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Region1Shared-DCF\Research\Herring-Dive Fisheries\Herring\Togiak\Stock Assessments\2018 forecast\data\"/>
    </mc:Choice>
  </mc:AlternateContent>
  <xr:revisionPtr revIDLastSave="0" documentId="13_ncr:1_{AA2FEE61-925F-4EBA-AA07-EBB58B1E4DE6}" xr6:coauthVersionLast="43" xr6:coauthVersionMax="43" xr10:uidLastSave="{00000000-0000-0000-0000-000000000000}"/>
  <bookViews>
    <workbookView xWindow="28680" yWindow="-120" windowWidth="29040" windowHeight="15840" tabRatio="774" xr2:uid="{00000000-000D-0000-FFFF-FFFF00000000}"/>
  </bookViews>
  <sheets>
    <sheet name="TotalRunBiomass" sheetId="88" r:id="rId1"/>
    <sheet name="Gillnet Biomass" sheetId="89" r:id="rId2"/>
    <sheet name="PurseSeine Biomass" sheetId="96" r:id="rId3"/>
    <sheet name="AppendixA1(Tot Run)" sheetId="101" r:id="rId4"/>
    <sheet name="AppendixA2(PS)" sheetId="99" r:id="rId5"/>
    <sheet name="AppendixA3(GN)" sheetId="100" r:id="rId6"/>
    <sheet name="Table7" sheetId="98" r:id="rId7"/>
    <sheet name="Fig8" sheetId="102" r:id="rId8"/>
    <sheet name="Fig11" sheetId="103" r:id="rId9"/>
  </sheets>
  <externalReferences>
    <externalReference r:id="rId10"/>
    <externalReference r:id="rId11"/>
  </externalReferences>
  <definedNames>
    <definedName name="__123Graph_A91DUTTOG" hidden="1">'[1]Total Harvest'!$AJ$98:$AJ$113</definedName>
    <definedName name="__123Graph_AAGENO90" hidden="1">'[1]Total Harvest'!$Z$98:$Z$113</definedName>
    <definedName name="__123Graph_AAGEWT90" hidden="1">'[1]Total Harvest'!$AJ$98:$AJ$113</definedName>
    <definedName name="__123Graph_AAGEWT91" hidden="1">'[1]Total Harvest'!$Q$99:$Q$113</definedName>
    <definedName name="__123Graph_B" hidden="1">'[1]Total Harvest'!$O$11:$O$26</definedName>
    <definedName name="__123Graph_B91DUTTOG" hidden="1">'[1]Total Harvest'!$AD$98:$AD$113</definedName>
    <definedName name="__123Graph_B97AGECOM" hidden="1">'[1]Total Harvest'!$O$11:$O$26</definedName>
    <definedName name="__123Graph_BAGENO90" hidden="1">'[1]Total Harvest'!$U$98:$U$111</definedName>
    <definedName name="__123Graph_BAGEWT90" hidden="1">'[1]Total Harvest'!$AD$98:$AD$113</definedName>
    <definedName name="__123Graph_X" hidden="1">'[1]Total Harvest'!$S$11:$S$26</definedName>
    <definedName name="__123Graph_X91DUTTOG" hidden="1">'[1]Total Harvest'!$AH$98:$AH$113</definedName>
    <definedName name="__123Graph_X97AGECOM" hidden="1">'[1]Total Harvest'!$S$11:$S$26</definedName>
    <definedName name="__123Graph_XAGENO90" hidden="1">'[1]Total Harvest'!$V$98:$V$113</definedName>
    <definedName name="__123Graph_XAGEWT90" hidden="1">'[1]Total Harvest'!$AH$98:$AH$113</definedName>
    <definedName name="__123Graph_XAGEWT91" hidden="1">'[1]Total Harvest'!$AH$99:$AH$113</definedName>
    <definedName name="first_age">[2]MatrixData!$B$43</definedName>
    <definedName name="first_year">[2]MatrixData!$A$44</definedName>
    <definedName name="Gillnet_AgeComp">[2]MatrixData!$Q$8:$AB$34</definedName>
    <definedName name="_xlnm.Print_Area" localSheetId="1">'Gillnet Biomass'!$A$1:$R$121</definedName>
    <definedName name="Run_AgeComp">[2]MatrixData!$B$80:$M$106</definedName>
    <definedName name="Run_AgeComp_Residuals">[2]MatrixData!$AG$80:$AR$106</definedName>
    <definedName name="Run_AgeComp_Residuals_Weighted">[2]MatrixData!$AW$80:$BH$106</definedName>
    <definedName name="Run_Est_Agecomp">[2]MatrixData!$Q$80:$AB$106</definedName>
    <definedName name="Seine_AgeComp">[2]MatrixData!$B$44:$M$72</definedName>
    <definedName name="Seine_AgeComp_Residuals">[2]MatrixData!$AG$44:$AR$70</definedName>
    <definedName name="Seine_AgeComp_Residuals_Weighted">[2]MatrixData!$AW$44:$BH$70</definedName>
    <definedName name="Seine_Est_AgeComp">[2]MatrixData!$Q$44:$AB$70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7" i="88" l="1"/>
  <c r="Y17" i="88"/>
  <c r="Y25" i="88" l="1"/>
  <c r="X10" i="88" l="1"/>
  <c r="R18" i="88"/>
  <c r="O14" i="88"/>
  <c r="Z14" i="88" s="1"/>
  <c r="J14" i="88"/>
  <c r="I14" i="88"/>
  <c r="S14" i="88"/>
  <c r="R14" i="88"/>
  <c r="I17" i="88"/>
  <c r="J43" i="88"/>
  <c r="I47" i="88"/>
  <c r="H46" i="88"/>
  <c r="E45" i="88"/>
  <c r="D46" i="88"/>
  <c r="C43" i="88"/>
  <c r="H42" i="88"/>
  <c r="X19" i="89" l="1"/>
  <c r="Y18" i="89"/>
  <c r="U73" i="96" l="1"/>
  <c r="V73" i="96" s="1"/>
  <c r="X59" i="89"/>
  <c r="D47" i="89"/>
  <c r="E45" i="89"/>
  <c r="Y17" i="89"/>
  <c r="X46" i="89"/>
  <c r="X45" i="89"/>
  <c r="Y45" i="89"/>
  <c r="E49" i="89"/>
  <c r="Y49" i="89"/>
  <c r="X48" i="89"/>
  <c r="Y47" i="89"/>
  <c r="X47" i="89"/>
  <c r="X20" i="89"/>
  <c r="D18" i="89"/>
  <c r="E48" i="89"/>
  <c r="T19" i="89"/>
  <c r="AD19" i="89" s="1"/>
  <c r="W18" i="89"/>
  <c r="E46" i="89"/>
  <c r="D45" i="89"/>
  <c r="AD17" i="89"/>
  <c r="AB17" i="89"/>
  <c r="Y20" i="89"/>
  <c r="Y35" i="89"/>
  <c r="X18" i="89" s="1"/>
  <c r="X11" i="89"/>
  <c r="O35" i="89"/>
  <c r="Y24" i="89"/>
  <c r="Y19" i="89"/>
  <c r="C45" i="89"/>
  <c r="W17" i="89"/>
  <c r="E18" i="89"/>
  <c r="I81" i="89"/>
  <c r="I80" i="89"/>
  <c r="E17" i="89"/>
  <c r="C17" i="89"/>
  <c r="X35" i="89" l="1"/>
  <c r="X17" i="89"/>
  <c r="U81" i="96" l="1"/>
  <c r="V81" i="96" s="1"/>
  <c r="U71" i="96" l="1"/>
  <c r="U72" i="96"/>
  <c r="U74" i="96"/>
  <c r="V74" i="96" s="1"/>
  <c r="U75" i="96"/>
  <c r="V75" i="96" s="1"/>
  <c r="U76" i="96"/>
  <c r="V76" i="96" s="1"/>
  <c r="U77" i="96"/>
  <c r="V77" i="96" s="1"/>
  <c r="U78" i="96"/>
  <c r="V78" i="96" s="1"/>
  <c r="U79" i="96"/>
  <c r="V79" i="96" s="1"/>
  <c r="U80" i="96"/>
  <c r="V80" i="96" s="1"/>
  <c r="U70" i="96"/>
  <c r="L193" i="89" l="1"/>
  <c r="L186" i="89"/>
  <c r="L187" i="89"/>
  <c r="L188" i="89"/>
  <c r="L189" i="89"/>
  <c r="L190" i="89"/>
  <c r="L191" i="89"/>
  <c r="L192" i="89"/>
  <c r="L185" i="89"/>
  <c r="H201" i="89"/>
  <c r="G201" i="89"/>
  <c r="F201" i="89"/>
  <c r="E201" i="89"/>
  <c r="D201" i="89"/>
  <c r="C201" i="89"/>
  <c r="I199" i="89"/>
  <c r="R199" i="89" s="1"/>
  <c r="I198" i="89"/>
  <c r="R198" i="89" s="1"/>
  <c r="I197" i="89"/>
  <c r="R197" i="89" s="1"/>
  <c r="I196" i="89"/>
  <c r="R196" i="89" s="1"/>
  <c r="I195" i="89"/>
  <c r="R195" i="89" s="1"/>
  <c r="I194" i="89"/>
  <c r="R194" i="89" s="1"/>
  <c r="I193" i="89"/>
  <c r="R193" i="89" s="1"/>
  <c r="I192" i="89"/>
  <c r="R192" i="89" s="1"/>
  <c r="I191" i="89"/>
  <c r="R191" i="89" s="1"/>
  <c r="I190" i="89"/>
  <c r="R190" i="89" s="1"/>
  <c r="I189" i="89"/>
  <c r="R189" i="89" s="1"/>
  <c r="I188" i="89"/>
  <c r="R188" i="89" s="1"/>
  <c r="I187" i="89"/>
  <c r="R187" i="89" s="1"/>
  <c r="I186" i="89"/>
  <c r="R186" i="89" s="1"/>
  <c r="I185" i="89"/>
  <c r="R185" i="89" s="1"/>
  <c r="R184" i="89"/>
  <c r="I184" i="89"/>
  <c r="I183" i="89"/>
  <c r="R183" i="89" s="1"/>
  <c r="I182" i="89"/>
  <c r="R182" i="89" s="1"/>
  <c r="H178" i="89"/>
  <c r="L201" i="89" l="1"/>
  <c r="I201" i="89"/>
  <c r="R201" i="89" s="1"/>
  <c r="M89" i="88" l="1"/>
  <c r="L117" i="88"/>
  <c r="S10" i="88"/>
  <c r="D10" i="88"/>
  <c r="N10" i="88"/>
  <c r="I10" i="88"/>
  <c r="C142" i="96" l="1"/>
  <c r="R222" i="96"/>
  <c r="R195" i="96"/>
  <c r="R88" i="96"/>
  <c r="I74" i="96"/>
  <c r="R74" i="96" s="1"/>
  <c r="AC11" i="89" l="1"/>
  <c r="H151" i="89" l="1"/>
  <c r="H124" i="89"/>
  <c r="H97" i="89"/>
  <c r="H70" i="89"/>
  <c r="Q27" i="101" l="1"/>
  <c r="R4" i="101"/>
  <c r="A115" i="102" l="1"/>
  <c r="A98" i="102"/>
  <c r="A99" i="102"/>
  <c r="A100" i="102"/>
  <c r="A101" i="102"/>
  <c r="A102" i="102"/>
  <c r="A103" i="102"/>
  <c r="A104" i="102"/>
  <c r="A105" i="102"/>
  <c r="A106" i="102"/>
  <c r="A107" i="102"/>
  <c r="A108" i="102"/>
  <c r="A109" i="102"/>
  <c r="A110" i="102"/>
  <c r="A111" i="102"/>
  <c r="A112" i="102"/>
  <c r="A113" i="102"/>
  <c r="A114" i="102"/>
  <c r="A97" i="102"/>
  <c r="A96" i="102"/>
  <c r="A93" i="102"/>
  <c r="A94" i="102"/>
  <c r="A95" i="102"/>
  <c r="A88" i="102"/>
  <c r="A89" i="102"/>
  <c r="A90" i="102"/>
  <c r="A91" i="102"/>
  <c r="A92" i="102"/>
  <c r="A79" i="102"/>
  <c r="A80" i="102"/>
  <c r="A81" i="102"/>
  <c r="A82" i="102"/>
  <c r="A83" i="102"/>
  <c r="A84" i="102"/>
  <c r="A85" i="102"/>
  <c r="A86" i="102"/>
  <c r="A87" i="102"/>
  <c r="A78" i="102"/>
  <c r="A60" i="102"/>
  <c r="A61" i="102"/>
  <c r="A62" i="102"/>
  <c r="A63" i="102"/>
  <c r="A64" i="102"/>
  <c r="A65" i="102"/>
  <c r="A66" i="102"/>
  <c r="A67" i="102"/>
  <c r="A68" i="102"/>
  <c r="A69" i="102"/>
  <c r="A70" i="102"/>
  <c r="A71" i="102"/>
  <c r="A72" i="102"/>
  <c r="A73" i="102"/>
  <c r="A74" i="102"/>
  <c r="A75" i="102"/>
  <c r="A76" i="102"/>
  <c r="A77" i="102"/>
  <c r="A59" i="102"/>
  <c r="A57" i="102"/>
  <c r="A58" i="102"/>
  <c r="A41" i="102"/>
  <c r="A42" i="102"/>
  <c r="A43" i="102"/>
  <c r="A44" i="102"/>
  <c r="A45" i="102"/>
  <c r="A46" i="102"/>
  <c r="A47" i="102"/>
  <c r="A48" i="102"/>
  <c r="A49" i="102"/>
  <c r="A50" i="102"/>
  <c r="A51" i="102"/>
  <c r="A52" i="102"/>
  <c r="A53" i="102"/>
  <c r="A54" i="102"/>
  <c r="A55" i="102"/>
  <c r="A56" i="102"/>
  <c r="A40" i="102"/>
  <c r="A22" i="102"/>
  <c r="A23" i="102"/>
  <c r="A24" i="102"/>
  <c r="A25" i="102"/>
  <c r="A26" i="102"/>
  <c r="A27" i="102"/>
  <c r="A28" i="102"/>
  <c r="A29" i="102"/>
  <c r="A30" i="102"/>
  <c r="A31" i="102"/>
  <c r="A32" i="102"/>
  <c r="A33" i="102"/>
  <c r="A34" i="102"/>
  <c r="A35" i="102"/>
  <c r="A36" i="102"/>
  <c r="A37" i="102"/>
  <c r="A38" i="102"/>
  <c r="A39" i="102"/>
  <c r="A21" i="102"/>
  <c r="A2" i="102"/>
  <c r="AB4" i="99" l="1"/>
  <c r="W4" i="99"/>
  <c r="W3" i="99"/>
  <c r="R4" i="99"/>
  <c r="R3" i="99"/>
  <c r="M4" i="99"/>
  <c r="H4" i="99"/>
  <c r="C4" i="99"/>
  <c r="C3" i="99"/>
  <c r="AL4" i="99"/>
  <c r="AL3" i="99"/>
  <c r="AG4" i="99"/>
  <c r="AG3" i="99"/>
  <c r="R5" i="100" l="1"/>
  <c r="R5" i="101" l="1"/>
  <c r="V27" i="101"/>
  <c r="S27" i="101"/>
  <c r="R32" i="88"/>
  <c r="Q26" i="101" s="1"/>
  <c r="I171" i="88"/>
  <c r="I170" i="88"/>
  <c r="R170" i="88" s="1"/>
  <c r="T30" i="88" s="1"/>
  <c r="S24" i="101" s="1"/>
  <c r="I168" i="88"/>
  <c r="R168" i="88" s="1"/>
  <c r="I167" i="88"/>
  <c r="I166" i="88"/>
  <c r="R166" i="88" s="1"/>
  <c r="I165" i="88"/>
  <c r="R165" i="88" s="1"/>
  <c r="I164" i="88"/>
  <c r="R164" i="88" s="1"/>
  <c r="I162" i="88"/>
  <c r="R162" i="88" s="1"/>
  <c r="I161" i="88"/>
  <c r="R161" i="88" s="1"/>
  <c r="I160" i="88"/>
  <c r="R160" i="88" s="1"/>
  <c r="I159" i="88"/>
  <c r="I158" i="88"/>
  <c r="R158" i="88" s="1"/>
  <c r="I157" i="88"/>
  <c r="Q50" i="101"/>
  <c r="R172" i="88"/>
  <c r="T32" i="88" s="1"/>
  <c r="S26" i="101" s="1"/>
  <c r="I169" i="88"/>
  <c r="R169" i="88" s="1"/>
  <c r="T29" i="88" s="1"/>
  <c r="S23" i="101" s="1"/>
  <c r="E173" i="88"/>
  <c r="O173" i="88"/>
  <c r="I155" i="88"/>
  <c r="R155" i="88" s="1"/>
  <c r="T15" i="88" s="1"/>
  <c r="S9" i="101" s="1"/>
  <c r="I154" i="88"/>
  <c r="Q8" i="101" s="1"/>
  <c r="Q153" i="88"/>
  <c r="P153" i="88"/>
  <c r="O153" i="88"/>
  <c r="N153" i="88"/>
  <c r="M153" i="88"/>
  <c r="L153" i="88"/>
  <c r="M4" i="101"/>
  <c r="AL5" i="99"/>
  <c r="AC10" i="96"/>
  <c r="X10" i="96"/>
  <c r="S10" i="96"/>
  <c r="R5" i="99" s="1"/>
  <c r="N10" i="96"/>
  <c r="I10" i="96"/>
  <c r="D10" i="96"/>
  <c r="AI10" i="96" l="1"/>
  <c r="AG5" i="99"/>
  <c r="AO10" i="96"/>
  <c r="R58" i="88"/>
  <c r="Q49" i="101" s="1"/>
  <c r="R15" i="88"/>
  <c r="AB5" i="99"/>
  <c r="AT10" i="96"/>
  <c r="W5" i="99"/>
  <c r="M5" i="101"/>
  <c r="C5" i="99"/>
  <c r="I163" i="88"/>
  <c r="R23" i="88" s="1"/>
  <c r="Q17" i="101" s="1"/>
  <c r="Q12" i="101"/>
  <c r="R28" i="88"/>
  <c r="R30" i="88"/>
  <c r="R24" i="88"/>
  <c r="R21" i="88"/>
  <c r="Q15" i="101" s="1"/>
  <c r="R22" i="88"/>
  <c r="Q16" i="101" s="1"/>
  <c r="R29" i="88"/>
  <c r="Q23" i="101" s="1"/>
  <c r="R20" i="88"/>
  <c r="Q14" i="101" s="1"/>
  <c r="R26" i="88"/>
  <c r="Q20" i="101" s="1"/>
  <c r="R157" i="88"/>
  <c r="R17" i="88"/>
  <c r="Q11" i="101" s="1"/>
  <c r="R46" i="88"/>
  <c r="Q37" i="101" s="1"/>
  <c r="R159" i="88"/>
  <c r="R19" i="88"/>
  <c r="Q13" i="101" s="1"/>
  <c r="R167" i="88"/>
  <c r="R27" i="88"/>
  <c r="Q21" i="101" s="1"/>
  <c r="R171" i="88"/>
  <c r="T31" i="88" s="1"/>
  <c r="S25" i="101" s="1"/>
  <c r="R31" i="88"/>
  <c r="Q25" i="101" s="1"/>
  <c r="L173" i="88"/>
  <c r="R25" i="88"/>
  <c r="Q19" i="101" s="1"/>
  <c r="D173" i="88"/>
  <c r="M173" i="88"/>
  <c r="C173" i="88"/>
  <c r="I156" i="88"/>
  <c r="N173" i="88"/>
  <c r="R154" i="88"/>
  <c r="T14" i="88" s="1"/>
  <c r="S8" i="101" s="1"/>
  <c r="Q9" i="101" l="1"/>
  <c r="R41" i="88"/>
  <c r="Q32" i="101" s="1"/>
  <c r="R163" i="88"/>
  <c r="R49" i="88" s="1"/>
  <c r="Q40" i="101" s="1"/>
  <c r="R40" i="88"/>
  <c r="Q31" i="101" s="1"/>
  <c r="AQ5" i="99"/>
  <c r="R56" i="88"/>
  <c r="Q47" i="101" s="1"/>
  <c r="Q24" i="101"/>
  <c r="R54" i="88"/>
  <c r="Q45" i="101" s="1"/>
  <c r="Q22" i="101"/>
  <c r="R44" i="88"/>
  <c r="Q35" i="101" s="1"/>
  <c r="R50" i="88"/>
  <c r="Q41" i="101" s="1"/>
  <c r="Q18" i="101"/>
  <c r="R47" i="88"/>
  <c r="Q38" i="101" s="1"/>
  <c r="R48" i="88"/>
  <c r="Q39" i="101" s="1"/>
  <c r="R52" i="88"/>
  <c r="Q43" i="101" s="1"/>
  <c r="R55" i="88"/>
  <c r="Q46" i="101" s="1"/>
  <c r="R57" i="88"/>
  <c r="Q48" i="101" s="1"/>
  <c r="R156" i="88"/>
  <c r="T16" i="88" s="1"/>
  <c r="S10" i="101" s="1"/>
  <c r="R16" i="88"/>
  <c r="Q10" i="101" s="1"/>
  <c r="R51" i="88"/>
  <c r="Q42" i="101" s="1"/>
  <c r="R53" i="88"/>
  <c r="Q44" i="101" s="1"/>
  <c r="R45" i="88"/>
  <c r="Q36" i="101" s="1"/>
  <c r="R43" i="88"/>
  <c r="Q34" i="101" s="1"/>
  <c r="I173" i="88"/>
  <c r="R42" i="88" l="1"/>
  <c r="Q33" i="101" s="1"/>
  <c r="R33" i="88"/>
  <c r="Q28" i="101" s="1"/>
  <c r="R59" i="88" l="1"/>
  <c r="S18" i="88"/>
  <c r="R12" i="101" s="1"/>
  <c r="S20" i="88"/>
  <c r="R14" i="101" s="1"/>
  <c r="S29" i="88"/>
  <c r="R23" i="101" s="1"/>
  <c r="S26" i="88"/>
  <c r="R20" i="101" s="1"/>
  <c r="R27" i="101"/>
  <c r="R8" i="101"/>
  <c r="S28" i="88"/>
  <c r="R22" i="101" s="1"/>
  <c r="S19" i="88"/>
  <c r="R13" i="101" s="1"/>
  <c r="S24" i="88"/>
  <c r="R18" i="101" s="1"/>
  <c r="S21" i="88"/>
  <c r="R15" i="101" s="1"/>
  <c r="S17" i="88"/>
  <c r="R11" i="101" s="1"/>
  <c r="S31" i="88"/>
  <c r="R25" i="101" s="1"/>
  <c r="S15" i="88"/>
  <c r="R9" i="101" s="1"/>
  <c r="S22" i="88"/>
  <c r="R16" i="101" s="1"/>
  <c r="S16" i="88"/>
  <c r="R10" i="101" s="1"/>
  <c r="S27" i="88"/>
  <c r="R21" i="101" s="1"/>
  <c r="S30" i="88"/>
  <c r="R24" i="101" s="1"/>
  <c r="S23" i="88"/>
  <c r="R17" i="101" s="1"/>
  <c r="S25" i="88"/>
  <c r="R19" i="101" s="1"/>
  <c r="S32" i="88"/>
  <c r="R26" i="101" s="1"/>
  <c r="S42" i="88" l="1"/>
  <c r="T42" i="88" s="1"/>
  <c r="Q51" i="101"/>
  <c r="S33" i="88"/>
  <c r="R28" i="101" s="1"/>
  <c r="S56" i="88"/>
  <c r="T56" i="88" s="1"/>
  <c r="S47" i="88"/>
  <c r="T47" i="88" s="1"/>
  <c r="S49" i="88"/>
  <c r="T49" i="88" s="1"/>
  <c r="S41" i="88"/>
  <c r="T41" i="88" s="1"/>
  <c r="S44" i="88"/>
  <c r="T44" i="88" s="1"/>
  <c r="S50" i="88"/>
  <c r="T50" i="88" s="1"/>
  <c r="S43" i="88"/>
  <c r="T43" i="88" s="1"/>
  <c r="S58" i="88"/>
  <c r="T58" i="88" s="1"/>
  <c r="S40" i="88"/>
  <c r="S54" i="88"/>
  <c r="T54" i="88" s="1"/>
  <c r="S53" i="88"/>
  <c r="T53" i="88" s="1"/>
  <c r="S55" i="88"/>
  <c r="T55" i="88" s="1"/>
  <c r="S48" i="88"/>
  <c r="T48" i="88" s="1"/>
  <c r="S52" i="88"/>
  <c r="T52" i="88" s="1"/>
  <c r="S46" i="88"/>
  <c r="T46" i="88" s="1"/>
  <c r="S51" i="88"/>
  <c r="T51" i="88" s="1"/>
  <c r="S57" i="88"/>
  <c r="T57" i="88" s="1"/>
  <c r="S45" i="88"/>
  <c r="T45" i="88" s="1"/>
  <c r="I74" i="89"/>
  <c r="W5" i="101"/>
  <c r="L27" i="101"/>
  <c r="R31" i="101" l="1"/>
  <c r="T40" i="88"/>
  <c r="S31" i="101" s="1"/>
  <c r="R74" i="89"/>
  <c r="S39" i="101"/>
  <c r="R39" i="101"/>
  <c r="S35" i="101"/>
  <c r="R35" i="101"/>
  <c r="S47" i="101"/>
  <c r="R47" i="101"/>
  <c r="S37" i="101"/>
  <c r="R37" i="101"/>
  <c r="S46" i="101"/>
  <c r="R46" i="101"/>
  <c r="S49" i="101"/>
  <c r="R49" i="101"/>
  <c r="S32" i="101"/>
  <c r="R32" i="101"/>
  <c r="S42" i="101"/>
  <c r="R42" i="101"/>
  <c r="S36" i="101"/>
  <c r="R36" i="101"/>
  <c r="S43" i="101"/>
  <c r="R43" i="101"/>
  <c r="S44" i="101"/>
  <c r="R44" i="101"/>
  <c r="R34" i="101"/>
  <c r="S40" i="101"/>
  <c r="R40" i="101"/>
  <c r="S48" i="101"/>
  <c r="R48" i="101"/>
  <c r="S50" i="101"/>
  <c r="R50" i="101"/>
  <c r="R45" i="101"/>
  <c r="S41" i="101"/>
  <c r="R41" i="101"/>
  <c r="S38" i="101"/>
  <c r="R38" i="101"/>
  <c r="S33" i="101"/>
  <c r="R33" i="101"/>
  <c r="T26" i="88"/>
  <c r="S20" i="101" s="1"/>
  <c r="T27" i="88"/>
  <c r="S21" i="101" s="1"/>
  <c r="T23" i="88"/>
  <c r="S17" i="101" s="1"/>
  <c r="T25" i="88"/>
  <c r="S19" i="101" s="1"/>
  <c r="T22" i="88"/>
  <c r="S16" i="101" s="1"/>
  <c r="S59" i="88"/>
  <c r="R51" i="101" s="1"/>
  <c r="T18" i="88"/>
  <c r="S12" i="101" s="1"/>
  <c r="L125" i="88"/>
  <c r="M125" i="88"/>
  <c r="N125" i="88"/>
  <c r="O125" i="88"/>
  <c r="P125" i="88"/>
  <c r="Q125" i="88"/>
  <c r="I126" i="88"/>
  <c r="I127" i="88"/>
  <c r="I128" i="88"/>
  <c r="I129" i="88"/>
  <c r="I130" i="88"/>
  <c r="I131" i="88"/>
  <c r="I132" i="88"/>
  <c r="I133" i="88"/>
  <c r="I134" i="88"/>
  <c r="I135" i="88"/>
  <c r="I136" i="88"/>
  <c r="I137" i="88"/>
  <c r="I138" i="88"/>
  <c r="I139" i="88"/>
  <c r="I140" i="88"/>
  <c r="I141" i="88"/>
  <c r="I142" i="88"/>
  <c r="I143" i="88"/>
  <c r="R144" i="88"/>
  <c r="C145" i="88"/>
  <c r="D145" i="88"/>
  <c r="E145" i="88"/>
  <c r="L145" i="88"/>
  <c r="M145" i="88"/>
  <c r="N145" i="88"/>
  <c r="O145" i="88"/>
  <c r="R116" i="88"/>
  <c r="J32" i="88" s="1"/>
  <c r="J50" i="98" s="1"/>
  <c r="I104" i="88"/>
  <c r="R104" i="88" s="1"/>
  <c r="M117" i="88"/>
  <c r="N117" i="88"/>
  <c r="Q97" i="88"/>
  <c r="P97" i="88"/>
  <c r="O97" i="88"/>
  <c r="N97" i="88"/>
  <c r="M97" i="88"/>
  <c r="L97" i="88"/>
  <c r="Q69" i="88"/>
  <c r="P69" i="88"/>
  <c r="O69" i="88"/>
  <c r="N69" i="88"/>
  <c r="M69" i="88"/>
  <c r="I102" i="88"/>
  <c r="R102" i="88" s="1"/>
  <c r="S45" i="101" l="1"/>
  <c r="T28" i="88"/>
  <c r="S22" i="101" s="1"/>
  <c r="S34" i="101"/>
  <c r="T17" i="88"/>
  <c r="S11" i="101" s="1"/>
  <c r="T20" i="88"/>
  <c r="S14" i="101" s="1"/>
  <c r="T21" i="88"/>
  <c r="S15" i="101" s="1"/>
  <c r="T24" i="88"/>
  <c r="S18" i="101" s="1"/>
  <c r="T19" i="88"/>
  <c r="S13" i="101" s="1"/>
  <c r="N27" i="101"/>
  <c r="T59" i="88"/>
  <c r="S51" i="101" s="1"/>
  <c r="R127" i="88"/>
  <c r="O15" i="88" s="1"/>
  <c r="R126" i="88"/>
  <c r="O32" i="88"/>
  <c r="R131" i="88"/>
  <c r="R140" i="88"/>
  <c r="R136" i="88"/>
  <c r="R130" i="88"/>
  <c r="R143" i="88"/>
  <c r="R139" i="88"/>
  <c r="R135" i="88"/>
  <c r="R132" i="88"/>
  <c r="R129" i="88"/>
  <c r="R142" i="88"/>
  <c r="R138" i="88"/>
  <c r="R134" i="88"/>
  <c r="R128" i="88"/>
  <c r="R141" i="88"/>
  <c r="R137" i="88"/>
  <c r="R133" i="88"/>
  <c r="I145" i="88"/>
  <c r="A3" i="103"/>
  <c r="A4" i="103"/>
  <c r="A5" i="103"/>
  <c r="A6" i="103"/>
  <c r="A7" i="103"/>
  <c r="A8" i="103"/>
  <c r="A9" i="103"/>
  <c r="A10" i="103"/>
  <c r="A11" i="103"/>
  <c r="A12" i="103"/>
  <c r="A13" i="103"/>
  <c r="A2" i="103"/>
  <c r="L50" i="101" l="1"/>
  <c r="T33" i="88"/>
  <c r="S28" i="101" s="1"/>
  <c r="N26" i="101"/>
  <c r="N8" i="101"/>
  <c r="N9" i="101"/>
  <c r="I78" i="89"/>
  <c r="R78" i="89" s="1"/>
  <c r="M27" i="101" l="1"/>
  <c r="A3" i="102"/>
  <c r="A4" i="102"/>
  <c r="A5" i="102"/>
  <c r="A6" i="102"/>
  <c r="A7" i="102"/>
  <c r="A8" i="102"/>
  <c r="A9" i="102"/>
  <c r="A10" i="102"/>
  <c r="A11" i="102"/>
  <c r="A12" i="102"/>
  <c r="A13" i="102"/>
  <c r="A14" i="102"/>
  <c r="A15" i="102"/>
  <c r="A16" i="102"/>
  <c r="A17" i="102"/>
  <c r="A18" i="102"/>
  <c r="A19" i="102"/>
  <c r="A20" i="102"/>
  <c r="H5" i="99" l="1"/>
  <c r="I159" i="89"/>
  <c r="I160" i="89"/>
  <c r="I161" i="89"/>
  <c r="I162" i="89"/>
  <c r="I163" i="89"/>
  <c r="I164" i="89"/>
  <c r="I165" i="89"/>
  <c r="I166" i="89"/>
  <c r="I167" i="89"/>
  <c r="I168" i="89"/>
  <c r="I169" i="89"/>
  <c r="I170" i="89"/>
  <c r="I171" i="89"/>
  <c r="I105" i="88"/>
  <c r="R105" i="88" s="1"/>
  <c r="AD32" i="96"/>
  <c r="A1" i="96"/>
  <c r="C4" i="96" s="1"/>
  <c r="H174" i="89"/>
  <c r="G174" i="89"/>
  <c r="F174" i="89"/>
  <c r="E174" i="89"/>
  <c r="D174" i="89"/>
  <c r="C174" i="89"/>
  <c r="L174" i="89" s="1"/>
  <c r="I172" i="89"/>
  <c r="I158" i="89"/>
  <c r="I157" i="89"/>
  <c r="I156" i="89"/>
  <c r="R156" i="89" s="1"/>
  <c r="T18" i="89" s="1"/>
  <c r="AD18" i="89" s="1"/>
  <c r="I155" i="89"/>
  <c r="A1" i="89"/>
  <c r="C5" i="89" s="1"/>
  <c r="M5" i="100"/>
  <c r="M4" i="100"/>
  <c r="M3" i="100"/>
  <c r="N7" i="89"/>
  <c r="M2" i="100" s="1"/>
  <c r="I7" i="89"/>
  <c r="H2" i="100" s="1"/>
  <c r="D7" i="89"/>
  <c r="C2" i="100" s="1"/>
  <c r="AB2" i="99"/>
  <c r="AL2" i="99"/>
  <c r="AG2" i="99"/>
  <c r="X6" i="96"/>
  <c r="W2" i="99"/>
  <c r="S6" i="96"/>
  <c r="R2" i="99" s="1"/>
  <c r="N6" i="96"/>
  <c r="M2" i="99" s="1"/>
  <c r="I6" i="96"/>
  <c r="H2" i="99" s="1"/>
  <c r="D6" i="96"/>
  <c r="C2" i="99" s="1"/>
  <c r="I87" i="96"/>
  <c r="R87" i="96" s="1"/>
  <c r="E31" i="96" s="1"/>
  <c r="I86" i="96"/>
  <c r="I85" i="96"/>
  <c r="I84" i="96"/>
  <c r="R84" i="96" s="1"/>
  <c r="I83" i="96"/>
  <c r="R83" i="96" s="1"/>
  <c r="I82" i="96"/>
  <c r="I81" i="96"/>
  <c r="R81" i="96" s="1"/>
  <c r="I80" i="96"/>
  <c r="R80" i="96" s="1"/>
  <c r="I79" i="96"/>
  <c r="R79" i="96" s="1"/>
  <c r="I78" i="96"/>
  <c r="R78" i="96" s="1"/>
  <c r="I77" i="96"/>
  <c r="R77" i="96" s="1"/>
  <c r="I76" i="96"/>
  <c r="R76" i="96" s="1"/>
  <c r="I75" i="96"/>
  <c r="R75" i="96" s="1"/>
  <c r="I73" i="96"/>
  <c r="R73" i="96" s="1"/>
  <c r="I72" i="96"/>
  <c r="I71" i="96"/>
  <c r="C15" i="96" s="1"/>
  <c r="E117" i="88"/>
  <c r="O117" i="88"/>
  <c r="I258" i="96"/>
  <c r="I89" i="88"/>
  <c r="H89" i="88"/>
  <c r="G89" i="88"/>
  <c r="F89" i="88"/>
  <c r="E89" i="88"/>
  <c r="D89" i="88"/>
  <c r="C89" i="88"/>
  <c r="J70" i="88"/>
  <c r="R70" i="88" s="1"/>
  <c r="C120" i="89"/>
  <c r="L120" i="89" s="1"/>
  <c r="E32" i="96"/>
  <c r="R276" i="96"/>
  <c r="O176" i="96"/>
  <c r="Y32" i="96"/>
  <c r="M122" i="96"/>
  <c r="O69" i="96"/>
  <c r="N69" i="96"/>
  <c r="M69" i="96"/>
  <c r="R69" i="96"/>
  <c r="K88" i="96"/>
  <c r="C89" i="96"/>
  <c r="D89" i="96"/>
  <c r="D117" i="88"/>
  <c r="I27" i="101"/>
  <c r="J71" i="88"/>
  <c r="J72" i="88"/>
  <c r="R72" i="88" s="1"/>
  <c r="J73" i="88"/>
  <c r="R73" i="88" s="1"/>
  <c r="J74" i="88"/>
  <c r="R74" i="88" s="1"/>
  <c r="J75" i="88"/>
  <c r="R75" i="88" s="1"/>
  <c r="J76" i="88"/>
  <c r="R76" i="88" s="1"/>
  <c r="J77" i="88"/>
  <c r="R77" i="88" s="1"/>
  <c r="J78" i="88"/>
  <c r="R78" i="88" s="1"/>
  <c r="J79" i="88"/>
  <c r="R79" i="88" s="1"/>
  <c r="J80" i="88"/>
  <c r="R80" i="88" s="1"/>
  <c r="J81" i="88"/>
  <c r="R81" i="88" s="1"/>
  <c r="J82" i="88"/>
  <c r="R82" i="88" s="1"/>
  <c r="J83" i="88"/>
  <c r="R83" i="88" s="1"/>
  <c r="J84" i="88"/>
  <c r="R84" i="88" s="1"/>
  <c r="J85" i="88"/>
  <c r="R85" i="88" s="1"/>
  <c r="J86" i="88"/>
  <c r="R86" i="88" s="1"/>
  <c r="J87" i="88"/>
  <c r="J88" i="88"/>
  <c r="R88" i="88" s="1"/>
  <c r="AB32" i="96"/>
  <c r="W32" i="96"/>
  <c r="C32" i="96"/>
  <c r="AB3" i="99"/>
  <c r="I275" i="96"/>
  <c r="I274" i="96"/>
  <c r="I273" i="96"/>
  <c r="I272" i="96"/>
  <c r="I271" i="96"/>
  <c r="I270" i="96"/>
  <c r="I269" i="96"/>
  <c r="I268" i="96"/>
  <c r="I267" i="96"/>
  <c r="I266" i="96"/>
  <c r="I265" i="96"/>
  <c r="I264" i="96"/>
  <c r="I263" i="96"/>
  <c r="I262" i="96"/>
  <c r="I261" i="96"/>
  <c r="I260" i="96"/>
  <c r="I259" i="96"/>
  <c r="H277" i="96"/>
  <c r="G277" i="96"/>
  <c r="F277" i="96"/>
  <c r="E277" i="96"/>
  <c r="D277" i="96"/>
  <c r="M277" i="96" s="1"/>
  <c r="I248" i="96"/>
  <c r="I247" i="96"/>
  <c r="I246" i="96"/>
  <c r="I245" i="96"/>
  <c r="I244" i="96"/>
  <c r="I243" i="96"/>
  <c r="I242" i="96"/>
  <c r="I241" i="96"/>
  <c r="I240" i="96"/>
  <c r="I239" i="96"/>
  <c r="I238" i="96"/>
  <c r="I237" i="96"/>
  <c r="I236" i="96"/>
  <c r="I235" i="96"/>
  <c r="I234" i="96"/>
  <c r="I233" i="96"/>
  <c r="I232" i="96"/>
  <c r="H250" i="96"/>
  <c r="G250" i="96"/>
  <c r="F250" i="96"/>
  <c r="E250" i="96"/>
  <c r="D250" i="96"/>
  <c r="I221" i="96"/>
  <c r="R221" i="96" s="1"/>
  <c r="I220" i="96"/>
  <c r="R220" i="96" s="1"/>
  <c r="I219" i="96"/>
  <c r="R219" i="96" s="1"/>
  <c r="I218" i="96"/>
  <c r="R218" i="96" s="1"/>
  <c r="I217" i="96"/>
  <c r="R217" i="96" s="1"/>
  <c r="I216" i="96"/>
  <c r="R216" i="96" s="1"/>
  <c r="I215" i="96"/>
  <c r="R215" i="96" s="1"/>
  <c r="I214" i="96"/>
  <c r="R214" i="96" s="1"/>
  <c r="I213" i="96"/>
  <c r="R213" i="96" s="1"/>
  <c r="I212" i="96"/>
  <c r="R212" i="96" s="1"/>
  <c r="I211" i="96"/>
  <c r="R211" i="96" s="1"/>
  <c r="I210" i="96"/>
  <c r="R210" i="96" s="1"/>
  <c r="I209" i="96"/>
  <c r="R209" i="96" s="1"/>
  <c r="I208" i="96"/>
  <c r="R208" i="96" s="1"/>
  <c r="I207" i="96"/>
  <c r="R207" i="96" s="1"/>
  <c r="I206" i="96"/>
  <c r="R206" i="96" s="1"/>
  <c r="I205" i="96"/>
  <c r="H223" i="96"/>
  <c r="G223" i="96"/>
  <c r="F223" i="96"/>
  <c r="E223" i="96"/>
  <c r="D223" i="96"/>
  <c r="I194" i="96"/>
  <c r="R194" i="96" s="1"/>
  <c r="I193" i="96"/>
  <c r="I192" i="96"/>
  <c r="R192" i="96" s="1"/>
  <c r="I191" i="96"/>
  <c r="R191" i="96" s="1"/>
  <c r="I190" i="96"/>
  <c r="R190" i="96" s="1"/>
  <c r="I189" i="96"/>
  <c r="R189" i="96" s="1"/>
  <c r="I188" i="96"/>
  <c r="R188" i="96" s="1"/>
  <c r="I187" i="96"/>
  <c r="R187" i="96" s="1"/>
  <c r="I186" i="96"/>
  <c r="R186" i="96" s="1"/>
  <c r="I185" i="96"/>
  <c r="R185" i="96" s="1"/>
  <c r="I184" i="96"/>
  <c r="R184" i="96" s="1"/>
  <c r="I183" i="96"/>
  <c r="R183" i="96" s="1"/>
  <c r="I182" i="96"/>
  <c r="R182" i="96" s="1"/>
  <c r="I181" i="96"/>
  <c r="R181" i="96" s="1"/>
  <c r="I180" i="96"/>
  <c r="R180" i="96" s="1"/>
  <c r="I179" i="96"/>
  <c r="R179" i="96" s="1"/>
  <c r="I178" i="96"/>
  <c r="R178" i="96" s="1"/>
  <c r="H196" i="96"/>
  <c r="G196" i="96"/>
  <c r="F196" i="96"/>
  <c r="E196" i="96"/>
  <c r="D196" i="96"/>
  <c r="I168" i="96"/>
  <c r="I167" i="96"/>
  <c r="I166" i="96"/>
  <c r="R30" i="96" s="1"/>
  <c r="I165" i="96"/>
  <c r="R165" i="96" s="1"/>
  <c r="I164" i="96"/>
  <c r="R164" i="96" s="1"/>
  <c r="I163" i="96"/>
  <c r="R163" i="96" s="1"/>
  <c r="I162" i="96"/>
  <c r="R162" i="96" s="1"/>
  <c r="I161" i="96"/>
  <c r="R161" i="96" s="1"/>
  <c r="I160" i="96"/>
  <c r="R160" i="96" s="1"/>
  <c r="I159" i="96"/>
  <c r="R159" i="96" s="1"/>
  <c r="I158" i="96"/>
  <c r="R158" i="96" s="1"/>
  <c r="I157" i="96"/>
  <c r="R157" i="96" s="1"/>
  <c r="I156" i="96"/>
  <c r="R156" i="96" s="1"/>
  <c r="I155" i="96"/>
  <c r="R155" i="96" s="1"/>
  <c r="I154" i="96"/>
  <c r="R154" i="96" s="1"/>
  <c r="I153" i="96"/>
  <c r="R153" i="96" s="1"/>
  <c r="I152" i="96"/>
  <c r="R152" i="96" s="1"/>
  <c r="I151" i="96"/>
  <c r="H169" i="96"/>
  <c r="G169" i="96"/>
  <c r="F169" i="96"/>
  <c r="E169" i="96"/>
  <c r="D169" i="96"/>
  <c r="C169" i="96"/>
  <c r="L169" i="96" s="1"/>
  <c r="I141" i="96"/>
  <c r="R141" i="96" s="1"/>
  <c r="O32" i="96" s="1"/>
  <c r="I140" i="96"/>
  <c r="I139" i="96"/>
  <c r="I138" i="96"/>
  <c r="R138" i="96" s="1"/>
  <c r="I137" i="96"/>
  <c r="R137" i="96" s="1"/>
  <c r="I136" i="96"/>
  <c r="R136" i="96" s="1"/>
  <c r="I135" i="96"/>
  <c r="R135" i="96" s="1"/>
  <c r="I134" i="96"/>
  <c r="R134" i="96" s="1"/>
  <c r="I133" i="96"/>
  <c r="R133" i="96" s="1"/>
  <c r="I132" i="96"/>
  <c r="R132" i="96" s="1"/>
  <c r="I131" i="96"/>
  <c r="R131" i="96" s="1"/>
  <c r="I130" i="96"/>
  <c r="R130" i="96" s="1"/>
  <c r="I129" i="96"/>
  <c r="R129" i="96" s="1"/>
  <c r="I128" i="96"/>
  <c r="R128" i="96" s="1"/>
  <c r="I127" i="96"/>
  <c r="R127" i="96" s="1"/>
  <c r="I126" i="96"/>
  <c r="R126" i="96" s="1"/>
  <c r="I125" i="96"/>
  <c r="R125" i="96" s="1"/>
  <c r="I124" i="96"/>
  <c r="M15" i="96" s="1"/>
  <c r="H142" i="96"/>
  <c r="G142" i="96"/>
  <c r="F142" i="96"/>
  <c r="E142" i="96"/>
  <c r="D142" i="96"/>
  <c r="H116" i="96"/>
  <c r="G116" i="96"/>
  <c r="F116" i="96"/>
  <c r="E116" i="96"/>
  <c r="D116" i="96"/>
  <c r="I123" i="96"/>
  <c r="M14" i="96" s="1"/>
  <c r="L8" i="99" s="1"/>
  <c r="L142" i="96"/>
  <c r="K87" i="96"/>
  <c r="K86" i="96"/>
  <c r="K85" i="96"/>
  <c r="K84" i="96"/>
  <c r="K83" i="96"/>
  <c r="K82" i="96"/>
  <c r="K81" i="96"/>
  <c r="K80" i="96"/>
  <c r="K79" i="96"/>
  <c r="K78" i="96"/>
  <c r="K77" i="96"/>
  <c r="K76" i="96"/>
  <c r="K75" i="96"/>
  <c r="K74" i="96"/>
  <c r="K73" i="96"/>
  <c r="K72" i="96"/>
  <c r="K71" i="96"/>
  <c r="K70" i="96"/>
  <c r="O257" i="96"/>
  <c r="N257" i="96"/>
  <c r="M257" i="96"/>
  <c r="L257" i="96"/>
  <c r="C250" i="96"/>
  <c r="L250" i="96" s="1"/>
  <c r="N176" i="96"/>
  <c r="M176" i="96"/>
  <c r="L176" i="96"/>
  <c r="I98" i="96"/>
  <c r="R98" i="96" s="1"/>
  <c r="J15" i="96" s="1"/>
  <c r="I99" i="96"/>
  <c r="R99" i="96" s="1"/>
  <c r="I100" i="96"/>
  <c r="R100" i="96" s="1"/>
  <c r="I101" i="96"/>
  <c r="R101" i="96" s="1"/>
  <c r="I102" i="96"/>
  <c r="R102" i="96" s="1"/>
  <c r="I103" i="96"/>
  <c r="R103" i="96" s="1"/>
  <c r="I104" i="96"/>
  <c r="R104" i="96" s="1"/>
  <c r="I105" i="96"/>
  <c r="R105" i="96" s="1"/>
  <c r="I106" i="96"/>
  <c r="R106" i="96" s="1"/>
  <c r="I107" i="96"/>
  <c r="R107" i="96" s="1"/>
  <c r="I108" i="96"/>
  <c r="R108" i="96" s="1"/>
  <c r="I109" i="96"/>
  <c r="R109" i="96" s="1"/>
  <c r="I110" i="96"/>
  <c r="R110" i="96" s="1"/>
  <c r="I111" i="96"/>
  <c r="R111" i="96" s="1"/>
  <c r="I112" i="96"/>
  <c r="R112" i="96" s="1"/>
  <c r="I113" i="96"/>
  <c r="R113" i="96" s="1"/>
  <c r="I114" i="96"/>
  <c r="R114" i="96" s="1"/>
  <c r="I115" i="96"/>
  <c r="R115" i="96" s="1"/>
  <c r="I97" i="96"/>
  <c r="R97" i="96" s="1"/>
  <c r="J14" i="96" s="1"/>
  <c r="C277" i="96"/>
  <c r="L277" i="96" s="1"/>
  <c r="I231" i="96"/>
  <c r="L230" i="96"/>
  <c r="C223" i="96"/>
  <c r="L223" i="96" s="1"/>
  <c r="I204" i="96"/>
  <c r="AB14" i="96" s="1"/>
  <c r="M203" i="96"/>
  <c r="L203" i="96"/>
  <c r="H147" i="89"/>
  <c r="G147" i="89"/>
  <c r="F147" i="89"/>
  <c r="E147" i="89"/>
  <c r="D147" i="89"/>
  <c r="C147" i="89"/>
  <c r="L147" i="89" s="1"/>
  <c r="I145" i="89"/>
  <c r="R145" i="89" s="1"/>
  <c r="I144" i="89"/>
  <c r="R144" i="89" s="1"/>
  <c r="I143" i="89"/>
  <c r="R143" i="89" s="1"/>
  <c r="O32" i="89" s="1"/>
  <c r="I142" i="89"/>
  <c r="R142" i="89" s="1"/>
  <c r="I141" i="89"/>
  <c r="R141" i="89" s="1"/>
  <c r="I140" i="89"/>
  <c r="R140" i="89" s="1"/>
  <c r="I139" i="89"/>
  <c r="R139" i="89" s="1"/>
  <c r="I138" i="89"/>
  <c r="R138" i="89" s="1"/>
  <c r="I137" i="89"/>
  <c r="R137" i="89" s="1"/>
  <c r="I136" i="89"/>
  <c r="R136" i="89" s="1"/>
  <c r="I135" i="89"/>
  <c r="R135" i="89" s="1"/>
  <c r="I134" i="89"/>
  <c r="R134" i="89" s="1"/>
  <c r="I133" i="89"/>
  <c r="R133" i="89" s="1"/>
  <c r="I132" i="89"/>
  <c r="R132" i="89" s="1"/>
  <c r="I131" i="89"/>
  <c r="R131" i="89" s="1"/>
  <c r="I130" i="89"/>
  <c r="R130" i="89" s="1"/>
  <c r="I129" i="89"/>
  <c r="R129" i="89" s="1"/>
  <c r="I128" i="89"/>
  <c r="R128" i="89" s="1"/>
  <c r="I177" i="96"/>
  <c r="W14" i="96" s="1"/>
  <c r="C196" i="96"/>
  <c r="L196" i="96" s="1"/>
  <c r="C116" i="96"/>
  <c r="L116" i="96" s="1"/>
  <c r="R81" i="89"/>
  <c r="I113" i="88"/>
  <c r="R113" i="88" s="1"/>
  <c r="I98" i="88"/>
  <c r="R98" i="88" s="1"/>
  <c r="I99" i="88"/>
  <c r="I100" i="88"/>
  <c r="R100" i="88" s="1"/>
  <c r="I101" i="88"/>
  <c r="I103" i="88"/>
  <c r="I106" i="88"/>
  <c r="R106" i="88" s="1"/>
  <c r="I107" i="88"/>
  <c r="R107" i="88" s="1"/>
  <c r="I108" i="88"/>
  <c r="I109" i="88"/>
  <c r="R109" i="88" s="1"/>
  <c r="I110" i="88"/>
  <c r="R110" i="88" s="1"/>
  <c r="I111" i="88"/>
  <c r="R111" i="88" s="1"/>
  <c r="I112" i="88"/>
  <c r="I114" i="88"/>
  <c r="R114" i="88" s="1"/>
  <c r="I115" i="88"/>
  <c r="C117" i="88"/>
  <c r="C5" i="101"/>
  <c r="H5" i="101"/>
  <c r="C5" i="100"/>
  <c r="I90" i="89"/>
  <c r="I75" i="89"/>
  <c r="I76" i="89"/>
  <c r="C19" i="89" s="1"/>
  <c r="I77" i="89"/>
  <c r="C20" i="89" s="1"/>
  <c r="C21" i="89"/>
  <c r="I79" i="89"/>
  <c r="R79" i="89" s="1"/>
  <c r="I82" i="89"/>
  <c r="R82" i="89" s="1"/>
  <c r="I83" i="89"/>
  <c r="R83" i="89" s="1"/>
  <c r="I84" i="89"/>
  <c r="R84" i="89" s="1"/>
  <c r="I85" i="89"/>
  <c r="R85" i="89" s="1"/>
  <c r="I86" i="89"/>
  <c r="R86" i="89" s="1"/>
  <c r="I87" i="89"/>
  <c r="I88" i="89"/>
  <c r="I89" i="89"/>
  <c r="I91" i="89"/>
  <c r="R91" i="89" s="1"/>
  <c r="E34" i="89" s="1"/>
  <c r="I117" i="89"/>
  <c r="I101" i="89"/>
  <c r="I102" i="89"/>
  <c r="R102" i="89" s="1"/>
  <c r="J18" i="89" s="1"/>
  <c r="I9" i="100" s="1"/>
  <c r="I103" i="89"/>
  <c r="R103" i="89" s="1"/>
  <c r="I104" i="89"/>
  <c r="I105" i="89"/>
  <c r="R105" i="89" s="1"/>
  <c r="I106" i="89"/>
  <c r="R106" i="89" s="1"/>
  <c r="I107" i="89"/>
  <c r="R107" i="89" s="1"/>
  <c r="I108" i="89"/>
  <c r="R108" i="89" s="1"/>
  <c r="I109" i="89"/>
  <c r="R109" i="89" s="1"/>
  <c r="I110" i="89"/>
  <c r="R110" i="89" s="1"/>
  <c r="I111" i="89"/>
  <c r="R111" i="89" s="1"/>
  <c r="I112" i="89"/>
  <c r="R112" i="89" s="1"/>
  <c r="I113" i="89"/>
  <c r="R113" i="89" s="1"/>
  <c r="I114" i="89"/>
  <c r="R114" i="89" s="1"/>
  <c r="I115" i="89"/>
  <c r="R115" i="89" s="1"/>
  <c r="I116" i="89"/>
  <c r="R116" i="89" s="1"/>
  <c r="I118" i="89"/>
  <c r="R118" i="89" s="1"/>
  <c r="I70" i="96"/>
  <c r="C14" i="96" s="1"/>
  <c r="M5" i="99"/>
  <c r="I150" i="96"/>
  <c r="R14" i="96" s="1"/>
  <c r="W9" i="88"/>
  <c r="H3" i="101"/>
  <c r="C4" i="101"/>
  <c r="C3" i="101"/>
  <c r="H3" i="100"/>
  <c r="C3" i="100"/>
  <c r="M3" i="99"/>
  <c r="H3" i="99"/>
  <c r="L122" i="96"/>
  <c r="H32" i="88"/>
  <c r="C6" i="88"/>
  <c r="M149" i="96"/>
  <c r="L149" i="96"/>
  <c r="N96" i="96"/>
  <c r="AR443" i="96"/>
  <c r="AR461" i="96" s="1"/>
  <c r="AR460" i="96"/>
  <c r="AR459" i="96"/>
  <c r="AR458" i="96"/>
  <c r="AR457" i="96"/>
  <c r="AR456" i="96"/>
  <c r="AR455" i="96"/>
  <c r="AR454" i="96"/>
  <c r="AR453" i="96"/>
  <c r="AR452" i="96"/>
  <c r="AR451" i="96"/>
  <c r="AR450" i="96"/>
  <c r="AR449" i="96"/>
  <c r="AR448" i="96"/>
  <c r="AR447" i="96"/>
  <c r="AR446" i="96"/>
  <c r="AR445" i="96"/>
  <c r="AR444" i="96"/>
  <c r="AR417" i="96"/>
  <c r="AR436" i="96" s="1"/>
  <c r="AR434" i="96"/>
  <c r="AR433" i="96"/>
  <c r="AR432" i="96"/>
  <c r="AR431" i="96"/>
  <c r="AR430" i="96"/>
  <c r="AR429" i="96"/>
  <c r="AR428" i="96"/>
  <c r="AR427" i="96"/>
  <c r="AR426" i="96"/>
  <c r="AR425" i="96"/>
  <c r="AR424" i="96"/>
  <c r="AR423" i="96"/>
  <c r="AR422" i="96"/>
  <c r="AR421" i="96"/>
  <c r="AR420" i="96"/>
  <c r="AR419" i="96"/>
  <c r="AR418" i="96"/>
  <c r="AR413" i="96"/>
  <c r="M96" i="96"/>
  <c r="L96" i="96"/>
  <c r="E89" i="96"/>
  <c r="H89" i="96"/>
  <c r="G89" i="96"/>
  <c r="F89" i="96"/>
  <c r="L69" i="96"/>
  <c r="E93" i="89"/>
  <c r="H4" i="100"/>
  <c r="F93" i="89"/>
  <c r="C4" i="100"/>
  <c r="C93" i="89"/>
  <c r="L93" i="89" s="1"/>
  <c r="D93" i="89"/>
  <c r="G93" i="89"/>
  <c r="H93" i="89"/>
  <c r="D120" i="89"/>
  <c r="E120" i="89"/>
  <c r="F120" i="89"/>
  <c r="G120" i="89"/>
  <c r="H120" i="89"/>
  <c r="H31" i="89"/>
  <c r="G22" i="100" s="1"/>
  <c r="O34" i="89"/>
  <c r="M34" i="89"/>
  <c r="M62" i="89" s="1"/>
  <c r="H5" i="100"/>
  <c r="M18" i="89"/>
  <c r="M30" i="89"/>
  <c r="L21" i="100" s="1"/>
  <c r="R123" i="96"/>
  <c r="O14" i="96" s="1"/>
  <c r="N8" i="99" s="1"/>
  <c r="H4" i="101"/>
  <c r="H15" i="96"/>
  <c r="H41" i="96" s="1"/>
  <c r="G30" i="99" s="1"/>
  <c r="M32" i="96"/>
  <c r="H28" i="89"/>
  <c r="G19" i="100" s="1"/>
  <c r="C32" i="89"/>
  <c r="C34" i="89"/>
  <c r="H34" i="89"/>
  <c r="H23" i="89"/>
  <c r="G14" i="100" s="1"/>
  <c r="AN19" i="96" l="1"/>
  <c r="AN21" i="96"/>
  <c r="AB16" i="96"/>
  <c r="AA10" i="99" s="1"/>
  <c r="H22" i="96"/>
  <c r="G16" i="99" s="1"/>
  <c r="R204" i="96"/>
  <c r="AD14" i="96" s="1"/>
  <c r="R18" i="96"/>
  <c r="Q12" i="99" s="1"/>
  <c r="R258" i="96"/>
  <c r="W58" i="96"/>
  <c r="C25" i="96"/>
  <c r="B19" i="99" s="1"/>
  <c r="W15" i="96"/>
  <c r="W27" i="96"/>
  <c r="M29" i="96"/>
  <c r="L23" i="99" s="1"/>
  <c r="W19" i="96"/>
  <c r="W45" i="96" s="1"/>
  <c r="W31" i="96"/>
  <c r="W57" i="96" s="1"/>
  <c r="R234" i="96"/>
  <c r="R246" i="96"/>
  <c r="R259" i="96"/>
  <c r="R263" i="96"/>
  <c r="R267" i="96"/>
  <c r="R271" i="96"/>
  <c r="R275" i="96"/>
  <c r="R235" i="96"/>
  <c r="R239" i="96"/>
  <c r="R247" i="96"/>
  <c r="R264" i="96"/>
  <c r="R268" i="96"/>
  <c r="R71" i="96"/>
  <c r="E15" i="96" s="1"/>
  <c r="D9" i="99" s="1"/>
  <c r="R240" i="96"/>
  <c r="R244" i="96"/>
  <c r="R248" i="96"/>
  <c r="R261" i="96"/>
  <c r="R265" i="96"/>
  <c r="R269" i="96"/>
  <c r="AK19" i="99"/>
  <c r="R273" i="96"/>
  <c r="R237" i="96"/>
  <c r="R241" i="96"/>
  <c r="R262" i="96"/>
  <c r="R266" i="96"/>
  <c r="R270" i="96"/>
  <c r="R274" i="96"/>
  <c r="AP32" i="96"/>
  <c r="R72" i="96"/>
  <c r="E16" i="96" s="1"/>
  <c r="D10" i="99" s="1"/>
  <c r="C16" i="96"/>
  <c r="B10" i="99" s="1"/>
  <c r="R75" i="89"/>
  <c r="C18" i="89"/>
  <c r="M40" i="96"/>
  <c r="L29" i="99" s="1"/>
  <c r="C27" i="96"/>
  <c r="B21" i="99" s="1"/>
  <c r="AK15" i="99"/>
  <c r="AK23" i="99"/>
  <c r="H14" i="96"/>
  <c r="G8" i="99" s="1"/>
  <c r="AN31" i="96"/>
  <c r="R231" i="96"/>
  <c r="R177" i="96"/>
  <c r="Y14" i="96" s="1"/>
  <c r="AK11" i="99"/>
  <c r="M32" i="89"/>
  <c r="M60" i="89" s="1"/>
  <c r="AB19" i="96"/>
  <c r="AA13" i="99" s="1"/>
  <c r="C31" i="96"/>
  <c r="B25" i="99" s="1"/>
  <c r="AN14" i="96"/>
  <c r="AF8" i="99"/>
  <c r="AF17" i="99"/>
  <c r="AN23" i="96"/>
  <c r="H18" i="89"/>
  <c r="G9" i="100" s="1"/>
  <c r="C30" i="89"/>
  <c r="B21" i="100" s="1"/>
  <c r="R87" i="89"/>
  <c r="B12" i="100"/>
  <c r="R15" i="96"/>
  <c r="Q9" i="99" s="1"/>
  <c r="R151" i="96"/>
  <c r="R31" i="96"/>
  <c r="Q25" i="99" s="1"/>
  <c r="R167" i="96"/>
  <c r="C29" i="96"/>
  <c r="R85" i="96"/>
  <c r="R32" i="89"/>
  <c r="AB32" i="89" s="1"/>
  <c r="R170" i="89"/>
  <c r="T32" i="89" s="1"/>
  <c r="AD32" i="89" s="1"/>
  <c r="R30" i="89"/>
  <c r="AB30" i="89" s="1"/>
  <c r="R168" i="89"/>
  <c r="T30" i="89" s="1"/>
  <c r="AD30" i="89" s="1"/>
  <c r="R26" i="89"/>
  <c r="AB26" i="89" s="1"/>
  <c r="R164" i="89"/>
  <c r="R22" i="89"/>
  <c r="AB22" i="89" s="1"/>
  <c r="R160" i="89"/>
  <c r="AF21" i="99"/>
  <c r="AN27" i="96"/>
  <c r="R77" i="89"/>
  <c r="E20" i="89" s="1"/>
  <c r="D11" i="100" s="1"/>
  <c r="R32" i="96"/>
  <c r="R168" i="96"/>
  <c r="R205" i="96"/>
  <c r="AD15" i="96" s="1"/>
  <c r="AC9" i="99" s="1"/>
  <c r="AN32" i="96"/>
  <c r="C26" i="96"/>
  <c r="B20" i="99" s="1"/>
  <c r="R82" i="96"/>
  <c r="R86" i="96"/>
  <c r="E30" i="96" s="1"/>
  <c r="D24" i="99" s="1"/>
  <c r="R157" i="89"/>
  <c r="R34" i="89"/>
  <c r="AB34" i="89" s="1"/>
  <c r="R172" i="89"/>
  <c r="T34" i="89" s="1"/>
  <c r="AD34" i="89" s="1"/>
  <c r="R18" i="89"/>
  <c r="AB18" i="89" s="1"/>
  <c r="R29" i="89"/>
  <c r="AB29" i="89" s="1"/>
  <c r="R167" i="89"/>
  <c r="T29" i="89" s="1"/>
  <c r="AD29" i="89" s="1"/>
  <c r="R25" i="89"/>
  <c r="AB25" i="89" s="1"/>
  <c r="R163" i="89"/>
  <c r="R53" i="89" s="1"/>
  <c r="AB53" i="89" s="1"/>
  <c r="R21" i="89"/>
  <c r="AB21" i="89" s="1"/>
  <c r="R159" i="89"/>
  <c r="R104" i="89"/>
  <c r="J20" i="89" s="1"/>
  <c r="I11" i="100" s="1"/>
  <c r="R89" i="89"/>
  <c r="C60" i="89" s="1"/>
  <c r="C23" i="89"/>
  <c r="C51" i="89" s="1"/>
  <c r="R80" i="89"/>
  <c r="B10" i="100"/>
  <c r="R76" i="89"/>
  <c r="E19" i="89" s="1"/>
  <c r="R90" i="89"/>
  <c r="E33" i="89" s="1"/>
  <c r="D24" i="100" s="1"/>
  <c r="R139" i="96"/>
  <c r="O30" i="96" s="1"/>
  <c r="N24" i="99" s="1"/>
  <c r="W30" i="96"/>
  <c r="R193" i="96"/>
  <c r="Y30" i="96" s="1"/>
  <c r="I174" i="89"/>
  <c r="R33" i="89"/>
  <c r="AB33" i="89" s="1"/>
  <c r="R171" i="89"/>
  <c r="T33" i="89" s="1"/>
  <c r="AD33" i="89" s="1"/>
  <c r="R31" i="89"/>
  <c r="AB31" i="89" s="1"/>
  <c r="R169" i="89"/>
  <c r="T31" i="89" s="1"/>
  <c r="AD31" i="89" s="1"/>
  <c r="R28" i="89"/>
  <c r="AB28" i="89" s="1"/>
  <c r="R166" i="89"/>
  <c r="R56" i="89" s="1"/>
  <c r="AB56" i="89" s="1"/>
  <c r="R24" i="89"/>
  <c r="AB24" i="89" s="1"/>
  <c r="R162" i="89"/>
  <c r="B25" i="100"/>
  <c r="W34" i="89"/>
  <c r="B8" i="100"/>
  <c r="AF11" i="99"/>
  <c r="R117" i="89"/>
  <c r="J33" i="89" s="1"/>
  <c r="I24" i="100" s="1"/>
  <c r="C31" i="89"/>
  <c r="R88" i="89"/>
  <c r="B9" i="100"/>
  <c r="Q9" i="100"/>
  <c r="M31" i="96"/>
  <c r="L25" i="99" s="1"/>
  <c r="R140" i="96"/>
  <c r="O31" i="96" s="1"/>
  <c r="N25" i="99" s="1"/>
  <c r="R166" i="96"/>
  <c r="R56" i="96" s="1"/>
  <c r="Q45" i="99" s="1"/>
  <c r="AN15" i="96"/>
  <c r="AF9" i="99"/>
  <c r="R20" i="89"/>
  <c r="AB20" i="89" s="1"/>
  <c r="R158" i="89"/>
  <c r="T20" i="89" s="1"/>
  <c r="AD20" i="89" s="1"/>
  <c r="R27" i="89"/>
  <c r="AB27" i="89" s="1"/>
  <c r="R165" i="89"/>
  <c r="R23" i="89"/>
  <c r="AB23" i="89" s="1"/>
  <c r="R161" i="89"/>
  <c r="H21" i="88"/>
  <c r="H47" i="88" s="1"/>
  <c r="I8" i="101"/>
  <c r="J32" i="98"/>
  <c r="AC8" i="99"/>
  <c r="AB58" i="96"/>
  <c r="AB40" i="96"/>
  <c r="AA29" i="99" s="1"/>
  <c r="AA8" i="99"/>
  <c r="W28" i="96"/>
  <c r="AB18" i="96"/>
  <c r="AA12" i="99" s="1"/>
  <c r="W21" i="96"/>
  <c r="V15" i="99" s="1"/>
  <c r="AB26" i="96"/>
  <c r="AA20" i="99" s="1"/>
  <c r="AB29" i="96"/>
  <c r="AA23" i="99" s="1"/>
  <c r="R20" i="96"/>
  <c r="Q14" i="99" s="1"/>
  <c r="W25" i="96"/>
  <c r="W17" i="96"/>
  <c r="W22" i="96"/>
  <c r="W29" i="96"/>
  <c r="W55" i="96" s="1"/>
  <c r="R124" i="96"/>
  <c r="O15" i="96" s="1"/>
  <c r="N9" i="99" s="1"/>
  <c r="M17" i="96"/>
  <c r="L11" i="99" s="1"/>
  <c r="L9" i="99"/>
  <c r="M27" i="96"/>
  <c r="L21" i="99" s="1"/>
  <c r="H30" i="96"/>
  <c r="G24" i="99" s="1"/>
  <c r="C58" i="96"/>
  <c r="C24" i="96"/>
  <c r="C50" i="96" s="1"/>
  <c r="AK10" i="99"/>
  <c r="R260" i="96"/>
  <c r="R272" i="96"/>
  <c r="AK16" i="99"/>
  <c r="I277" i="96"/>
  <c r="AF20" i="99"/>
  <c r="AF25" i="99"/>
  <c r="R236" i="96"/>
  <c r="R243" i="96"/>
  <c r="R233" i="96"/>
  <c r="R245" i="96"/>
  <c r="R238" i="96"/>
  <c r="R242" i="96"/>
  <c r="AB21" i="96"/>
  <c r="AA15" i="99" s="1"/>
  <c r="AB28" i="96"/>
  <c r="AA22" i="99" s="1"/>
  <c r="AD28" i="96"/>
  <c r="AC22" i="99" s="1"/>
  <c r="AB23" i="96"/>
  <c r="AA17" i="99" s="1"/>
  <c r="AB27" i="96"/>
  <c r="AA21" i="99" s="1"/>
  <c r="AB20" i="96"/>
  <c r="AA14" i="99" s="1"/>
  <c r="AB31" i="96"/>
  <c r="AD31" i="96"/>
  <c r="AC25" i="99" s="1"/>
  <c r="I196" i="96"/>
  <c r="W53" i="96"/>
  <c r="AM25" i="99"/>
  <c r="W20" i="96"/>
  <c r="V14" i="99" s="1"/>
  <c r="W24" i="96"/>
  <c r="AM24" i="99"/>
  <c r="W18" i="96"/>
  <c r="W23" i="96"/>
  <c r="W16" i="96"/>
  <c r="W26" i="96"/>
  <c r="W52" i="96" s="1"/>
  <c r="R16" i="96"/>
  <c r="Q10" i="99" s="1"/>
  <c r="T31" i="96"/>
  <c r="S25" i="99" s="1"/>
  <c r="R22" i="96"/>
  <c r="M21" i="96"/>
  <c r="L15" i="99" s="1"/>
  <c r="M25" i="96"/>
  <c r="L19" i="99" s="1"/>
  <c r="M19" i="96"/>
  <c r="L13" i="99" s="1"/>
  <c r="H28" i="96"/>
  <c r="G22" i="99" s="1"/>
  <c r="J28" i="96"/>
  <c r="I22" i="99" s="1"/>
  <c r="H20" i="96"/>
  <c r="H29" i="96"/>
  <c r="G23" i="99" s="1"/>
  <c r="J29" i="96"/>
  <c r="H24" i="96"/>
  <c r="H50" i="96" s="1"/>
  <c r="C22" i="96"/>
  <c r="C48" i="96" s="1"/>
  <c r="C28" i="96"/>
  <c r="C54" i="96" s="1"/>
  <c r="B43" i="99" s="1"/>
  <c r="R58" i="89"/>
  <c r="AB58" i="89" s="1"/>
  <c r="R50" i="89"/>
  <c r="AB50" i="89" s="1"/>
  <c r="R62" i="89"/>
  <c r="AB62" i="89" s="1"/>
  <c r="R55" i="89"/>
  <c r="AB55" i="89" s="1"/>
  <c r="R48" i="89"/>
  <c r="AB48" i="89" s="1"/>
  <c r="R17" i="89"/>
  <c r="R19" i="89"/>
  <c r="AB19" i="89" s="1"/>
  <c r="R155" i="89"/>
  <c r="T17" i="89" s="1"/>
  <c r="R46" i="89"/>
  <c r="AB46" i="89" s="1"/>
  <c r="L23" i="100"/>
  <c r="M29" i="89"/>
  <c r="L9" i="100"/>
  <c r="L25" i="100"/>
  <c r="M21" i="89"/>
  <c r="M17" i="89"/>
  <c r="L46" i="100"/>
  <c r="O33" i="89"/>
  <c r="L44" i="100"/>
  <c r="M46" i="89"/>
  <c r="H32" i="89"/>
  <c r="G23" i="100" s="1"/>
  <c r="J32" i="89"/>
  <c r="I23" i="100" s="1"/>
  <c r="R101" i="89"/>
  <c r="J17" i="89" s="1"/>
  <c r="I8" i="100" s="1"/>
  <c r="H59" i="89"/>
  <c r="G43" i="100" s="1"/>
  <c r="J19" i="89"/>
  <c r="I10" i="100" s="1"/>
  <c r="H33" i="89"/>
  <c r="C46" i="89"/>
  <c r="H22" i="89"/>
  <c r="G13" i="100" s="1"/>
  <c r="H62" i="89"/>
  <c r="G46" i="100" s="1"/>
  <c r="M23" i="89"/>
  <c r="M24" i="89"/>
  <c r="M52" i="89" s="1"/>
  <c r="M58" i="89"/>
  <c r="I147" i="89"/>
  <c r="L20" i="100"/>
  <c r="M20" i="89"/>
  <c r="M28" i="89"/>
  <c r="L19" i="100" s="1"/>
  <c r="M22" i="89"/>
  <c r="M26" i="89"/>
  <c r="H29" i="89"/>
  <c r="G20" i="100" s="1"/>
  <c r="H57" i="89"/>
  <c r="G41" i="100" s="1"/>
  <c r="H25" i="89"/>
  <c r="G16" i="100" s="1"/>
  <c r="H21" i="89"/>
  <c r="G12" i="100" s="1"/>
  <c r="H49" i="89"/>
  <c r="G33" i="100" s="1"/>
  <c r="H30" i="89"/>
  <c r="G21" i="100" s="1"/>
  <c r="H20" i="89"/>
  <c r="C27" i="89"/>
  <c r="N23" i="100"/>
  <c r="N25" i="100"/>
  <c r="D9" i="100"/>
  <c r="D25" i="100"/>
  <c r="M6" i="88"/>
  <c r="R6" i="88"/>
  <c r="I9" i="99"/>
  <c r="M50" i="101"/>
  <c r="M57" i="89"/>
  <c r="H26" i="89"/>
  <c r="G17" i="100" s="1"/>
  <c r="M27" i="89"/>
  <c r="M55" i="89" s="1"/>
  <c r="M33" i="89"/>
  <c r="M25" i="89"/>
  <c r="H46" i="89"/>
  <c r="G30" i="100" s="1"/>
  <c r="M19" i="89"/>
  <c r="M31" i="89"/>
  <c r="H19" i="89"/>
  <c r="G10" i="100" s="1"/>
  <c r="H17" i="89"/>
  <c r="H45" i="89" s="1"/>
  <c r="G29" i="100" s="1"/>
  <c r="C59" i="89"/>
  <c r="B22" i="100"/>
  <c r="G25" i="100"/>
  <c r="H51" i="89"/>
  <c r="G35" i="100" s="1"/>
  <c r="C62" i="89"/>
  <c r="C33" i="89"/>
  <c r="W33" i="89" s="1"/>
  <c r="H27" i="89"/>
  <c r="G18" i="100" s="1"/>
  <c r="J31" i="89"/>
  <c r="I22" i="100" s="1"/>
  <c r="I120" i="89"/>
  <c r="B23" i="100"/>
  <c r="C26" i="89"/>
  <c r="H24" i="89"/>
  <c r="G15" i="100" s="1"/>
  <c r="C49" i="89"/>
  <c r="C28" i="89"/>
  <c r="C24" i="89"/>
  <c r="O19" i="89"/>
  <c r="L12" i="100"/>
  <c r="M51" i="89"/>
  <c r="H54" i="89"/>
  <c r="G38" i="100" s="1"/>
  <c r="H56" i="89"/>
  <c r="G40" i="100" s="1"/>
  <c r="C29" i="89"/>
  <c r="D8" i="100"/>
  <c r="C22" i="89"/>
  <c r="C25" i="89"/>
  <c r="B11" i="100"/>
  <c r="I93" i="89"/>
  <c r="R71" i="88"/>
  <c r="E15" i="88" s="1"/>
  <c r="R87" i="88"/>
  <c r="E31" i="88" s="1"/>
  <c r="D25" i="101" s="1"/>
  <c r="C24" i="88"/>
  <c r="R112" i="88"/>
  <c r="J28" i="88" s="1"/>
  <c r="H24" i="88"/>
  <c r="R108" i="88"/>
  <c r="H17" i="88"/>
  <c r="G11" i="101" s="1"/>
  <c r="R101" i="88"/>
  <c r="H19" i="88"/>
  <c r="G13" i="101" s="1"/>
  <c r="R103" i="88"/>
  <c r="R115" i="88"/>
  <c r="J31" i="88" s="1"/>
  <c r="H15" i="88"/>
  <c r="R99" i="88"/>
  <c r="J15" i="88" s="1"/>
  <c r="G26" i="101"/>
  <c r="H58" i="88"/>
  <c r="B27" i="101"/>
  <c r="C30" i="88"/>
  <c r="E30" i="88"/>
  <c r="D24" i="101" s="1"/>
  <c r="C26" i="88"/>
  <c r="C32" i="88"/>
  <c r="B26" i="101" s="1"/>
  <c r="E32" i="88"/>
  <c r="C29" i="88"/>
  <c r="C25" i="88"/>
  <c r="G27" i="101"/>
  <c r="C18" i="88"/>
  <c r="C28" i="88"/>
  <c r="C20" i="88"/>
  <c r="E14" i="88"/>
  <c r="C16" i="88"/>
  <c r="C21" i="88"/>
  <c r="C14" i="88"/>
  <c r="C27" i="88"/>
  <c r="H6" i="88"/>
  <c r="C31" i="88"/>
  <c r="C15" i="88"/>
  <c r="H14" i="88"/>
  <c r="H28" i="88"/>
  <c r="H26" i="88"/>
  <c r="H22" i="88"/>
  <c r="H31" i="88"/>
  <c r="C17" i="88"/>
  <c r="C19" i="88"/>
  <c r="C23" i="88"/>
  <c r="AK20" i="99"/>
  <c r="R232" i="96"/>
  <c r="AN22" i="96"/>
  <c r="AK24" i="99"/>
  <c r="AK22" i="99"/>
  <c r="AN16" i="96"/>
  <c r="AK18" i="99"/>
  <c r="AK12" i="99"/>
  <c r="AB15" i="96"/>
  <c r="I223" i="96"/>
  <c r="AB24" i="96"/>
  <c r="AA18" i="99" s="1"/>
  <c r="AB25" i="96"/>
  <c r="AA19" i="99" s="1"/>
  <c r="I250" i="96"/>
  <c r="AB30" i="96"/>
  <c r="AB17" i="96"/>
  <c r="AB43" i="96" s="1"/>
  <c r="AB22" i="96"/>
  <c r="AB48" i="96" s="1"/>
  <c r="AA37" i="99" s="1"/>
  <c r="V8" i="99"/>
  <c r="V24" i="99"/>
  <c r="Y15" i="96"/>
  <c r="Y31" i="96"/>
  <c r="R28" i="96"/>
  <c r="V9" i="99"/>
  <c r="R150" i="96"/>
  <c r="T14" i="96" s="1"/>
  <c r="S8" i="99" s="1"/>
  <c r="R26" i="96"/>
  <c r="Q20" i="99" s="1"/>
  <c r="R44" i="96"/>
  <c r="Q33" i="99" s="1"/>
  <c r="Q8" i="99"/>
  <c r="R40" i="96"/>
  <c r="Q29" i="99" s="1"/>
  <c r="T29" i="96"/>
  <c r="S23" i="99" s="1"/>
  <c r="Q24" i="99"/>
  <c r="Q16" i="99"/>
  <c r="R24" i="96"/>
  <c r="Q18" i="99" s="1"/>
  <c r="R29" i="96"/>
  <c r="Q23" i="99" s="1"/>
  <c r="M16" i="96"/>
  <c r="L10" i="99" s="1"/>
  <c r="H32" i="96"/>
  <c r="M58" i="96"/>
  <c r="H16" i="96"/>
  <c r="G10" i="99" s="1"/>
  <c r="M23" i="96"/>
  <c r="L17" i="99" s="1"/>
  <c r="J32" i="96"/>
  <c r="B9" i="99"/>
  <c r="B8" i="99"/>
  <c r="C19" i="96"/>
  <c r="H31" i="96"/>
  <c r="G9" i="99"/>
  <c r="H18" i="96"/>
  <c r="G12" i="99" s="1"/>
  <c r="H26" i="96"/>
  <c r="G20" i="99" s="1"/>
  <c r="R70" i="96"/>
  <c r="E14" i="96" s="1"/>
  <c r="C17" i="96"/>
  <c r="C18" i="96"/>
  <c r="C20" i="96"/>
  <c r="C30" i="96"/>
  <c r="AB42" i="96"/>
  <c r="AA31" i="99" s="1"/>
  <c r="R21" i="96"/>
  <c r="R19" i="96"/>
  <c r="R27" i="96"/>
  <c r="R17" i="96"/>
  <c r="I169" i="96"/>
  <c r="R25" i="96"/>
  <c r="R23" i="96"/>
  <c r="O29" i="96"/>
  <c r="N23" i="99" s="1"/>
  <c r="M24" i="96"/>
  <c r="M20" i="96"/>
  <c r="M28" i="96"/>
  <c r="I142" i="96"/>
  <c r="M18" i="96"/>
  <c r="M22" i="96"/>
  <c r="M26" i="96"/>
  <c r="M30" i="96"/>
  <c r="H23" i="96"/>
  <c r="H25" i="96"/>
  <c r="H17" i="96"/>
  <c r="I116" i="96"/>
  <c r="G14" i="99"/>
  <c r="H27" i="96"/>
  <c r="H19" i="96"/>
  <c r="I8" i="99"/>
  <c r="H21" i="96"/>
  <c r="I89" i="96"/>
  <c r="D25" i="99"/>
  <c r="C23" i="96"/>
  <c r="C21" i="96"/>
  <c r="I26" i="101"/>
  <c r="H30" i="88"/>
  <c r="H56" i="88" s="1"/>
  <c r="G15" i="101"/>
  <c r="H23" i="88"/>
  <c r="H49" i="88" s="1"/>
  <c r="H29" i="88"/>
  <c r="H55" i="88" s="1"/>
  <c r="H25" i="88"/>
  <c r="H16" i="88"/>
  <c r="I117" i="88"/>
  <c r="H20" i="88"/>
  <c r="H27" i="88"/>
  <c r="H53" i="88" s="1"/>
  <c r="H18" i="88"/>
  <c r="J89" i="88"/>
  <c r="C22" i="88"/>
  <c r="AB51" i="96" l="1"/>
  <c r="AA40" i="99" s="1"/>
  <c r="H48" i="96"/>
  <c r="G37" i="99" s="1"/>
  <c r="M43" i="96"/>
  <c r="L32" i="99" s="1"/>
  <c r="AB44" i="96"/>
  <c r="AA33" i="99" s="1"/>
  <c r="G18" i="99"/>
  <c r="M55" i="96"/>
  <c r="L44" i="99" s="1"/>
  <c r="C55" i="96"/>
  <c r="AH17" i="96"/>
  <c r="AH32" i="96"/>
  <c r="M32" i="88" s="1"/>
  <c r="W32" i="88" s="1"/>
  <c r="V26" i="101" s="1"/>
  <c r="B23" i="99"/>
  <c r="H40" i="96"/>
  <c r="G29" i="99" s="1"/>
  <c r="R41" i="96"/>
  <c r="Q30" i="99" s="1"/>
  <c r="AM8" i="99"/>
  <c r="AM9" i="99"/>
  <c r="C41" i="96"/>
  <c r="B30" i="99" s="1"/>
  <c r="H55" i="96"/>
  <c r="G44" i="99" s="1"/>
  <c r="AB55" i="96"/>
  <c r="AA44" i="99" s="1"/>
  <c r="X25" i="99"/>
  <c r="X24" i="99"/>
  <c r="X9" i="99"/>
  <c r="AK14" i="96"/>
  <c r="AR8" i="99" s="1"/>
  <c r="W56" i="96"/>
  <c r="AH29" i="96"/>
  <c r="AK8" i="99"/>
  <c r="C51" i="96"/>
  <c r="B40" i="99" s="1"/>
  <c r="AH16" i="96"/>
  <c r="AH15" i="96"/>
  <c r="AS15" i="96" s="1"/>
  <c r="V18" i="99"/>
  <c r="AH24" i="96"/>
  <c r="V41" i="99"/>
  <c r="W49" i="96"/>
  <c r="AH23" i="96"/>
  <c r="AH20" i="96"/>
  <c r="AH22" i="96"/>
  <c r="AS22" i="96" s="1"/>
  <c r="W54" i="96"/>
  <c r="AH28" i="96"/>
  <c r="AH19" i="96"/>
  <c r="V13" i="99"/>
  <c r="V44" i="99"/>
  <c r="R46" i="96"/>
  <c r="Q35" i="99" s="1"/>
  <c r="W50" i="96"/>
  <c r="AH18" i="96"/>
  <c r="V23" i="99"/>
  <c r="W41" i="96"/>
  <c r="V45" i="99"/>
  <c r="V25" i="99"/>
  <c r="AH31" i="96"/>
  <c r="AS31" i="96" s="1"/>
  <c r="AH26" i="96"/>
  <c r="V42" i="99"/>
  <c r="V19" i="99"/>
  <c r="AH25" i="96"/>
  <c r="W47" i="96"/>
  <c r="AH21" i="96"/>
  <c r="AH30" i="96"/>
  <c r="X8" i="99"/>
  <c r="AH14" i="96"/>
  <c r="V21" i="99"/>
  <c r="AH27" i="96"/>
  <c r="AF43" i="99"/>
  <c r="AM23" i="99"/>
  <c r="AH25" i="99"/>
  <c r="AP31" i="96"/>
  <c r="AK14" i="99"/>
  <c r="AK25" i="99"/>
  <c r="AK17" i="99"/>
  <c r="AH9" i="99"/>
  <c r="AH22" i="99"/>
  <c r="AP30" i="96"/>
  <c r="R250" i="96"/>
  <c r="AH10" i="99"/>
  <c r="AK21" i="99"/>
  <c r="AK13" i="99"/>
  <c r="V22" i="99"/>
  <c r="AH20" i="99"/>
  <c r="AN17" i="96"/>
  <c r="AB45" i="96"/>
  <c r="AA34" i="99" s="1"/>
  <c r="AK9" i="99"/>
  <c r="AH8" i="99"/>
  <c r="AP29" i="96"/>
  <c r="M47" i="96"/>
  <c r="L36" i="99" s="1"/>
  <c r="R42" i="96"/>
  <c r="Q31" i="99" s="1"/>
  <c r="V11" i="99"/>
  <c r="C52" i="96"/>
  <c r="B41" i="99" s="1"/>
  <c r="C58" i="89"/>
  <c r="C50" i="89"/>
  <c r="W40" i="96"/>
  <c r="AN40" i="96" s="1"/>
  <c r="W29" i="89"/>
  <c r="R57" i="89"/>
  <c r="AB57" i="89" s="1"/>
  <c r="R60" i="89"/>
  <c r="AB60" i="89" s="1"/>
  <c r="C57" i="96"/>
  <c r="AK44" i="99"/>
  <c r="AN18" i="96"/>
  <c r="AB52" i="96"/>
  <c r="AA41" i="99" s="1"/>
  <c r="W25" i="89"/>
  <c r="W24" i="89"/>
  <c r="R51" i="89"/>
  <c r="AB51" i="89" s="1"/>
  <c r="R59" i="89"/>
  <c r="AB59" i="89" s="1"/>
  <c r="R54" i="89"/>
  <c r="AB54" i="89" s="1"/>
  <c r="AK36" i="99"/>
  <c r="R93" i="89"/>
  <c r="M51" i="96"/>
  <c r="L40" i="99" s="1"/>
  <c r="AB47" i="96"/>
  <c r="AA36" i="99" s="1"/>
  <c r="R49" i="89"/>
  <c r="AB49" i="89" s="1"/>
  <c r="R52" i="89"/>
  <c r="AB52" i="89" s="1"/>
  <c r="W51" i="96"/>
  <c r="V40" i="99" s="1"/>
  <c r="H58" i="96"/>
  <c r="AN29" i="96"/>
  <c r="AF29" i="99"/>
  <c r="AN30" i="96"/>
  <c r="W22" i="89"/>
  <c r="H48" i="89"/>
  <c r="G32" i="100" s="1"/>
  <c r="AB35" i="89"/>
  <c r="AP14" i="96"/>
  <c r="B44" i="100"/>
  <c r="AF18" i="99"/>
  <c r="AN24" i="96"/>
  <c r="B33" i="100"/>
  <c r="B17" i="100"/>
  <c r="W26" i="89"/>
  <c r="H60" i="89"/>
  <c r="G44" i="100" s="1"/>
  <c r="M56" i="89"/>
  <c r="R61" i="89"/>
  <c r="AB61" i="89" s="1"/>
  <c r="AF14" i="99"/>
  <c r="AN20" i="96"/>
  <c r="AF13" i="99"/>
  <c r="AF41" i="99"/>
  <c r="W31" i="89"/>
  <c r="Q22" i="100" s="1"/>
  <c r="B14" i="100"/>
  <c r="W23" i="89"/>
  <c r="Q14" i="100" s="1"/>
  <c r="B35" i="100"/>
  <c r="W51" i="89"/>
  <c r="Y33" i="89"/>
  <c r="AF19" i="99"/>
  <c r="AN25" i="96"/>
  <c r="R277" i="96"/>
  <c r="AN26" i="96"/>
  <c r="W30" i="89"/>
  <c r="W32" i="89"/>
  <c r="AP15" i="96"/>
  <c r="B42" i="100"/>
  <c r="T30" i="96"/>
  <c r="S24" i="99" s="1"/>
  <c r="W19" i="89"/>
  <c r="E32" i="89"/>
  <c r="W21" i="89"/>
  <c r="AF22" i="99"/>
  <c r="AN28" i="96"/>
  <c r="C56" i="89"/>
  <c r="W28" i="89"/>
  <c r="W62" i="89"/>
  <c r="C55" i="89"/>
  <c r="W27" i="89"/>
  <c r="Q18" i="100" s="1"/>
  <c r="B30" i="100"/>
  <c r="W46" i="89"/>
  <c r="AF15" i="99"/>
  <c r="R174" i="89"/>
  <c r="W20" i="89"/>
  <c r="AM22" i="99"/>
  <c r="AP28" i="96"/>
  <c r="C33" i="88"/>
  <c r="G50" i="101"/>
  <c r="I22" i="101"/>
  <c r="J46" i="98"/>
  <c r="I25" i="101"/>
  <c r="J49" i="98"/>
  <c r="I9" i="101"/>
  <c r="J33" i="98"/>
  <c r="D32" i="98"/>
  <c r="P32" i="98" s="1"/>
  <c r="X8" i="101"/>
  <c r="C48" i="88"/>
  <c r="B14" i="101"/>
  <c r="D50" i="98"/>
  <c r="P50" i="98" s="1"/>
  <c r="Z32" i="88"/>
  <c r="X26" i="101" s="1"/>
  <c r="C50" i="88"/>
  <c r="C47" i="88"/>
  <c r="B12" i="101"/>
  <c r="D27" i="101"/>
  <c r="X27" i="101"/>
  <c r="D9" i="101"/>
  <c r="D33" i="98"/>
  <c r="Z15" i="88"/>
  <c r="W43" i="96"/>
  <c r="AA25" i="99"/>
  <c r="AB46" i="96"/>
  <c r="AA35" i="99" s="1"/>
  <c r="W48" i="96"/>
  <c r="V16" i="99"/>
  <c r="W33" i="96"/>
  <c r="X21" i="96" s="1"/>
  <c r="W15" i="99" s="1"/>
  <c r="T15" i="96"/>
  <c r="S9" i="99" s="1"/>
  <c r="R196" i="96"/>
  <c r="M41" i="96"/>
  <c r="L30" i="99" s="1"/>
  <c r="M53" i="96"/>
  <c r="L42" i="99" s="1"/>
  <c r="M45" i="96"/>
  <c r="L34" i="99" s="1"/>
  <c r="H56" i="96"/>
  <c r="G45" i="99" s="1"/>
  <c r="C42" i="96"/>
  <c r="B31" i="99" s="1"/>
  <c r="B18" i="99"/>
  <c r="AB57" i="96"/>
  <c r="AA46" i="99" s="1"/>
  <c r="AF26" i="99"/>
  <c r="AF23" i="99"/>
  <c r="AF34" i="99"/>
  <c r="AF31" i="99"/>
  <c r="AF10" i="99"/>
  <c r="AF24" i="99"/>
  <c r="AF33" i="99"/>
  <c r="AF12" i="99"/>
  <c r="AF16" i="99"/>
  <c r="AB54" i="96"/>
  <c r="AA43" i="99" s="1"/>
  <c r="AK38" i="99"/>
  <c r="AK40" i="99"/>
  <c r="AK30" i="99"/>
  <c r="W42" i="96"/>
  <c r="W44" i="96"/>
  <c r="V12" i="99"/>
  <c r="AK34" i="99"/>
  <c r="V10" i="99"/>
  <c r="W46" i="96"/>
  <c r="AK31" i="99"/>
  <c r="AK33" i="99"/>
  <c r="AK35" i="99"/>
  <c r="V17" i="99"/>
  <c r="V46" i="99"/>
  <c r="AK43" i="99"/>
  <c r="AK41" i="99"/>
  <c r="AK39" i="99"/>
  <c r="AK37" i="99"/>
  <c r="AK29" i="99"/>
  <c r="AK32" i="99"/>
  <c r="V20" i="99"/>
  <c r="R50" i="96"/>
  <c r="Q39" i="99" s="1"/>
  <c r="R57" i="96"/>
  <c r="Q46" i="99" s="1"/>
  <c r="R48" i="96"/>
  <c r="Q37" i="99" s="1"/>
  <c r="R52" i="96"/>
  <c r="Q41" i="99" s="1"/>
  <c r="M42" i="96"/>
  <c r="L31" i="99" s="1"/>
  <c r="H54" i="96"/>
  <c r="G43" i="99" s="1"/>
  <c r="B46" i="99"/>
  <c r="B12" i="99"/>
  <c r="B13" i="99"/>
  <c r="C45" i="96"/>
  <c r="C44" i="96"/>
  <c r="B37" i="99"/>
  <c r="B22" i="99"/>
  <c r="B16" i="99"/>
  <c r="J22" i="98"/>
  <c r="N24" i="100"/>
  <c r="R45" i="89"/>
  <c r="R35" i="89"/>
  <c r="S19" i="89" s="1"/>
  <c r="O18" i="89"/>
  <c r="L17" i="100"/>
  <c r="Q12" i="100"/>
  <c r="L13" i="100"/>
  <c r="R47" i="89"/>
  <c r="AB47" i="89" s="1"/>
  <c r="H50" i="89"/>
  <c r="G34" i="100" s="1"/>
  <c r="M49" i="89"/>
  <c r="H58" i="89"/>
  <c r="G42" i="100" s="1"/>
  <c r="M54" i="89"/>
  <c r="J34" i="89"/>
  <c r="Y34" i="89" s="1"/>
  <c r="L8" i="100"/>
  <c r="L11" i="100"/>
  <c r="L10" i="100"/>
  <c r="L30" i="100"/>
  <c r="Q25" i="100"/>
  <c r="H47" i="89"/>
  <c r="G31" i="100" s="1"/>
  <c r="Q23" i="100"/>
  <c r="G8" i="100"/>
  <c r="R120" i="89"/>
  <c r="G24" i="100"/>
  <c r="H61" i="89"/>
  <c r="G45" i="100" s="1"/>
  <c r="C48" i="89"/>
  <c r="B18" i="100"/>
  <c r="R147" i="89"/>
  <c r="L41" i="100"/>
  <c r="L42" i="100"/>
  <c r="M50" i="89"/>
  <c r="L15" i="100"/>
  <c r="L40" i="100"/>
  <c r="L16" i="100"/>
  <c r="M48" i="89"/>
  <c r="L36" i="100"/>
  <c r="L18" i="100"/>
  <c r="L14" i="100"/>
  <c r="H53" i="89"/>
  <c r="G37" i="100" s="1"/>
  <c r="G11" i="100"/>
  <c r="H52" i="89"/>
  <c r="G36" i="100" s="1"/>
  <c r="N10" i="100"/>
  <c r="J23" i="98"/>
  <c r="J21" i="98"/>
  <c r="D10" i="100"/>
  <c r="I23" i="99"/>
  <c r="N50" i="101"/>
  <c r="H40" i="88"/>
  <c r="H33" i="88"/>
  <c r="I30" i="88" s="1"/>
  <c r="H24" i="101" s="1"/>
  <c r="L24" i="100"/>
  <c r="M61" i="89"/>
  <c r="M47" i="89"/>
  <c r="O17" i="89"/>
  <c r="M45" i="89"/>
  <c r="W45" i="89" s="1"/>
  <c r="H35" i="89"/>
  <c r="I25" i="89" s="1"/>
  <c r="H16" i="100" s="1"/>
  <c r="M35" i="89"/>
  <c r="N25" i="89" s="1"/>
  <c r="M16" i="100" s="1"/>
  <c r="M53" i="89"/>
  <c r="L37" i="100" s="1"/>
  <c r="L22" i="100"/>
  <c r="M59" i="89"/>
  <c r="W59" i="89" s="1"/>
  <c r="W92" i="89" s="1"/>
  <c r="B19" i="100"/>
  <c r="C54" i="89"/>
  <c r="W54" i="89" s="1"/>
  <c r="W87" i="89" s="1"/>
  <c r="B24" i="100"/>
  <c r="C61" i="89"/>
  <c r="B46" i="100"/>
  <c r="C47" i="89"/>
  <c r="B29" i="100"/>
  <c r="B43" i="100"/>
  <c r="H55" i="89"/>
  <c r="G39" i="100" s="1"/>
  <c r="B15" i="100"/>
  <c r="C52" i="89"/>
  <c r="W52" i="89" s="1"/>
  <c r="W85" i="89" s="1"/>
  <c r="L35" i="100"/>
  <c r="N34" i="89"/>
  <c r="M25" i="100" s="1"/>
  <c r="L39" i="100"/>
  <c r="G26" i="100"/>
  <c r="C53" i="89"/>
  <c r="B16" i="100"/>
  <c r="C35" i="89"/>
  <c r="B13" i="100"/>
  <c r="C57" i="89"/>
  <c r="B20" i="100"/>
  <c r="B15" i="101"/>
  <c r="D26" i="101"/>
  <c r="B18" i="101"/>
  <c r="D8" i="101"/>
  <c r="G18" i="101"/>
  <c r="H57" i="88"/>
  <c r="G48" i="101" s="1"/>
  <c r="H43" i="88"/>
  <c r="G34" i="101" s="1"/>
  <c r="H45" i="88"/>
  <c r="G36" i="101" s="1"/>
  <c r="H41" i="88"/>
  <c r="H50" i="88"/>
  <c r="G41" i="101" s="1"/>
  <c r="G9" i="101"/>
  <c r="C55" i="88"/>
  <c r="R89" i="88"/>
  <c r="H44" i="88"/>
  <c r="B17" i="101"/>
  <c r="C49" i="88"/>
  <c r="G16" i="101"/>
  <c r="H48" i="88"/>
  <c r="G39" i="101" s="1"/>
  <c r="H54" i="88"/>
  <c r="G45" i="101" s="1"/>
  <c r="B24" i="101"/>
  <c r="C56" i="88"/>
  <c r="H51" i="88"/>
  <c r="B21" i="101"/>
  <c r="C53" i="88"/>
  <c r="B10" i="101"/>
  <c r="C42" i="88"/>
  <c r="C46" i="88"/>
  <c r="C44" i="88"/>
  <c r="B19" i="101"/>
  <c r="C51" i="88"/>
  <c r="C58" i="88"/>
  <c r="B49" i="101" s="1"/>
  <c r="B23" i="101"/>
  <c r="C45" i="88"/>
  <c r="G20" i="101"/>
  <c r="H52" i="88"/>
  <c r="G43" i="101" s="1"/>
  <c r="B25" i="101"/>
  <c r="C57" i="88"/>
  <c r="B8" i="101"/>
  <c r="C40" i="88"/>
  <c r="B20" i="101"/>
  <c r="C52" i="88"/>
  <c r="B50" i="101"/>
  <c r="B11" i="101"/>
  <c r="B9" i="101"/>
  <c r="C41" i="88"/>
  <c r="B32" i="101" s="1"/>
  <c r="B22" i="101"/>
  <c r="C54" i="88"/>
  <c r="G22" i="101"/>
  <c r="G49" i="101"/>
  <c r="G8" i="101"/>
  <c r="G25" i="101"/>
  <c r="B13" i="101"/>
  <c r="AK26" i="99"/>
  <c r="AG14" i="99"/>
  <c r="AB41" i="96"/>
  <c r="AA30" i="99" s="1"/>
  <c r="AA9" i="99"/>
  <c r="AB50" i="96"/>
  <c r="AA39" i="99" s="1"/>
  <c r="AB53" i="96"/>
  <c r="AA24" i="99"/>
  <c r="AB56" i="96"/>
  <c r="AA45" i="99" s="1"/>
  <c r="AB49" i="96"/>
  <c r="AA38" i="99" s="1"/>
  <c r="AA16" i="99"/>
  <c r="R223" i="96"/>
  <c r="AA11" i="99"/>
  <c r="AB33" i="96"/>
  <c r="AC30" i="96" s="1"/>
  <c r="AB24" i="99" s="1"/>
  <c r="X27" i="96"/>
  <c r="W21" i="99" s="1"/>
  <c r="X19" i="96"/>
  <c r="W13" i="99" s="1"/>
  <c r="D8" i="99"/>
  <c r="R55" i="96"/>
  <c r="Q44" i="99" s="1"/>
  <c r="X15" i="96"/>
  <c r="W9" i="99" s="1"/>
  <c r="Q22" i="99"/>
  <c r="R54" i="96"/>
  <c r="Q43" i="99" s="1"/>
  <c r="X23" i="96"/>
  <c r="W17" i="99" s="1"/>
  <c r="R58" i="96"/>
  <c r="AH58" i="96" s="1"/>
  <c r="T32" i="96"/>
  <c r="AK32" i="96" s="1"/>
  <c r="M49" i="96"/>
  <c r="L38" i="99" s="1"/>
  <c r="H42" i="96"/>
  <c r="G31" i="99" s="1"/>
  <c r="R142" i="96"/>
  <c r="H46" i="96"/>
  <c r="G35" i="99" s="1"/>
  <c r="M57" i="96"/>
  <c r="L46" i="99" s="1"/>
  <c r="C33" i="96"/>
  <c r="D28" i="96" s="1"/>
  <c r="C22" i="99" s="1"/>
  <c r="H44" i="96"/>
  <c r="G33" i="99" s="1"/>
  <c r="H52" i="96"/>
  <c r="G41" i="99" s="1"/>
  <c r="G25" i="99"/>
  <c r="H57" i="96"/>
  <c r="G46" i="99" s="1"/>
  <c r="C40" i="96"/>
  <c r="B11" i="99"/>
  <c r="C46" i="96"/>
  <c r="B14" i="99"/>
  <c r="C43" i="96"/>
  <c r="B24" i="99"/>
  <c r="C56" i="96"/>
  <c r="AA32" i="99"/>
  <c r="V34" i="99"/>
  <c r="R169" i="96"/>
  <c r="Q17" i="99"/>
  <c r="R49" i="96"/>
  <c r="R43" i="96"/>
  <c r="Q11" i="99"/>
  <c r="R47" i="96"/>
  <c r="Q15" i="99"/>
  <c r="Q19" i="99"/>
  <c r="R51" i="96"/>
  <c r="Q13" i="99"/>
  <c r="R45" i="96"/>
  <c r="R33" i="96"/>
  <c r="S19" i="96" s="1"/>
  <c r="R13" i="99" s="1"/>
  <c r="R53" i="96"/>
  <c r="Q21" i="99"/>
  <c r="M56" i="96"/>
  <c r="L24" i="99"/>
  <c r="M52" i="96"/>
  <c r="L20" i="99"/>
  <c r="L16" i="99"/>
  <c r="M48" i="96"/>
  <c r="L22" i="99"/>
  <c r="M54" i="96"/>
  <c r="M50" i="96"/>
  <c r="L18" i="99"/>
  <c r="M33" i="96"/>
  <c r="N18" i="96" s="1"/>
  <c r="M12" i="99" s="1"/>
  <c r="M44" i="96"/>
  <c r="L12" i="99"/>
  <c r="L14" i="99"/>
  <c r="M46" i="96"/>
  <c r="G19" i="99"/>
  <c r="H51" i="96"/>
  <c r="G39" i="99"/>
  <c r="G15" i="99"/>
  <c r="H47" i="96"/>
  <c r="H53" i="96"/>
  <c r="G21" i="99"/>
  <c r="G11" i="99"/>
  <c r="H33" i="96"/>
  <c r="I27" i="96" s="1"/>
  <c r="H21" i="99" s="1"/>
  <c r="H43" i="96"/>
  <c r="G17" i="99"/>
  <c r="H49" i="96"/>
  <c r="R116" i="96"/>
  <c r="G13" i="99"/>
  <c r="H45" i="96"/>
  <c r="B44" i="99"/>
  <c r="D26" i="96"/>
  <c r="C20" i="99" s="1"/>
  <c r="D32" i="96"/>
  <c r="C47" i="96"/>
  <c r="D21" i="96"/>
  <c r="C15" i="99" s="1"/>
  <c r="B15" i="99"/>
  <c r="B39" i="99"/>
  <c r="D22" i="96"/>
  <c r="C16" i="99" s="1"/>
  <c r="C49" i="96"/>
  <c r="B17" i="99"/>
  <c r="D24" i="96"/>
  <c r="C18" i="99" s="1"/>
  <c r="G23" i="101"/>
  <c r="G10" i="101"/>
  <c r="G24" i="101"/>
  <c r="G12" i="101"/>
  <c r="G14" i="101"/>
  <c r="G17" i="101"/>
  <c r="G21" i="101"/>
  <c r="G19" i="101"/>
  <c r="G38" i="101"/>
  <c r="B16" i="101"/>
  <c r="D19" i="96" l="1"/>
  <c r="C13" i="99" s="1"/>
  <c r="X20" i="96"/>
  <c r="W14" i="99" s="1"/>
  <c r="X31" i="96"/>
  <c r="W25" i="99" s="1"/>
  <c r="X22" i="96"/>
  <c r="W16" i="99" s="1"/>
  <c r="AF45" i="99"/>
  <c r="B26" i="99"/>
  <c r="D31" i="96"/>
  <c r="C25" i="99" s="1"/>
  <c r="X17" i="96"/>
  <c r="W11" i="99" s="1"/>
  <c r="AN52" i="96"/>
  <c r="AH46" i="96"/>
  <c r="AH44" i="96"/>
  <c r="AP8" i="99"/>
  <c r="AH33" i="96"/>
  <c r="M14" i="88"/>
  <c r="AS14" i="96"/>
  <c r="AF40" i="99"/>
  <c r="AK15" i="96"/>
  <c r="AL13" i="99"/>
  <c r="AL22" i="99"/>
  <c r="AL10" i="99"/>
  <c r="AH56" i="96"/>
  <c r="AF30" i="99"/>
  <c r="AF37" i="99"/>
  <c r="D6" i="98"/>
  <c r="AH55" i="96"/>
  <c r="V35" i="99"/>
  <c r="V32" i="99"/>
  <c r="AH43" i="96"/>
  <c r="AP32" i="99" s="1"/>
  <c r="AH41" i="96"/>
  <c r="V31" i="99"/>
  <c r="AH42" i="96"/>
  <c r="AP31" i="99" s="1"/>
  <c r="V30" i="99"/>
  <c r="AN51" i="96"/>
  <c r="AH51" i="96"/>
  <c r="AH45" i="96"/>
  <c r="AP34" i="99" s="1"/>
  <c r="V43" i="99"/>
  <c r="AH54" i="96"/>
  <c r="AP43" i="99" s="1"/>
  <c r="V38" i="99"/>
  <c r="AH49" i="96"/>
  <c r="AP38" i="99" s="1"/>
  <c r="V33" i="99"/>
  <c r="AP33" i="99"/>
  <c r="V36" i="99"/>
  <c r="AH47" i="96"/>
  <c r="AP36" i="99" s="1"/>
  <c r="V37" i="99"/>
  <c r="AH48" i="96"/>
  <c r="V29" i="99"/>
  <c r="AH40" i="96"/>
  <c r="AP29" i="99" s="1"/>
  <c r="V39" i="99"/>
  <c r="AH50" i="96"/>
  <c r="AP39" i="99" s="1"/>
  <c r="AH52" i="96"/>
  <c r="AH57" i="96"/>
  <c r="AP46" i="99" s="1"/>
  <c r="M58" i="88"/>
  <c r="L49" i="101" s="1"/>
  <c r="W14" i="88"/>
  <c r="X9" i="101"/>
  <c r="AK42" i="99"/>
  <c r="AF42" i="99"/>
  <c r="AH23" i="99"/>
  <c r="AF38" i="99"/>
  <c r="AF35" i="99"/>
  <c r="AH24" i="99"/>
  <c r="M15" i="88"/>
  <c r="M41" i="88" s="1"/>
  <c r="W41" i="88" s="1"/>
  <c r="V32" i="101" s="1"/>
  <c r="AF36" i="99"/>
  <c r="AG20" i="99"/>
  <c r="AG10" i="99"/>
  <c r="AF39" i="99"/>
  <c r="AL20" i="99"/>
  <c r="AK46" i="99"/>
  <c r="AF46" i="99"/>
  <c r="AF32" i="99"/>
  <c r="D18" i="96"/>
  <c r="C12" i="99" s="1"/>
  <c r="L26" i="101"/>
  <c r="D22" i="89"/>
  <c r="D17" i="89"/>
  <c r="D20" i="89"/>
  <c r="W49" i="89"/>
  <c r="W82" i="89" s="1"/>
  <c r="C13" i="100"/>
  <c r="D19" i="89"/>
  <c r="C9" i="100"/>
  <c r="I23" i="96"/>
  <c r="H17" i="99" s="1"/>
  <c r="D29" i="89"/>
  <c r="C20" i="100" s="1"/>
  <c r="AG12" i="99"/>
  <c r="AL18" i="99"/>
  <c r="W57" i="89"/>
  <c r="W90" i="89" s="1"/>
  <c r="AN42" i="96"/>
  <c r="AP9" i="99"/>
  <c r="AN55" i="96"/>
  <c r="AG22" i="99"/>
  <c r="AG16" i="99"/>
  <c r="W50" i="89"/>
  <c r="W83" i="89" s="1"/>
  <c r="W53" i="89"/>
  <c r="W86" i="89" s="1"/>
  <c r="S24" i="100"/>
  <c r="W84" i="89"/>
  <c r="AG23" i="99"/>
  <c r="AG9" i="99"/>
  <c r="AN47" i="96"/>
  <c r="AG21" i="99"/>
  <c r="AG11" i="99"/>
  <c r="AG24" i="99"/>
  <c r="W61" i="89"/>
  <c r="B31" i="100"/>
  <c r="W47" i="89"/>
  <c r="S17" i="89"/>
  <c r="AP22" i="99"/>
  <c r="M28" i="88"/>
  <c r="AP12" i="99"/>
  <c r="M18" i="88"/>
  <c r="AP14" i="99"/>
  <c r="M20" i="88"/>
  <c r="AP20" i="99"/>
  <c r="M26" i="88"/>
  <c r="AP24" i="99"/>
  <c r="M30" i="88"/>
  <c r="AP21" i="99"/>
  <c r="M27" i="88"/>
  <c r="AP15" i="99"/>
  <c r="M21" i="88"/>
  <c r="B40" i="100"/>
  <c r="W56" i="89"/>
  <c r="W89" i="89" s="1"/>
  <c r="V8" i="101"/>
  <c r="L8" i="101"/>
  <c r="M40" i="88"/>
  <c r="W40" i="88" s="1"/>
  <c r="V31" i="101" s="1"/>
  <c r="AP13" i="99"/>
  <c r="M19" i="88"/>
  <c r="AP17" i="99"/>
  <c r="M23" i="88"/>
  <c r="AP10" i="99"/>
  <c r="M16" i="88"/>
  <c r="AP23" i="99"/>
  <c r="M29" i="88"/>
  <c r="B39" i="100"/>
  <c r="W55" i="89"/>
  <c r="W88" i="89" s="1"/>
  <c r="D23" i="100"/>
  <c r="Y32" i="89"/>
  <c r="W60" i="89"/>
  <c r="Q44" i="100" s="1"/>
  <c r="AB45" i="89"/>
  <c r="R63" i="89"/>
  <c r="S47" i="89" s="1"/>
  <c r="T47" i="89" s="1"/>
  <c r="AD47" i="89" s="1"/>
  <c r="AP16" i="99"/>
  <c r="M22" i="88"/>
  <c r="AP11" i="99"/>
  <c r="M17" i="88"/>
  <c r="H59" i="96"/>
  <c r="L9" i="101"/>
  <c r="B32" i="100"/>
  <c r="W48" i="89"/>
  <c r="W81" i="89" s="1"/>
  <c r="AP19" i="99"/>
  <c r="M25" i="88"/>
  <c r="AP18" i="99"/>
  <c r="M24" i="88"/>
  <c r="AP25" i="99"/>
  <c r="M31" i="88"/>
  <c r="W58" i="89"/>
  <c r="W91" i="89" s="1"/>
  <c r="G32" i="101"/>
  <c r="V50" i="101"/>
  <c r="P33" i="98"/>
  <c r="B42" i="101"/>
  <c r="B38" i="101"/>
  <c r="B43" i="101"/>
  <c r="B48" i="101"/>
  <c r="B47" i="101"/>
  <c r="B41" i="101"/>
  <c r="B37" i="101"/>
  <c r="B33" i="101"/>
  <c r="B45" i="101"/>
  <c r="B35" i="101"/>
  <c r="B44" i="101"/>
  <c r="B40" i="101"/>
  <c r="B46" i="101"/>
  <c r="W59" i="96"/>
  <c r="X54" i="96" s="1"/>
  <c r="Y54" i="96" s="1"/>
  <c r="AN41" i="96"/>
  <c r="AN43" i="96"/>
  <c r="X18" i="96"/>
  <c r="W12" i="99" s="1"/>
  <c r="X32" i="96"/>
  <c r="X26" i="96"/>
  <c r="W20" i="99" s="1"/>
  <c r="X28" i="96"/>
  <c r="W22" i="99" s="1"/>
  <c r="X30" i="96"/>
  <c r="W24" i="99" s="1"/>
  <c r="X14" i="96"/>
  <c r="W8" i="99" s="1"/>
  <c r="X29" i="96"/>
  <c r="W23" i="99" s="1"/>
  <c r="V26" i="99"/>
  <c r="AS17" i="96"/>
  <c r="X24" i="96"/>
  <c r="W18" i="99" s="1"/>
  <c r="X25" i="96"/>
  <c r="W19" i="99" s="1"/>
  <c r="X16" i="96"/>
  <c r="W10" i="99" s="1"/>
  <c r="AP30" i="99"/>
  <c r="D20" i="96"/>
  <c r="C14" i="99" s="1"/>
  <c r="D27" i="96"/>
  <c r="C21" i="99" s="1"/>
  <c r="I19" i="96"/>
  <c r="H13" i="99" s="1"/>
  <c r="I17" i="96"/>
  <c r="H11" i="99" s="1"/>
  <c r="D25" i="96"/>
  <c r="C19" i="99" s="1"/>
  <c r="D29" i="96"/>
  <c r="C23" i="99" s="1"/>
  <c r="D16" i="96"/>
  <c r="C10" i="99" s="1"/>
  <c r="D17" i="96"/>
  <c r="C11" i="99" s="1"/>
  <c r="AS27" i="96"/>
  <c r="AS24" i="96"/>
  <c r="D23" i="96"/>
  <c r="C17" i="99" s="1"/>
  <c r="D15" i="96"/>
  <c r="C9" i="99" s="1"/>
  <c r="D30" i="96"/>
  <c r="C24" i="99" s="1"/>
  <c r="D14" i="96"/>
  <c r="C8" i="99" s="1"/>
  <c r="AL12" i="99"/>
  <c r="AN57" i="96"/>
  <c r="AG19" i="99"/>
  <c r="AG25" i="99"/>
  <c r="AG18" i="99"/>
  <c r="AG17" i="99"/>
  <c r="AN48" i="96"/>
  <c r="AN45" i="96"/>
  <c r="AP37" i="99"/>
  <c r="AF44" i="99"/>
  <c r="AG15" i="99"/>
  <c r="AG13" i="99"/>
  <c r="AG8" i="99"/>
  <c r="AS18" i="96"/>
  <c r="AN44" i="96"/>
  <c r="AN50" i="96"/>
  <c r="AN54" i="96"/>
  <c r="AN33" i="96"/>
  <c r="AN49" i="96"/>
  <c r="AA42" i="99"/>
  <c r="AN53" i="96"/>
  <c r="AN46" i="96"/>
  <c r="AK45" i="99"/>
  <c r="AN56" i="96"/>
  <c r="AP40" i="99"/>
  <c r="AP44" i="99"/>
  <c r="AS20" i="96"/>
  <c r="AS28" i="96"/>
  <c r="AS29" i="96"/>
  <c r="D24" i="98"/>
  <c r="P24" i="98" s="1"/>
  <c r="D76" i="98" s="1"/>
  <c r="AP41" i="99"/>
  <c r="B32" i="99"/>
  <c r="B34" i="99"/>
  <c r="B33" i="99"/>
  <c r="B45" i="99"/>
  <c r="AP45" i="99"/>
  <c r="B35" i="99"/>
  <c r="AP35" i="99"/>
  <c r="L32" i="100"/>
  <c r="L38" i="100"/>
  <c r="S45" i="89"/>
  <c r="N9" i="100"/>
  <c r="J7" i="98"/>
  <c r="S34" i="89"/>
  <c r="S33" i="89"/>
  <c r="S29" i="89"/>
  <c r="S25" i="89"/>
  <c r="S21" i="89"/>
  <c r="S30" i="89"/>
  <c r="S32" i="89"/>
  <c r="S28" i="89"/>
  <c r="S24" i="89"/>
  <c r="S18" i="89"/>
  <c r="S31" i="89"/>
  <c r="S27" i="89"/>
  <c r="S23" i="89"/>
  <c r="S20" i="89"/>
  <c r="S26" i="89"/>
  <c r="S22" i="89"/>
  <c r="L43" i="100"/>
  <c r="L31" i="100"/>
  <c r="L33" i="100"/>
  <c r="Q33" i="100"/>
  <c r="I25" i="100"/>
  <c r="N33" i="89"/>
  <c r="M24" i="100" s="1"/>
  <c r="L34" i="100"/>
  <c r="L29" i="100"/>
  <c r="AB63" i="89"/>
  <c r="Q21" i="100"/>
  <c r="L45" i="100"/>
  <c r="I23" i="89"/>
  <c r="H14" i="100" s="1"/>
  <c r="AS30" i="96"/>
  <c r="Q24" i="100"/>
  <c r="Q30" i="100"/>
  <c r="Q8" i="100"/>
  <c r="I31" i="89"/>
  <c r="H22" i="100" s="1"/>
  <c r="Q46" i="100"/>
  <c r="I27" i="89"/>
  <c r="H18" i="100" s="1"/>
  <c r="I26" i="89"/>
  <c r="H17" i="100" s="1"/>
  <c r="Q29" i="100"/>
  <c r="AS16" i="96"/>
  <c r="Q10" i="100"/>
  <c r="Q11" i="100"/>
  <c r="H63" i="89"/>
  <c r="I53" i="89" s="1"/>
  <c r="H37" i="100" s="1"/>
  <c r="I24" i="89"/>
  <c r="H15" i="100" s="1"/>
  <c r="I30" i="89"/>
  <c r="H21" i="100" s="1"/>
  <c r="I21" i="89"/>
  <c r="H12" i="100" s="1"/>
  <c r="I18" i="89"/>
  <c r="H9" i="100" s="1"/>
  <c r="I17" i="89"/>
  <c r="H8" i="100" s="1"/>
  <c r="Q16" i="100"/>
  <c r="AS25" i="96"/>
  <c r="Q19" i="100"/>
  <c r="Q40" i="100"/>
  <c r="AS21" i="96"/>
  <c r="Q15" i="100"/>
  <c r="AS26" i="96"/>
  <c r="Q20" i="100"/>
  <c r="AS19" i="96"/>
  <c r="Q13" i="100"/>
  <c r="Q32" i="100"/>
  <c r="Q35" i="100"/>
  <c r="AS23" i="96"/>
  <c r="Q17" i="100"/>
  <c r="Q38" i="100"/>
  <c r="J8" i="98"/>
  <c r="S10" i="100"/>
  <c r="N22" i="89"/>
  <c r="M13" i="100" s="1"/>
  <c r="N23" i="89"/>
  <c r="M14" i="100" s="1"/>
  <c r="N28" i="89"/>
  <c r="M19" i="100" s="1"/>
  <c r="N19" i="89"/>
  <c r="M10" i="100" s="1"/>
  <c r="N18" i="89"/>
  <c r="M9" i="100" s="1"/>
  <c r="I32" i="89"/>
  <c r="H23" i="100" s="1"/>
  <c r="I20" i="89"/>
  <c r="H11" i="100" s="1"/>
  <c r="I19" i="89"/>
  <c r="H10" i="100" s="1"/>
  <c r="I34" i="89"/>
  <c r="H25" i="100" s="1"/>
  <c r="N32" i="89"/>
  <c r="M23" i="100" s="1"/>
  <c r="L26" i="100"/>
  <c r="N27" i="89"/>
  <c r="M18" i="100" s="1"/>
  <c r="N31" i="89"/>
  <c r="M22" i="100" s="1"/>
  <c r="N20" i="89"/>
  <c r="M11" i="100" s="1"/>
  <c r="M63" i="89"/>
  <c r="N55" i="89" s="1"/>
  <c r="M39" i="100" s="1"/>
  <c r="N30" i="89"/>
  <c r="M21" i="100" s="1"/>
  <c r="N21" i="89"/>
  <c r="M12" i="100" s="1"/>
  <c r="I29" i="89"/>
  <c r="H20" i="100" s="1"/>
  <c r="I33" i="89"/>
  <c r="H24" i="100" s="1"/>
  <c r="I22" i="89"/>
  <c r="H13" i="100" s="1"/>
  <c r="I28" i="89"/>
  <c r="H19" i="100" s="1"/>
  <c r="N17" i="89"/>
  <c r="N24" i="89"/>
  <c r="M15" i="100" s="1"/>
  <c r="N29" i="89"/>
  <c r="M20" i="100" s="1"/>
  <c r="N26" i="89"/>
  <c r="M17" i="100" s="1"/>
  <c r="N8" i="100"/>
  <c r="B38" i="100"/>
  <c r="B45" i="100"/>
  <c r="B36" i="100"/>
  <c r="W35" i="89"/>
  <c r="Q26" i="100" s="1"/>
  <c r="I48" i="89"/>
  <c r="B41" i="100"/>
  <c r="D32" i="89"/>
  <c r="C23" i="100" s="1"/>
  <c r="D31" i="89"/>
  <c r="C22" i="100" s="1"/>
  <c r="D34" i="89"/>
  <c r="C25" i="100" s="1"/>
  <c r="C10" i="100"/>
  <c r="D30" i="89"/>
  <c r="C21" i="100" s="1"/>
  <c r="B26" i="100"/>
  <c r="C11" i="100"/>
  <c r="D23" i="89"/>
  <c r="C14" i="100" s="1"/>
  <c r="D33" i="89"/>
  <c r="C24" i="100" s="1"/>
  <c r="D24" i="89"/>
  <c r="C15" i="100" s="1"/>
  <c r="D27" i="89"/>
  <c r="C18" i="100" s="1"/>
  <c r="D28" i="89"/>
  <c r="C19" i="100" s="1"/>
  <c r="D26" i="89"/>
  <c r="C17" i="100" s="1"/>
  <c r="D21" i="89"/>
  <c r="C12" i="100" s="1"/>
  <c r="D25" i="89"/>
  <c r="C16" i="100" s="1"/>
  <c r="C63" i="89"/>
  <c r="B34" i="100"/>
  <c r="B37" i="100"/>
  <c r="B31" i="101"/>
  <c r="I25" i="88"/>
  <c r="H19" i="101" s="1"/>
  <c r="I20" i="88"/>
  <c r="H14" i="101" s="1"/>
  <c r="G31" i="101"/>
  <c r="I23" i="88"/>
  <c r="H17" i="101" s="1"/>
  <c r="I16" i="88"/>
  <c r="H10" i="101" s="1"/>
  <c r="I29" i="88"/>
  <c r="H23" i="101" s="1"/>
  <c r="B34" i="101"/>
  <c r="B36" i="101"/>
  <c r="AL15" i="99"/>
  <c r="AL17" i="99"/>
  <c r="AL8" i="99"/>
  <c r="AL23" i="99"/>
  <c r="AL9" i="99"/>
  <c r="AL14" i="99"/>
  <c r="AL19" i="99"/>
  <c r="AL25" i="99"/>
  <c r="AL21" i="99"/>
  <c r="AL16" i="99"/>
  <c r="AL11" i="99"/>
  <c r="AL24" i="99"/>
  <c r="AB59" i="96"/>
  <c r="AC43" i="96" s="1"/>
  <c r="AD43" i="96" s="1"/>
  <c r="AC22" i="96"/>
  <c r="AB16" i="99" s="1"/>
  <c r="AC17" i="96"/>
  <c r="AB11" i="99" s="1"/>
  <c r="AC26" i="96"/>
  <c r="AB20" i="99" s="1"/>
  <c r="AC21" i="96"/>
  <c r="AB15" i="99" s="1"/>
  <c r="AC19" i="96"/>
  <c r="AB13" i="99" s="1"/>
  <c r="AA26" i="99"/>
  <c r="AC16" i="96"/>
  <c r="AB10" i="99" s="1"/>
  <c r="AC14" i="96"/>
  <c r="AC27" i="96"/>
  <c r="AB21" i="99" s="1"/>
  <c r="AC15" i="96"/>
  <c r="AB9" i="99" s="1"/>
  <c r="AC32" i="96"/>
  <c r="AC29" i="96"/>
  <c r="AB23" i="99" s="1"/>
  <c r="AC28" i="96"/>
  <c r="AB22" i="99" s="1"/>
  <c r="AC23" i="96"/>
  <c r="AB17" i="99" s="1"/>
  <c r="AC25" i="96"/>
  <c r="AB19" i="99" s="1"/>
  <c r="AC31" i="96"/>
  <c r="AB25" i="99" s="1"/>
  <c r="AC20" i="96"/>
  <c r="AB14" i="99" s="1"/>
  <c r="AC24" i="96"/>
  <c r="AB18" i="99" s="1"/>
  <c r="AC18" i="96"/>
  <c r="AB12" i="99" s="1"/>
  <c r="B29" i="99"/>
  <c r="S27" i="96"/>
  <c r="R21" i="99" s="1"/>
  <c r="Q34" i="99"/>
  <c r="S25" i="96"/>
  <c r="R19" i="99" s="1"/>
  <c r="S21" i="96"/>
  <c r="R15" i="99" s="1"/>
  <c r="R59" i="96"/>
  <c r="S49" i="96" s="1"/>
  <c r="Q42" i="99"/>
  <c r="Q32" i="99"/>
  <c r="Q38" i="99"/>
  <c r="S31" i="96"/>
  <c r="R25" i="99" s="1"/>
  <c r="S15" i="96"/>
  <c r="R9" i="99" s="1"/>
  <c r="S20" i="96"/>
  <c r="R14" i="99" s="1"/>
  <c r="S28" i="96"/>
  <c r="R22" i="99" s="1"/>
  <c r="S32" i="96"/>
  <c r="Q26" i="99"/>
  <c r="S29" i="96"/>
  <c r="R23" i="99" s="1"/>
  <c r="S26" i="96"/>
  <c r="R20" i="99" s="1"/>
  <c r="S30" i="96"/>
  <c r="R24" i="99" s="1"/>
  <c r="S18" i="96"/>
  <c r="R12" i="99" s="1"/>
  <c r="S14" i="96"/>
  <c r="S22" i="96"/>
  <c r="R16" i="99" s="1"/>
  <c r="S16" i="96"/>
  <c r="R10" i="99" s="1"/>
  <c r="S24" i="96"/>
  <c r="R18" i="99" s="1"/>
  <c r="Q40" i="99"/>
  <c r="Q36" i="99"/>
  <c r="S17" i="96"/>
  <c r="R11" i="99" s="1"/>
  <c r="S23" i="96"/>
  <c r="R17" i="99" s="1"/>
  <c r="N21" i="96"/>
  <c r="M15" i="99" s="1"/>
  <c r="N31" i="96"/>
  <c r="M25" i="99" s="1"/>
  <c r="N15" i="96"/>
  <c r="M9" i="99" s="1"/>
  <c r="N25" i="96"/>
  <c r="M19" i="99" s="1"/>
  <c r="N27" i="96"/>
  <c r="M21" i="99" s="1"/>
  <c r="N29" i="96"/>
  <c r="M23" i="99" s="1"/>
  <c r="N16" i="96"/>
  <c r="M10" i="99" s="1"/>
  <c r="N32" i="96"/>
  <c r="N17" i="96"/>
  <c r="M11" i="99" s="1"/>
  <c r="N19" i="96"/>
  <c r="M13" i="99" s="1"/>
  <c r="N14" i="96"/>
  <c r="L26" i="99"/>
  <c r="N23" i="96"/>
  <c r="M17" i="99" s="1"/>
  <c r="L43" i="99"/>
  <c r="L37" i="99"/>
  <c r="M59" i="96"/>
  <c r="N46" i="96" s="1"/>
  <c r="L45" i="99"/>
  <c r="L35" i="99"/>
  <c r="N26" i="96"/>
  <c r="M20" i="99" s="1"/>
  <c r="N30" i="96"/>
  <c r="M24" i="99" s="1"/>
  <c r="N20" i="96"/>
  <c r="M14" i="99" s="1"/>
  <c r="L39" i="99"/>
  <c r="N28" i="96"/>
  <c r="M22" i="99" s="1"/>
  <c r="L33" i="99"/>
  <c r="N24" i="96"/>
  <c r="M18" i="99" s="1"/>
  <c r="N22" i="96"/>
  <c r="M16" i="99" s="1"/>
  <c r="L41" i="99"/>
  <c r="G38" i="99"/>
  <c r="G32" i="99"/>
  <c r="G36" i="99"/>
  <c r="G40" i="99"/>
  <c r="AP26" i="99"/>
  <c r="G34" i="99"/>
  <c r="I30" i="96"/>
  <c r="H24" i="99" s="1"/>
  <c r="I18" i="96"/>
  <c r="H12" i="99" s="1"/>
  <c r="I32" i="96"/>
  <c r="G26" i="99"/>
  <c r="I26" i="96"/>
  <c r="H20" i="99" s="1"/>
  <c r="I31" i="96"/>
  <c r="H25" i="99" s="1"/>
  <c r="I15" i="96"/>
  <c r="H9" i="99" s="1"/>
  <c r="I16" i="96"/>
  <c r="H10" i="99" s="1"/>
  <c r="I22" i="96"/>
  <c r="H16" i="99" s="1"/>
  <c r="I29" i="96"/>
  <c r="H23" i="99" s="1"/>
  <c r="I14" i="96"/>
  <c r="I28" i="96"/>
  <c r="H22" i="99" s="1"/>
  <c r="I24" i="96"/>
  <c r="H18" i="99" s="1"/>
  <c r="I20" i="96"/>
  <c r="H14" i="99" s="1"/>
  <c r="I21" i="96"/>
  <c r="H15" i="99" s="1"/>
  <c r="I25" i="96"/>
  <c r="H19" i="99" s="1"/>
  <c r="G42" i="99"/>
  <c r="B36" i="99"/>
  <c r="B38" i="99"/>
  <c r="G40" i="101"/>
  <c r="G35" i="101"/>
  <c r="H11" i="101"/>
  <c r="I15" i="88"/>
  <c r="H9" i="101" s="1"/>
  <c r="I19" i="88"/>
  <c r="H13" i="101" s="1"/>
  <c r="I32" i="88"/>
  <c r="H26" i="101" s="1"/>
  <c r="G28" i="101"/>
  <c r="I26" i="88"/>
  <c r="H20" i="101" s="1"/>
  <c r="I21" i="88"/>
  <c r="H15" i="101" s="1"/>
  <c r="H27" i="101"/>
  <c r="I31" i="88"/>
  <c r="H25" i="101" s="1"/>
  <c r="I22" i="88"/>
  <c r="H16" i="101" s="1"/>
  <c r="I28" i="88"/>
  <c r="H22" i="101" s="1"/>
  <c r="I24" i="88"/>
  <c r="H18" i="101" s="1"/>
  <c r="I27" i="88"/>
  <c r="H21" i="101" s="1"/>
  <c r="G47" i="101"/>
  <c r="G46" i="101"/>
  <c r="G42" i="101"/>
  <c r="G37" i="101"/>
  <c r="I18" i="88"/>
  <c r="H12" i="101" s="1"/>
  <c r="G33" i="101"/>
  <c r="H59" i="88"/>
  <c r="I51" i="88" s="1"/>
  <c r="G44" i="101"/>
  <c r="B39" i="101"/>
  <c r="C59" i="88"/>
  <c r="D48" i="88" s="1"/>
  <c r="D19" i="88"/>
  <c r="C13" i="101" s="1"/>
  <c r="B28" i="101"/>
  <c r="D15" i="88"/>
  <c r="C9" i="101" s="1"/>
  <c r="D26" i="88"/>
  <c r="C20" i="101" s="1"/>
  <c r="D28" i="88"/>
  <c r="C22" i="101" s="1"/>
  <c r="D32" i="88"/>
  <c r="C26" i="101" s="1"/>
  <c r="D31" i="88"/>
  <c r="C25" i="101" s="1"/>
  <c r="D30" i="88"/>
  <c r="C24" i="101" s="1"/>
  <c r="D27" i="88"/>
  <c r="C21" i="101" s="1"/>
  <c r="C27" i="101"/>
  <c r="D20" i="88"/>
  <c r="C14" i="101" s="1"/>
  <c r="D24" i="88"/>
  <c r="C18" i="101" s="1"/>
  <c r="D14" i="88"/>
  <c r="D16" i="88"/>
  <c r="C10" i="101" s="1"/>
  <c r="D18" i="88"/>
  <c r="C12" i="101" s="1"/>
  <c r="D17" i="88"/>
  <c r="C11" i="101" s="1"/>
  <c r="D25" i="88"/>
  <c r="C19" i="101" s="1"/>
  <c r="D21" i="88"/>
  <c r="C15" i="101" s="1"/>
  <c r="D23" i="88"/>
  <c r="C17" i="101" s="1"/>
  <c r="D29" i="88"/>
  <c r="C23" i="101" s="1"/>
  <c r="D22" i="88"/>
  <c r="C16" i="101" s="1"/>
  <c r="L89" i="96"/>
  <c r="C53" i="96"/>
  <c r="AH53" i="96" s="1"/>
  <c r="W58" i="88" l="1"/>
  <c r="V49" i="101" s="1"/>
  <c r="AH30" i="99"/>
  <c r="X41" i="96"/>
  <c r="W30" i="99" s="1"/>
  <c r="N52" i="96"/>
  <c r="O52" i="96" s="1"/>
  <c r="X49" i="96"/>
  <c r="Y49" i="96" s="1"/>
  <c r="W15" i="88"/>
  <c r="V9" i="101" s="1"/>
  <c r="AN58" i="96"/>
  <c r="D53" i="89"/>
  <c r="D49" i="89"/>
  <c r="I47" i="89"/>
  <c r="Q42" i="100"/>
  <c r="G47" i="100"/>
  <c r="AS40" i="96"/>
  <c r="V47" i="99"/>
  <c r="X42" i="96"/>
  <c r="Y42" i="96" s="1"/>
  <c r="S23" i="100"/>
  <c r="M33" i="88"/>
  <c r="N14" i="88" s="1"/>
  <c r="S35" i="89"/>
  <c r="M55" i="88"/>
  <c r="L23" i="101"/>
  <c r="W29" i="88"/>
  <c r="V23" i="101" s="1"/>
  <c r="M49" i="88"/>
  <c r="L17" i="101"/>
  <c r="W23" i="88"/>
  <c r="V17" i="101" s="1"/>
  <c r="M57" i="88"/>
  <c r="L25" i="101"/>
  <c r="W31" i="88"/>
  <c r="V25" i="101" s="1"/>
  <c r="M51" i="88"/>
  <c r="L19" i="101"/>
  <c r="W25" i="88"/>
  <c r="V19" i="101" s="1"/>
  <c r="L11" i="101"/>
  <c r="M43" i="88"/>
  <c r="W17" i="88"/>
  <c r="V11" i="101" s="1"/>
  <c r="L15" i="101"/>
  <c r="M47" i="88"/>
  <c r="W21" i="88"/>
  <c r="V15" i="101" s="1"/>
  <c r="L24" i="101"/>
  <c r="M56" i="88"/>
  <c r="W30" i="88"/>
  <c r="V24" i="101" s="1"/>
  <c r="M46" i="88"/>
  <c r="L14" i="101"/>
  <c r="W20" i="88"/>
  <c r="V14" i="101" s="1"/>
  <c r="L22" i="101"/>
  <c r="M54" i="88"/>
  <c r="W28" i="88"/>
  <c r="V22" i="101" s="1"/>
  <c r="L32" i="101"/>
  <c r="M42" i="88"/>
  <c r="L10" i="101"/>
  <c r="N16" i="88"/>
  <c r="M10" i="101" s="1"/>
  <c r="W16" i="88"/>
  <c r="L13" i="101"/>
  <c r="M45" i="88"/>
  <c r="N19" i="88"/>
  <c r="M13" i="101" s="1"/>
  <c r="W19" i="88"/>
  <c r="V13" i="101" s="1"/>
  <c r="M50" i="88"/>
  <c r="L18" i="101"/>
  <c r="N24" i="88"/>
  <c r="M18" i="101" s="1"/>
  <c r="W24" i="88"/>
  <c r="V18" i="101" s="1"/>
  <c r="W96" i="89"/>
  <c r="M48" i="88"/>
  <c r="L16" i="101"/>
  <c r="W22" i="88"/>
  <c r="V16" i="101" s="1"/>
  <c r="L31" i="101"/>
  <c r="M53" i="88"/>
  <c r="L21" i="101"/>
  <c r="W27" i="88"/>
  <c r="V21" i="101" s="1"/>
  <c r="M52" i="88"/>
  <c r="L20" i="101"/>
  <c r="W26" i="88"/>
  <c r="V20" i="101" s="1"/>
  <c r="L12" i="101"/>
  <c r="M44" i="88"/>
  <c r="W18" i="88"/>
  <c r="V12" i="101" s="1"/>
  <c r="AR9" i="99"/>
  <c r="D7" i="98"/>
  <c r="P7" i="98" s="1"/>
  <c r="D59" i="98" s="1"/>
  <c r="W27" i="101"/>
  <c r="AS41" i="96"/>
  <c r="X56" i="96"/>
  <c r="X40" i="96"/>
  <c r="X47" i="96"/>
  <c r="Y47" i="96" s="1"/>
  <c r="X57" i="96"/>
  <c r="X58" i="96"/>
  <c r="Y58" i="96" s="1"/>
  <c r="X53" i="96"/>
  <c r="W42" i="99" s="1"/>
  <c r="X43" i="99"/>
  <c r="Y28" i="96"/>
  <c r="X51" i="96"/>
  <c r="Y51" i="96" s="1"/>
  <c r="Y25" i="96" s="1"/>
  <c r="X50" i="96"/>
  <c r="Y50" i="96" s="1"/>
  <c r="X46" i="96"/>
  <c r="W35" i="99" s="1"/>
  <c r="X44" i="96"/>
  <c r="Y44" i="96" s="1"/>
  <c r="Y18" i="96" s="1"/>
  <c r="X43" i="96"/>
  <c r="Y41" i="96"/>
  <c r="X30" i="99" s="1"/>
  <c r="X55" i="96"/>
  <c r="X48" i="96"/>
  <c r="X45" i="96"/>
  <c r="X52" i="96"/>
  <c r="AS49" i="96"/>
  <c r="W33" i="99"/>
  <c r="X33" i="96"/>
  <c r="W26" i="99" s="1"/>
  <c r="W43" i="99"/>
  <c r="AS57" i="96"/>
  <c r="D33" i="96"/>
  <c r="C26" i="99" s="1"/>
  <c r="AH46" i="99"/>
  <c r="AG46" i="99"/>
  <c r="AG32" i="99"/>
  <c r="AF47" i="99"/>
  <c r="AH41" i="99"/>
  <c r="AG41" i="99"/>
  <c r="AH43" i="99"/>
  <c r="AG43" i="99"/>
  <c r="AH44" i="99"/>
  <c r="AG44" i="99"/>
  <c r="AG26" i="99"/>
  <c r="AC42" i="96"/>
  <c r="AD42" i="96" s="1"/>
  <c r="AC57" i="96"/>
  <c r="AD57" i="96" s="1"/>
  <c r="AC46" i="99" s="1"/>
  <c r="AN59" i="96"/>
  <c r="AK47" i="99"/>
  <c r="AS51" i="96"/>
  <c r="AS55" i="96"/>
  <c r="AS44" i="96"/>
  <c r="AS46" i="96"/>
  <c r="AS43" i="96"/>
  <c r="B42" i="99"/>
  <c r="AH59" i="96"/>
  <c r="AP47" i="99" s="1"/>
  <c r="C59" i="96"/>
  <c r="D53" i="96" s="1"/>
  <c r="I58" i="89"/>
  <c r="H42" i="100" s="1"/>
  <c r="I52" i="89"/>
  <c r="J52" i="89" s="1"/>
  <c r="N35" i="89"/>
  <c r="M26" i="100" s="1"/>
  <c r="O55" i="89"/>
  <c r="T45" i="89"/>
  <c r="AD45" i="89" s="1"/>
  <c r="S9" i="100"/>
  <c r="AU15" i="96"/>
  <c r="S49" i="89"/>
  <c r="T49" i="89" s="1"/>
  <c r="S46" i="89"/>
  <c r="T46" i="89" s="1"/>
  <c r="AD46" i="89" s="1"/>
  <c r="S59" i="89"/>
  <c r="T59" i="89" s="1"/>
  <c r="AD59" i="89" s="1"/>
  <c r="S56" i="89"/>
  <c r="T56" i="89" s="1"/>
  <c r="S57" i="89"/>
  <c r="T57" i="89" s="1"/>
  <c r="AD57" i="89" s="1"/>
  <c r="S50" i="89"/>
  <c r="T50" i="89" s="1"/>
  <c r="S48" i="89"/>
  <c r="T48" i="89" s="1"/>
  <c r="AD48" i="89" s="1"/>
  <c r="S62" i="89"/>
  <c r="T62" i="89" s="1"/>
  <c r="AD62" i="89" s="1"/>
  <c r="S60" i="89"/>
  <c r="T60" i="89" s="1"/>
  <c r="AD60" i="89" s="1"/>
  <c r="S61" i="89"/>
  <c r="T61" i="89" s="1"/>
  <c r="AD61" i="89" s="1"/>
  <c r="S54" i="89"/>
  <c r="T54" i="89" s="1"/>
  <c r="S51" i="89"/>
  <c r="T51" i="89" s="1"/>
  <c r="T23" i="89" s="1"/>
  <c r="S53" i="89"/>
  <c r="T53" i="89" s="1"/>
  <c r="S58" i="89"/>
  <c r="T58" i="89" s="1"/>
  <c r="AD58" i="89" s="1"/>
  <c r="S55" i="89"/>
  <c r="T55" i="89" s="1"/>
  <c r="S52" i="89"/>
  <c r="T52" i="89" s="1"/>
  <c r="S25" i="100"/>
  <c r="N49" i="89"/>
  <c r="O49" i="89" s="1"/>
  <c r="N59" i="89"/>
  <c r="O59" i="89" s="1"/>
  <c r="O31" i="89" s="1"/>
  <c r="I55" i="89"/>
  <c r="H39" i="100" s="1"/>
  <c r="I62" i="89"/>
  <c r="H46" i="100" s="1"/>
  <c r="I59" i="89"/>
  <c r="J59" i="89" s="1"/>
  <c r="I43" i="100" s="1"/>
  <c r="I46" i="89"/>
  <c r="J46" i="89" s="1"/>
  <c r="I30" i="100" s="1"/>
  <c r="J53" i="89"/>
  <c r="I37" i="100" s="1"/>
  <c r="I51" i="89"/>
  <c r="H35" i="100" s="1"/>
  <c r="I50" i="89"/>
  <c r="J50" i="89" s="1"/>
  <c r="I61" i="89"/>
  <c r="H45" i="100" s="1"/>
  <c r="I54" i="89"/>
  <c r="H38" i="100" s="1"/>
  <c r="I60" i="89"/>
  <c r="J60" i="89" s="1"/>
  <c r="I44" i="100" s="1"/>
  <c r="AS56" i="96"/>
  <c r="Q45" i="100"/>
  <c r="AS42" i="96"/>
  <c r="Q31" i="100"/>
  <c r="I57" i="89"/>
  <c r="H41" i="100" s="1"/>
  <c r="I49" i="89"/>
  <c r="H33" i="100" s="1"/>
  <c r="I45" i="89"/>
  <c r="H29" i="100" s="1"/>
  <c r="I56" i="89"/>
  <c r="J56" i="89" s="1"/>
  <c r="AS54" i="96"/>
  <c r="Q43" i="100"/>
  <c r="N56" i="89"/>
  <c r="M40" i="100" s="1"/>
  <c r="AS33" i="96"/>
  <c r="AS45" i="96"/>
  <c r="Q34" i="100"/>
  <c r="AS47" i="96"/>
  <c r="Q36" i="100"/>
  <c r="AS48" i="96"/>
  <c r="Q37" i="100"/>
  <c r="AS50" i="96"/>
  <c r="Q39" i="100"/>
  <c r="AS52" i="96"/>
  <c r="Q41" i="100"/>
  <c r="AU14" i="96"/>
  <c r="S8" i="100"/>
  <c r="J6" i="98"/>
  <c r="P6" i="98" s="1"/>
  <c r="D58" i="98" s="1"/>
  <c r="N53" i="89"/>
  <c r="M37" i="100" s="1"/>
  <c r="N61" i="89"/>
  <c r="O61" i="89" s="1"/>
  <c r="N47" i="89"/>
  <c r="M31" i="100" s="1"/>
  <c r="N57" i="89"/>
  <c r="M41" i="100" s="1"/>
  <c r="N51" i="89"/>
  <c r="M35" i="100" s="1"/>
  <c r="N50" i="89"/>
  <c r="O50" i="89" s="1"/>
  <c r="N60" i="89"/>
  <c r="O60" i="89" s="1"/>
  <c r="I35" i="89"/>
  <c r="H26" i="100" s="1"/>
  <c r="M8" i="100"/>
  <c r="N48" i="89"/>
  <c r="O48" i="89" s="1"/>
  <c r="N52" i="89"/>
  <c r="M36" i="100" s="1"/>
  <c r="N45" i="89"/>
  <c r="M29" i="100" s="1"/>
  <c r="N46" i="89"/>
  <c r="M30" i="100" s="1"/>
  <c r="N54" i="89"/>
  <c r="M38" i="100" s="1"/>
  <c r="N62" i="89"/>
  <c r="O62" i="89" s="1"/>
  <c r="L47" i="100"/>
  <c r="N58" i="89"/>
  <c r="M42" i="100" s="1"/>
  <c r="M32" i="100"/>
  <c r="M33" i="100"/>
  <c r="J51" i="89"/>
  <c r="J54" i="89"/>
  <c r="J58" i="89"/>
  <c r="H32" i="100"/>
  <c r="J48" i="89"/>
  <c r="I32" i="100" s="1"/>
  <c r="H31" i="100"/>
  <c r="J47" i="89"/>
  <c r="I31" i="100" s="1"/>
  <c r="H36" i="100"/>
  <c r="W63" i="89"/>
  <c r="Q47" i="100" s="1"/>
  <c r="H40" i="100"/>
  <c r="E53" i="89"/>
  <c r="E25" i="89" s="1"/>
  <c r="C37" i="100"/>
  <c r="D46" i="89"/>
  <c r="D61" i="89"/>
  <c r="D62" i="89"/>
  <c r="D59" i="89"/>
  <c r="D58" i="89"/>
  <c r="B47" i="100"/>
  <c r="D55" i="89"/>
  <c r="D51" i="89"/>
  <c r="D56" i="89"/>
  <c r="D60" i="89"/>
  <c r="D52" i="89"/>
  <c r="D48" i="89"/>
  <c r="D54" i="89"/>
  <c r="C8" i="100"/>
  <c r="D35" i="89"/>
  <c r="C26" i="100" s="1"/>
  <c r="D50" i="89"/>
  <c r="D57" i="89"/>
  <c r="D40" i="88"/>
  <c r="I53" i="88"/>
  <c r="J53" i="88" s="1"/>
  <c r="AC49" i="96"/>
  <c r="AD49" i="96" s="1"/>
  <c r="Y21" i="96"/>
  <c r="N50" i="96"/>
  <c r="O50" i="96" s="1"/>
  <c r="N56" i="96"/>
  <c r="O56" i="96" s="1"/>
  <c r="N45" i="99" s="1"/>
  <c r="N44" i="96"/>
  <c r="O44" i="96" s="1"/>
  <c r="N48" i="96"/>
  <c r="M37" i="99" s="1"/>
  <c r="AC52" i="96"/>
  <c r="AD52" i="96" s="1"/>
  <c r="AC51" i="96"/>
  <c r="AB40" i="99" s="1"/>
  <c r="AC55" i="96"/>
  <c r="AD55" i="96" s="1"/>
  <c r="AB32" i="99"/>
  <c r="AC48" i="96"/>
  <c r="AB37" i="99" s="1"/>
  <c r="AC58" i="96"/>
  <c r="AD58" i="96" s="1"/>
  <c r="AC56" i="96"/>
  <c r="AB45" i="99" s="1"/>
  <c r="AL26" i="99"/>
  <c r="AC46" i="96"/>
  <c r="AD46" i="96" s="1"/>
  <c r="AC45" i="96"/>
  <c r="AD45" i="96" s="1"/>
  <c r="AC44" i="96"/>
  <c r="AB33" i="99" s="1"/>
  <c r="AC47" i="96"/>
  <c r="AB36" i="99" s="1"/>
  <c r="AC41" i="96"/>
  <c r="AD41" i="96" s="1"/>
  <c r="AC30" i="99" s="1"/>
  <c r="AC53" i="96"/>
  <c r="AD53" i="96" s="1"/>
  <c r="AC50" i="96"/>
  <c r="AB39" i="99" s="1"/>
  <c r="AA47" i="99"/>
  <c r="AC54" i="96"/>
  <c r="AD54" i="96" s="1"/>
  <c r="AC43" i="99" s="1"/>
  <c r="AC40" i="96"/>
  <c r="AD40" i="96" s="1"/>
  <c r="AC32" i="99"/>
  <c r="AD17" i="96"/>
  <c r="AC33" i="96"/>
  <c r="AB26" i="99" s="1"/>
  <c r="AB8" i="99"/>
  <c r="R38" i="99"/>
  <c r="T49" i="96"/>
  <c r="S43" i="96"/>
  <c r="S47" i="96"/>
  <c r="S45" i="96"/>
  <c r="S58" i="96"/>
  <c r="T58" i="96" s="1"/>
  <c r="Q47" i="99"/>
  <c r="S57" i="96"/>
  <c r="S48" i="96"/>
  <c r="S41" i="96"/>
  <c r="S56" i="96"/>
  <c r="S54" i="96"/>
  <c r="S40" i="96"/>
  <c r="S55" i="96"/>
  <c r="S46" i="96"/>
  <c r="S44" i="96"/>
  <c r="S52" i="96"/>
  <c r="S42" i="96"/>
  <c r="S50" i="96"/>
  <c r="S51" i="96"/>
  <c r="R8" i="99"/>
  <c r="S33" i="96"/>
  <c r="R26" i="99" s="1"/>
  <c r="S53" i="96"/>
  <c r="O46" i="96"/>
  <c r="M35" i="99"/>
  <c r="N57" i="96"/>
  <c r="N41" i="96"/>
  <c r="L47" i="99"/>
  <c r="N45" i="96"/>
  <c r="N40" i="96"/>
  <c r="N42" i="96"/>
  <c r="N58" i="96"/>
  <c r="O58" i="96" s="1"/>
  <c r="N49" i="96"/>
  <c r="N53" i="96"/>
  <c r="N55" i="96"/>
  <c r="N51" i="96"/>
  <c r="N47" i="96"/>
  <c r="N43" i="96"/>
  <c r="N54" i="96"/>
  <c r="N33" i="96"/>
  <c r="M26" i="99" s="1"/>
  <c r="M8" i="99"/>
  <c r="I58" i="96"/>
  <c r="J58" i="96" s="1"/>
  <c r="I55" i="96"/>
  <c r="I42" i="96"/>
  <c r="G47" i="99"/>
  <c r="I41" i="96"/>
  <c r="I57" i="96"/>
  <c r="I44" i="96"/>
  <c r="I40" i="96"/>
  <c r="I56" i="96"/>
  <c r="I48" i="96"/>
  <c r="I52" i="96"/>
  <c r="I50" i="96"/>
  <c r="I54" i="96"/>
  <c r="I46" i="96"/>
  <c r="I33" i="96"/>
  <c r="H26" i="99" s="1"/>
  <c r="H8" i="99"/>
  <c r="I45" i="96"/>
  <c r="I43" i="96"/>
  <c r="I51" i="96"/>
  <c r="I53" i="96"/>
  <c r="I47" i="96"/>
  <c r="I49" i="96"/>
  <c r="I42" i="88"/>
  <c r="H33" i="101" s="1"/>
  <c r="I49" i="88"/>
  <c r="J49" i="88" s="1"/>
  <c r="I40" i="88"/>
  <c r="I57" i="88"/>
  <c r="I58" i="88"/>
  <c r="G51" i="101"/>
  <c r="I45" i="88"/>
  <c r="I54" i="88"/>
  <c r="I41" i="88"/>
  <c r="I43" i="88"/>
  <c r="I50" i="88"/>
  <c r="I52" i="88"/>
  <c r="I48" i="88"/>
  <c r="I46" i="88"/>
  <c r="I55" i="88"/>
  <c r="I56" i="88"/>
  <c r="I44" i="88"/>
  <c r="J51" i="88"/>
  <c r="H42" i="101"/>
  <c r="I33" i="88"/>
  <c r="H28" i="101" s="1"/>
  <c r="H8" i="101"/>
  <c r="D42" i="88"/>
  <c r="D56" i="88"/>
  <c r="D58" i="88"/>
  <c r="B51" i="101"/>
  <c r="D57" i="88"/>
  <c r="D44" i="88"/>
  <c r="D43" i="88"/>
  <c r="D41" i="88"/>
  <c r="D45" i="88"/>
  <c r="D47" i="88"/>
  <c r="D50" i="88"/>
  <c r="D55" i="88"/>
  <c r="D51" i="88"/>
  <c r="D53" i="88"/>
  <c r="D54" i="88"/>
  <c r="D49" i="88"/>
  <c r="D52" i="88"/>
  <c r="D33" i="88"/>
  <c r="C28" i="101" s="1"/>
  <c r="C8" i="101"/>
  <c r="C39" i="101"/>
  <c r="E48" i="88"/>
  <c r="R89" i="96"/>
  <c r="M41" i="99" l="1"/>
  <c r="X36" i="99"/>
  <c r="X31" i="99"/>
  <c r="AG30" i="99"/>
  <c r="X15" i="99"/>
  <c r="X19" i="99"/>
  <c r="X12" i="99"/>
  <c r="AG33" i="99"/>
  <c r="AH47" i="99"/>
  <c r="W38" i="99"/>
  <c r="W39" i="99"/>
  <c r="X40" i="99"/>
  <c r="AB30" i="99"/>
  <c r="N18" i="88"/>
  <c r="M12" i="101" s="1"/>
  <c r="N26" i="88"/>
  <c r="M20" i="101" s="1"/>
  <c r="N27" i="88"/>
  <c r="M21" i="101" s="1"/>
  <c r="N22" i="88"/>
  <c r="M16" i="101" s="1"/>
  <c r="AP52" i="96"/>
  <c r="AP43" i="96"/>
  <c r="AP57" i="96"/>
  <c r="AG47" i="99"/>
  <c r="AP58" i="96"/>
  <c r="N32" i="88"/>
  <c r="M26" i="101" s="1"/>
  <c r="N28" i="88"/>
  <c r="M22" i="101" s="1"/>
  <c r="N20" i="88"/>
  <c r="M14" i="101" s="1"/>
  <c r="N30" i="88"/>
  <c r="M24" i="101" s="1"/>
  <c r="N21" i="88"/>
  <c r="M15" i="101" s="1"/>
  <c r="N17" i="88"/>
  <c r="M11" i="101" s="1"/>
  <c r="N25" i="88"/>
  <c r="M19" i="101" s="1"/>
  <c r="N31" i="88"/>
  <c r="M25" i="101" s="1"/>
  <c r="N23" i="88"/>
  <c r="M17" i="101" s="1"/>
  <c r="N29" i="88"/>
  <c r="M23" i="101" s="1"/>
  <c r="L28" i="101"/>
  <c r="N15" i="88"/>
  <c r="M9" i="101" s="1"/>
  <c r="J25" i="89"/>
  <c r="I16" i="100" s="1"/>
  <c r="X33" i="99"/>
  <c r="Y16" i="96"/>
  <c r="W31" i="99"/>
  <c r="Y53" i="96"/>
  <c r="M59" i="88"/>
  <c r="N40" i="88" s="1"/>
  <c r="W36" i="99"/>
  <c r="L43" i="101"/>
  <c r="W52" i="88"/>
  <c r="V43" i="101" s="1"/>
  <c r="L44" i="101"/>
  <c r="W53" i="88"/>
  <c r="V44" i="101" s="1"/>
  <c r="L41" i="101"/>
  <c r="W50" i="88"/>
  <c r="V41" i="101" s="1"/>
  <c r="L33" i="101"/>
  <c r="W42" i="88"/>
  <c r="L37" i="101"/>
  <c r="W46" i="88"/>
  <c r="V37" i="101" s="1"/>
  <c r="L42" i="101"/>
  <c r="W51" i="88"/>
  <c r="V42" i="101" s="1"/>
  <c r="L48" i="101"/>
  <c r="W57" i="88"/>
  <c r="V48" i="101" s="1"/>
  <c r="L40" i="101"/>
  <c r="W49" i="88"/>
  <c r="V40" i="101" s="1"/>
  <c r="L46" i="101"/>
  <c r="W55" i="88"/>
  <c r="V46" i="101" s="1"/>
  <c r="V10" i="101"/>
  <c r="W33" i="88"/>
  <c r="M8" i="101"/>
  <c r="L35" i="101"/>
  <c r="W44" i="88"/>
  <c r="V35" i="101" s="1"/>
  <c r="L39" i="101"/>
  <c r="W48" i="88"/>
  <c r="V39" i="101" s="1"/>
  <c r="L36" i="101"/>
  <c r="W45" i="88"/>
  <c r="V36" i="101" s="1"/>
  <c r="AG29" i="99"/>
  <c r="L45" i="101"/>
  <c r="W54" i="88"/>
  <c r="V45" i="101" s="1"/>
  <c r="L47" i="101"/>
  <c r="W56" i="88"/>
  <c r="V47" i="101" s="1"/>
  <c r="L38" i="101"/>
  <c r="W47" i="88"/>
  <c r="V38" i="101" s="1"/>
  <c r="L34" i="101"/>
  <c r="W43" i="88"/>
  <c r="V34" i="101" s="1"/>
  <c r="AL32" i="99"/>
  <c r="J23" i="88"/>
  <c r="J41" i="98" s="1"/>
  <c r="H41" i="98"/>
  <c r="J27" i="88"/>
  <c r="J45" i="98" s="1"/>
  <c r="H45" i="98"/>
  <c r="J25" i="88"/>
  <c r="J43" i="98" s="1"/>
  <c r="H43" i="98"/>
  <c r="E22" i="88"/>
  <c r="D16" i="101" s="1"/>
  <c r="W50" i="101"/>
  <c r="AD23" i="89"/>
  <c r="AD51" i="89"/>
  <c r="T27" i="89"/>
  <c r="AD27" i="89" s="1"/>
  <c r="AD55" i="89"/>
  <c r="H16" i="98" s="1"/>
  <c r="T26" i="89"/>
  <c r="AD26" i="89" s="1"/>
  <c r="AD54" i="89"/>
  <c r="T25" i="89"/>
  <c r="AD25" i="89" s="1"/>
  <c r="AD53" i="89"/>
  <c r="T21" i="89"/>
  <c r="AD21" i="89" s="1"/>
  <c r="AD49" i="89"/>
  <c r="H10" i="98" s="1"/>
  <c r="T24" i="89"/>
  <c r="AD24" i="89" s="1"/>
  <c r="AD52" i="89"/>
  <c r="T28" i="89"/>
  <c r="AD28" i="89" s="1"/>
  <c r="AD56" i="89"/>
  <c r="T22" i="89"/>
  <c r="AD22" i="89" s="1"/>
  <c r="AD50" i="89"/>
  <c r="AC42" i="99"/>
  <c r="AD27" i="96"/>
  <c r="AC21" i="99" s="1"/>
  <c r="AC31" i="99"/>
  <c r="AD16" i="96"/>
  <c r="AC10" i="99" s="1"/>
  <c r="AB38" i="99"/>
  <c r="X38" i="99"/>
  <c r="Y23" i="96"/>
  <c r="W44" i="99"/>
  <c r="Y55" i="96"/>
  <c r="Y56" i="96"/>
  <c r="X45" i="99" s="1"/>
  <c r="W45" i="99"/>
  <c r="W40" i="99"/>
  <c r="Y52" i="96"/>
  <c r="W41" i="99"/>
  <c r="Y57" i="96"/>
  <c r="X46" i="99" s="1"/>
  <c r="W46" i="99"/>
  <c r="X39" i="99"/>
  <c r="Y24" i="96"/>
  <c r="Y45" i="96"/>
  <c r="W34" i="99"/>
  <c r="W32" i="99"/>
  <c r="Y43" i="96"/>
  <c r="Y46" i="96"/>
  <c r="Y48" i="96"/>
  <c r="W37" i="99"/>
  <c r="X22" i="99"/>
  <c r="W29" i="99"/>
  <c r="X59" i="96"/>
  <c r="W47" i="99" s="1"/>
  <c r="Y40" i="96"/>
  <c r="AL41" i="99"/>
  <c r="M45" i="99"/>
  <c r="AL46" i="99"/>
  <c r="AG34" i="99"/>
  <c r="AH31" i="99"/>
  <c r="AG31" i="99"/>
  <c r="AG35" i="99"/>
  <c r="AH32" i="99"/>
  <c r="AD50" i="96"/>
  <c r="AC39" i="99" s="1"/>
  <c r="AG39" i="99"/>
  <c r="AH29" i="99"/>
  <c r="AG37" i="99"/>
  <c r="AG40" i="99"/>
  <c r="AG36" i="99"/>
  <c r="AH12" i="99"/>
  <c r="AH33" i="99"/>
  <c r="AB31" i="99"/>
  <c r="AH45" i="99"/>
  <c r="AG45" i="99"/>
  <c r="AG42" i="99"/>
  <c r="AG38" i="99"/>
  <c r="AD51" i="96"/>
  <c r="AC40" i="99" s="1"/>
  <c r="AB34" i="99"/>
  <c r="AB46" i="99"/>
  <c r="AB35" i="99"/>
  <c r="AP56" i="96"/>
  <c r="AL45" i="99"/>
  <c r="AL35" i="99"/>
  <c r="AL29" i="99"/>
  <c r="AP50" i="96"/>
  <c r="AL39" i="99"/>
  <c r="AP44" i="96"/>
  <c r="AL33" i="99"/>
  <c r="AP51" i="96"/>
  <c r="AL40" i="99"/>
  <c r="AP48" i="96"/>
  <c r="AL37" i="99"/>
  <c r="AP17" i="96"/>
  <c r="AM32" i="99"/>
  <c r="AM46" i="99"/>
  <c r="AP49" i="96"/>
  <c r="AL38" i="99"/>
  <c r="AP42" i="96"/>
  <c r="AL31" i="99"/>
  <c r="AP55" i="96"/>
  <c r="AL44" i="99"/>
  <c r="AP54" i="96"/>
  <c r="AL43" i="99"/>
  <c r="AL42" i="99"/>
  <c r="AP47" i="96"/>
  <c r="AL36" i="99"/>
  <c r="AP26" i="96"/>
  <c r="AM41" i="99"/>
  <c r="M39" i="99"/>
  <c r="M33" i="99"/>
  <c r="AP42" i="99"/>
  <c r="AS53" i="96"/>
  <c r="AS59" i="96" s="1"/>
  <c r="T63" i="89"/>
  <c r="S63" i="89"/>
  <c r="N22" i="100"/>
  <c r="J20" i="98"/>
  <c r="O27" i="89"/>
  <c r="O47" i="89"/>
  <c r="N31" i="100" s="1"/>
  <c r="N39" i="100"/>
  <c r="O56" i="89"/>
  <c r="H43" i="100"/>
  <c r="J49" i="89"/>
  <c r="I33" i="100" s="1"/>
  <c r="J62" i="89"/>
  <c r="I46" i="100" s="1"/>
  <c r="J57" i="89"/>
  <c r="I41" i="100" s="1"/>
  <c r="J55" i="89"/>
  <c r="I39" i="100" s="1"/>
  <c r="H34" i="100"/>
  <c r="M43" i="100"/>
  <c r="I63" i="89"/>
  <c r="H47" i="100" s="1"/>
  <c r="J61" i="89"/>
  <c r="I45" i="100" s="1"/>
  <c r="M45" i="100"/>
  <c r="O53" i="89"/>
  <c r="H30" i="100"/>
  <c r="O45" i="89"/>
  <c r="J45" i="89"/>
  <c r="I29" i="100" s="1"/>
  <c r="H44" i="100"/>
  <c r="O58" i="89"/>
  <c r="O57" i="89"/>
  <c r="H18" i="98" s="1"/>
  <c r="M34" i="100"/>
  <c r="O51" i="89"/>
  <c r="O46" i="89"/>
  <c r="N30" i="100" s="1"/>
  <c r="H9" i="98"/>
  <c r="N45" i="100"/>
  <c r="N43" i="100"/>
  <c r="H6" i="98"/>
  <c r="N18" i="100"/>
  <c r="H11" i="98"/>
  <c r="N46" i="100"/>
  <c r="N44" i="100"/>
  <c r="N32" i="100"/>
  <c r="O20" i="89"/>
  <c r="Z20" i="89" s="1"/>
  <c r="N40" i="100"/>
  <c r="O28" i="89"/>
  <c r="N33" i="100"/>
  <c r="O21" i="89"/>
  <c r="O52" i="89"/>
  <c r="O29" i="89"/>
  <c r="M44" i="100"/>
  <c r="N34" i="100"/>
  <c r="O22" i="89"/>
  <c r="I34" i="100"/>
  <c r="J22" i="89"/>
  <c r="I13" i="100" s="1"/>
  <c r="J27" i="89"/>
  <c r="I18" i="100" s="1"/>
  <c r="J29" i="89"/>
  <c r="I20" i="100" s="1"/>
  <c r="I36" i="100"/>
  <c r="J24" i="89"/>
  <c r="I15" i="100" s="1"/>
  <c r="I38" i="100"/>
  <c r="J26" i="89"/>
  <c r="I17" i="100" s="1"/>
  <c r="I40" i="100"/>
  <c r="J28" i="89"/>
  <c r="I19" i="100" s="1"/>
  <c r="I42" i="100"/>
  <c r="J30" i="89"/>
  <c r="I35" i="100"/>
  <c r="J23" i="89"/>
  <c r="I14" i="100" s="1"/>
  <c r="M46" i="100"/>
  <c r="O54" i="89"/>
  <c r="D16" i="100"/>
  <c r="N63" i="89"/>
  <c r="M47" i="100" s="1"/>
  <c r="C41" i="100"/>
  <c r="E57" i="89"/>
  <c r="E29" i="89" s="1"/>
  <c r="C36" i="100"/>
  <c r="E52" i="89"/>
  <c r="E24" i="89" s="1"/>
  <c r="E58" i="89"/>
  <c r="E30" i="89" s="1"/>
  <c r="D21" i="100" s="1"/>
  <c r="C42" i="100"/>
  <c r="C34" i="100"/>
  <c r="E50" i="89"/>
  <c r="E22" i="89" s="1"/>
  <c r="C44" i="100"/>
  <c r="E60" i="89"/>
  <c r="C30" i="100"/>
  <c r="E54" i="89"/>
  <c r="E26" i="89" s="1"/>
  <c r="C38" i="100"/>
  <c r="E56" i="89"/>
  <c r="E28" i="89" s="1"/>
  <c r="C40" i="100"/>
  <c r="E21" i="89"/>
  <c r="C33" i="100"/>
  <c r="C43" i="100"/>
  <c r="E59" i="89"/>
  <c r="E31" i="89" s="1"/>
  <c r="Y31" i="89" s="1"/>
  <c r="E55" i="89"/>
  <c r="E27" i="89" s="1"/>
  <c r="C39" i="100"/>
  <c r="C45" i="100"/>
  <c r="E61" i="89"/>
  <c r="D63" i="89"/>
  <c r="C47" i="100" s="1"/>
  <c r="C29" i="100"/>
  <c r="C32" i="100"/>
  <c r="C35" i="100"/>
  <c r="E51" i="89"/>
  <c r="E23" i="89" s="1"/>
  <c r="C31" i="100"/>
  <c r="E47" i="89"/>
  <c r="C46" i="100"/>
  <c r="E62" i="89"/>
  <c r="D37" i="100"/>
  <c r="H40" i="101"/>
  <c r="J42" i="88"/>
  <c r="H44" i="101"/>
  <c r="AC44" i="99"/>
  <c r="AD29" i="96"/>
  <c r="AC59" i="96"/>
  <c r="AB47" i="99" s="1"/>
  <c r="AB42" i="99"/>
  <c r="AB44" i="99"/>
  <c r="AD56" i="96"/>
  <c r="AB43" i="99"/>
  <c r="AD44" i="96"/>
  <c r="AD18" i="96" s="1"/>
  <c r="AC12" i="99" s="1"/>
  <c r="AD48" i="96"/>
  <c r="AC37" i="99" s="1"/>
  <c r="S38" i="99"/>
  <c r="T23" i="96"/>
  <c r="S17" i="99" s="1"/>
  <c r="O48" i="96"/>
  <c r="N35" i="99"/>
  <c r="O20" i="96"/>
  <c r="N14" i="99" s="1"/>
  <c r="N33" i="99"/>
  <c r="O18" i="96"/>
  <c r="N12" i="99" s="1"/>
  <c r="N39" i="99"/>
  <c r="O24" i="96"/>
  <c r="N18" i="99" s="1"/>
  <c r="N41" i="99"/>
  <c r="O26" i="96"/>
  <c r="N20" i="99" s="1"/>
  <c r="AB41" i="99"/>
  <c r="AB29" i="99"/>
  <c r="AD47" i="96"/>
  <c r="AC36" i="99" s="1"/>
  <c r="AC34" i="99"/>
  <c r="AD19" i="96"/>
  <c r="AC13" i="99" s="1"/>
  <c r="AC38" i="99"/>
  <c r="AD23" i="96"/>
  <c r="AC17" i="99" s="1"/>
  <c r="AC41" i="99"/>
  <c r="AD26" i="96"/>
  <c r="AC20" i="99" s="1"/>
  <c r="AC11" i="99"/>
  <c r="AC35" i="99"/>
  <c r="AD20" i="96"/>
  <c r="AC14" i="99" s="1"/>
  <c r="AC29" i="99"/>
  <c r="T51" i="96"/>
  <c r="R40" i="99"/>
  <c r="T54" i="96"/>
  <c r="R43" i="99"/>
  <c r="T47" i="96"/>
  <c r="R36" i="99"/>
  <c r="T53" i="96"/>
  <c r="R42" i="99"/>
  <c r="R35" i="99"/>
  <c r="T46" i="96"/>
  <c r="T43" i="96"/>
  <c r="R32" i="99"/>
  <c r="T42" i="96"/>
  <c r="R31" i="99"/>
  <c r="T55" i="96"/>
  <c r="S44" i="99" s="1"/>
  <c r="R44" i="99"/>
  <c r="R30" i="99"/>
  <c r="T41" i="96"/>
  <c r="S30" i="99" s="1"/>
  <c r="T44" i="96"/>
  <c r="R33" i="99"/>
  <c r="T57" i="96"/>
  <c r="S46" i="99" s="1"/>
  <c r="R46" i="99"/>
  <c r="T50" i="96"/>
  <c r="R39" i="99"/>
  <c r="T56" i="96"/>
  <c r="S45" i="99" s="1"/>
  <c r="R45" i="99"/>
  <c r="T52" i="96"/>
  <c r="R41" i="99"/>
  <c r="S59" i="96"/>
  <c r="R47" i="99" s="1"/>
  <c r="R29" i="99"/>
  <c r="T40" i="96"/>
  <c r="R37" i="99"/>
  <c r="T48" i="96"/>
  <c r="T45" i="96"/>
  <c r="R34" i="99"/>
  <c r="O54" i="96"/>
  <c r="M43" i="99"/>
  <c r="O55" i="96"/>
  <c r="N44" i="99" s="1"/>
  <c r="M44" i="99"/>
  <c r="O41" i="96"/>
  <c r="N30" i="99" s="1"/>
  <c r="M30" i="99"/>
  <c r="O43" i="96"/>
  <c r="M32" i="99"/>
  <c r="M42" i="99"/>
  <c r="O53" i="96"/>
  <c r="N59" i="96"/>
  <c r="M47" i="99" s="1"/>
  <c r="M29" i="99"/>
  <c r="O40" i="96"/>
  <c r="O57" i="96"/>
  <c r="N46" i="99" s="1"/>
  <c r="M46" i="99"/>
  <c r="M36" i="99"/>
  <c r="O47" i="96"/>
  <c r="O49" i="96"/>
  <c r="M38" i="99"/>
  <c r="O45" i="96"/>
  <c r="M34" i="99"/>
  <c r="M40" i="99"/>
  <c r="O51" i="96"/>
  <c r="O42" i="96"/>
  <c r="M31" i="99"/>
  <c r="J49" i="96"/>
  <c r="H38" i="99"/>
  <c r="J43" i="96"/>
  <c r="H32" i="99"/>
  <c r="J46" i="96"/>
  <c r="H35" i="99"/>
  <c r="J48" i="96"/>
  <c r="H37" i="99"/>
  <c r="J57" i="96"/>
  <c r="H46" i="99"/>
  <c r="H44" i="99"/>
  <c r="J55" i="96"/>
  <c r="J47" i="96"/>
  <c r="H36" i="99"/>
  <c r="H34" i="99"/>
  <c r="J45" i="96"/>
  <c r="J54" i="96"/>
  <c r="H43" i="99"/>
  <c r="J56" i="96"/>
  <c r="H45" i="99"/>
  <c r="J41" i="96"/>
  <c r="H30" i="99"/>
  <c r="H42" i="99"/>
  <c r="J53" i="96"/>
  <c r="J50" i="96"/>
  <c r="H39" i="99"/>
  <c r="J40" i="96"/>
  <c r="H29" i="99"/>
  <c r="I59" i="96"/>
  <c r="H47" i="99" s="1"/>
  <c r="H40" i="99"/>
  <c r="J51" i="96"/>
  <c r="J52" i="96"/>
  <c r="H41" i="99"/>
  <c r="H33" i="99"/>
  <c r="J44" i="96"/>
  <c r="H31" i="99"/>
  <c r="J42" i="96"/>
  <c r="H47" i="101"/>
  <c r="J56" i="88"/>
  <c r="J48" i="88"/>
  <c r="H39" i="101"/>
  <c r="H32" i="101"/>
  <c r="J41" i="88"/>
  <c r="H33" i="98" s="1"/>
  <c r="J55" i="88"/>
  <c r="H46" i="101"/>
  <c r="J52" i="88"/>
  <c r="H43" i="101"/>
  <c r="H45" i="101"/>
  <c r="J54" i="88"/>
  <c r="H46" i="98" s="1"/>
  <c r="J58" i="88"/>
  <c r="H49" i="101"/>
  <c r="I44" i="101"/>
  <c r="J46" i="88"/>
  <c r="H37" i="101"/>
  <c r="J50" i="88"/>
  <c r="H41" i="101"/>
  <c r="H36" i="101"/>
  <c r="J45" i="88"/>
  <c r="J57" i="88"/>
  <c r="H49" i="98" s="1"/>
  <c r="H48" i="101"/>
  <c r="I40" i="101"/>
  <c r="I42" i="101"/>
  <c r="H35" i="101"/>
  <c r="J44" i="88"/>
  <c r="J47" i="88"/>
  <c r="H38" i="101"/>
  <c r="H34" i="101"/>
  <c r="H50" i="101"/>
  <c r="I50" i="101"/>
  <c r="H31" i="101"/>
  <c r="I59" i="88"/>
  <c r="H51" i="101" s="1"/>
  <c r="J40" i="88"/>
  <c r="H32" i="98" s="1"/>
  <c r="C43" i="101"/>
  <c r="E52" i="88"/>
  <c r="E26" i="88" s="1"/>
  <c r="C36" i="101"/>
  <c r="C37" i="101"/>
  <c r="E46" i="88"/>
  <c r="D39" i="101"/>
  <c r="C45" i="101"/>
  <c r="E54" i="88"/>
  <c r="E50" i="88"/>
  <c r="C41" i="101"/>
  <c r="E43" i="88"/>
  <c r="C34" i="101"/>
  <c r="E42" i="88"/>
  <c r="C33" i="101"/>
  <c r="E53" i="88"/>
  <c r="C44" i="101"/>
  <c r="E47" i="88"/>
  <c r="C38" i="101"/>
  <c r="C35" i="101"/>
  <c r="E44" i="88"/>
  <c r="C49" i="101"/>
  <c r="E58" i="88"/>
  <c r="C50" i="101"/>
  <c r="E51" i="88"/>
  <c r="C42" i="101"/>
  <c r="C31" i="101"/>
  <c r="D59" i="88"/>
  <c r="C51" i="101" s="1"/>
  <c r="E40" i="88"/>
  <c r="C40" i="101"/>
  <c r="E49" i="88"/>
  <c r="E55" i="88"/>
  <c r="E29" i="88" s="1"/>
  <c r="C46" i="101"/>
  <c r="C32" i="101"/>
  <c r="E41" i="88"/>
  <c r="E57" i="88"/>
  <c r="C48" i="101"/>
  <c r="E56" i="88"/>
  <c r="C47" i="101"/>
  <c r="C42" i="99"/>
  <c r="E53" i="96"/>
  <c r="D41" i="96"/>
  <c r="D57" i="96"/>
  <c r="D47" i="96"/>
  <c r="D42" i="96"/>
  <c r="D55" i="96"/>
  <c r="D54" i="96"/>
  <c r="D52" i="96"/>
  <c r="B47" i="99"/>
  <c r="D40" i="96"/>
  <c r="D43" i="96"/>
  <c r="D46" i="96"/>
  <c r="D49" i="96"/>
  <c r="D58" i="96"/>
  <c r="E58" i="96" s="1"/>
  <c r="AK58" i="96" s="1"/>
  <c r="B24" i="98" s="1"/>
  <c r="D50" i="96"/>
  <c r="D48" i="96"/>
  <c r="D45" i="96"/>
  <c r="D44" i="96"/>
  <c r="D51" i="96"/>
  <c r="D56" i="96"/>
  <c r="N56" i="88" l="1"/>
  <c r="N48" i="88"/>
  <c r="X17" i="99"/>
  <c r="X18" i="99"/>
  <c r="X10" i="99"/>
  <c r="N47" i="88"/>
  <c r="M38" i="101" s="1"/>
  <c r="N55" i="88"/>
  <c r="N44" i="88"/>
  <c r="O44" i="88" s="1"/>
  <c r="B36" i="98" s="1"/>
  <c r="N43" i="88"/>
  <c r="O43" i="88" s="1"/>
  <c r="B35" i="98" s="1"/>
  <c r="N46" i="88"/>
  <c r="O46" i="88" s="1"/>
  <c r="Z46" i="88" s="1"/>
  <c r="X37" i="101" s="1"/>
  <c r="L51" i="101"/>
  <c r="N49" i="88"/>
  <c r="M40" i="101" s="1"/>
  <c r="N42" i="88"/>
  <c r="O42" i="88" s="1"/>
  <c r="B34" i="98" s="1"/>
  <c r="N51" i="88"/>
  <c r="O51" i="88" s="1"/>
  <c r="Z51" i="88" s="1"/>
  <c r="X42" i="101" s="1"/>
  <c r="N54" i="88"/>
  <c r="M45" i="101" s="1"/>
  <c r="N45" i="88"/>
  <c r="O45" i="88" s="1"/>
  <c r="Z45" i="88" s="1"/>
  <c r="X36" i="101" s="1"/>
  <c r="N58" i="88"/>
  <c r="M49" i="101" s="1"/>
  <c r="N57" i="88"/>
  <c r="O57" i="88" s="1"/>
  <c r="B49" i="98" s="1"/>
  <c r="AD24" i="96"/>
  <c r="AC18" i="99" s="1"/>
  <c r="N41" i="88"/>
  <c r="AP41" i="96"/>
  <c r="AL30" i="99"/>
  <c r="AL47" i="99"/>
  <c r="N53" i="88"/>
  <c r="O53" i="88" s="1"/>
  <c r="Z53" i="88" s="1"/>
  <c r="X44" i="101" s="1"/>
  <c r="N50" i="88"/>
  <c r="M41" i="101" s="1"/>
  <c r="AL34" i="99"/>
  <c r="O40" i="88"/>
  <c r="N31" i="101" s="1"/>
  <c r="M31" i="101"/>
  <c r="N52" i="88"/>
  <c r="O52" i="88" s="1"/>
  <c r="Z52" i="88" s="1"/>
  <c r="X43" i="101" s="1"/>
  <c r="N33" i="88"/>
  <c r="M28" i="101" s="1"/>
  <c r="J21" i="89"/>
  <c r="AD25" i="96"/>
  <c r="H12" i="98"/>
  <c r="AP53" i="96"/>
  <c r="AP46" i="96"/>
  <c r="X42" i="99"/>
  <c r="Y27" i="96"/>
  <c r="AP40" i="96"/>
  <c r="O54" i="88"/>
  <c r="B46" i="98" s="1"/>
  <c r="O48" i="88"/>
  <c r="Z48" i="88" s="1"/>
  <c r="X39" i="101" s="1"/>
  <c r="M39" i="101"/>
  <c r="V33" i="101"/>
  <c r="W59" i="88"/>
  <c r="Y29" i="89"/>
  <c r="Y28" i="89"/>
  <c r="Y27" i="89"/>
  <c r="Z27" i="89" s="1"/>
  <c r="O56" i="88"/>
  <c r="B48" i="98" s="1"/>
  <c r="M47" i="101"/>
  <c r="M33" i="101"/>
  <c r="O58" i="88"/>
  <c r="N49" i="101" s="1"/>
  <c r="O55" i="88"/>
  <c r="Z55" i="88" s="1"/>
  <c r="X46" i="101" s="1"/>
  <c r="M46" i="101"/>
  <c r="M37" i="101"/>
  <c r="Y21" i="89"/>
  <c r="Z21" i="89" s="1"/>
  <c r="M34" i="101"/>
  <c r="V28" i="101"/>
  <c r="AM30" i="99"/>
  <c r="AM34" i="99"/>
  <c r="AP45" i="96"/>
  <c r="H47" i="98"/>
  <c r="J29" i="88"/>
  <c r="H48" i="98"/>
  <c r="J30" i="88"/>
  <c r="H34" i="98"/>
  <c r="J16" i="88"/>
  <c r="J34" i="98" s="1"/>
  <c r="I19" i="101"/>
  <c r="D20" i="101"/>
  <c r="D23" i="101"/>
  <c r="I21" i="101"/>
  <c r="J19" i="88"/>
  <c r="J37" i="98" s="1"/>
  <c r="H37" i="98"/>
  <c r="J26" i="88"/>
  <c r="I20" i="101" s="1"/>
  <c r="H44" i="98"/>
  <c r="X50" i="101"/>
  <c r="J21" i="88"/>
  <c r="J39" i="98" s="1"/>
  <c r="H39" i="98"/>
  <c r="J20" i="88"/>
  <c r="J38" i="98" s="1"/>
  <c r="H38" i="98"/>
  <c r="J18" i="88"/>
  <c r="J36" i="98" s="1"/>
  <c r="H36" i="98"/>
  <c r="J22" i="88"/>
  <c r="J40" i="98" s="1"/>
  <c r="H40" i="98"/>
  <c r="I17" i="101"/>
  <c r="J17" i="88"/>
  <c r="J35" i="98" s="1"/>
  <c r="H35" i="98"/>
  <c r="J24" i="88"/>
  <c r="J42" i="98" s="1"/>
  <c r="H42" i="98"/>
  <c r="I49" i="101"/>
  <c r="H50" i="98"/>
  <c r="E23" i="88"/>
  <c r="D17" i="101" s="1"/>
  <c r="E27" i="88"/>
  <c r="D21" i="101" s="1"/>
  <c r="E17" i="88"/>
  <c r="D11" i="101" s="1"/>
  <c r="E19" i="88"/>
  <c r="D13" i="101" s="1"/>
  <c r="Z40" i="88"/>
  <c r="B32" i="98"/>
  <c r="E25" i="88"/>
  <c r="D19" i="101" s="1"/>
  <c r="E21" i="88"/>
  <c r="D15" i="101" s="1"/>
  <c r="E16" i="88"/>
  <c r="E24" i="88"/>
  <c r="D18" i="101" s="1"/>
  <c r="E20" i="88"/>
  <c r="D14" i="101" s="1"/>
  <c r="E18" i="88"/>
  <c r="D12" i="101" s="1"/>
  <c r="E28" i="88"/>
  <c r="D22" i="101" s="1"/>
  <c r="AK53" i="96"/>
  <c r="B19" i="98" s="1"/>
  <c r="J16" i="96"/>
  <c r="I10" i="99" s="1"/>
  <c r="J20" i="96"/>
  <c r="T35" i="89"/>
  <c r="Y22" i="89"/>
  <c r="Z22" i="89" s="1"/>
  <c r="H17" i="98"/>
  <c r="H14" i="98"/>
  <c r="O25" i="89"/>
  <c r="Y25" i="89" s="1"/>
  <c r="Z25" i="89" s="1"/>
  <c r="Y53" i="89"/>
  <c r="S37" i="100" s="1"/>
  <c r="AC45" i="99"/>
  <c r="AD30" i="96"/>
  <c r="X29" i="99"/>
  <c r="Y59" i="96"/>
  <c r="X47" i="99" s="1"/>
  <c r="X32" i="99"/>
  <c r="Y17" i="96"/>
  <c r="X41" i="99"/>
  <c r="Y26" i="96"/>
  <c r="X44" i="99"/>
  <c r="Y29" i="96"/>
  <c r="X37" i="99"/>
  <c r="Y22" i="96"/>
  <c r="X35" i="99"/>
  <c r="Y20" i="96"/>
  <c r="X34" i="99"/>
  <c r="Y19" i="96"/>
  <c r="S41" i="99"/>
  <c r="T26" i="96"/>
  <c r="S20" i="99" s="1"/>
  <c r="N43" i="99"/>
  <c r="O28" i="96"/>
  <c r="N22" i="99" s="1"/>
  <c r="N31" i="99"/>
  <c r="O16" i="96"/>
  <c r="N10" i="99" s="1"/>
  <c r="N42" i="99"/>
  <c r="O27" i="96"/>
  <c r="N21" i="99" s="1"/>
  <c r="AH21" i="99"/>
  <c r="AH42" i="99"/>
  <c r="AH14" i="99"/>
  <c r="AH35" i="99"/>
  <c r="AH13" i="99"/>
  <c r="AH34" i="99"/>
  <c r="AH19" i="99"/>
  <c r="AH40" i="99"/>
  <c r="AH17" i="99"/>
  <c r="AH38" i="99"/>
  <c r="AH11" i="99"/>
  <c r="AH15" i="99"/>
  <c r="AH36" i="99"/>
  <c r="AH16" i="99"/>
  <c r="AH37" i="99"/>
  <c r="AH18" i="99"/>
  <c r="AH39" i="99"/>
  <c r="AC23" i="99"/>
  <c r="AM20" i="99"/>
  <c r="AM42" i="99"/>
  <c r="AM44" i="99"/>
  <c r="AP16" i="96"/>
  <c r="AM31" i="99"/>
  <c r="AM13" i="99"/>
  <c r="AM45" i="99"/>
  <c r="AP22" i="96"/>
  <c r="AM37" i="99"/>
  <c r="AP18" i="96"/>
  <c r="AM33" i="99"/>
  <c r="AM36" i="99"/>
  <c r="AM43" i="99"/>
  <c r="AM38" i="99"/>
  <c r="AP24" i="96"/>
  <c r="AM39" i="99"/>
  <c r="AM35" i="99"/>
  <c r="AM11" i="99"/>
  <c r="AP25" i="96"/>
  <c r="AM40" i="99"/>
  <c r="AM29" i="99"/>
  <c r="AM47" i="99"/>
  <c r="O23" i="89"/>
  <c r="Y23" i="89" s="1"/>
  <c r="Z23" i="89" s="1"/>
  <c r="N42" i="100"/>
  <c r="O30" i="89"/>
  <c r="Y30" i="89" s="1"/>
  <c r="N29" i="100"/>
  <c r="N41" i="100"/>
  <c r="J63" i="89"/>
  <c r="I47" i="100" s="1"/>
  <c r="D22" i="100"/>
  <c r="N37" i="100"/>
  <c r="AD63" i="89"/>
  <c r="AC50" i="89" s="1"/>
  <c r="N35" i="100"/>
  <c r="H15" i="98"/>
  <c r="N13" i="100"/>
  <c r="N19" i="100"/>
  <c r="H23" i="98"/>
  <c r="J16" i="98"/>
  <c r="N20" i="100"/>
  <c r="H20" i="98"/>
  <c r="H22" i="98"/>
  <c r="N12" i="100"/>
  <c r="H21" i="98"/>
  <c r="H7" i="98"/>
  <c r="H19" i="98"/>
  <c r="H13" i="98"/>
  <c r="H8" i="98"/>
  <c r="I43" i="99"/>
  <c r="I45" i="99"/>
  <c r="J30" i="96"/>
  <c r="I31" i="99"/>
  <c r="I30" i="99"/>
  <c r="I44" i="99"/>
  <c r="AD59" i="96"/>
  <c r="AC47" i="99" s="1"/>
  <c r="AC33" i="99"/>
  <c r="AD21" i="96"/>
  <c r="N38" i="100"/>
  <c r="O26" i="89"/>
  <c r="Y26" i="89" s="1"/>
  <c r="Z26" i="89" s="1"/>
  <c r="O63" i="89"/>
  <c r="N47" i="100" s="1"/>
  <c r="N11" i="100"/>
  <c r="N36" i="100"/>
  <c r="O24" i="89"/>
  <c r="Z24" i="89" s="1"/>
  <c r="I21" i="100"/>
  <c r="I12" i="100"/>
  <c r="J35" i="89"/>
  <c r="I26" i="100" s="1"/>
  <c r="D12" i="100"/>
  <c r="E35" i="89"/>
  <c r="D26" i="100" s="1"/>
  <c r="D18" i="100"/>
  <c r="D17" i="100"/>
  <c r="D13" i="100"/>
  <c r="D15" i="100"/>
  <c r="D14" i="100"/>
  <c r="D19" i="100"/>
  <c r="D20" i="100"/>
  <c r="D31" i="100"/>
  <c r="D39" i="100"/>
  <c r="Y55" i="89"/>
  <c r="Y50" i="89"/>
  <c r="D34" i="100"/>
  <c r="Y61" i="89"/>
  <c r="D45" i="100"/>
  <c r="Y62" i="89"/>
  <c r="D46" i="100"/>
  <c r="Y51" i="89"/>
  <c r="D35" i="100"/>
  <c r="D29" i="100"/>
  <c r="E63" i="89"/>
  <c r="D47" i="100" s="1"/>
  <c r="Y56" i="89"/>
  <c r="D40" i="100"/>
  <c r="Y60" i="89"/>
  <c r="D44" i="100"/>
  <c r="Y57" i="89"/>
  <c r="D41" i="100"/>
  <c r="D33" i="100"/>
  <c r="Y54" i="89"/>
  <c r="D38" i="100"/>
  <c r="Y52" i="89"/>
  <c r="D36" i="100"/>
  <c r="D32" i="100"/>
  <c r="Y48" i="89"/>
  <c r="Y59" i="89"/>
  <c r="D43" i="100"/>
  <c r="D30" i="100"/>
  <c r="Y46" i="89"/>
  <c r="D42" i="100"/>
  <c r="Y58" i="89"/>
  <c r="I33" i="101"/>
  <c r="AD22" i="96"/>
  <c r="AC16" i="99" s="1"/>
  <c r="S34" i="99"/>
  <c r="T19" i="96"/>
  <c r="S13" i="99" s="1"/>
  <c r="S35" i="99"/>
  <c r="T20" i="96"/>
  <c r="S14" i="99" s="1"/>
  <c r="S37" i="99"/>
  <c r="T22" i="96"/>
  <c r="S16" i="99" s="1"/>
  <c r="S31" i="99"/>
  <c r="T16" i="96"/>
  <c r="S36" i="99"/>
  <c r="T21" i="96"/>
  <c r="S15" i="99" s="1"/>
  <c r="S40" i="99"/>
  <c r="T25" i="96"/>
  <c r="S19" i="99" s="1"/>
  <c r="S39" i="99"/>
  <c r="T24" i="96"/>
  <c r="S18" i="99" s="1"/>
  <c r="S33" i="99"/>
  <c r="T18" i="96"/>
  <c r="S12" i="99" s="1"/>
  <c r="S32" i="99"/>
  <c r="T17" i="96"/>
  <c r="S11" i="99" s="1"/>
  <c r="S42" i="99"/>
  <c r="T27" i="96"/>
  <c r="S21" i="99" s="1"/>
  <c r="S43" i="99"/>
  <c r="T28" i="96"/>
  <c r="N38" i="99"/>
  <c r="O23" i="96"/>
  <c r="N17" i="99" s="1"/>
  <c r="N36" i="99"/>
  <c r="O21" i="96"/>
  <c r="N15" i="99" s="1"/>
  <c r="N40" i="99"/>
  <c r="O25" i="96"/>
  <c r="N19" i="99" s="1"/>
  <c r="N32" i="99"/>
  <c r="O17" i="96"/>
  <c r="N34" i="99"/>
  <c r="O19" i="96"/>
  <c r="N13" i="99" s="1"/>
  <c r="N37" i="99"/>
  <c r="O22" i="96"/>
  <c r="N16" i="99" s="1"/>
  <c r="I36" i="99"/>
  <c r="J21" i="96"/>
  <c r="I46" i="99"/>
  <c r="J31" i="96"/>
  <c r="I35" i="99"/>
  <c r="I38" i="99"/>
  <c r="J23" i="96"/>
  <c r="I41" i="99"/>
  <c r="J26" i="96"/>
  <c r="I42" i="99"/>
  <c r="J27" i="96"/>
  <c r="I34" i="99"/>
  <c r="J19" i="96"/>
  <c r="I33" i="99"/>
  <c r="J18" i="96"/>
  <c r="I40" i="99"/>
  <c r="J25" i="96"/>
  <c r="I37" i="99"/>
  <c r="J22" i="96"/>
  <c r="I32" i="99"/>
  <c r="J17" i="96"/>
  <c r="I39" i="99"/>
  <c r="J24" i="96"/>
  <c r="T59" i="96"/>
  <c r="S47" i="99" s="1"/>
  <c r="S29" i="99"/>
  <c r="N29" i="99"/>
  <c r="O59" i="96"/>
  <c r="N47" i="99" s="1"/>
  <c r="I29" i="99"/>
  <c r="J59" i="96"/>
  <c r="I47" i="99" s="1"/>
  <c r="I35" i="101"/>
  <c r="I36" i="101"/>
  <c r="I32" i="101"/>
  <c r="I34" i="101"/>
  <c r="I45" i="101"/>
  <c r="I47" i="101"/>
  <c r="I37" i="101"/>
  <c r="I43" i="101"/>
  <c r="I31" i="101"/>
  <c r="J59" i="88"/>
  <c r="I51" i="101" s="1"/>
  <c r="I38" i="101"/>
  <c r="I48" i="101"/>
  <c r="I41" i="101"/>
  <c r="I46" i="101"/>
  <c r="I39" i="101"/>
  <c r="D31" i="101"/>
  <c r="E59" i="88"/>
  <c r="D51" i="101" s="1"/>
  <c r="D42" i="101"/>
  <c r="D38" i="101"/>
  <c r="D48" i="101"/>
  <c r="D46" i="101"/>
  <c r="D35" i="101"/>
  <c r="D33" i="101"/>
  <c r="D41" i="101"/>
  <c r="D36" i="101"/>
  <c r="D32" i="101"/>
  <c r="D40" i="101"/>
  <c r="D50" i="101"/>
  <c r="D44" i="101"/>
  <c r="D45" i="101"/>
  <c r="D47" i="101"/>
  <c r="D49" i="101"/>
  <c r="D34" i="101"/>
  <c r="D37" i="101"/>
  <c r="D43" i="101"/>
  <c r="C45" i="99"/>
  <c r="E56" i="96"/>
  <c r="C37" i="99"/>
  <c r="E48" i="96"/>
  <c r="AK48" i="96" s="1"/>
  <c r="B14" i="98" s="1"/>
  <c r="E46" i="96"/>
  <c r="AK46" i="96" s="1"/>
  <c r="B12" i="98" s="1"/>
  <c r="C35" i="99"/>
  <c r="C41" i="99"/>
  <c r="E52" i="96"/>
  <c r="E47" i="96"/>
  <c r="C36" i="99"/>
  <c r="C40" i="99"/>
  <c r="E51" i="96"/>
  <c r="AK51" i="96" s="1"/>
  <c r="B17" i="98" s="1"/>
  <c r="E50" i="96"/>
  <c r="C39" i="99"/>
  <c r="E43" i="96"/>
  <c r="C32" i="99"/>
  <c r="C43" i="99"/>
  <c r="E54" i="96"/>
  <c r="AK54" i="96" s="1"/>
  <c r="B20" i="98" s="1"/>
  <c r="C46" i="99"/>
  <c r="E57" i="96"/>
  <c r="C33" i="99"/>
  <c r="E44" i="96"/>
  <c r="E18" i="96" s="1"/>
  <c r="C29" i="99"/>
  <c r="E40" i="96"/>
  <c r="AK40" i="96" s="1"/>
  <c r="D59" i="96"/>
  <c r="C47" i="99" s="1"/>
  <c r="C44" i="99"/>
  <c r="E55" i="96"/>
  <c r="C30" i="99"/>
  <c r="E41" i="96"/>
  <c r="E45" i="96"/>
  <c r="AK45" i="96" s="1"/>
  <c r="B11" i="98" s="1"/>
  <c r="C34" i="99"/>
  <c r="C38" i="99"/>
  <c r="E49" i="96"/>
  <c r="C31" i="99"/>
  <c r="E42" i="96"/>
  <c r="D42" i="99"/>
  <c r="E27" i="96"/>
  <c r="AR42" i="99" l="1"/>
  <c r="M44" i="101"/>
  <c r="AK47" i="96"/>
  <c r="B13" i="98" s="1"/>
  <c r="AK16" i="96"/>
  <c r="M35" i="101"/>
  <c r="AK42" i="96"/>
  <c r="B8" i="98" s="1"/>
  <c r="O47" i="88"/>
  <c r="B39" i="98" s="1"/>
  <c r="N39" i="98" s="1"/>
  <c r="M42" i="101"/>
  <c r="M48" i="101"/>
  <c r="AK31" i="96"/>
  <c r="D23" i="98" s="1"/>
  <c r="P23" i="98" s="1"/>
  <c r="S22" i="99"/>
  <c r="X13" i="99"/>
  <c r="X16" i="99"/>
  <c r="X20" i="99"/>
  <c r="X21" i="99"/>
  <c r="AK27" i="96"/>
  <c r="AC19" i="99"/>
  <c r="AC15" i="99"/>
  <c r="X14" i="99"/>
  <c r="X23" i="99"/>
  <c r="AK30" i="96"/>
  <c r="B38" i="98"/>
  <c r="AK18" i="96"/>
  <c r="B50" i="98"/>
  <c r="N50" i="98" s="1"/>
  <c r="Z56" i="88"/>
  <c r="X47" i="101" s="1"/>
  <c r="M43" i="101"/>
  <c r="M36" i="101"/>
  <c r="O49" i="88"/>
  <c r="Z49" i="88" s="1"/>
  <c r="X40" i="101" s="1"/>
  <c r="Z43" i="88"/>
  <c r="X34" i="101" s="1"/>
  <c r="Z42" i="88"/>
  <c r="X33" i="101" s="1"/>
  <c r="B47" i="98"/>
  <c r="N47" i="98" s="1"/>
  <c r="O50" i="88"/>
  <c r="B42" i="98" s="1"/>
  <c r="N42" i="98" s="1"/>
  <c r="N59" i="88"/>
  <c r="M51" i="101" s="1"/>
  <c r="B44" i="98"/>
  <c r="N44" i="98" s="1"/>
  <c r="M32" i="101"/>
  <c r="O41" i="88"/>
  <c r="B43" i="98"/>
  <c r="N14" i="100"/>
  <c r="S14" i="100"/>
  <c r="Z28" i="89"/>
  <c r="S12" i="100"/>
  <c r="AP21" i="96"/>
  <c r="S18" i="100"/>
  <c r="N16" i="100"/>
  <c r="Z44" i="88"/>
  <c r="X35" i="101" s="1"/>
  <c r="B45" i="98"/>
  <c r="N45" i="98" s="1"/>
  <c r="Z54" i="88"/>
  <c r="X45" i="101" s="1"/>
  <c r="Z57" i="88"/>
  <c r="X48" i="101" s="1"/>
  <c r="B37" i="98"/>
  <c r="N37" i="98" s="1"/>
  <c r="Z58" i="88"/>
  <c r="X49" i="101" s="1"/>
  <c r="B6" i="98"/>
  <c r="AU40" i="96"/>
  <c r="AP20" i="96"/>
  <c r="AP23" i="96"/>
  <c r="O17" i="88"/>
  <c r="N11" i="101" s="1"/>
  <c r="N34" i="101"/>
  <c r="AK56" i="96"/>
  <c r="B22" i="98" s="1"/>
  <c r="N43" i="101"/>
  <c r="O26" i="88"/>
  <c r="O29" i="88"/>
  <c r="N46" i="101"/>
  <c r="O25" i="88"/>
  <c r="N19" i="101" s="1"/>
  <c r="N42" i="101"/>
  <c r="O30" i="88"/>
  <c r="Z30" i="88" s="1"/>
  <c r="X24" i="101" s="1"/>
  <c r="N47" i="101"/>
  <c r="O31" i="88"/>
  <c r="N48" i="101"/>
  <c r="N45" i="101"/>
  <c r="O28" i="88"/>
  <c r="N22" i="101" s="1"/>
  <c r="AR40" i="99"/>
  <c r="AP27" i="96"/>
  <c r="AK50" i="96"/>
  <c r="B16" i="98" s="1"/>
  <c r="AK52" i="96"/>
  <c r="B18" i="98" s="1"/>
  <c r="AK44" i="96"/>
  <c r="B10" i="98" s="1"/>
  <c r="O20" i="88"/>
  <c r="N14" i="101" s="1"/>
  <c r="N37" i="101"/>
  <c r="AP19" i="96"/>
  <c r="X49" i="88"/>
  <c r="W40" i="101" s="1"/>
  <c r="X46" i="88"/>
  <c r="W37" i="101" s="1"/>
  <c r="X56" i="88"/>
  <c r="W47" i="101" s="1"/>
  <c r="X40" i="88"/>
  <c r="X48" i="88"/>
  <c r="W39" i="101" s="1"/>
  <c r="X52" i="88"/>
  <c r="W43" i="101" s="1"/>
  <c r="X54" i="88"/>
  <c r="W45" i="101" s="1"/>
  <c r="V51" i="101"/>
  <c r="X45" i="88"/>
  <c r="W36" i="101" s="1"/>
  <c r="X42" i="88"/>
  <c r="W33" i="101" s="1"/>
  <c r="X50" i="88"/>
  <c r="W41" i="101" s="1"/>
  <c r="X51" i="88"/>
  <c r="W42" i="101" s="1"/>
  <c r="X41" i="88"/>
  <c r="W32" i="101" s="1"/>
  <c r="X58" i="88"/>
  <c r="W49" i="101" s="1"/>
  <c r="X47" i="88"/>
  <c r="W38" i="101" s="1"/>
  <c r="X55" i="88"/>
  <c r="W46" i="101" s="1"/>
  <c r="X57" i="88"/>
  <c r="W48" i="101" s="1"/>
  <c r="X53" i="88"/>
  <c r="W44" i="101" s="1"/>
  <c r="X43" i="88"/>
  <c r="W34" i="101" s="1"/>
  <c r="X44" i="88"/>
  <c r="W35" i="101" s="1"/>
  <c r="AK41" i="96"/>
  <c r="B7" i="98" s="1"/>
  <c r="AK55" i="96"/>
  <c r="B21" i="98" s="1"/>
  <c r="AK57" i="96"/>
  <c r="B23" i="98" s="1"/>
  <c r="O27" i="88"/>
  <c r="N21" i="101" s="1"/>
  <c r="N44" i="101"/>
  <c r="O18" i="88"/>
  <c r="N12" i="101" s="1"/>
  <c r="N35" i="101"/>
  <c r="AK43" i="96"/>
  <c r="B9" i="98" s="1"/>
  <c r="N33" i="101"/>
  <c r="O16" i="88"/>
  <c r="Z16" i="88" s="1"/>
  <c r="O19" i="88"/>
  <c r="N13" i="101" s="1"/>
  <c r="N36" i="101"/>
  <c r="AK49" i="96"/>
  <c r="B15" i="98" s="1"/>
  <c r="N39" i="101"/>
  <c r="O22" i="88"/>
  <c r="Z22" i="88" s="1"/>
  <c r="X16" i="101" s="1"/>
  <c r="B40" i="98"/>
  <c r="N40" i="98" s="1"/>
  <c r="I14" i="101"/>
  <c r="J48" i="98"/>
  <c r="I24" i="101"/>
  <c r="J47" i="98"/>
  <c r="I23" i="101"/>
  <c r="E33" i="88"/>
  <c r="D28" i="101" s="1"/>
  <c r="D10" i="101"/>
  <c r="I13" i="101"/>
  <c r="I11" i="101"/>
  <c r="I12" i="101"/>
  <c r="I18" i="101"/>
  <c r="I15" i="101"/>
  <c r="J44" i="98"/>
  <c r="Z26" i="88"/>
  <c r="X20" i="101" s="1"/>
  <c r="X31" i="101"/>
  <c r="D35" i="98"/>
  <c r="P35" i="98" s="1"/>
  <c r="Z17" i="88"/>
  <c r="AR29" i="99"/>
  <c r="AR34" i="99"/>
  <c r="AR36" i="99"/>
  <c r="AR35" i="99"/>
  <c r="AR43" i="99"/>
  <c r="AR31" i="99"/>
  <c r="AC24" i="99"/>
  <c r="X11" i="99"/>
  <c r="Y33" i="96"/>
  <c r="X26" i="99" s="1"/>
  <c r="AH26" i="99"/>
  <c r="AD33" i="96"/>
  <c r="AC26" i="99" s="1"/>
  <c r="AM18" i="99"/>
  <c r="AM14" i="99"/>
  <c r="AM17" i="99"/>
  <c r="AM10" i="99"/>
  <c r="AM26" i="99"/>
  <c r="AP59" i="96"/>
  <c r="AM19" i="99"/>
  <c r="AM15" i="99"/>
  <c r="AM16" i="99"/>
  <c r="AM21" i="99"/>
  <c r="AM12" i="99"/>
  <c r="AR37" i="99"/>
  <c r="AU48" i="96"/>
  <c r="AU31" i="96"/>
  <c r="N21" i="100"/>
  <c r="J19" i="98"/>
  <c r="H25" i="98"/>
  <c r="AC46" i="89"/>
  <c r="S22" i="100"/>
  <c r="AC47" i="89"/>
  <c r="AC52" i="89"/>
  <c r="AC58" i="89"/>
  <c r="S20" i="100"/>
  <c r="AC61" i="89"/>
  <c r="S15" i="100"/>
  <c r="AC60" i="89"/>
  <c r="AC62" i="89"/>
  <c r="AC54" i="89"/>
  <c r="S13" i="100"/>
  <c r="S11" i="100"/>
  <c r="J17" i="98"/>
  <c r="J11" i="98"/>
  <c r="N15" i="100"/>
  <c r="N17" i="100"/>
  <c r="S17" i="100"/>
  <c r="J9" i="98"/>
  <c r="S16" i="100"/>
  <c r="J10" i="98"/>
  <c r="J18" i="98"/>
  <c r="J12" i="98"/>
  <c r="J14" i="98"/>
  <c r="AC55" i="89"/>
  <c r="AC53" i="89"/>
  <c r="AC57" i="89"/>
  <c r="AC56" i="89"/>
  <c r="AC48" i="89"/>
  <c r="AC45" i="89"/>
  <c r="AC51" i="89"/>
  <c r="AC49" i="89"/>
  <c r="AC59" i="89"/>
  <c r="S19" i="100"/>
  <c r="S38" i="100"/>
  <c r="S41" i="100"/>
  <c r="AU51" i="96"/>
  <c r="S40" i="100"/>
  <c r="S39" i="100"/>
  <c r="AU53" i="96"/>
  <c r="S42" i="100"/>
  <c r="S29" i="100"/>
  <c r="S45" i="100"/>
  <c r="AU54" i="96"/>
  <c r="S43" i="100"/>
  <c r="AU47" i="96"/>
  <c r="S36" i="100"/>
  <c r="AU44" i="96"/>
  <c r="S33" i="100"/>
  <c r="S44" i="100"/>
  <c r="S30" i="100"/>
  <c r="S32" i="100"/>
  <c r="S46" i="100"/>
  <c r="AU45" i="96"/>
  <c r="S34" i="100"/>
  <c r="AU42" i="96"/>
  <c r="S31" i="100"/>
  <c r="AU46" i="96"/>
  <c r="S35" i="100"/>
  <c r="I13" i="99"/>
  <c r="I14" i="99"/>
  <c r="I19" i="99"/>
  <c r="I20" i="99"/>
  <c r="I15" i="99"/>
  <c r="I18" i="99"/>
  <c r="I16" i="99"/>
  <c r="I12" i="99"/>
  <c r="I21" i="99"/>
  <c r="I17" i="99"/>
  <c r="I24" i="99"/>
  <c r="D22" i="98"/>
  <c r="P22" i="98" s="1"/>
  <c r="N26" i="100"/>
  <c r="Y63" i="89"/>
  <c r="I10" i="101"/>
  <c r="I16" i="101"/>
  <c r="J33" i="88"/>
  <c r="I28" i="101" s="1"/>
  <c r="S10" i="99"/>
  <c r="T33" i="96"/>
  <c r="S26" i="99" s="1"/>
  <c r="N11" i="99"/>
  <c r="O33" i="96"/>
  <c r="N26" i="99" s="1"/>
  <c r="I25" i="99"/>
  <c r="I11" i="99"/>
  <c r="J33" i="96"/>
  <c r="I26" i="99" s="1"/>
  <c r="H51" i="98"/>
  <c r="I32" i="98" s="1"/>
  <c r="N35" i="98"/>
  <c r="N46" i="98"/>
  <c r="N34" i="98"/>
  <c r="N32" i="98"/>
  <c r="N48" i="98"/>
  <c r="N36" i="98"/>
  <c r="N49" i="98"/>
  <c r="N38" i="98"/>
  <c r="N43" i="98"/>
  <c r="D34" i="99"/>
  <c r="E19" i="96"/>
  <c r="AK19" i="96" s="1"/>
  <c r="N24" i="98"/>
  <c r="D46" i="99"/>
  <c r="D40" i="99"/>
  <c r="E25" i="96"/>
  <c r="E26" i="96"/>
  <c r="AK26" i="96" s="1"/>
  <c r="D41" i="99"/>
  <c r="D38" i="99"/>
  <c r="E23" i="96"/>
  <c r="AK23" i="96" s="1"/>
  <c r="D30" i="99"/>
  <c r="D32" i="99"/>
  <c r="E17" i="96"/>
  <c r="AK17" i="96" s="1"/>
  <c r="D29" i="99"/>
  <c r="E59" i="96"/>
  <c r="D47" i="99" s="1"/>
  <c r="D33" i="99"/>
  <c r="D43" i="99"/>
  <c r="E28" i="96"/>
  <c r="AK28" i="96" s="1"/>
  <c r="D45" i="99"/>
  <c r="D21" i="99"/>
  <c r="D37" i="99"/>
  <c r="E22" i="96"/>
  <c r="AK22" i="96" s="1"/>
  <c r="D31" i="99"/>
  <c r="D44" i="99"/>
  <c r="E29" i="96"/>
  <c r="D39" i="99"/>
  <c r="E24" i="96"/>
  <c r="D36" i="99"/>
  <c r="E21" i="96"/>
  <c r="AK21" i="96" s="1"/>
  <c r="E20" i="96"/>
  <c r="AK20" i="96" s="1"/>
  <c r="D35" i="99"/>
  <c r="N40" i="101" l="1"/>
  <c r="AU55" i="96"/>
  <c r="AU43" i="96"/>
  <c r="D46" i="98"/>
  <c r="P46" i="98" s="1"/>
  <c r="N38" i="101"/>
  <c r="Z47" i="88"/>
  <c r="X38" i="101" s="1"/>
  <c r="AU52" i="96"/>
  <c r="Z28" i="88"/>
  <c r="X22" i="101" s="1"/>
  <c r="O21" i="88"/>
  <c r="N15" i="101" s="1"/>
  <c r="O59" i="88"/>
  <c r="N51" i="101" s="1"/>
  <c r="AU56" i="96"/>
  <c r="AR25" i="99"/>
  <c r="D14" i="98"/>
  <c r="AK25" i="96"/>
  <c r="D17" i="98" s="1"/>
  <c r="D18" i="98"/>
  <c r="AK29" i="96"/>
  <c r="D21" i="98" s="1"/>
  <c r="AK24" i="96"/>
  <c r="D16" i="98" s="1"/>
  <c r="AU50" i="96"/>
  <c r="B41" i="98"/>
  <c r="N41" i="98" s="1"/>
  <c r="AU57" i="96"/>
  <c r="AU49" i="96"/>
  <c r="O23" i="88"/>
  <c r="D12" i="98"/>
  <c r="D11" i="98"/>
  <c r="N41" i="101"/>
  <c r="O24" i="88"/>
  <c r="Z25" i="88"/>
  <c r="X19" i="101" s="1"/>
  <c r="X11" i="101"/>
  <c r="D34" i="98"/>
  <c r="P34" i="98" s="1"/>
  <c r="N32" i="101"/>
  <c r="Z41" i="88"/>
  <c r="X32" i="101" s="1"/>
  <c r="B33" i="98"/>
  <c r="N33" i="98" s="1"/>
  <c r="N51" i="98" s="1"/>
  <c r="O47" i="98" s="1"/>
  <c r="D112" i="102" s="1"/>
  <c r="Z50" i="88"/>
  <c r="X41" i="101" s="1"/>
  <c r="D9" i="98"/>
  <c r="Z21" i="88"/>
  <c r="X15" i="101" s="1"/>
  <c r="AU41" i="96"/>
  <c r="D38" i="98"/>
  <c r="P38" i="98" s="1"/>
  <c r="AR44" i="99"/>
  <c r="Z20" i="88"/>
  <c r="X14" i="101" s="1"/>
  <c r="D43" i="98"/>
  <c r="P43" i="98" s="1"/>
  <c r="Z18" i="88"/>
  <c r="X12" i="101" s="1"/>
  <c r="Z27" i="88"/>
  <c r="X21" i="101" s="1"/>
  <c r="D37" i="98"/>
  <c r="P37" i="98" s="1"/>
  <c r="D45" i="98"/>
  <c r="P45" i="98" s="1"/>
  <c r="Z19" i="88"/>
  <c r="X13" i="101" s="1"/>
  <c r="N16" i="101"/>
  <c r="D40" i="98"/>
  <c r="P40" i="98" s="1"/>
  <c r="AR32" i="99"/>
  <c r="D48" i="98"/>
  <c r="P48" i="98" s="1"/>
  <c r="D74" i="98" s="1"/>
  <c r="N24" i="101"/>
  <c r="AR45" i="99"/>
  <c r="N10" i="101"/>
  <c r="O33" i="88"/>
  <c r="N28" i="101" s="1"/>
  <c r="W31" i="101"/>
  <c r="X59" i="88"/>
  <c r="W51" i="101" s="1"/>
  <c r="N23" i="101"/>
  <c r="D47" i="98"/>
  <c r="AR39" i="99"/>
  <c r="AR33" i="99"/>
  <c r="D36" i="98"/>
  <c r="P36" i="98" s="1"/>
  <c r="P47" i="98"/>
  <c r="N25" i="101"/>
  <c r="D49" i="98"/>
  <c r="P49" i="98" s="1"/>
  <c r="D75" i="98" s="1"/>
  <c r="Z31" i="88"/>
  <c r="X25" i="101" s="1"/>
  <c r="AR41" i="99"/>
  <c r="N20" i="101"/>
  <c r="D44" i="98"/>
  <c r="P44" i="98" s="1"/>
  <c r="Z29" i="88"/>
  <c r="X23" i="101" s="1"/>
  <c r="AR30" i="99"/>
  <c r="AR46" i="99"/>
  <c r="AR38" i="99"/>
  <c r="AR15" i="99"/>
  <c r="D13" i="98"/>
  <c r="AR12" i="99"/>
  <c r="D10" i="98"/>
  <c r="AR21" i="99"/>
  <c r="D19" i="98"/>
  <c r="AR22" i="99"/>
  <c r="D20" i="98"/>
  <c r="AR10" i="99"/>
  <c r="D8" i="98"/>
  <c r="P8" i="98" s="1"/>
  <c r="AR17" i="99"/>
  <c r="D15" i="98"/>
  <c r="X10" i="101"/>
  <c r="AU16" i="96"/>
  <c r="AO58" i="96"/>
  <c r="AO43" i="96"/>
  <c r="AO52" i="96"/>
  <c r="AO41" i="96"/>
  <c r="AO45" i="96"/>
  <c r="AO57" i="96"/>
  <c r="AP33" i="96"/>
  <c r="AO24" i="96" s="1"/>
  <c r="AO55" i="96"/>
  <c r="AO56" i="96"/>
  <c r="AO49" i="96"/>
  <c r="AO54" i="96"/>
  <c r="AO47" i="96"/>
  <c r="AO48" i="96"/>
  <c r="AO42" i="96"/>
  <c r="AO46" i="96"/>
  <c r="AO50" i="96"/>
  <c r="AO40" i="96"/>
  <c r="AO59" i="96" s="1"/>
  <c r="AO44" i="96"/>
  <c r="AO51" i="96"/>
  <c r="AO53" i="96"/>
  <c r="AR11" i="99"/>
  <c r="AU17" i="96"/>
  <c r="AR14" i="99"/>
  <c r="AU20" i="96"/>
  <c r="AR16" i="99"/>
  <c r="AU22" i="96"/>
  <c r="AR20" i="99"/>
  <c r="AU26" i="96"/>
  <c r="AR24" i="99"/>
  <c r="AU30" i="96"/>
  <c r="AR13" i="99"/>
  <c r="AU19" i="96"/>
  <c r="AU28" i="96"/>
  <c r="AU18" i="96"/>
  <c r="AR23" i="99"/>
  <c r="AU21" i="96"/>
  <c r="AR18" i="99"/>
  <c r="AU24" i="96"/>
  <c r="AU23" i="96"/>
  <c r="AD35" i="89"/>
  <c r="S21" i="100"/>
  <c r="AU27" i="96"/>
  <c r="J15" i="98"/>
  <c r="J13" i="98"/>
  <c r="AC63" i="89"/>
  <c r="X55" i="89"/>
  <c r="S47" i="100"/>
  <c r="X32" i="89"/>
  <c r="R23" i="100" s="1"/>
  <c r="R31" i="100"/>
  <c r="X49" i="89"/>
  <c r="X62" i="89"/>
  <c r="R46" i="100" s="1"/>
  <c r="R29" i="100"/>
  <c r="X57" i="89"/>
  <c r="X63" i="89"/>
  <c r="R47" i="100" s="1"/>
  <c r="X53" i="89"/>
  <c r="X54" i="89"/>
  <c r="X50" i="89"/>
  <c r="X61" i="89"/>
  <c r="R45" i="100" s="1"/>
  <c r="R30" i="100"/>
  <c r="X56" i="89"/>
  <c r="X60" i="89"/>
  <c r="R44" i="100" s="1"/>
  <c r="X51" i="89"/>
  <c r="X58" i="89"/>
  <c r="X52" i="89"/>
  <c r="I33" i="98"/>
  <c r="I38" i="98"/>
  <c r="J51" i="98"/>
  <c r="K40" i="98" s="1"/>
  <c r="I47" i="98"/>
  <c r="AB22" i="88"/>
  <c r="AB26" i="88"/>
  <c r="AB19" i="88"/>
  <c r="AB24" i="88"/>
  <c r="AB23" i="88"/>
  <c r="AB25" i="88"/>
  <c r="AB27" i="88"/>
  <c r="AB20" i="88"/>
  <c r="AB18" i="88"/>
  <c r="AB21" i="88"/>
  <c r="I40" i="98"/>
  <c r="I48" i="98"/>
  <c r="I35" i="98"/>
  <c r="I44" i="98"/>
  <c r="I37" i="98"/>
  <c r="I39" i="98"/>
  <c r="I46" i="98"/>
  <c r="I49" i="98"/>
  <c r="I36" i="98"/>
  <c r="I42" i="98"/>
  <c r="I50" i="98"/>
  <c r="I43" i="98"/>
  <c r="I34" i="98"/>
  <c r="I41" i="98"/>
  <c r="I45" i="98"/>
  <c r="D23" i="99"/>
  <c r="D22" i="99"/>
  <c r="D14" i="99"/>
  <c r="D12" i="99"/>
  <c r="D11" i="99"/>
  <c r="E33" i="96"/>
  <c r="D26" i="99" s="1"/>
  <c r="D20" i="99"/>
  <c r="D13" i="99"/>
  <c r="D17" i="99"/>
  <c r="D18" i="99"/>
  <c r="N19" i="98"/>
  <c r="D16" i="99"/>
  <c r="D15" i="99"/>
  <c r="AK59" i="96"/>
  <c r="D19" i="99"/>
  <c r="B76" i="98"/>
  <c r="AU29" i="96" l="1"/>
  <c r="D39" i="98"/>
  <c r="P39" i="98" s="1"/>
  <c r="AU25" i="96"/>
  <c r="AK33" i="96"/>
  <c r="AI18" i="96" s="1"/>
  <c r="AR19" i="99"/>
  <c r="AU59" i="96"/>
  <c r="AT56" i="96" s="1"/>
  <c r="N17" i="101"/>
  <c r="D41" i="98"/>
  <c r="P41" i="98" s="1"/>
  <c r="Z23" i="88"/>
  <c r="X17" i="101" s="1"/>
  <c r="Z59" i="88"/>
  <c r="X51" i="101" s="1"/>
  <c r="D60" i="98"/>
  <c r="B51" i="98"/>
  <c r="C48" i="98" s="1"/>
  <c r="N18" i="101"/>
  <c r="Z24" i="88"/>
  <c r="X18" i="101" s="1"/>
  <c r="D42" i="98"/>
  <c r="P42" i="98" s="1"/>
  <c r="AC31" i="89"/>
  <c r="AC17" i="89"/>
  <c r="AU33" i="96"/>
  <c r="AT25" i="96" s="1"/>
  <c r="AO21" i="96"/>
  <c r="AO27" i="96"/>
  <c r="AO22" i="96"/>
  <c r="AO25" i="96"/>
  <c r="AO16" i="96"/>
  <c r="AO18" i="96"/>
  <c r="AO23" i="96"/>
  <c r="AO20" i="96"/>
  <c r="AO32" i="96"/>
  <c r="AO28" i="96"/>
  <c r="AO14" i="96"/>
  <c r="AO30" i="96"/>
  <c r="AO31" i="96"/>
  <c r="AO15" i="96"/>
  <c r="AO29" i="96"/>
  <c r="AO26" i="96"/>
  <c r="AO19" i="96"/>
  <c r="AO17" i="96"/>
  <c r="AI57" i="96"/>
  <c r="AQ46" i="99" s="1"/>
  <c r="AR47" i="99"/>
  <c r="AC21" i="89"/>
  <c r="AC33" i="89"/>
  <c r="AC27" i="89"/>
  <c r="J25" i="98"/>
  <c r="K9" i="98" s="1"/>
  <c r="AC34" i="89"/>
  <c r="AC24" i="89"/>
  <c r="AC25" i="89"/>
  <c r="AC22" i="89"/>
  <c r="AC32" i="89"/>
  <c r="AC28" i="89"/>
  <c r="AC29" i="89"/>
  <c r="AC19" i="89"/>
  <c r="AC30" i="89"/>
  <c r="AC26" i="89"/>
  <c r="AC23" i="89"/>
  <c r="AC20" i="89"/>
  <c r="AC18" i="89"/>
  <c r="X33" i="89"/>
  <c r="R24" i="100" s="1"/>
  <c r="B2" i="103"/>
  <c r="X25" i="89"/>
  <c r="B7" i="103" s="1"/>
  <c r="X28" i="89"/>
  <c r="B10" i="103" s="1"/>
  <c r="X34" i="89"/>
  <c r="R25" i="100" s="1"/>
  <c r="X30" i="89"/>
  <c r="B12" i="103" s="1"/>
  <c r="R9" i="100"/>
  <c r="S26" i="100"/>
  <c r="AT50" i="96"/>
  <c r="AT42" i="96"/>
  <c r="X22" i="89"/>
  <c r="X29" i="89"/>
  <c r="R26" i="100"/>
  <c r="AT43" i="96"/>
  <c r="D6" i="103"/>
  <c r="R36" i="100"/>
  <c r="D4" i="103"/>
  <c r="R34" i="100"/>
  <c r="D11" i="103"/>
  <c r="R41" i="100"/>
  <c r="D12" i="103"/>
  <c r="R42" i="100"/>
  <c r="D10" i="103"/>
  <c r="R40" i="100"/>
  <c r="D8" i="103"/>
  <c r="R38" i="100"/>
  <c r="AT40" i="96"/>
  <c r="AT48" i="96"/>
  <c r="AT44" i="96"/>
  <c r="AT49" i="96"/>
  <c r="D5" i="103"/>
  <c r="R35" i="100"/>
  <c r="D7" i="103"/>
  <c r="R37" i="100"/>
  <c r="AT47" i="96"/>
  <c r="AT46" i="96"/>
  <c r="AT41" i="96"/>
  <c r="AT51" i="96"/>
  <c r="D2" i="103"/>
  <c r="R32" i="100"/>
  <c r="D13" i="103"/>
  <c r="R43" i="100"/>
  <c r="D3" i="103"/>
  <c r="R33" i="100"/>
  <c r="AT55" i="96"/>
  <c r="AT52" i="96"/>
  <c r="D9" i="103"/>
  <c r="R39" i="100"/>
  <c r="AT57" i="96"/>
  <c r="AT53" i="96"/>
  <c r="X24" i="89"/>
  <c r="X21" i="89"/>
  <c r="R8" i="100"/>
  <c r="R10" i="100"/>
  <c r="X27" i="89"/>
  <c r="X23" i="89"/>
  <c r="X26" i="89"/>
  <c r="X31" i="89"/>
  <c r="K13" i="98"/>
  <c r="K20" i="98"/>
  <c r="K6" i="98"/>
  <c r="K14" i="98"/>
  <c r="K11" i="98"/>
  <c r="I24" i="98"/>
  <c r="I14" i="98"/>
  <c r="I23" i="98"/>
  <c r="I12" i="98"/>
  <c r="I7" i="98"/>
  <c r="I11" i="98"/>
  <c r="I22" i="98"/>
  <c r="I9" i="98"/>
  <c r="I19" i="98"/>
  <c r="I21" i="98"/>
  <c r="I10" i="98"/>
  <c r="I20" i="98"/>
  <c r="I17" i="98"/>
  <c r="I16" i="98"/>
  <c r="I18" i="98"/>
  <c r="I6" i="98"/>
  <c r="I15" i="98"/>
  <c r="I13" i="98"/>
  <c r="I8" i="98"/>
  <c r="O36" i="98"/>
  <c r="D101" i="102" s="1"/>
  <c r="I51" i="98"/>
  <c r="K43" i="98"/>
  <c r="K50" i="98"/>
  <c r="K32" i="98"/>
  <c r="K46" i="98"/>
  <c r="K44" i="98"/>
  <c r="K47" i="98"/>
  <c r="K33" i="98"/>
  <c r="K49" i="98"/>
  <c r="K48" i="98"/>
  <c r="K34" i="98"/>
  <c r="K45" i="98"/>
  <c r="K41" i="98"/>
  <c r="K35" i="98"/>
  <c r="K36" i="98"/>
  <c r="K42" i="98"/>
  <c r="K38" i="98"/>
  <c r="K37" i="98"/>
  <c r="K39" i="98"/>
  <c r="O42" i="98"/>
  <c r="D107" i="102" s="1"/>
  <c r="O39" i="98"/>
  <c r="D104" i="102" s="1"/>
  <c r="O49" i="98"/>
  <c r="D114" i="102" s="1"/>
  <c r="AB28" i="88"/>
  <c r="AB17" i="88"/>
  <c r="O33" i="98"/>
  <c r="D98" i="102" s="1"/>
  <c r="O46" i="98"/>
  <c r="D111" i="102" s="1"/>
  <c r="O43" i="98"/>
  <c r="D108" i="102" s="1"/>
  <c r="O38" i="98"/>
  <c r="D103" i="102" s="1"/>
  <c r="O41" i="98"/>
  <c r="D106" i="102" s="1"/>
  <c r="O44" i="98"/>
  <c r="D109" i="102" s="1"/>
  <c r="O32" i="98"/>
  <c r="D97" i="102" s="1"/>
  <c r="O45" i="98"/>
  <c r="D110" i="102" s="1"/>
  <c r="O34" i="98"/>
  <c r="D99" i="102" s="1"/>
  <c r="O40" i="98"/>
  <c r="D105" i="102" s="1"/>
  <c r="O35" i="98"/>
  <c r="D100" i="102" s="1"/>
  <c r="O50" i="98"/>
  <c r="D115" i="102" s="1"/>
  <c r="O48" i="98"/>
  <c r="D113" i="102" s="1"/>
  <c r="O37" i="98"/>
  <c r="D102" i="102" s="1"/>
  <c r="AI43" i="96"/>
  <c r="AI45" i="96"/>
  <c r="AI54" i="96"/>
  <c r="AI55" i="96"/>
  <c r="AQ44" i="99" s="1"/>
  <c r="N14" i="98"/>
  <c r="N8" i="98"/>
  <c r="N9" i="98"/>
  <c r="N16" i="98"/>
  <c r="AI47" i="96"/>
  <c r="AI49" i="96"/>
  <c r="N18" i="98"/>
  <c r="B25" i="98"/>
  <c r="N6" i="98"/>
  <c r="AI50" i="96"/>
  <c r="AI41" i="96"/>
  <c r="AQ30" i="99" s="1"/>
  <c r="N10" i="98"/>
  <c r="AI46" i="96"/>
  <c r="N22" i="98"/>
  <c r="N13" i="98"/>
  <c r="AI58" i="96"/>
  <c r="AI53" i="96"/>
  <c r="B71" i="98"/>
  <c r="AI51" i="96"/>
  <c r="N15" i="98"/>
  <c r="N7" i="98"/>
  <c r="AI44" i="96"/>
  <c r="N12" i="98"/>
  <c r="N23" i="98"/>
  <c r="AI56" i="96"/>
  <c r="AQ45" i="99" s="1"/>
  <c r="AI48" i="96"/>
  <c r="AI42" i="96"/>
  <c r="AQ31" i="99" s="1"/>
  <c r="AI52" i="96"/>
  <c r="AI40" i="96"/>
  <c r="AQ29" i="99" s="1"/>
  <c r="P19" i="98"/>
  <c r="N11" i="98"/>
  <c r="N17" i="98"/>
  <c r="N20" i="98"/>
  <c r="N21" i="98"/>
  <c r="AI16" i="96" l="1"/>
  <c r="C36" i="98"/>
  <c r="C32" i="98"/>
  <c r="AT54" i="96"/>
  <c r="AT59" i="96" s="1"/>
  <c r="AT45" i="96"/>
  <c r="C33" i="98"/>
  <c r="C50" i="98"/>
  <c r="C39" i="98"/>
  <c r="C45" i="98"/>
  <c r="P51" i="98"/>
  <c r="Q49" i="98" s="1"/>
  <c r="D57" i="102" s="1"/>
  <c r="C42" i="98"/>
  <c r="C49" i="98"/>
  <c r="C35" i="98"/>
  <c r="C46" i="98"/>
  <c r="C37" i="98"/>
  <c r="C38" i="98"/>
  <c r="C34" i="98"/>
  <c r="Z33" i="88"/>
  <c r="X16" i="88" s="1"/>
  <c r="W10" i="101" s="1"/>
  <c r="AI17" i="96"/>
  <c r="AI19" i="96"/>
  <c r="AI21" i="96"/>
  <c r="AI20" i="96"/>
  <c r="Q38" i="98"/>
  <c r="D46" i="102" s="1"/>
  <c r="Q48" i="98"/>
  <c r="D56" i="102" s="1"/>
  <c r="D51" i="98"/>
  <c r="E37" i="98" s="1"/>
  <c r="C40" i="98"/>
  <c r="C41" i="98"/>
  <c r="C47" i="98"/>
  <c r="C43" i="98"/>
  <c r="C44" i="98"/>
  <c r="X23" i="88"/>
  <c r="AR26" i="99"/>
  <c r="E47" i="98"/>
  <c r="E41" i="98"/>
  <c r="K17" i="98"/>
  <c r="K7" i="98"/>
  <c r="K8" i="98"/>
  <c r="K18" i="98"/>
  <c r="K16" i="98"/>
  <c r="K24" i="98"/>
  <c r="K23" i="98"/>
  <c r="K15" i="98"/>
  <c r="K10" i="98"/>
  <c r="K21" i="98"/>
  <c r="K22" i="98"/>
  <c r="K19" i="98"/>
  <c r="K12" i="98"/>
  <c r="AO33" i="96"/>
  <c r="AT26" i="96"/>
  <c r="AT22" i="96"/>
  <c r="AT14" i="96"/>
  <c r="AT30" i="96"/>
  <c r="AT17" i="96"/>
  <c r="AT16" i="96"/>
  <c r="AT15" i="96"/>
  <c r="AT32" i="96"/>
  <c r="AT18" i="96"/>
  <c r="AT31" i="96"/>
  <c r="AT29" i="96"/>
  <c r="AT24" i="96"/>
  <c r="AT28" i="96"/>
  <c r="AT20" i="96"/>
  <c r="AT19" i="96"/>
  <c r="AT23" i="96"/>
  <c r="AT27" i="96"/>
  <c r="AT21" i="96"/>
  <c r="E12" i="103"/>
  <c r="AQ42" i="99"/>
  <c r="E5" i="103"/>
  <c r="AQ35" i="99"/>
  <c r="E6" i="103"/>
  <c r="AQ36" i="99"/>
  <c r="E13" i="103"/>
  <c r="AQ43" i="99"/>
  <c r="E11" i="103"/>
  <c r="AQ41" i="99"/>
  <c r="E4" i="103"/>
  <c r="AQ34" i="99"/>
  <c r="E10" i="103"/>
  <c r="AQ40" i="99"/>
  <c r="E2" i="103"/>
  <c r="AQ32" i="99"/>
  <c r="E7" i="103"/>
  <c r="AQ37" i="99"/>
  <c r="E3" i="103"/>
  <c r="AQ33" i="99"/>
  <c r="E9" i="103"/>
  <c r="AQ39" i="99"/>
  <c r="E8" i="103"/>
  <c r="AQ38" i="99"/>
  <c r="AC35" i="89"/>
  <c r="R11" i="100"/>
  <c r="R19" i="100"/>
  <c r="R16" i="100"/>
  <c r="R21" i="100"/>
  <c r="B13" i="103"/>
  <c r="R22" i="100"/>
  <c r="B8" i="103"/>
  <c r="R17" i="100"/>
  <c r="B9" i="103"/>
  <c r="R18" i="100"/>
  <c r="B6" i="103"/>
  <c r="R15" i="100"/>
  <c r="B4" i="103"/>
  <c r="R13" i="100"/>
  <c r="B5" i="103"/>
  <c r="R14" i="100"/>
  <c r="B3" i="103"/>
  <c r="R12" i="100"/>
  <c r="B11" i="103"/>
  <c r="R20" i="100"/>
  <c r="AI23" i="96"/>
  <c r="C14" i="98"/>
  <c r="C13" i="98"/>
  <c r="I25" i="98"/>
  <c r="O51" i="98"/>
  <c r="K51" i="98"/>
  <c r="AI24" i="96"/>
  <c r="AI26" i="96"/>
  <c r="C15" i="98"/>
  <c r="C22" i="98"/>
  <c r="C12" i="98"/>
  <c r="C7" i="98"/>
  <c r="AI29" i="96"/>
  <c r="AI28" i="96"/>
  <c r="C11" i="98"/>
  <c r="C21" i="98"/>
  <c r="C23" i="98"/>
  <c r="C8" i="98"/>
  <c r="C20" i="98"/>
  <c r="C17" i="98"/>
  <c r="C10" i="98"/>
  <c r="C6" i="98"/>
  <c r="C16" i="98"/>
  <c r="C9" i="98"/>
  <c r="P10" i="98"/>
  <c r="P21" i="98"/>
  <c r="P18" i="98"/>
  <c r="B74" i="98"/>
  <c r="P14" i="98"/>
  <c r="B69" i="98"/>
  <c r="AI59" i="96"/>
  <c r="AQ47" i="99" s="1"/>
  <c r="B64" i="98"/>
  <c r="P13" i="98"/>
  <c r="P11" i="98"/>
  <c r="C24" i="98"/>
  <c r="C19" i="98"/>
  <c r="B68" i="98"/>
  <c r="B60" i="98"/>
  <c r="P9" i="98"/>
  <c r="D25" i="98"/>
  <c r="P16" i="98"/>
  <c r="P12" i="98"/>
  <c r="B73" i="98"/>
  <c r="D71" i="98"/>
  <c r="B65" i="98"/>
  <c r="B70" i="98"/>
  <c r="P17" i="98"/>
  <c r="B72" i="98"/>
  <c r="B63" i="98"/>
  <c r="B75" i="98"/>
  <c r="B59" i="98"/>
  <c r="B67" i="98"/>
  <c r="P20" i="98"/>
  <c r="B62" i="98"/>
  <c r="N25" i="98"/>
  <c r="O13" i="98" s="1"/>
  <c r="D66" i="102" s="1"/>
  <c r="B58" i="98"/>
  <c r="C18" i="98"/>
  <c r="P15" i="98"/>
  <c r="B61" i="98"/>
  <c r="B66" i="98"/>
  <c r="AI15" i="96"/>
  <c r="AQ9" i="99" s="1"/>
  <c r="AQ10" i="99"/>
  <c r="AI30" i="96"/>
  <c r="AI32" i="96"/>
  <c r="AI14" i="96"/>
  <c r="AQ8" i="99" s="1"/>
  <c r="AI31" i="96"/>
  <c r="AI27" i="96"/>
  <c r="AI22" i="96"/>
  <c r="AI25" i="96"/>
  <c r="X15" i="88" l="1"/>
  <c r="W9" i="101" s="1"/>
  <c r="X24" i="88"/>
  <c r="W18" i="101" s="1"/>
  <c r="Q42" i="98"/>
  <c r="D50" i="102" s="1"/>
  <c r="Q47" i="98"/>
  <c r="D55" i="102" s="1"/>
  <c r="E33" i="98"/>
  <c r="X18" i="88"/>
  <c r="Q46" i="98"/>
  <c r="D54" i="102" s="1"/>
  <c r="W11" i="101"/>
  <c r="X30" i="88"/>
  <c r="W24" i="101" s="1"/>
  <c r="X29" i="88"/>
  <c r="W23" i="101" s="1"/>
  <c r="X19" i="88"/>
  <c r="W13" i="101" s="1"/>
  <c r="X20" i="88"/>
  <c r="W14" i="101" s="1"/>
  <c r="X14" i="88"/>
  <c r="Q40" i="98"/>
  <c r="D48" i="102" s="1"/>
  <c r="Q32" i="98"/>
  <c r="D40" i="102" s="1"/>
  <c r="Q50" i="98"/>
  <c r="D58" i="102" s="1"/>
  <c r="Q34" i="98"/>
  <c r="D42" i="102" s="1"/>
  <c r="Q43" i="98"/>
  <c r="D51" i="102" s="1"/>
  <c r="X31" i="88"/>
  <c r="W25" i="101" s="1"/>
  <c r="X26" i="88"/>
  <c r="W20" i="101" s="1"/>
  <c r="X25" i="88"/>
  <c r="X32" i="88"/>
  <c r="W26" i="101" s="1"/>
  <c r="X28" i="101"/>
  <c r="Q35" i="98"/>
  <c r="D43" i="102" s="1"/>
  <c r="Q36" i="98"/>
  <c r="D44" i="102" s="1"/>
  <c r="Q33" i="98"/>
  <c r="D41" i="102" s="1"/>
  <c r="Q45" i="98"/>
  <c r="D53" i="102" s="1"/>
  <c r="Q39" i="98"/>
  <c r="D47" i="102" s="1"/>
  <c r="X27" i="88"/>
  <c r="W21" i="101" s="1"/>
  <c r="X22" i="88"/>
  <c r="W16" i="101" s="1"/>
  <c r="X21" i="88"/>
  <c r="X28" i="88"/>
  <c r="W22" i="101" s="1"/>
  <c r="Q41" i="98"/>
  <c r="D49" i="102" s="1"/>
  <c r="Q44" i="98"/>
  <c r="D52" i="102" s="1"/>
  <c r="Q37" i="98"/>
  <c r="D45" i="102" s="1"/>
  <c r="AJ17" i="96"/>
  <c r="C51" i="98"/>
  <c r="E44" i="98"/>
  <c r="E49" i="98"/>
  <c r="E40" i="98"/>
  <c r="E46" i="98"/>
  <c r="E34" i="98"/>
  <c r="E50" i="98"/>
  <c r="E45" i="98"/>
  <c r="E38" i="98"/>
  <c r="E43" i="98"/>
  <c r="E48" i="98"/>
  <c r="E39" i="98"/>
  <c r="E36" i="98"/>
  <c r="E35" i="98"/>
  <c r="E32" i="98"/>
  <c r="E42" i="98"/>
  <c r="W17" i="101"/>
  <c r="W19" i="101"/>
  <c r="W8" i="101"/>
  <c r="W12" i="101"/>
  <c r="AJ25" i="96"/>
  <c r="K25" i="98"/>
  <c r="AQ25" i="99"/>
  <c r="AQ24" i="99"/>
  <c r="AQ23" i="99"/>
  <c r="AJ21" i="96"/>
  <c r="AJ23" i="96"/>
  <c r="AJ19" i="96"/>
  <c r="AJ18" i="96"/>
  <c r="AJ22" i="96"/>
  <c r="AJ20" i="96"/>
  <c r="AJ24" i="96"/>
  <c r="E21" i="98"/>
  <c r="E6" i="98"/>
  <c r="AT33" i="96"/>
  <c r="C8" i="103"/>
  <c r="AQ17" i="99"/>
  <c r="C10" i="103"/>
  <c r="AQ19" i="99"/>
  <c r="C13" i="103"/>
  <c r="AQ22" i="99"/>
  <c r="C11" i="103"/>
  <c r="AQ20" i="99"/>
  <c r="C4" i="103"/>
  <c r="AQ13" i="99"/>
  <c r="C3" i="103"/>
  <c r="AQ12" i="99"/>
  <c r="C7" i="103"/>
  <c r="AQ16" i="99"/>
  <c r="C5" i="103"/>
  <c r="AQ14" i="99"/>
  <c r="C9" i="103"/>
  <c r="AQ18" i="99"/>
  <c r="C2" i="103"/>
  <c r="AQ11" i="99"/>
  <c r="C12" i="103"/>
  <c r="AQ21" i="99"/>
  <c r="C6" i="103"/>
  <c r="AQ15" i="99"/>
  <c r="AI33" i="96"/>
  <c r="AQ26" i="99" s="1"/>
  <c r="O14" i="98"/>
  <c r="D67" i="102" s="1"/>
  <c r="E15" i="98"/>
  <c r="O8" i="98"/>
  <c r="D61" i="102" s="1"/>
  <c r="O6" i="98"/>
  <c r="D59" i="102" s="1"/>
  <c r="C25" i="98"/>
  <c r="O11" i="98"/>
  <c r="D64" i="102" s="1"/>
  <c r="O9" i="98"/>
  <c r="D62" i="102" s="1"/>
  <c r="O10" i="98"/>
  <c r="D63" i="102" s="1"/>
  <c r="O16" i="98"/>
  <c r="D69" i="102" s="1"/>
  <c r="O17" i="98"/>
  <c r="D70" i="102" s="1"/>
  <c r="O23" i="98"/>
  <c r="D76" i="102" s="1"/>
  <c r="O20" i="98"/>
  <c r="D73" i="102" s="1"/>
  <c r="D72" i="98"/>
  <c r="D69" i="98"/>
  <c r="D68" i="98"/>
  <c r="D61" i="98"/>
  <c r="P25" i="98"/>
  <c r="Q17" i="98" s="1"/>
  <c r="D13" i="102" s="1"/>
  <c r="D63" i="98"/>
  <c r="D73" i="98"/>
  <c r="D67" i="98"/>
  <c r="O24" i="98"/>
  <c r="D77" i="102" s="1"/>
  <c r="O19" i="98"/>
  <c r="D72" i="102" s="1"/>
  <c r="E20" i="98"/>
  <c r="O7" i="98"/>
  <c r="D60" i="102" s="1"/>
  <c r="E17" i="98"/>
  <c r="O21" i="98"/>
  <c r="D74" i="102" s="1"/>
  <c r="E16" i="98"/>
  <c r="E11" i="98"/>
  <c r="O12" i="98"/>
  <c r="D65" i="102" s="1"/>
  <c r="D66" i="98"/>
  <c r="O22" i="98"/>
  <c r="D75" i="102" s="1"/>
  <c r="D64" i="98"/>
  <c r="E23" i="98"/>
  <c r="E7" i="98"/>
  <c r="E24" i="98"/>
  <c r="E22" i="98"/>
  <c r="E8" i="98"/>
  <c r="E19" i="98"/>
  <c r="D65" i="98"/>
  <c r="E14" i="98"/>
  <c r="D70" i="98"/>
  <c r="D62" i="98"/>
  <c r="B77" i="98"/>
  <c r="C73" i="98" s="1"/>
  <c r="D93" i="102" s="1"/>
  <c r="O15" i="98"/>
  <c r="D68" i="102" s="1"/>
  <c r="O18" i="98"/>
  <c r="D71" i="102" s="1"/>
  <c r="E12" i="98"/>
  <c r="E9" i="98"/>
  <c r="E13" i="98"/>
  <c r="E18" i="98"/>
  <c r="E10" i="98"/>
  <c r="Y19" i="88" l="1"/>
  <c r="Y18" i="88"/>
  <c r="Y23" i="88"/>
  <c r="Y21" i="88"/>
  <c r="W15" i="101"/>
  <c r="Y24" i="88"/>
  <c r="Y33" i="88"/>
  <c r="Y22" i="88"/>
  <c r="Y20" i="88"/>
  <c r="Q51" i="98"/>
  <c r="AC16" i="88" a="1"/>
  <c r="AM16" i="88" s="1"/>
  <c r="X33" i="88"/>
  <c r="W28" i="101" s="1"/>
  <c r="E51" i="98"/>
  <c r="AJ33" i="96"/>
  <c r="Q13" i="98"/>
  <c r="D9" i="102" s="1"/>
  <c r="Q10" i="98"/>
  <c r="D6" i="102" s="1"/>
  <c r="Q18" i="98"/>
  <c r="D14" i="102" s="1"/>
  <c r="Q14" i="98"/>
  <c r="D10" i="102" s="1"/>
  <c r="Q12" i="98"/>
  <c r="D8" i="102" s="1"/>
  <c r="Q15" i="98"/>
  <c r="D11" i="102" s="1"/>
  <c r="Q9" i="98"/>
  <c r="D5" i="102" s="1"/>
  <c r="Q21" i="98"/>
  <c r="D17" i="102" s="1"/>
  <c r="Q16" i="98"/>
  <c r="D12" i="102" s="1"/>
  <c r="O25" i="98"/>
  <c r="C68" i="98"/>
  <c r="D88" i="102" s="1"/>
  <c r="C72" i="98"/>
  <c r="D92" i="102" s="1"/>
  <c r="C69" i="98"/>
  <c r="D89" i="102" s="1"/>
  <c r="C61" i="98"/>
  <c r="D81" i="102" s="1"/>
  <c r="C65" i="98"/>
  <c r="D85" i="102" s="1"/>
  <c r="C74" i="98"/>
  <c r="D94" i="102" s="1"/>
  <c r="C59" i="98"/>
  <c r="D79" i="102" s="1"/>
  <c r="C62" i="98"/>
  <c r="D82" i="102" s="1"/>
  <c r="E25" i="98"/>
  <c r="C60" i="98"/>
  <c r="D80" i="102" s="1"/>
  <c r="C66" i="98"/>
  <c r="D86" i="102" s="1"/>
  <c r="C64" i="98"/>
  <c r="D84" i="102" s="1"/>
  <c r="Q8" i="98"/>
  <c r="D4" i="102" s="1"/>
  <c r="Q7" i="98"/>
  <c r="D3" i="102" s="1"/>
  <c r="Q22" i="98"/>
  <c r="D18" i="102" s="1"/>
  <c r="Q24" i="98"/>
  <c r="D20" i="102" s="1"/>
  <c r="Q6" i="98"/>
  <c r="D2" i="102" s="1"/>
  <c r="Q23" i="98"/>
  <c r="D19" i="102" s="1"/>
  <c r="Q19" i="98"/>
  <c r="D15" i="102" s="1"/>
  <c r="Q20" i="98"/>
  <c r="D16" i="102" s="1"/>
  <c r="C76" i="98"/>
  <c r="D96" i="102" s="1"/>
  <c r="C71" i="98"/>
  <c r="D91" i="102" s="1"/>
  <c r="C70" i="98"/>
  <c r="D90" i="102" s="1"/>
  <c r="C63" i="98"/>
  <c r="D83" i="102" s="1"/>
  <c r="D77" i="98"/>
  <c r="E70" i="98" s="1"/>
  <c r="D33" i="102" s="1"/>
  <c r="C75" i="98"/>
  <c r="D95" i="102" s="1"/>
  <c r="C58" i="98"/>
  <c r="D78" i="102" s="1"/>
  <c r="C67" i="98"/>
  <c r="D87" i="102" s="1"/>
  <c r="Q11" i="98"/>
  <c r="D7" i="102" s="1"/>
  <c r="AI16" i="88" l="1"/>
  <c r="AJ16" i="88"/>
  <c r="AG16" i="88"/>
  <c r="AC16" i="88"/>
  <c r="AN16" i="88"/>
  <c r="AE16" i="88"/>
  <c r="AK16" i="88"/>
  <c r="AF16" i="88"/>
  <c r="AH16" i="88"/>
  <c r="AL16" i="88"/>
  <c r="AD16" i="88"/>
  <c r="E61" i="98"/>
  <c r="D24" i="102" s="1"/>
  <c r="E69" i="98"/>
  <c r="D32" i="102" s="1"/>
  <c r="E65" i="98"/>
  <c r="D28" i="102" s="1"/>
  <c r="E68" i="98"/>
  <c r="D31" i="102" s="1"/>
  <c r="E64" i="98"/>
  <c r="D27" i="102" s="1"/>
  <c r="E63" i="98"/>
  <c r="D26" i="102" s="1"/>
  <c r="E72" i="98"/>
  <c r="D35" i="102" s="1"/>
  <c r="E73" i="98"/>
  <c r="D36" i="102" s="1"/>
  <c r="E66" i="98"/>
  <c r="D29" i="102" s="1"/>
  <c r="Q25" i="98"/>
  <c r="C77" i="98"/>
  <c r="E76" i="98"/>
  <c r="D39" i="102" s="1"/>
  <c r="E74" i="98"/>
  <c r="D37" i="102" s="1"/>
  <c r="E60" i="98"/>
  <c r="D23" i="102" s="1"/>
  <c r="E58" i="98"/>
  <c r="D21" i="102" s="1"/>
  <c r="E75" i="98"/>
  <c r="D38" i="102" s="1"/>
  <c r="E59" i="98"/>
  <c r="D22" i="102" s="1"/>
  <c r="E71" i="98"/>
  <c r="D34" i="102" s="1"/>
  <c r="E62" i="98"/>
  <c r="D25" i="102" s="1"/>
  <c r="E67" i="98"/>
  <c r="D30" i="102" s="1"/>
  <c r="E77" i="9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Sara E (DFG)</author>
  </authors>
  <commentList>
    <comment ref="Y12" authorId="0" shapeId="0" xr:uid="{ED8B147D-2082-4D07-A409-A19C2B686E9F}">
      <text>
        <r>
          <rPr>
            <b/>
            <sz val="9"/>
            <color indexed="81"/>
            <rFont val="Tahoma"/>
            <charset val="1"/>
          </rPr>
          <t>Miller, Sara E (DFG):</t>
        </r>
        <r>
          <rPr>
            <sz val="9"/>
            <color indexed="81"/>
            <rFont val="Tahoma"/>
            <charset val="1"/>
          </rPr>
          <t xml:space="preserve">
used for mature composition; updated since 2018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Sara E (DFG)</author>
    <author>gbbuck</author>
  </authors>
  <commentList>
    <comment ref="AJ13" authorId="0" shapeId="0" xr:uid="{67B99F7F-94C0-4CB5-91C5-2122115E5210}">
      <text>
        <r>
          <rPr>
            <b/>
            <sz val="9"/>
            <color indexed="81"/>
            <rFont val="Tahoma"/>
            <charset val="1"/>
          </rPr>
          <t>Miller, Sara E (DFG):</t>
        </r>
        <r>
          <rPr>
            <sz val="9"/>
            <color indexed="81"/>
            <rFont val="Tahoma"/>
            <charset val="1"/>
          </rPr>
          <t xml:space="preserve">
used for seine composition matrix; commercial catch age composition
</t>
        </r>
      </text>
    </comment>
    <comment ref="C69" authorId="1" shapeId="0" xr:uid="{00000000-0006-0000-0200-000001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hag
</t>
        </r>
      </text>
    </comment>
    <comment ref="D69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hag
</t>
        </r>
      </text>
    </comment>
    <comment ref="E69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togiak
</t>
        </r>
      </text>
    </comment>
    <comment ref="F69" authorId="1" shapeId="0" xr:uid="{00000000-0006-0000-0200-000004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togiak</t>
        </r>
      </text>
    </comment>
    <comment ref="V72" authorId="0" shapeId="0" xr:uid="{CEE1A54D-9B0A-4886-BFFE-FEDBDD531308}">
      <text>
        <r>
          <rPr>
            <b/>
            <sz val="9"/>
            <color indexed="81"/>
            <rFont val="Tahoma"/>
            <charset val="1"/>
          </rPr>
          <t>Miller, Sara E (DFG):</t>
        </r>
        <r>
          <rPr>
            <sz val="9"/>
            <color indexed="81"/>
            <rFont val="Tahoma"/>
            <charset val="1"/>
          </rPr>
          <t xml:space="preserve">
These are just the average weight by age. Ages 12+ though are not; they are weighted by sample size and age.
</t>
        </r>
      </text>
    </comment>
    <comment ref="C96" authorId="1" shapeId="0" xr:uid="{00000000-0006-0000-0200-000005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togiak</t>
        </r>
      </text>
    </comment>
    <comment ref="D96" authorId="1" shapeId="0" xr:uid="{00000000-0006-0000-0200-000006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nunavachak</t>
        </r>
      </text>
    </comment>
    <comment ref="E96" authorId="1" shapeId="0" xr:uid="{00000000-0006-0000-0200-000007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nunavachak
</t>
        </r>
      </text>
    </comment>
    <comment ref="D122" authorId="1" shapeId="0" xr:uid="{00000000-0006-0000-0200-000008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6</t>
        </r>
      </text>
    </comment>
  </commentList>
</comments>
</file>

<file path=xl/sharedStrings.xml><?xml version="1.0" encoding="utf-8"?>
<sst xmlns="http://schemas.openxmlformats.org/spreadsheetml/2006/main" count="1331" uniqueCount="142">
  <si>
    <t>_</t>
  </si>
  <si>
    <t>Biomass</t>
  </si>
  <si>
    <t>Percent</t>
  </si>
  <si>
    <t>Age</t>
  </si>
  <si>
    <t>by Wt</t>
  </si>
  <si>
    <t>by No.</t>
  </si>
  <si>
    <t xml:space="preserve"> </t>
  </si>
  <si>
    <t>Total</t>
  </si>
  <si>
    <t>Index Areas:</t>
  </si>
  <si>
    <t>No.</t>
  </si>
  <si>
    <t>Numbers</t>
  </si>
  <si>
    <t>___by No.</t>
  </si>
  <si>
    <t>TOTAL</t>
  </si>
  <si>
    <t xml:space="preserve">  </t>
  </si>
  <si>
    <t>Total GillNet</t>
  </si>
  <si>
    <t xml:space="preserve">Index Area: </t>
  </si>
  <si>
    <t xml:space="preserve">     Total</t>
  </si>
  <si>
    <t xml:space="preserve">    </t>
  </si>
  <si>
    <t>Aerial Survey Information</t>
  </si>
  <si>
    <t>Section</t>
  </si>
  <si>
    <t>Data Entry</t>
  </si>
  <si>
    <t>Harvest</t>
  </si>
  <si>
    <t>Weight At Age</t>
  </si>
  <si>
    <t>Numbers  At Age</t>
  </si>
  <si>
    <t>Sections:</t>
  </si>
  <si>
    <t>Harvest:</t>
  </si>
  <si>
    <t>Sample Section</t>
  </si>
  <si>
    <t>Year =</t>
  </si>
  <si>
    <t>COMMRCIAL GILL NET HARVEST</t>
  </si>
  <si>
    <t>Date</t>
  </si>
  <si>
    <t>(x1,000)</t>
  </si>
  <si>
    <t>Weight</t>
  </si>
  <si>
    <t>Percent Weighted by</t>
  </si>
  <si>
    <t>Bio Survey:</t>
  </si>
  <si>
    <t xml:space="preserve">Survey </t>
  </si>
  <si>
    <t>Biomass Survey</t>
  </si>
  <si>
    <t>Periods</t>
  </si>
  <si>
    <t xml:space="preserve">Periods: </t>
  </si>
  <si>
    <t>Sample Date</t>
  </si>
  <si>
    <t>Total Purse Seine</t>
  </si>
  <si>
    <t>Peak?</t>
  </si>
  <si>
    <t>ST</t>
  </si>
  <si>
    <t>%</t>
  </si>
  <si>
    <t>(x1000)</t>
  </si>
  <si>
    <t>Herring</t>
  </si>
  <si>
    <t>Sample Date(s)</t>
  </si>
  <si>
    <t>Section(s):</t>
  </si>
  <si>
    <t>Harvest Biomass:</t>
  </si>
  <si>
    <t>Survey Date</t>
  </si>
  <si>
    <t>Index Section(s):</t>
  </si>
  <si>
    <t>Survey Biomass:</t>
  </si>
  <si>
    <t>Sampling Group:</t>
  </si>
  <si>
    <t xml:space="preserve">Fishing Period(s): </t>
  </si>
  <si>
    <t>Date(s)</t>
  </si>
  <si>
    <t>Togiak Herring Commercial Purse Seine harvest  Biomass &amp; Age Composition</t>
  </si>
  <si>
    <t>Togiak Herring Commercial Gillnet harvest  Biomass &amp; Age Composition</t>
  </si>
  <si>
    <t>Togiak Herring Total Run (Aerial Survey) Biomass Estimate</t>
  </si>
  <si>
    <t>Group:</t>
  </si>
  <si>
    <t>NA</t>
  </si>
  <si>
    <t>Total Aerial Survey</t>
  </si>
  <si>
    <t>Sample Group</t>
  </si>
  <si>
    <t>by Wt.</t>
  </si>
  <si>
    <t>(tons)</t>
  </si>
  <si>
    <t>(total g)</t>
  </si>
  <si>
    <t>Group</t>
  </si>
  <si>
    <t>No</t>
  </si>
  <si>
    <t>Yes</t>
  </si>
  <si>
    <t>Table 7.–Herring harvest (biomass) by age and gear type, Togiak District, 2014</t>
  </si>
  <si>
    <t>KUK</t>
  </si>
  <si>
    <t>gnH</t>
  </si>
  <si>
    <t>psH</t>
  </si>
  <si>
    <t>age</t>
  </si>
  <si>
    <t>gnB</t>
  </si>
  <si>
    <t>psB</t>
  </si>
  <si>
    <t>Grp 1</t>
  </si>
  <si>
    <t>Grp 2</t>
  </si>
  <si>
    <t>Grp 3</t>
  </si>
  <si>
    <t>Pre-Peak Harvest</t>
  </si>
  <si>
    <t>Grp4</t>
  </si>
  <si>
    <t>Pre Peak Harvest PS</t>
  </si>
  <si>
    <t>Pre Peak Harvest GN</t>
  </si>
  <si>
    <t>Post Peak Purse Seine</t>
  </si>
  <si>
    <r>
      <t>Purse Seine</t>
    </r>
    <r>
      <rPr>
        <b/>
        <vertAlign val="superscript"/>
        <sz val="9"/>
        <rFont val="Times New Roman"/>
        <family val="1"/>
      </rPr>
      <t>a</t>
    </r>
  </si>
  <si>
    <r>
      <t>Gillnet</t>
    </r>
    <r>
      <rPr>
        <b/>
        <vertAlign val="superscript"/>
        <sz val="9"/>
        <rFont val="Times New Roman"/>
        <family val="1"/>
      </rPr>
      <t>a</t>
    </r>
  </si>
  <si>
    <t>a  harvest post peak survey</t>
  </si>
  <si>
    <t>b includes harvest through peak</t>
  </si>
  <si>
    <t>Harvest Post Peak Survey</t>
  </si>
  <si>
    <t>Total Spawning Biomass</t>
  </si>
  <si>
    <r>
      <t>Escapement</t>
    </r>
    <r>
      <rPr>
        <b/>
        <vertAlign val="superscript"/>
        <sz val="9"/>
        <rFont val="Times New Roman"/>
        <family val="1"/>
      </rPr>
      <t>c</t>
    </r>
  </si>
  <si>
    <t>c Total spawning biomass less harvest post peak survey</t>
  </si>
  <si>
    <t>Post-Season (18 May)</t>
  </si>
  <si>
    <r>
      <t>Peak (4 May)</t>
    </r>
    <r>
      <rPr>
        <b/>
        <vertAlign val="superscript"/>
        <sz val="9"/>
        <rFont val="Times New Roman"/>
        <family val="1"/>
      </rPr>
      <t>b</t>
    </r>
  </si>
  <si>
    <t>HAG,PYR</t>
  </si>
  <si>
    <t>KUK,NUN</t>
  </si>
  <si>
    <t>Type</t>
  </si>
  <si>
    <t>Element</t>
  </si>
  <si>
    <t>Escapement</t>
  </si>
  <si>
    <t>Total Spawning</t>
  </si>
  <si>
    <t>Post Peak GillNet</t>
  </si>
  <si>
    <t>All</t>
  </si>
  <si>
    <t>ALL</t>
  </si>
  <si>
    <t>(Total g)</t>
  </si>
  <si>
    <t>By Wt.</t>
  </si>
  <si>
    <t>3 - 4 May</t>
  </si>
  <si>
    <t>29 April - 11 May</t>
  </si>
  <si>
    <t>29 April - 5 May</t>
  </si>
  <si>
    <t>TOTAL HARVEST</t>
  </si>
  <si>
    <t>8 - 14 May</t>
  </si>
  <si>
    <t>4/28-5/1</t>
  </si>
  <si>
    <t>NUN/TOG</t>
  </si>
  <si>
    <t>NUN/TOG/HAG/PYP</t>
  </si>
  <si>
    <t>5/5-5/6</t>
  </si>
  <si>
    <t>7 - 9 May</t>
  </si>
  <si>
    <t>TOG</t>
  </si>
  <si>
    <t>MET</t>
  </si>
  <si>
    <t>PS sample groups 5</t>
  </si>
  <si>
    <t>PS sample groups 6</t>
  </si>
  <si>
    <t>&lt;5/9</t>
  </si>
  <si>
    <t>PS sample groups 1-5</t>
  </si>
  <si>
    <t>GN sample groups 1-3</t>
  </si>
  <si>
    <t>Percent by</t>
  </si>
  <si>
    <t>No. of 4+</t>
  </si>
  <si>
    <t>Straight average across groups not weighted by sample size except plus group</t>
  </si>
  <si>
    <t>12+</t>
  </si>
  <si>
    <t>ADDED BY SCD to calculate 2016 numbers at age</t>
  </si>
  <si>
    <t xml:space="preserve">Average weight at age of pop (straight average across all samples) </t>
  </si>
  <si>
    <t>Weight-at-age</t>
  </si>
  <si>
    <t>obs_catch_naa</t>
  </si>
  <si>
    <t xml:space="preserve">Numbers </t>
  </si>
  <si>
    <t>WAG</t>
  </si>
  <si>
    <t>i</t>
  </si>
  <si>
    <t>j</t>
  </si>
  <si>
    <r>
      <rPr>
        <b/>
        <i/>
        <sz val="10"/>
        <rFont val="Times New Roman"/>
        <family val="1"/>
      </rPr>
      <t>i</t>
    </r>
    <r>
      <rPr>
        <b/>
        <sz val="10"/>
        <rFont val="Times New Roman"/>
        <family val="1"/>
      </rPr>
      <t>=age</t>
    </r>
  </si>
  <si>
    <r>
      <rPr>
        <b/>
        <i/>
        <sz val="10"/>
        <rFont val="Times New Roman"/>
        <family val="1"/>
      </rPr>
      <t>j</t>
    </r>
    <r>
      <rPr>
        <b/>
        <sz val="10"/>
        <rFont val="Times New Roman"/>
        <family val="1"/>
      </rPr>
      <t>=area, date</t>
    </r>
  </si>
  <si>
    <t>Data from 5/5 to 5/6 PS:</t>
  </si>
  <si>
    <t>Data from 5/7 to 5/9 PS:</t>
  </si>
  <si>
    <t>Group 5</t>
  </si>
  <si>
    <t>Group 6</t>
  </si>
  <si>
    <t>Groups 1-6</t>
  </si>
  <si>
    <t>Groups 1-3</t>
  </si>
  <si>
    <t>Data from 4/28 to 5/9 PS:</t>
  </si>
  <si>
    <t>Data from 4/28 to 5/4 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</si>
</sst>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(* #,##0_);_(* \(#,##0\);_(* &quot;-&quot;_);_(@_)"/>
    <numFmt numFmtId="43" formatCode="_(* #,##0.00_);_(* \(#,##0.00\);_(* &quot;-&quot;??_);_(@_)"/>
    <numFmt numFmtId="164" formatCode="0_)"/>
    <numFmt numFmtId="165" formatCode="0.0%"/>
    <numFmt numFmtId="166" formatCode="0.0_)"/>
    <numFmt numFmtId="167" formatCode="0.00_)"/>
    <numFmt numFmtId="168" formatCode="dd\-mmm_)"/>
    <numFmt numFmtId="169" formatCode="hh:mm\ AM/PM_)"/>
    <numFmt numFmtId="170" formatCode="mmm\-d"/>
    <numFmt numFmtId="171" formatCode="#,##0.0"/>
    <numFmt numFmtId="172" formatCode="0.0"/>
    <numFmt numFmtId="173" formatCode="m/d"/>
    <numFmt numFmtId="174" formatCode="0.0000"/>
    <numFmt numFmtId="175" formatCode="m/d;@"/>
    <numFmt numFmtId="176" formatCode="m/d/yy;@"/>
    <numFmt numFmtId="177" formatCode="_(* #,##0_);_(* \(#,##0\);_(* &quot;-&quot;??_);_(@_)"/>
    <numFmt numFmtId="178" formatCode="0.000_)"/>
    <numFmt numFmtId="179" formatCode="0.000%"/>
    <numFmt numFmtId="180" formatCode="#,##0.000"/>
    <numFmt numFmtId="181" formatCode="[$-409]d\-mmm;@"/>
    <numFmt numFmtId="182" formatCode="0.0000%"/>
    <numFmt numFmtId="183" formatCode="#,##0.0000_);\(#,##0.0000\)"/>
  </numFmts>
  <fonts count="64">
    <font>
      <sz val="12"/>
      <name val="SWIS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8"/>
      <name val="SWISS"/>
    </font>
    <font>
      <b/>
      <sz val="9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4"/>
      <name val="Times New Roman"/>
      <family val="1"/>
    </font>
    <font>
      <b/>
      <sz val="8"/>
      <name val="Times New Roman"/>
      <family val="1"/>
    </font>
    <font>
      <sz val="12"/>
      <name val="SWISS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SWISS"/>
    </font>
    <font>
      <sz val="10"/>
      <name val="Calibri"/>
      <family val="2"/>
    </font>
    <font>
      <b/>
      <i/>
      <u/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b/>
      <vertAlign val="superscript"/>
      <sz val="9"/>
      <name val="Times New Roman"/>
      <family val="1"/>
    </font>
    <font>
      <b/>
      <sz val="10"/>
      <color rgb="FFFF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017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5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24" applyNumberFormat="0" applyFill="0" applyAlignment="0" applyProtection="0"/>
    <xf numFmtId="0" fontId="30" fillId="0" borderId="25" applyNumberFormat="0" applyFill="0" applyAlignment="0" applyProtection="0"/>
    <xf numFmtId="0" fontId="31" fillId="0" borderId="26" applyNumberFormat="0" applyFill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33" fillId="5" borderId="0" applyNumberFormat="0" applyBorder="0" applyAlignment="0" applyProtection="0"/>
    <xf numFmtId="0" fontId="34" fillId="6" borderId="0" applyNumberFormat="0" applyBorder="0" applyAlignment="0" applyProtection="0"/>
    <xf numFmtId="0" fontId="35" fillId="7" borderId="27" applyNumberFormat="0" applyAlignment="0" applyProtection="0"/>
    <xf numFmtId="0" fontId="36" fillId="8" borderId="28" applyNumberFormat="0" applyAlignment="0" applyProtection="0"/>
    <xf numFmtId="0" fontId="37" fillId="8" borderId="27" applyNumberFormat="0" applyAlignment="0" applyProtection="0"/>
    <xf numFmtId="0" fontId="38" fillId="0" borderId="29" applyNumberFormat="0" applyFill="0" applyAlignment="0" applyProtection="0"/>
    <xf numFmtId="0" fontId="39" fillId="9" borderId="30" applyNumberFormat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32" applyNumberFormat="0" applyFill="0" applyAlignment="0" applyProtection="0"/>
    <xf numFmtId="0" fontId="4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43" fillId="30" borderId="0" applyNumberFormat="0" applyBorder="0" applyAlignment="0" applyProtection="0"/>
    <xf numFmtId="0" fontId="4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43" fillId="34" borderId="0" applyNumberFormat="0" applyBorder="0" applyAlignment="0" applyProtection="0"/>
    <xf numFmtId="0" fontId="13" fillId="0" borderId="0"/>
    <xf numFmtId="0" fontId="13" fillId="10" borderId="31" applyNumberFormat="0" applyFont="0" applyAlignment="0" applyProtection="0"/>
    <xf numFmtId="0" fontId="14" fillId="0" borderId="0"/>
    <xf numFmtId="0" fontId="12" fillId="12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43" fontId="24" fillId="0" borderId="0" applyFont="0" applyFill="0" applyBorder="0" applyAlignment="0" applyProtection="0"/>
    <xf numFmtId="0" fontId="12" fillId="0" borderId="0"/>
    <xf numFmtId="0" fontId="12" fillId="10" borderId="31" applyNumberFormat="0" applyFont="0" applyAlignment="0" applyProtection="0"/>
    <xf numFmtId="0" fontId="44" fillId="0" borderId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11" fillId="29" borderId="0" applyNumberFormat="0" applyBorder="0" applyAlignment="0" applyProtection="0"/>
    <xf numFmtId="0" fontId="11" fillId="33" borderId="0" applyNumberFormat="0" applyBorder="0" applyAlignment="0" applyProtection="0"/>
    <xf numFmtId="43" fontId="14" fillId="0" borderId="0" applyFont="0" applyFill="0" applyBorder="0" applyAlignment="0" applyProtection="0"/>
    <xf numFmtId="0" fontId="11" fillId="0" borderId="0"/>
    <xf numFmtId="0" fontId="14" fillId="0" borderId="0"/>
    <xf numFmtId="0" fontId="11" fillId="10" borderId="31" applyNumberFormat="0" applyFont="0" applyAlignment="0" applyProtection="0"/>
    <xf numFmtId="0" fontId="11" fillId="0" borderId="0"/>
    <xf numFmtId="0" fontId="11" fillId="10" borderId="31" applyNumberFormat="0" applyFont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0" borderId="0"/>
    <xf numFmtId="0" fontId="10" fillId="10" borderId="31" applyNumberFormat="0" applyFont="0" applyAlignment="0" applyProtection="0"/>
    <xf numFmtId="0" fontId="10" fillId="0" borderId="0"/>
    <xf numFmtId="0" fontId="10" fillId="10" borderId="31" applyNumberFormat="0" applyFont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31" applyNumberFormat="0" applyFont="0" applyAlignment="0" applyProtection="0"/>
    <xf numFmtId="0" fontId="9" fillId="0" borderId="0"/>
    <xf numFmtId="0" fontId="9" fillId="10" borderId="31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27" fillId="0" borderId="0"/>
    <xf numFmtId="9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31" applyNumberFormat="0" applyFont="0" applyAlignment="0" applyProtection="0"/>
    <xf numFmtId="0" fontId="14" fillId="0" borderId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14" fillId="0" borderId="0" applyFont="0" applyFill="0" applyBorder="0" applyAlignment="0" applyProtection="0"/>
    <xf numFmtId="0" fontId="9" fillId="0" borderId="0"/>
    <xf numFmtId="0" fontId="9" fillId="10" borderId="31" applyNumberFormat="0" applyFont="0" applyAlignment="0" applyProtection="0"/>
    <xf numFmtId="0" fontId="14" fillId="0" borderId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31" applyNumberFormat="0" applyFont="0" applyAlignment="0" applyProtection="0"/>
    <xf numFmtId="0" fontId="9" fillId="0" borderId="0"/>
    <xf numFmtId="0" fontId="9" fillId="10" borderId="31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31" applyNumberFormat="0" applyFont="0" applyAlignment="0" applyProtection="0"/>
    <xf numFmtId="0" fontId="9" fillId="0" borderId="0"/>
    <xf numFmtId="0" fontId="9" fillId="10" borderId="31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31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31" applyNumberFormat="0" applyFont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31" applyNumberFormat="0" applyFont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31" applyNumberFormat="0" applyFont="0" applyAlignment="0" applyProtection="0"/>
    <xf numFmtId="0" fontId="9" fillId="0" borderId="0"/>
    <xf numFmtId="0" fontId="9" fillId="10" borderId="31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31" applyNumberFormat="0" applyFont="0" applyAlignment="0" applyProtection="0"/>
    <xf numFmtId="0" fontId="9" fillId="0" borderId="0"/>
    <xf numFmtId="0" fontId="9" fillId="10" borderId="31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31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31" applyNumberFormat="0" applyFont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31" applyNumberFormat="0" applyFont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31" applyNumberFormat="0" applyFont="0" applyAlignment="0" applyProtection="0"/>
    <xf numFmtId="0" fontId="9" fillId="0" borderId="0"/>
    <xf numFmtId="0" fontId="9" fillId="10" borderId="31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31" applyNumberFormat="0" applyFont="0" applyAlignment="0" applyProtection="0"/>
    <xf numFmtId="0" fontId="9" fillId="0" borderId="0"/>
    <xf numFmtId="0" fontId="9" fillId="10" borderId="31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31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31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8" fillId="0" borderId="0"/>
    <xf numFmtId="0" fontId="7" fillId="0" borderId="0"/>
    <xf numFmtId="0" fontId="7" fillId="10" borderId="31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6" fillId="0" borderId="0"/>
    <xf numFmtId="0" fontId="6" fillId="10" borderId="31" applyNumberFormat="0" applyFont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5" fillId="0" borderId="0"/>
    <xf numFmtId="0" fontId="5" fillId="10" borderId="31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14" fillId="0" borderId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4" fillId="0" borderId="0"/>
    <xf numFmtId="0" fontId="4" fillId="0" borderId="0"/>
    <xf numFmtId="0" fontId="4" fillId="32" borderId="0" applyNumberFormat="0" applyBorder="0" applyAlignment="0" applyProtection="0"/>
    <xf numFmtId="0" fontId="4" fillId="17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24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  <xf numFmtId="0" fontId="4" fillId="0" borderId="0"/>
    <xf numFmtId="0" fontId="4" fillId="13" borderId="0" applyNumberFormat="0" applyBorder="0" applyAlignment="0" applyProtection="0"/>
    <xf numFmtId="0" fontId="4" fillId="21" borderId="0" applyNumberFormat="0" applyBorder="0" applyAlignment="0" applyProtection="0"/>
    <xf numFmtId="0" fontId="4" fillId="32" borderId="0" applyNumberFormat="0" applyBorder="0" applyAlignment="0" applyProtection="0"/>
    <xf numFmtId="0" fontId="4" fillId="24" borderId="0" applyNumberFormat="0" applyBorder="0" applyAlignment="0" applyProtection="0"/>
    <xf numFmtId="0" fontId="4" fillId="17" borderId="0" applyNumberFormat="0" applyBorder="0" applyAlignment="0" applyProtection="0"/>
    <xf numFmtId="0" fontId="4" fillId="16" borderId="0" applyNumberFormat="0" applyBorder="0" applyAlignment="0" applyProtection="0"/>
    <xf numFmtId="0" fontId="4" fillId="25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0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10" borderId="31" applyNumberFormat="0" applyFont="0" applyAlignment="0" applyProtection="0"/>
    <xf numFmtId="0" fontId="4" fillId="20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3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16" borderId="0" applyNumberFormat="0" applyBorder="0" applyAlignment="0" applyProtection="0"/>
    <xf numFmtId="0" fontId="4" fillId="25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20" borderId="0" applyNumberFormat="0" applyBorder="0" applyAlignment="0" applyProtection="0"/>
    <xf numFmtId="0" fontId="4" fillId="29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3" borderId="0" applyNumberFormat="0" applyBorder="0" applyAlignment="0" applyProtection="0"/>
    <xf numFmtId="0" fontId="4" fillId="24" borderId="0" applyNumberFormat="0" applyBorder="0" applyAlignment="0" applyProtection="0"/>
    <xf numFmtId="0" fontId="4" fillId="10" borderId="31" applyNumberFormat="0" applyFont="0" applyAlignment="0" applyProtection="0"/>
    <xf numFmtId="0" fontId="4" fillId="21" borderId="0" applyNumberFormat="0" applyBorder="0" applyAlignment="0" applyProtection="0"/>
    <xf numFmtId="0" fontId="4" fillId="28" borderId="0" applyNumberFormat="0" applyBorder="0" applyAlignment="0" applyProtection="0"/>
    <xf numFmtId="0" fontId="4" fillId="16" borderId="0" applyNumberFormat="0" applyBorder="0" applyAlignment="0" applyProtection="0"/>
    <xf numFmtId="0" fontId="4" fillId="32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17" borderId="0" applyNumberFormat="0" applyBorder="0" applyAlignment="0" applyProtection="0"/>
    <xf numFmtId="0" fontId="4" fillId="0" borderId="0"/>
    <xf numFmtId="0" fontId="4" fillId="32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12" borderId="0" applyNumberFormat="0" applyBorder="0" applyAlignment="0" applyProtection="0"/>
    <xf numFmtId="0" fontId="4" fillId="21" borderId="0" applyNumberFormat="0" applyBorder="0" applyAlignment="0" applyProtection="0"/>
    <xf numFmtId="0" fontId="4" fillId="29" borderId="0" applyNumberFormat="0" applyBorder="0" applyAlignment="0" applyProtection="0"/>
    <xf numFmtId="0" fontId="4" fillId="17" borderId="0" applyNumberFormat="0" applyBorder="0" applyAlignment="0" applyProtection="0"/>
    <xf numFmtId="0" fontId="4" fillId="25" borderId="0" applyNumberFormat="0" applyBorder="0" applyAlignment="0" applyProtection="0"/>
    <xf numFmtId="0" fontId="4" fillId="0" borderId="0"/>
    <xf numFmtId="0" fontId="4" fillId="17" borderId="0" applyNumberFormat="0" applyBorder="0" applyAlignment="0" applyProtection="0"/>
    <xf numFmtId="0" fontId="4" fillId="28" borderId="0" applyNumberFormat="0" applyBorder="0" applyAlignment="0" applyProtection="0"/>
    <xf numFmtId="0" fontId="4" fillId="16" borderId="0" applyNumberFormat="0" applyBorder="0" applyAlignment="0" applyProtection="0"/>
    <xf numFmtId="0" fontId="4" fillId="13" borderId="0" applyNumberFormat="0" applyBorder="0" applyAlignment="0" applyProtection="0"/>
    <xf numFmtId="0" fontId="4" fillId="12" borderId="0" applyNumberFormat="0" applyBorder="0" applyAlignment="0" applyProtection="0"/>
    <xf numFmtId="0" fontId="4" fillId="21" borderId="0" applyNumberFormat="0" applyBorder="0" applyAlignment="0" applyProtection="0"/>
    <xf numFmtId="0" fontId="4" fillId="10" borderId="31" applyNumberFormat="0" applyFont="0" applyAlignment="0" applyProtection="0"/>
    <xf numFmtId="0" fontId="4" fillId="0" borderId="0"/>
    <xf numFmtId="0" fontId="4" fillId="17" borderId="0" applyNumberFormat="0" applyBorder="0" applyAlignment="0" applyProtection="0"/>
    <xf numFmtId="0" fontId="4" fillId="25" borderId="0" applyNumberFormat="0" applyBorder="0" applyAlignment="0" applyProtection="0"/>
    <xf numFmtId="0" fontId="4" fillId="12" borderId="0" applyNumberFormat="0" applyBorder="0" applyAlignment="0" applyProtection="0"/>
    <xf numFmtId="0" fontId="4" fillId="29" borderId="0" applyNumberFormat="0" applyBorder="0" applyAlignment="0" applyProtection="0"/>
    <xf numFmtId="0" fontId="4" fillId="20" borderId="0" applyNumberFormat="0" applyBorder="0" applyAlignment="0" applyProtection="0"/>
    <xf numFmtId="0" fontId="4" fillId="10" borderId="31" applyNumberFormat="0" applyFont="0" applyAlignment="0" applyProtection="0"/>
    <xf numFmtId="0" fontId="4" fillId="16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33" borderId="0" applyNumberFormat="0" applyBorder="0" applyAlignment="0" applyProtection="0"/>
    <xf numFmtId="0" fontId="4" fillId="13" borderId="0" applyNumberFormat="0" applyBorder="0" applyAlignment="0" applyProtection="0"/>
    <xf numFmtId="0" fontId="4" fillId="21" borderId="0" applyNumberFormat="0" applyBorder="0" applyAlignment="0" applyProtection="0"/>
    <xf numFmtId="0" fontId="4" fillId="10" borderId="31" applyNumberFormat="0" applyFont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10" borderId="31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32" borderId="0" applyNumberFormat="0" applyBorder="0" applyAlignment="0" applyProtection="0"/>
    <xf numFmtId="0" fontId="3" fillId="17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24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21" borderId="0" applyNumberFormat="0" applyBorder="0" applyAlignment="0" applyProtection="0"/>
    <xf numFmtId="0" fontId="3" fillId="32" borderId="0" applyNumberFormat="0" applyBorder="0" applyAlignment="0" applyProtection="0"/>
    <xf numFmtId="0" fontId="3" fillId="24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2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10" borderId="31" applyNumberFormat="0" applyFont="0" applyAlignment="0" applyProtection="0"/>
    <xf numFmtId="0" fontId="3" fillId="20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3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16" borderId="0" applyNumberFormat="0" applyBorder="0" applyAlignment="0" applyProtection="0"/>
    <xf numFmtId="0" fontId="3" fillId="25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20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24" borderId="0" applyNumberFormat="0" applyBorder="0" applyAlignment="0" applyProtection="0"/>
    <xf numFmtId="0" fontId="3" fillId="10" borderId="31" applyNumberFormat="0" applyFont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16" borderId="0" applyNumberFormat="0" applyBorder="0" applyAlignment="0" applyProtection="0"/>
    <xf numFmtId="0" fontId="3" fillId="32" borderId="0" applyNumberFormat="0" applyBorder="0" applyAlignment="0" applyProtection="0"/>
    <xf numFmtId="0" fontId="3" fillId="2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32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12" borderId="0" applyNumberFormat="0" applyBorder="0" applyAlignment="0" applyProtection="0"/>
    <xf numFmtId="0" fontId="3" fillId="21" borderId="0" applyNumberFormat="0" applyBorder="0" applyAlignment="0" applyProtection="0"/>
    <xf numFmtId="0" fontId="3" fillId="29" borderId="0" applyNumberFormat="0" applyBorder="0" applyAlignment="0" applyProtection="0"/>
    <xf numFmtId="0" fontId="3" fillId="17" borderId="0" applyNumberFormat="0" applyBorder="0" applyAlignment="0" applyProtection="0"/>
    <xf numFmtId="0" fontId="3" fillId="2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28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31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25" borderId="0" applyNumberFormat="0" applyBorder="0" applyAlignment="0" applyProtection="0"/>
    <xf numFmtId="0" fontId="3" fillId="12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10" borderId="31" applyNumberFormat="0" applyFont="0" applyAlignment="0" applyProtection="0"/>
    <xf numFmtId="0" fontId="3" fillId="16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33" borderId="0" applyNumberFormat="0" applyBorder="0" applyAlignment="0" applyProtection="0"/>
    <xf numFmtId="0" fontId="3" fillId="13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31" applyNumberFormat="0" applyFont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32" borderId="0" applyNumberFormat="0" applyBorder="0" applyAlignment="0" applyProtection="0"/>
    <xf numFmtId="0" fontId="3" fillId="17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24" borderId="0" applyNumberFormat="0" applyBorder="0" applyAlignment="0" applyProtection="0"/>
    <xf numFmtId="0" fontId="3" fillId="32" borderId="0" applyNumberFormat="0" applyBorder="0" applyAlignment="0" applyProtection="0"/>
    <xf numFmtId="0" fontId="3" fillId="29" borderId="0" applyNumberFormat="0" applyBorder="0" applyAlignment="0" applyProtection="0"/>
    <xf numFmtId="0" fontId="3" fillId="0" borderId="0"/>
    <xf numFmtId="0" fontId="3" fillId="13" borderId="0" applyNumberFormat="0" applyBorder="0" applyAlignment="0" applyProtection="0"/>
    <xf numFmtId="0" fontId="3" fillId="21" borderId="0" applyNumberFormat="0" applyBorder="0" applyAlignment="0" applyProtection="0"/>
    <xf numFmtId="0" fontId="3" fillId="32" borderId="0" applyNumberFormat="0" applyBorder="0" applyAlignment="0" applyProtection="0"/>
    <xf numFmtId="0" fontId="3" fillId="24" borderId="0" applyNumberFormat="0" applyBorder="0" applyAlignment="0" applyProtection="0"/>
    <xf numFmtId="0" fontId="3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25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10" borderId="31" applyNumberFormat="0" applyFont="0" applyAlignment="0" applyProtection="0"/>
    <xf numFmtId="0" fontId="3" fillId="20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3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16" borderId="0" applyNumberFormat="0" applyBorder="0" applyAlignment="0" applyProtection="0"/>
    <xf numFmtId="0" fontId="3" fillId="25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20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24" borderId="0" applyNumberFormat="0" applyBorder="0" applyAlignment="0" applyProtection="0"/>
    <xf numFmtId="0" fontId="3" fillId="10" borderId="31" applyNumberFormat="0" applyFont="0" applyAlignment="0" applyProtection="0"/>
    <xf numFmtId="0" fontId="3" fillId="21" borderId="0" applyNumberFormat="0" applyBorder="0" applyAlignment="0" applyProtection="0"/>
    <xf numFmtId="0" fontId="3" fillId="28" borderId="0" applyNumberFormat="0" applyBorder="0" applyAlignment="0" applyProtection="0"/>
    <xf numFmtId="0" fontId="3" fillId="16" borderId="0" applyNumberFormat="0" applyBorder="0" applyAlignment="0" applyProtection="0"/>
    <xf numFmtId="0" fontId="3" fillId="32" borderId="0" applyNumberFormat="0" applyBorder="0" applyAlignment="0" applyProtection="0"/>
    <xf numFmtId="0" fontId="3" fillId="24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0" borderId="0"/>
    <xf numFmtId="0" fontId="3" fillId="32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12" borderId="0" applyNumberFormat="0" applyBorder="0" applyAlignment="0" applyProtection="0"/>
    <xf numFmtId="0" fontId="3" fillId="21" borderId="0" applyNumberFormat="0" applyBorder="0" applyAlignment="0" applyProtection="0"/>
    <xf numFmtId="0" fontId="3" fillId="29" borderId="0" applyNumberFormat="0" applyBorder="0" applyAlignment="0" applyProtection="0"/>
    <xf numFmtId="0" fontId="3" fillId="17" borderId="0" applyNumberFormat="0" applyBorder="0" applyAlignment="0" applyProtection="0"/>
    <xf numFmtId="0" fontId="3" fillId="25" borderId="0" applyNumberFormat="0" applyBorder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28" borderId="0" applyNumberFormat="0" applyBorder="0" applyAlignment="0" applyProtection="0"/>
    <xf numFmtId="0" fontId="3" fillId="16" borderId="0" applyNumberFormat="0" applyBorder="0" applyAlignment="0" applyProtection="0"/>
    <xf numFmtId="0" fontId="3" fillId="13" borderId="0" applyNumberFormat="0" applyBorder="0" applyAlignment="0" applyProtection="0"/>
    <xf numFmtId="0" fontId="3" fillId="12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31" applyNumberFormat="0" applyFont="0" applyAlignment="0" applyProtection="0"/>
    <xf numFmtId="0" fontId="3" fillId="0" borderId="0"/>
    <xf numFmtId="0" fontId="3" fillId="17" borderId="0" applyNumberFormat="0" applyBorder="0" applyAlignment="0" applyProtection="0"/>
    <xf numFmtId="0" fontId="3" fillId="25" borderId="0" applyNumberFormat="0" applyBorder="0" applyAlignment="0" applyProtection="0"/>
    <xf numFmtId="0" fontId="3" fillId="12" borderId="0" applyNumberFormat="0" applyBorder="0" applyAlignment="0" applyProtection="0"/>
    <xf numFmtId="0" fontId="3" fillId="29" borderId="0" applyNumberFormat="0" applyBorder="0" applyAlignment="0" applyProtection="0"/>
    <xf numFmtId="0" fontId="3" fillId="20" borderId="0" applyNumberFormat="0" applyBorder="0" applyAlignment="0" applyProtection="0"/>
    <xf numFmtId="0" fontId="3" fillId="10" borderId="31" applyNumberFormat="0" applyFont="0" applyAlignment="0" applyProtection="0"/>
    <xf numFmtId="0" fontId="3" fillId="16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33" borderId="0" applyNumberFormat="0" applyBorder="0" applyAlignment="0" applyProtection="0"/>
    <xf numFmtId="0" fontId="3" fillId="13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31" applyNumberFormat="0" applyFont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13" borderId="0" applyNumberFormat="0" applyBorder="0" applyAlignment="0" applyProtection="0"/>
    <xf numFmtId="0" fontId="3" fillId="0" borderId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10" borderId="31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51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43" fontId="14" fillId="0" borderId="0" applyFont="0" applyFill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32" borderId="0" applyNumberFormat="0" applyBorder="0" applyAlignment="0" applyProtection="0"/>
    <xf numFmtId="0" fontId="2" fillId="17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21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2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0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10" borderId="31" applyNumberFormat="0" applyFont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3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25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" fillId="29" borderId="0" applyNumberFormat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24" borderId="0" applyNumberFormat="0" applyBorder="0" applyAlignment="0" applyProtection="0"/>
    <xf numFmtId="0" fontId="2" fillId="10" borderId="31" applyNumberFormat="0" applyFont="0" applyAlignment="0" applyProtection="0"/>
    <xf numFmtId="0" fontId="2" fillId="21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32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12" borderId="0" applyNumberFormat="0" applyBorder="0" applyAlignment="0" applyProtection="0"/>
    <xf numFmtId="0" fontId="2" fillId="21" borderId="0" applyNumberFormat="0" applyBorder="0" applyAlignment="0" applyProtection="0"/>
    <xf numFmtId="0" fontId="2" fillId="29" borderId="0" applyNumberFormat="0" applyBorder="0" applyAlignment="0" applyProtection="0"/>
    <xf numFmtId="0" fontId="2" fillId="17" borderId="0" applyNumberFormat="0" applyBorder="0" applyAlignment="0" applyProtection="0"/>
    <xf numFmtId="0" fontId="2" fillId="2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21" borderId="0" applyNumberFormat="0" applyBorder="0" applyAlignment="0" applyProtection="0"/>
    <xf numFmtId="0" fontId="2" fillId="10" borderId="31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25" borderId="0" applyNumberFormat="0" applyBorder="0" applyAlignment="0" applyProtection="0"/>
    <xf numFmtId="0" fontId="2" fillId="12" borderId="0" applyNumberFormat="0" applyBorder="0" applyAlignment="0" applyProtection="0"/>
    <xf numFmtId="0" fontId="2" fillId="29" borderId="0" applyNumberFormat="0" applyBorder="0" applyAlignment="0" applyProtection="0"/>
    <xf numFmtId="0" fontId="2" fillId="20" borderId="0" applyNumberFormat="0" applyBorder="0" applyAlignment="0" applyProtection="0"/>
    <xf numFmtId="0" fontId="2" fillId="10" borderId="31" applyNumberFormat="0" applyFont="0" applyAlignment="0" applyProtection="0"/>
    <xf numFmtId="0" fontId="2" fillId="16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33" borderId="0" applyNumberFormat="0" applyBorder="0" applyAlignment="0" applyProtection="0"/>
    <xf numFmtId="0" fontId="2" fillId="13" borderId="0" applyNumberFormat="0" applyBorder="0" applyAlignment="0" applyProtection="0"/>
    <xf numFmtId="0" fontId="2" fillId="21" borderId="0" applyNumberFormat="0" applyBorder="0" applyAlignment="0" applyProtection="0"/>
    <xf numFmtId="0" fontId="2" fillId="10" borderId="31" applyNumberFormat="0" applyFont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32" borderId="0" applyNumberFormat="0" applyBorder="0" applyAlignment="0" applyProtection="0"/>
    <xf numFmtId="0" fontId="2" fillId="17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21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2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0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10" borderId="31" applyNumberFormat="0" applyFont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3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25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" fillId="29" borderId="0" applyNumberFormat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24" borderId="0" applyNumberFormat="0" applyBorder="0" applyAlignment="0" applyProtection="0"/>
    <xf numFmtId="0" fontId="2" fillId="10" borderId="31" applyNumberFormat="0" applyFont="0" applyAlignment="0" applyProtection="0"/>
    <xf numFmtId="0" fontId="2" fillId="21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32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12" borderId="0" applyNumberFormat="0" applyBorder="0" applyAlignment="0" applyProtection="0"/>
    <xf numFmtId="0" fontId="2" fillId="21" borderId="0" applyNumberFormat="0" applyBorder="0" applyAlignment="0" applyProtection="0"/>
    <xf numFmtId="0" fontId="2" fillId="29" borderId="0" applyNumberFormat="0" applyBorder="0" applyAlignment="0" applyProtection="0"/>
    <xf numFmtId="0" fontId="2" fillId="17" borderId="0" applyNumberFormat="0" applyBorder="0" applyAlignment="0" applyProtection="0"/>
    <xf numFmtId="0" fontId="2" fillId="2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21" borderId="0" applyNumberFormat="0" applyBorder="0" applyAlignment="0" applyProtection="0"/>
    <xf numFmtId="0" fontId="2" fillId="10" borderId="31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25" borderId="0" applyNumberFormat="0" applyBorder="0" applyAlignment="0" applyProtection="0"/>
    <xf numFmtId="0" fontId="2" fillId="12" borderId="0" applyNumberFormat="0" applyBorder="0" applyAlignment="0" applyProtection="0"/>
    <xf numFmtId="0" fontId="2" fillId="29" borderId="0" applyNumberFormat="0" applyBorder="0" applyAlignment="0" applyProtection="0"/>
    <xf numFmtId="0" fontId="2" fillId="20" borderId="0" applyNumberFormat="0" applyBorder="0" applyAlignment="0" applyProtection="0"/>
    <xf numFmtId="0" fontId="2" fillId="10" borderId="31" applyNumberFormat="0" applyFont="0" applyAlignment="0" applyProtection="0"/>
    <xf numFmtId="0" fontId="2" fillId="16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33" borderId="0" applyNumberFormat="0" applyBorder="0" applyAlignment="0" applyProtection="0"/>
    <xf numFmtId="0" fontId="2" fillId="13" borderId="0" applyNumberFormat="0" applyBorder="0" applyAlignment="0" applyProtection="0"/>
    <xf numFmtId="0" fontId="2" fillId="21" borderId="0" applyNumberFormat="0" applyBorder="0" applyAlignment="0" applyProtection="0"/>
    <xf numFmtId="0" fontId="2" fillId="10" borderId="31" applyNumberFormat="0" applyFont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32" borderId="0" applyNumberFormat="0" applyBorder="0" applyAlignment="0" applyProtection="0"/>
    <xf numFmtId="0" fontId="2" fillId="17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21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2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0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10" borderId="31" applyNumberFormat="0" applyFont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3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25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" fillId="29" borderId="0" applyNumberFormat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24" borderId="0" applyNumberFormat="0" applyBorder="0" applyAlignment="0" applyProtection="0"/>
    <xf numFmtId="0" fontId="2" fillId="10" borderId="31" applyNumberFormat="0" applyFont="0" applyAlignment="0" applyProtection="0"/>
    <xf numFmtId="0" fontId="2" fillId="21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32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12" borderId="0" applyNumberFormat="0" applyBorder="0" applyAlignment="0" applyProtection="0"/>
    <xf numFmtId="0" fontId="2" fillId="21" borderId="0" applyNumberFormat="0" applyBorder="0" applyAlignment="0" applyProtection="0"/>
    <xf numFmtId="0" fontId="2" fillId="29" borderId="0" applyNumberFormat="0" applyBorder="0" applyAlignment="0" applyProtection="0"/>
    <xf numFmtId="0" fontId="2" fillId="17" borderId="0" applyNumberFormat="0" applyBorder="0" applyAlignment="0" applyProtection="0"/>
    <xf numFmtId="0" fontId="2" fillId="2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21" borderId="0" applyNumberFormat="0" applyBorder="0" applyAlignment="0" applyProtection="0"/>
    <xf numFmtId="0" fontId="2" fillId="10" borderId="31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25" borderId="0" applyNumberFormat="0" applyBorder="0" applyAlignment="0" applyProtection="0"/>
    <xf numFmtId="0" fontId="2" fillId="12" borderId="0" applyNumberFormat="0" applyBorder="0" applyAlignment="0" applyProtection="0"/>
    <xf numFmtId="0" fontId="2" fillId="29" borderId="0" applyNumberFormat="0" applyBorder="0" applyAlignment="0" applyProtection="0"/>
    <xf numFmtId="0" fontId="2" fillId="20" borderId="0" applyNumberFormat="0" applyBorder="0" applyAlignment="0" applyProtection="0"/>
    <xf numFmtId="0" fontId="2" fillId="10" borderId="31" applyNumberFormat="0" applyFont="0" applyAlignment="0" applyProtection="0"/>
    <xf numFmtId="0" fontId="2" fillId="16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33" borderId="0" applyNumberFormat="0" applyBorder="0" applyAlignment="0" applyProtection="0"/>
    <xf numFmtId="0" fontId="2" fillId="13" borderId="0" applyNumberFormat="0" applyBorder="0" applyAlignment="0" applyProtection="0"/>
    <xf numFmtId="0" fontId="2" fillId="21" borderId="0" applyNumberFormat="0" applyBorder="0" applyAlignment="0" applyProtection="0"/>
    <xf numFmtId="0" fontId="2" fillId="10" borderId="31" applyNumberFormat="0" applyFont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32" borderId="0" applyNumberFormat="0" applyBorder="0" applyAlignment="0" applyProtection="0"/>
    <xf numFmtId="0" fontId="2" fillId="17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21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2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0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10" borderId="31" applyNumberFormat="0" applyFont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3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25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" fillId="29" borderId="0" applyNumberFormat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24" borderId="0" applyNumberFormat="0" applyBorder="0" applyAlignment="0" applyProtection="0"/>
    <xf numFmtId="0" fontId="2" fillId="10" borderId="31" applyNumberFormat="0" applyFont="0" applyAlignment="0" applyProtection="0"/>
    <xf numFmtId="0" fontId="2" fillId="21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32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12" borderId="0" applyNumberFormat="0" applyBorder="0" applyAlignment="0" applyProtection="0"/>
    <xf numFmtId="0" fontId="2" fillId="21" borderId="0" applyNumberFormat="0" applyBorder="0" applyAlignment="0" applyProtection="0"/>
    <xf numFmtId="0" fontId="2" fillId="29" borderId="0" applyNumberFormat="0" applyBorder="0" applyAlignment="0" applyProtection="0"/>
    <xf numFmtId="0" fontId="2" fillId="17" borderId="0" applyNumberFormat="0" applyBorder="0" applyAlignment="0" applyProtection="0"/>
    <xf numFmtId="0" fontId="2" fillId="2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21" borderId="0" applyNumberFormat="0" applyBorder="0" applyAlignment="0" applyProtection="0"/>
    <xf numFmtId="0" fontId="2" fillId="10" borderId="31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25" borderId="0" applyNumberFormat="0" applyBorder="0" applyAlignment="0" applyProtection="0"/>
    <xf numFmtId="0" fontId="2" fillId="12" borderId="0" applyNumberFormat="0" applyBorder="0" applyAlignment="0" applyProtection="0"/>
    <xf numFmtId="0" fontId="2" fillId="29" borderId="0" applyNumberFormat="0" applyBorder="0" applyAlignment="0" applyProtection="0"/>
    <xf numFmtId="0" fontId="2" fillId="20" borderId="0" applyNumberFormat="0" applyBorder="0" applyAlignment="0" applyProtection="0"/>
    <xf numFmtId="0" fontId="2" fillId="10" borderId="31" applyNumberFormat="0" applyFont="0" applyAlignment="0" applyProtection="0"/>
    <xf numFmtId="0" fontId="2" fillId="16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33" borderId="0" applyNumberFormat="0" applyBorder="0" applyAlignment="0" applyProtection="0"/>
    <xf numFmtId="0" fontId="2" fillId="13" borderId="0" applyNumberFormat="0" applyBorder="0" applyAlignment="0" applyProtection="0"/>
    <xf numFmtId="0" fontId="2" fillId="21" borderId="0" applyNumberFormat="0" applyBorder="0" applyAlignment="0" applyProtection="0"/>
    <xf numFmtId="0" fontId="2" fillId="10" borderId="31" applyNumberFormat="0" applyFont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32" borderId="0" applyNumberFormat="0" applyBorder="0" applyAlignment="0" applyProtection="0"/>
    <xf numFmtId="0" fontId="2" fillId="17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21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2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0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10" borderId="31" applyNumberFormat="0" applyFont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3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25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20" borderId="0" applyNumberFormat="0" applyBorder="0" applyAlignment="0" applyProtection="0"/>
    <xf numFmtId="0" fontId="2" fillId="29" borderId="0" applyNumberFormat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24" borderId="0" applyNumberFormat="0" applyBorder="0" applyAlignment="0" applyProtection="0"/>
    <xf numFmtId="0" fontId="2" fillId="10" borderId="31" applyNumberFormat="0" applyFont="0" applyAlignment="0" applyProtection="0"/>
    <xf numFmtId="0" fontId="2" fillId="21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32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12" borderId="0" applyNumberFormat="0" applyBorder="0" applyAlignment="0" applyProtection="0"/>
    <xf numFmtId="0" fontId="2" fillId="21" borderId="0" applyNumberFormat="0" applyBorder="0" applyAlignment="0" applyProtection="0"/>
    <xf numFmtId="0" fontId="2" fillId="29" borderId="0" applyNumberFormat="0" applyBorder="0" applyAlignment="0" applyProtection="0"/>
    <xf numFmtId="0" fontId="2" fillId="17" borderId="0" applyNumberFormat="0" applyBorder="0" applyAlignment="0" applyProtection="0"/>
    <xf numFmtId="0" fontId="2" fillId="2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2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21" borderId="0" applyNumberFormat="0" applyBorder="0" applyAlignment="0" applyProtection="0"/>
    <xf numFmtId="0" fontId="2" fillId="10" borderId="31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25" borderId="0" applyNumberFormat="0" applyBorder="0" applyAlignment="0" applyProtection="0"/>
    <xf numFmtId="0" fontId="2" fillId="12" borderId="0" applyNumberFormat="0" applyBorder="0" applyAlignment="0" applyProtection="0"/>
    <xf numFmtId="0" fontId="2" fillId="29" borderId="0" applyNumberFormat="0" applyBorder="0" applyAlignment="0" applyProtection="0"/>
    <xf numFmtId="0" fontId="2" fillId="20" borderId="0" applyNumberFormat="0" applyBorder="0" applyAlignment="0" applyProtection="0"/>
    <xf numFmtId="0" fontId="2" fillId="10" borderId="31" applyNumberFormat="0" applyFont="0" applyAlignment="0" applyProtection="0"/>
    <xf numFmtId="0" fontId="2" fillId="16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33" borderId="0" applyNumberFormat="0" applyBorder="0" applyAlignment="0" applyProtection="0"/>
    <xf numFmtId="0" fontId="2" fillId="13" borderId="0" applyNumberFormat="0" applyBorder="0" applyAlignment="0" applyProtection="0"/>
    <xf numFmtId="0" fontId="2" fillId="21" borderId="0" applyNumberFormat="0" applyBorder="0" applyAlignment="0" applyProtection="0"/>
    <xf numFmtId="0" fontId="2" fillId="10" borderId="31" applyNumberFormat="0" applyFont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10" borderId="31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41" fontId="14" fillId="0" borderId="0" applyFont="0" applyFill="0" applyBorder="0" applyAlignment="0" applyProtection="0"/>
    <xf numFmtId="0" fontId="52" fillId="0" borderId="0"/>
    <xf numFmtId="0" fontId="5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" fillId="0" borderId="0"/>
    <xf numFmtId="0" fontId="1" fillId="10" borderId="31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608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Border="1"/>
    <xf numFmtId="0" fontId="19" fillId="0" borderId="1" xfId="0" applyFont="1" applyBorder="1"/>
    <xf numFmtId="0" fontId="19" fillId="0" borderId="0" xfId="0" applyFont="1" applyProtection="1"/>
    <xf numFmtId="165" fontId="19" fillId="0" borderId="0" xfId="0" applyNumberFormat="1" applyFont="1" applyProtection="1"/>
    <xf numFmtId="164" fontId="19" fillId="0" borderId="0" xfId="0" applyNumberFormat="1" applyFont="1" applyProtection="1"/>
    <xf numFmtId="3" fontId="19" fillId="0" borderId="0" xfId="0" applyNumberFormat="1" applyFont="1" applyProtection="1"/>
    <xf numFmtId="0" fontId="19" fillId="0" borderId="0" xfId="0" applyFont="1" applyBorder="1" applyProtection="1"/>
    <xf numFmtId="0" fontId="19" fillId="0" borderId="0" xfId="0" applyFont="1" applyFill="1" applyBorder="1"/>
    <xf numFmtId="0" fontId="19" fillId="0" borderId="1" xfId="0" applyFont="1" applyBorder="1" applyProtection="1"/>
    <xf numFmtId="0" fontId="19" fillId="0" borderId="0" xfId="0" applyFont="1" applyAlignment="1" applyProtection="1">
      <alignment horizontal="right"/>
    </xf>
    <xf numFmtId="168" fontId="19" fillId="0" borderId="0" xfId="0" applyNumberFormat="1" applyFont="1" applyProtection="1"/>
    <xf numFmtId="169" fontId="19" fillId="0" borderId="0" xfId="0" applyNumberFormat="1" applyFont="1" applyProtection="1"/>
    <xf numFmtId="0" fontId="19" fillId="0" borderId="0" xfId="0" applyFont="1" applyAlignment="1" applyProtection="1">
      <alignment horizontal="left"/>
    </xf>
    <xf numFmtId="37" fontId="19" fillId="0" borderId="0" xfId="0" applyNumberFormat="1" applyFont="1" applyProtection="1"/>
    <xf numFmtId="0" fontId="19" fillId="0" borderId="1" xfId="0" applyFont="1" applyBorder="1" applyAlignment="1">
      <alignment horizontal="fill"/>
    </xf>
    <xf numFmtId="0" fontId="19" fillId="0" borderId="0" xfId="0" applyFont="1" applyBorder="1" applyAlignment="1">
      <alignment horizontal="fill"/>
    </xf>
    <xf numFmtId="0" fontId="19" fillId="0" borderId="0" xfId="0" applyFont="1" applyAlignment="1">
      <alignment horizontal="fill"/>
    </xf>
    <xf numFmtId="0" fontId="19" fillId="0" borderId="0" xfId="0" applyFont="1" applyBorder="1" applyAlignment="1" applyProtection="1">
      <alignment horizontal="right"/>
    </xf>
    <xf numFmtId="0" fontId="19" fillId="0" borderId="1" xfId="0" applyFont="1" applyBorder="1" applyAlignment="1" applyProtection="1">
      <alignment horizontal="right"/>
    </xf>
    <xf numFmtId="0" fontId="19" fillId="0" borderId="1" xfId="0" applyFont="1" applyBorder="1" applyAlignment="1" applyProtection="1">
      <alignment horizontal="fill"/>
    </xf>
    <xf numFmtId="0" fontId="19" fillId="0" borderId="0" xfId="0" applyFont="1" applyBorder="1" applyAlignment="1" applyProtection="1">
      <alignment horizontal="fill"/>
    </xf>
    <xf numFmtId="0" fontId="19" fillId="0" borderId="0" xfId="0" applyFont="1" applyBorder="1" applyAlignment="1" applyProtection="1">
      <alignment horizontal="center"/>
    </xf>
    <xf numFmtId="167" fontId="19" fillId="0" borderId="0" xfId="0" applyNumberFormat="1" applyFont="1" applyProtection="1"/>
    <xf numFmtId="0" fontId="19" fillId="0" borderId="0" xfId="0" applyFont="1" applyAlignment="1" applyProtection="1">
      <alignment horizontal="fill"/>
    </xf>
    <xf numFmtId="0" fontId="18" fillId="0" borderId="0" xfId="0" applyFont="1" applyProtection="1"/>
    <xf numFmtId="0" fontId="18" fillId="0" borderId="0" xfId="0" applyFont="1" applyBorder="1" applyProtection="1"/>
    <xf numFmtId="0" fontId="18" fillId="0" borderId="0" xfId="0" applyFont="1" applyAlignment="1" applyProtection="1">
      <alignment horizontal="right"/>
    </xf>
    <xf numFmtId="168" fontId="18" fillId="0" borderId="0" xfId="0" applyNumberFormat="1" applyFont="1" applyProtection="1"/>
    <xf numFmtId="169" fontId="18" fillId="0" borderId="0" xfId="0" applyNumberFormat="1" applyFont="1" applyProtection="1"/>
    <xf numFmtId="0" fontId="18" fillId="0" borderId="0" xfId="0" applyFont="1" applyBorder="1"/>
    <xf numFmtId="173" fontId="18" fillId="0" borderId="0" xfId="0" applyNumberFormat="1" applyFont="1" applyAlignment="1">
      <alignment horizontal="center"/>
    </xf>
    <xf numFmtId="0" fontId="18" fillId="0" borderId="0" xfId="0" applyFont="1" applyAlignment="1" applyProtection="1">
      <alignment horizontal="left"/>
    </xf>
    <xf numFmtId="0" fontId="18" fillId="0" borderId="0" xfId="0" applyFont="1" applyAlignment="1" applyProtection="1">
      <alignment horizontal="center"/>
    </xf>
    <xf numFmtId="37" fontId="18" fillId="0" borderId="0" xfId="0" applyNumberFormat="1" applyFont="1" applyProtection="1"/>
    <xf numFmtId="0" fontId="18" fillId="0" borderId="0" xfId="0" applyFont="1" applyBorder="1" applyAlignment="1" applyProtection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Border="1" applyAlignment="1">
      <alignment horizontal="left"/>
    </xf>
    <xf numFmtId="3" fontId="18" fillId="0" borderId="0" xfId="0" applyNumberFormat="1" applyFont="1" applyProtection="1"/>
    <xf numFmtId="164" fontId="18" fillId="0" borderId="0" xfId="0" applyNumberFormat="1" applyFont="1" applyProtection="1"/>
    <xf numFmtId="164" fontId="18" fillId="0" borderId="0" xfId="0" applyNumberFormat="1" applyFont="1" applyBorder="1" applyProtection="1"/>
    <xf numFmtId="0" fontId="18" fillId="0" borderId="1" xfId="0" applyFont="1" applyBorder="1" applyAlignment="1">
      <alignment horizontal="fill"/>
    </xf>
    <xf numFmtId="0" fontId="18" fillId="0" borderId="0" xfId="0" applyFont="1" applyBorder="1" applyAlignment="1">
      <alignment horizontal="fill"/>
    </xf>
    <xf numFmtId="0" fontId="18" fillId="0" borderId="0" xfId="0" applyFont="1" applyBorder="1" applyAlignment="1" applyProtection="1">
      <alignment horizontal="right"/>
    </xf>
    <xf numFmtId="0" fontId="18" fillId="0" borderId="1" xfId="0" applyFont="1" applyBorder="1" applyAlignment="1" applyProtection="1">
      <alignment horizontal="right"/>
    </xf>
    <xf numFmtId="0" fontId="18" fillId="0" borderId="1" xfId="0" applyFont="1" applyBorder="1" applyAlignment="1" applyProtection="1">
      <alignment horizontal="fill"/>
    </xf>
    <xf numFmtId="165" fontId="18" fillId="0" borderId="0" xfId="0" applyNumberFormat="1" applyFont="1" applyProtection="1"/>
    <xf numFmtId="0" fontId="18" fillId="0" borderId="2" xfId="0" applyFont="1" applyBorder="1" applyProtection="1"/>
    <xf numFmtId="3" fontId="18" fillId="0" borderId="2" xfId="0" applyNumberFormat="1" applyFont="1" applyBorder="1" applyProtection="1"/>
    <xf numFmtId="165" fontId="18" fillId="0" borderId="2" xfId="0" applyNumberFormat="1" applyFont="1" applyBorder="1" applyProtection="1"/>
    <xf numFmtId="0" fontId="18" fillId="0" borderId="2" xfId="0" applyFont="1" applyBorder="1" applyAlignment="1" applyProtection="1">
      <alignment horizontal="right"/>
    </xf>
    <xf numFmtId="0" fontId="18" fillId="0" borderId="0" xfId="0" applyFont="1" applyBorder="1" applyAlignment="1" applyProtection="1">
      <alignment horizontal="fill"/>
    </xf>
    <xf numFmtId="0" fontId="18" fillId="0" borderId="0" xfId="0" applyFont="1" applyAlignment="1" applyProtection="1">
      <alignment horizontal="fill"/>
    </xf>
    <xf numFmtId="0" fontId="18" fillId="0" borderId="3" xfId="0" applyFont="1" applyBorder="1" applyProtection="1"/>
    <xf numFmtId="0" fontId="18" fillId="0" borderId="3" xfId="0" applyFont="1" applyBorder="1" applyAlignment="1" applyProtection="1">
      <alignment horizontal="right"/>
    </xf>
    <xf numFmtId="0" fontId="18" fillId="0" borderId="1" xfId="0" applyFont="1" applyBorder="1" applyProtection="1"/>
    <xf numFmtId="167" fontId="18" fillId="0" borderId="0" xfId="0" applyNumberFormat="1" applyFont="1" applyProtection="1"/>
    <xf numFmtId="0" fontId="19" fillId="0" borderId="0" xfId="0" applyFont="1" applyFill="1" applyProtection="1"/>
    <xf numFmtId="0" fontId="19" fillId="0" borderId="0" xfId="0" applyFont="1" applyFill="1"/>
    <xf numFmtId="0" fontId="19" fillId="0" borderId="1" xfId="0" applyFont="1" applyFill="1" applyBorder="1" applyAlignment="1" applyProtection="1">
      <alignment horizontal="right"/>
    </xf>
    <xf numFmtId="0" fontId="19" fillId="0" borderId="1" xfId="0" applyFont="1" applyFill="1" applyBorder="1" applyAlignment="1" applyProtection="1">
      <alignment horizontal="fill"/>
    </xf>
    <xf numFmtId="0" fontId="21" fillId="0" borderId="0" xfId="0" applyFont="1" applyBorder="1"/>
    <xf numFmtId="3" fontId="21" fillId="0" borderId="0" xfId="0" applyNumberFormat="1" applyFont="1" applyBorder="1" applyProtection="1"/>
    <xf numFmtId="0" fontId="21" fillId="0" borderId="0" xfId="0" applyFont="1" applyAlignment="1" applyProtection="1">
      <alignment horizontal="left"/>
    </xf>
    <xf numFmtId="0" fontId="21" fillId="0" borderId="0" xfId="0" applyFont="1" applyProtection="1"/>
    <xf numFmtId="0" fontId="21" fillId="0" borderId="0" xfId="0" applyFont="1"/>
    <xf numFmtId="0" fontId="21" fillId="0" borderId="2" xfId="0" applyFont="1" applyBorder="1" applyAlignment="1" applyProtection="1">
      <alignment horizontal="right"/>
    </xf>
    <xf numFmtId="3" fontId="21" fillId="0" borderId="2" xfId="0" applyNumberFormat="1" applyFont="1" applyBorder="1" applyProtection="1"/>
    <xf numFmtId="165" fontId="21" fillId="0" borderId="2" xfId="0" applyNumberFormat="1" applyFont="1" applyBorder="1" applyProtection="1"/>
    <xf numFmtId="0" fontId="21" fillId="0" borderId="2" xfId="0" applyFont="1" applyBorder="1" applyProtection="1"/>
    <xf numFmtId="0" fontId="17" fillId="0" borderId="0" xfId="0" applyFont="1" applyProtection="1"/>
    <xf numFmtId="0" fontId="17" fillId="0" borderId="0" xfId="0" applyFont="1"/>
    <xf numFmtId="0" fontId="17" fillId="0" borderId="2" xfId="0" applyFont="1" applyBorder="1" applyAlignment="1" applyProtection="1">
      <alignment horizontal="center"/>
    </xf>
    <xf numFmtId="0" fontId="17" fillId="0" borderId="1" xfId="0" applyFont="1" applyBorder="1" applyAlignment="1" applyProtection="1">
      <alignment horizontal="right"/>
    </xf>
    <xf numFmtId="0" fontId="17" fillId="0" borderId="1" xfId="0" applyFont="1" applyBorder="1" applyAlignment="1" applyProtection="1">
      <alignment horizontal="center"/>
    </xf>
    <xf numFmtId="0" fontId="17" fillId="0" borderId="1" xfId="0" applyFont="1" applyBorder="1"/>
    <xf numFmtId="0" fontId="17" fillId="0" borderId="1" xfId="0" applyFont="1" applyBorder="1" applyAlignment="1" applyProtection="1">
      <alignment horizontal="left"/>
    </xf>
    <xf numFmtId="0" fontId="17" fillId="0" borderId="1" xfId="0" applyFont="1" applyBorder="1" applyProtection="1"/>
    <xf numFmtId="164" fontId="17" fillId="0" borderId="2" xfId="0" applyNumberFormat="1" applyFont="1" applyBorder="1" applyProtection="1"/>
    <xf numFmtId="0" fontId="17" fillId="0" borderId="2" xfId="0" applyFont="1" applyBorder="1" applyAlignment="1" applyProtection="1">
      <alignment horizontal="right"/>
    </xf>
    <xf numFmtId="0" fontId="17" fillId="0" borderId="2" xfId="0" applyFont="1" applyBorder="1" applyProtection="1"/>
    <xf numFmtId="0" fontId="17" fillId="0" borderId="0" xfId="0" applyFont="1" applyAlignment="1" applyProtection="1">
      <alignment horizontal="left"/>
    </xf>
    <xf numFmtId="0" fontId="17" fillId="0" borderId="0" xfId="0" applyFont="1" applyAlignment="1">
      <alignment horizontal="left"/>
    </xf>
    <xf numFmtId="37" fontId="18" fillId="0" borderId="0" xfId="0" applyNumberFormat="1" applyFont="1" applyAlignment="1" applyProtection="1">
      <alignment horizontal="center"/>
    </xf>
    <xf numFmtId="164" fontId="17" fillId="0" borderId="2" xfId="0" applyNumberFormat="1" applyFont="1" applyBorder="1" applyAlignment="1" applyProtection="1">
      <alignment horizontal="center"/>
    </xf>
    <xf numFmtId="167" fontId="17" fillId="0" borderId="0" xfId="0" applyNumberFormat="1" applyFont="1" applyProtection="1"/>
    <xf numFmtId="0" fontId="17" fillId="0" borderId="0" xfId="0" applyFont="1" applyBorder="1" applyProtection="1"/>
    <xf numFmtId="0" fontId="21" fillId="0" borderId="0" xfId="0" applyFont="1" applyBorder="1" applyProtection="1"/>
    <xf numFmtId="164" fontId="19" fillId="0" borderId="0" xfId="0" applyNumberFormat="1" applyFont="1" applyBorder="1" applyProtection="1"/>
    <xf numFmtId="0" fontId="18" fillId="0" borderId="0" xfId="0" applyFont="1" applyFill="1" applyAlignment="1" applyProtection="1">
      <alignment horizontal="center"/>
    </xf>
    <xf numFmtId="175" fontId="21" fillId="0" borderId="1" xfId="0" applyNumberFormat="1" applyFont="1" applyFill="1" applyBorder="1" applyAlignment="1" applyProtection="1">
      <alignment horizontal="right"/>
    </xf>
    <xf numFmtId="0" fontId="21" fillId="0" borderId="1" xfId="0" applyFont="1" applyFill="1" applyBorder="1" applyAlignment="1" applyProtection="1">
      <alignment horizontal="right"/>
    </xf>
    <xf numFmtId="0" fontId="21" fillId="0" borderId="1" xfId="0" applyFont="1" applyFill="1" applyBorder="1" applyAlignment="1" applyProtection="1">
      <alignment horizontal="fill"/>
    </xf>
    <xf numFmtId="16" fontId="21" fillId="0" borderId="1" xfId="0" applyNumberFormat="1" applyFont="1" applyFill="1" applyBorder="1" applyAlignment="1" applyProtection="1">
      <alignment horizontal="right"/>
    </xf>
    <xf numFmtId="0" fontId="19" fillId="0" borderId="0" xfId="0" applyFont="1" applyFill="1" applyBorder="1" applyProtection="1"/>
    <xf numFmtId="164" fontId="19" fillId="0" borderId="0" xfId="0" applyNumberFormat="1" applyFont="1" applyFill="1" applyBorder="1" applyProtection="1"/>
    <xf numFmtId="0" fontId="18" fillId="0" borderId="0" xfId="0" applyFont="1" applyFill="1" applyAlignment="1">
      <alignment horizontal="center"/>
    </xf>
    <xf numFmtId="3" fontId="18" fillId="0" borderId="17" xfId="0" applyNumberFormat="1" applyFont="1" applyBorder="1" applyProtection="1"/>
    <xf numFmtId="165" fontId="18" fillId="0" borderId="0" xfId="0" applyNumberFormat="1" applyFont="1" applyFill="1" applyBorder="1" applyProtection="1"/>
    <xf numFmtId="0" fontId="21" fillId="3" borderId="2" xfId="0" applyFont="1" applyFill="1" applyBorder="1" applyProtection="1"/>
    <xf numFmtId="0" fontId="19" fillId="3" borderId="2" xfId="0" applyFont="1" applyFill="1" applyBorder="1" applyProtection="1"/>
    <xf numFmtId="0" fontId="19" fillId="3" borderId="2" xfId="0" applyFont="1" applyFill="1" applyBorder="1"/>
    <xf numFmtId="10" fontId="19" fillId="0" borderId="0" xfId="0" applyNumberFormat="1" applyFont="1" applyFill="1" applyBorder="1" applyProtection="1"/>
    <xf numFmtId="10" fontId="19" fillId="0" borderId="0" xfId="0" applyNumberFormat="1" applyFont="1" applyFill="1" applyProtection="1"/>
    <xf numFmtId="165" fontId="19" fillId="0" borderId="0" xfId="0" applyNumberFormat="1" applyFont="1" applyFill="1" applyBorder="1" applyProtection="1"/>
    <xf numFmtId="164" fontId="19" fillId="0" borderId="0" xfId="0" applyNumberFormat="1" applyFont="1" applyFill="1" applyProtection="1"/>
    <xf numFmtId="165" fontId="19" fillId="0" borderId="0" xfId="0" applyNumberFormat="1" applyFont="1" applyFill="1" applyProtection="1"/>
    <xf numFmtId="0" fontId="17" fillId="3" borderId="2" xfId="0" applyFont="1" applyFill="1" applyBorder="1" applyProtection="1"/>
    <xf numFmtId="0" fontId="18" fillId="3" borderId="2" xfId="0" applyFont="1" applyFill="1" applyBorder="1" applyProtection="1"/>
    <xf numFmtId="0" fontId="18" fillId="3" borderId="2" xfId="0" applyFont="1" applyFill="1" applyBorder="1"/>
    <xf numFmtId="10" fontId="19" fillId="0" borderId="0" xfId="0" applyNumberFormat="1" applyFont="1" applyProtection="1"/>
    <xf numFmtId="10" fontId="18" fillId="0" borderId="0" xfId="0" applyNumberFormat="1" applyFont="1"/>
    <xf numFmtId="3" fontId="19" fillId="0" borderId="0" xfId="0" applyNumberFormat="1" applyFont="1"/>
    <xf numFmtId="172" fontId="19" fillId="0" borderId="0" xfId="0" applyNumberFormat="1" applyFont="1"/>
    <xf numFmtId="0" fontId="21" fillId="0" borderId="0" xfId="0" applyFont="1" applyFill="1" applyBorder="1" applyAlignment="1">
      <alignment horizontal="right"/>
    </xf>
    <xf numFmtId="0" fontId="21" fillId="0" borderId="0" xfId="0" applyFont="1" applyFill="1" applyBorder="1" applyProtection="1"/>
    <xf numFmtId="0" fontId="18" fillId="0" borderId="0" xfId="0" applyFont="1" applyFill="1" applyProtection="1"/>
    <xf numFmtId="0" fontId="19" fillId="0" borderId="0" xfId="0" applyFont="1" applyFill="1" applyAlignment="1" applyProtection="1">
      <alignment horizontal="right"/>
    </xf>
    <xf numFmtId="0" fontId="21" fillId="0" borderId="0" xfId="0" applyFont="1" applyFill="1"/>
    <xf numFmtId="173" fontId="21" fillId="0" borderId="0" xfId="0" applyNumberFormat="1" applyFont="1" applyFill="1" applyBorder="1" applyAlignment="1" applyProtection="1">
      <alignment horizontal="left"/>
    </xf>
    <xf numFmtId="0" fontId="21" fillId="0" borderId="0" xfId="0" applyFont="1" applyFill="1" applyBorder="1" applyAlignment="1" applyProtection="1">
      <alignment horizontal="right"/>
    </xf>
    <xf numFmtId="49" fontId="21" fillId="0" borderId="0" xfId="0" applyNumberFormat="1" applyFont="1" applyFill="1" applyBorder="1"/>
    <xf numFmtId="0" fontId="21" fillId="0" borderId="1" xfId="0" applyFont="1" applyFill="1" applyBorder="1"/>
    <xf numFmtId="0" fontId="21" fillId="0" borderId="1" xfId="0" applyFont="1" applyFill="1" applyBorder="1" applyAlignment="1" applyProtection="1">
      <alignment horizontal="left"/>
    </xf>
    <xf numFmtId="0" fontId="21" fillId="0" borderId="1" xfId="0" applyFont="1" applyFill="1" applyBorder="1" applyProtection="1"/>
    <xf numFmtId="0" fontId="19" fillId="0" borderId="1" xfId="0" applyFont="1" applyFill="1" applyBorder="1"/>
    <xf numFmtId="0" fontId="19" fillId="0" borderId="1" xfId="0" applyFont="1" applyFill="1" applyBorder="1" applyAlignment="1" applyProtection="1">
      <alignment horizontal="left"/>
    </xf>
    <xf numFmtId="0" fontId="19" fillId="0" borderId="1" xfId="0" applyFont="1" applyFill="1" applyBorder="1" applyProtection="1"/>
    <xf numFmtId="0" fontId="21" fillId="0" borderId="0" xfId="0" applyFont="1" applyFill="1" applyBorder="1"/>
    <xf numFmtId="9" fontId="19" fillId="0" borderId="0" xfId="0" applyNumberFormat="1" applyFont="1" applyFill="1" applyProtection="1"/>
    <xf numFmtId="1" fontId="19" fillId="0" borderId="0" xfId="0" applyNumberFormat="1" applyFont="1" applyFill="1" applyProtection="1"/>
    <xf numFmtId="9" fontId="19" fillId="0" borderId="0" xfId="0" applyNumberFormat="1" applyFont="1" applyFill="1"/>
    <xf numFmtId="173" fontId="21" fillId="0" borderId="0" xfId="0" applyNumberFormat="1" applyFont="1" applyFill="1" applyAlignment="1" applyProtection="1">
      <alignment horizontal="left"/>
    </xf>
    <xf numFmtId="49" fontId="21" fillId="0" borderId="0" xfId="0" applyNumberFormat="1" applyFont="1" applyFill="1"/>
    <xf numFmtId="9" fontId="19" fillId="0" borderId="0" xfId="0" applyNumberFormat="1" applyFont="1" applyFill="1" applyAlignment="1" applyProtection="1">
      <alignment horizontal="fill"/>
    </xf>
    <xf numFmtId="167" fontId="19" fillId="0" borderId="0" xfId="0" applyNumberFormat="1" applyFont="1" applyFill="1" applyProtection="1"/>
    <xf numFmtId="1" fontId="19" fillId="0" borderId="0" xfId="0" applyNumberFormat="1" applyFont="1" applyFill="1"/>
    <xf numFmtId="167" fontId="19" fillId="0" borderId="1" xfId="0" applyNumberFormat="1" applyFont="1" applyFill="1" applyBorder="1" applyAlignment="1" applyProtection="1">
      <alignment horizontal="fill"/>
    </xf>
    <xf numFmtId="0" fontId="19" fillId="0" borderId="0" xfId="0" applyFont="1" applyFill="1" applyBorder="1" applyAlignment="1" applyProtection="1">
      <alignment horizontal="right"/>
    </xf>
    <xf numFmtId="164" fontId="19" fillId="0" borderId="0" xfId="0" applyNumberFormat="1" applyFont="1" applyFill="1" applyBorder="1" applyAlignment="1" applyProtection="1">
      <alignment horizontal="right"/>
    </xf>
    <xf numFmtId="166" fontId="19" fillId="0" borderId="0" xfId="0" applyNumberFormat="1" applyFont="1" applyFill="1" applyProtection="1"/>
    <xf numFmtId="164" fontId="19" fillId="0" borderId="0" xfId="0" applyNumberFormat="1" applyFont="1" applyFill="1" applyAlignment="1" applyProtection="1">
      <alignment horizontal="right"/>
    </xf>
    <xf numFmtId="165" fontId="19" fillId="0" borderId="0" xfId="0" applyNumberFormat="1" applyFont="1" applyFill="1" applyBorder="1" applyAlignment="1" applyProtection="1">
      <alignment horizontal="right"/>
    </xf>
    <xf numFmtId="0" fontId="19" fillId="0" borderId="0" xfId="0" applyFont="1" applyFill="1" applyAlignment="1">
      <alignment horizontal="fill"/>
    </xf>
    <xf numFmtId="0" fontId="21" fillId="0" borderId="1" xfId="0" applyFont="1" applyFill="1" applyBorder="1" applyAlignment="1">
      <alignment horizontal="left"/>
    </xf>
    <xf numFmtId="0" fontId="21" fillId="0" borderId="0" xfId="0" applyFont="1" applyFill="1" applyAlignment="1">
      <alignment horizontal="right"/>
    </xf>
    <xf numFmtId="0" fontId="21" fillId="0" borderId="0" xfId="0" applyFont="1" applyFill="1" applyProtection="1"/>
    <xf numFmtId="0" fontId="21" fillId="0" borderId="0" xfId="0" applyFont="1" applyFill="1" applyAlignment="1" applyProtection="1">
      <alignment horizontal="right"/>
    </xf>
    <xf numFmtId="1" fontId="17" fillId="0" borderId="0" xfId="4" applyNumberFormat="1" applyFont="1"/>
    <xf numFmtId="0" fontId="25" fillId="0" borderId="0" xfId="0" applyFont="1" applyFill="1"/>
    <xf numFmtId="0" fontId="25" fillId="0" borderId="0" xfId="0" applyFont="1" applyFill="1" applyAlignment="1" applyProtection="1">
      <alignment horizontal="left"/>
    </xf>
    <xf numFmtId="0" fontId="25" fillId="0" borderId="0" xfId="0" applyFont="1" applyFill="1" applyProtection="1"/>
    <xf numFmtId="0" fontId="21" fillId="0" borderId="0" xfId="0" applyFont="1" applyFill="1" applyBorder="1" applyAlignment="1" applyProtection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0" xfId="0" applyFont="1" applyBorder="1" applyAlignment="1" applyProtection="1">
      <alignment horizontal="left"/>
    </xf>
    <xf numFmtId="164" fontId="21" fillId="0" borderId="0" xfId="0" applyNumberFormat="1" applyFont="1" applyProtection="1"/>
    <xf numFmtId="0" fontId="19" fillId="3" borderId="0" xfId="0" applyFont="1" applyFill="1" applyBorder="1" applyProtection="1"/>
    <xf numFmtId="3" fontId="14" fillId="0" borderId="0" xfId="5" applyNumberFormat="1"/>
    <xf numFmtId="1" fontId="14" fillId="0" borderId="0" xfId="1" applyNumberFormat="1"/>
    <xf numFmtId="165" fontId="18" fillId="0" borderId="0" xfId="0" applyNumberFormat="1" applyFont="1"/>
    <xf numFmtId="0" fontId="19" fillId="0" borderId="0" xfId="0" applyFont="1" applyFill="1" applyBorder="1" applyAlignment="1" applyProtection="1">
      <alignment horizontal="fill"/>
    </xf>
    <xf numFmtId="0" fontId="19" fillId="0" borderId="2" xfId="0" applyFont="1" applyFill="1" applyBorder="1" applyAlignment="1" applyProtection="1">
      <alignment horizontal="right"/>
    </xf>
    <xf numFmtId="0" fontId="19" fillId="0" borderId="2" xfId="0" applyFont="1" applyFill="1" applyBorder="1" applyProtection="1"/>
    <xf numFmtId="16" fontId="21" fillId="0" borderId="2" xfId="0" applyNumberFormat="1" applyFont="1" applyFill="1" applyBorder="1"/>
    <xf numFmtId="0" fontId="17" fillId="0" borderId="2" xfId="0" applyFont="1" applyBorder="1" applyAlignment="1" applyProtection="1">
      <alignment horizontal="center"/>
    </xf>
    <xf numFmtId="177" fontId="21" fillId="0" borderId="2" xfId="7" applyNumberFormat="1" applyFont="1" applyBorder="1" applyProtection="1"/>
    <xf numFmtId="164" fontId="19" fillId="0" borderId="2" xfId="0" applyNumberFormat="1" applyFont="1" applyFill="1" applyBorder="1" applyProtection="1"/>
    <xf numFmtId="1" fontId="19" fillId="0" borderId="2" xfId="0" applyNumberFormat="1" applyFont="1" applyFill="1" applyBorder="1" applyProtection="1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1" fontId="17" fillId="0" borderId="2" xfId="0" applyNumberFormat="1" applyFont="1" applyBorder="1" applyProtection="1"/>
    <xf numFmtId="0" fontId="17" fillId="0" borderId="2" xfId="0" applyFont="1" applyBorder="1" applyAlignment="1" applyProtection="1">
      <alignment horizontal="center"/>
    </xf>
    <xf numFmtId="0" fontId="21" fillId="0" borderId="1" xfId="0" applyFont="1" applyBorder="1" applyAlignment="1">
      <alignment horizontal="center"/>
    </xf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26" fillId="0" borderId="0" xfId="81" applyFont="1" applyFill="1"/>
    <xf numFmtId="0" fontId="19" fillId="0" borderId="3" xfId="0" applyFont="1" applyBorder="1" applyAlignment="1" applyProtection="1">
      <alignment horizontal="right"/>
    </xf>
    <xf numFmtId="0" fontId="17" fillId="0" borderId="0" xfId="0" applyFont="1" applyFill="1" applyBorder="1"/>
    <xf numFmtId="0" fontId="17" fillId="0" borderId="0" xfId="0" applyFont="1" applyFill="1" applyBorder="1" applyAlignment="1" applyProtection="1">
      <alignment horizontal="right"/>
    </xf>
    <xf numFmtId="170" fontId="17" fillId="0" borderId="0" xfId="0" applyNumberFormat="1" applyFont="1" applyFill="1" applyBorder="1" applyAlignment="1" applyProtection="1">
      <alignment horizontal="left"/>
    </xf>
    <xf numFmtId="0" fontId="17" fillId="0" borderId="1" xfId="0" applyFont="1" applyFill="1" applyBorder="1"/>
    <xf numFmtId="0" fontId="17" fillId="0" borderId="1" xfId="0" applyFont="1" applyFill="1" applyBorder="1" applyAlignment="1" applyProtection="1">
      <alignment horizontal="left"/>
    </xf>
    <xf numFmtId="3" fontId="17" fillId="0" borderId="0" xfId="0" applyNumberFormat="1" applyFont="1" applyFill="1" applyBorder="1"/>
    <xf numFmtId="175" fontId="17" fillId="0" borderId="0" xfId="0" applyNumberFormat="1" applyFont="1" applyFill="1" applyBorder="1" applyAlignment="1" applyProtection="1">
      <alignment horizontal="left"/>
    </xf>
    <xf numFmtId="3" fontId="17" fillId="0" borderId="0" xfId="0" applyNumberFormat="1" applyFont="1" applyFill="1" applyBorder="1" applyAlignment="1" applyProtection="1">
      <alignment horizontal="right"/>
    </xf>
    <xf numFmtId="0" fontId="17" fillId="0" borderId="0" xfId="0" applyFont="1" applyFill="1" applyBorder="1" applyAlignment="1">
      <alignment horizontal="right"/>
    </xf>
    <xf numFmtId="0" fontId="17" fillId="0" borderId="1" xfId="0" applyFont="1" applyFill="1" applyBorder="1" applyProtection="1"/>
    <xf numFmtId="0" fontId="17" fillId="0" borderId="0" xfId="0" applyFont="1" applyFill="1" applyBorder="1" applyProtection="1"/>
    <xf numFmtId="0" fontId="17" fillId="0" borderId="0" xfId="0" applyFont="1" applyFill="1"/>
    <xf numFmtId="175" fontId="17" fillId="0" borderId="1" xfId="0" applyNumberFormat="1" applyFont="1" applyFill="1" applyBorder="1" applyAlignment="1" applyProtection="1">
      <alignment horizontal="right"/>
    </xf>
    <xf numFmtId="175" fontId="17" fillId="0" borderId="1" xfId="0" applyNumberFormat="1" applyFont="1" applyBorder="1" applyAlignment="1" applyProtection="1">
      <alignment horizontal="center"/>
    </xf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178" fontId="18" fillId="0" borderId="0" xfId="0" applyNumberFormat="1" applyFont="1" applyProtection="1"/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37" fontId="19" fillId="0" borderId="0" xfId="0" applyNumberFormat="1" applyFont="1" applyAlignment="1">
      <alignment horizontal="right"/>
    </xf>
    <xf numFmtId="172" fontId="19" fillId="0" borderId="0" xfId="0" applyNumberFormat="1" applyFont="1" applyAlignment="1">
      <alignment horizontal="right"/>
    </xf>
    <xf numFmtId="37" fontId="19" fillId="0" borderId="0" xfId="0" applyNumberFormat="1" applyFont="1"/>
    <xf numFmtId="0" fontId="21" fillId="0" borderId="2" xfId="0" applyFont="1" applyBorder="1" applyAlignment="1">
      <alignment horizontal="right"/>
    </xf>
    <xf numFmtId="37" fontId="21" fillId="0" borderId="2" xfId="0" applyNumberFormat="1" applyFont="1" applyBorder="1" applyAlignment="1">
      <alignment horizontal="right"/>
    </xf>
    <xf numFmtId="1" fontId="21" fillId="0" borderId="2" xfId="0" applyNumberFormat="1" applyFont="1" applyBorder="1" applyAlignment="1">
      <alignment horizontal="right"/>
    </xf>
    <xf numFmtId="3" fontId="21" fillId="0" borderId="2" xfId="0" applyNumberFormat="1" applyFont="1" applyBorder="1"/>
    <xf numFmtId="0" fontId="21" fillId="0" borderId="2" xfId="0" applyFont="1" applyBorder="1"/>
    <xf numFmtId="1" fontId="21" fillId="0" borderId="2" xfId="0" applyNumberFormat="1" applyFont="1" applyBorder="1"/>
    <xf numFmtId="0" fontId="17" fillId="0" borderId="0" xfId="0" applyFont="1" applyFill="1" applyAlignment="1" applyProtection="1">
      <alignment horizontal="left"/>
    </xf>
    <xf numFmtId="0" fontId="18" fillId="0" borderId="0" xfId="0" applyFont="1" applyFill="1"/>
    <xf numFmtId="49" fontId="18" fillId="0" borderId="0" xfId="0" applyNumberFormat="1" applyFont="1" applyProtection="1"/>
    <xf numFmtId="173" fontId="18" fillId="0" borderId="0" xfId="0" applyNumberFormat="1" applyFont="1" applyAlignment="1">
      <alignment horizontal="left"/>
    </xf>
    <xf numFmtId="173" fontId="18" fillId="0" borderId="0" xfId="0" applyNumberFormat="1" applyFont="1" applyProtection="1"/>
    <xf numFmtId="0" fontId="18" fillId="0" borderId="0" xfId="0" applyFont="1" applyAlignment="1">
      <alignment horizontal="fill"/>
    </xf>
    <xf numFmtId="165" fontId="18" fillId="0" borderId="1" xfId="0" applyNumberFormat="1" applyFont="1" applyBorder="1" applyProtection="1"/>
    <xf numFmtId="3" fontId="18" fillId="0" borderId="1" xfId="0" applyNumberFormat="1" applyFont="1" applyBorder="1" applyProtection="1"/>
    <xf numFmtId="164" fontId="18" fillId="0" borderId="1" xfId="0" applyNumberFormat="1" applyFont="1" applyBorder="1" applyProtection="1"/>
    <xf numFmtId="165" fontId="18" fillId="0" borderId="0" xfId="0" applyNumberFormat="1" applyFont="1" applyBorder="1" applyProtection="1"/>
    <xf numFmtId="165" fontId="17" fillId="0" borderId="1" xfId="0" applyNumberFormat="1" applyFont="1" applyBorder="1" applyProtection="1"/>
    <xf numFmtId="3" fontId="17" fillId="0" borderId="1" xfId="0" applyNumberFormat="1" applyFont="1" applyBorder="1" applyProtection="1"/>
    <xf numFmtId="3" fontId="17" fillId="0" borderId="0" xfId="0" applyNumberFormat="1" applyFont="1" applyBorder="1" applyProtection="1"/>
    <xf numFmtId="165" fontId="17" fillId="0" borderId="2" xfId="0" applyNumberFormat="1" applyFont="1" applyBorder="1" applyProtection="1"/>
    <xf numFmtId="3" fontId="17" fillId="0" borderId="2" xfId="0" applyNumberFormat="1" applyFont="1" applyBorder="1" applyProtection="1"/>
    <xf numFmtId="0" fontId="18" fillId="0" borderId="0" xfId="0" applyFont="1" applyFill="1" applyBorder="1" applyProtection="1"/>
    <xf numFmtId="0" fontId="18" fillId="0" borderId="0" xfId="0" applyFont="1" applyBorder="1" applyAlignment="1" applyProtection="1">
      <alignment horizontal="center"/>
    </xf>
    <xf numFmtId="0" fontId="17" fillId="2" borderId="0" xfId="0" applyFont="1" applyFill="1" applyProtection="1"/>
    <xf numFmtId="0" fontId="18" fillId="2" borderId="0" xfId="0" applyFont="1" applyFill="1" applyProtection="1"/>
    <xf numFmtId="0" fontId="18" fillId="2" borderId="0" xfId="0" applyFont="1" applyFill="1"/>
    <xf numFmtId="0" fontId="18" fillId="0" borderId="3" xfId="0" applyFont="1" applyBorder="1" applyAlignment="1" applyProtection="1">
      <alignment horizontal="center"/>
    </xf>
    <xf numFmtId="173" fontId="17" fillId="0" borderId="0" xfId="0" applyNumberFormat="1" applyFont="1" applyFill="1" applyBorder="1" applyAlignment="1" applyProtection="1">
      <alignment horizontal="left"/>
    </xf>
    <xf numFmtId="0" fontId="17" fillId="0" borderId="0" xfId="0" applyFont="1" applyFill="1" applyBorder="1" applyAlignment="1" applyProtection="1">
      <alignment horizontal="center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 applyBorder="1" applyAlignment="1">
      <alignment horizontal="right"/>
    </xf>
    <xf numFmtId="0" fontId="17" fillId="0" borderId="0" xfId="0" applyFont="1" applyBorder="1" applyAlignment="1" applyProtection="1">
      <alignment horizontal="right"/>
    </xf>
    <xf numFmtId="0" fontId="17" fillId="0" borderId="1" xfId="0" applyFont="1" applyBorder="1" applyAlignment="1">
      <alignment horizontal="center"/>
    </xf>
    <xf numFmtId="0" fontId="18" fillId="0" borderId="1" xfId="0" applyFont="1" applyBorder="1"/>
    <xf numFmtId="0" fontId="18" fillId="0" borderId="1" xfId="0" applyFont="1" applyBorder="1" applyAlignment="1" applyProtection="1">
      <alignment horizontal="left"/>
    </xf>
    <xf numFmtId="0" fontId="17" fillId="0" borderId="0" xfId="0" applyFont="1" applyBorder="1"/>
    <xf numFmtId="0" fontId="18" fillId="0" borderId="2" xfId="0" applyFont="1" applyBorder="1" applyAlignment="1" applyProtection="1">
      <alignment horizontal="center"/>
    </xf>
    <xf numFmtId="0" fontId="17" fillId="0" borderId="1" xfId="0" applyFont="1" applyFill="1" applyBorder="1" applyAlignment="1" applyProtection="1">
      <alignment horizontal="right"/>
    </xf>
    <xf numFmtId="0" fontId="17" fillId="0" borderId="1" xfId="0" applyFont="1" applyFill="1" applyBorder="1" applyAlignment="1" applyProtection="1">
      <alignment horizontal="fill"/>
    </xf>
    <xf numFmtId="0" fontId="18" fillId="0" borderId="1" xfId="0" applyFont="1" applyFill="1" applyBorder="1" applyAlignment="1" applyProtection="1">
      <alignment horizontal="fill"/>
    </xf>
    <xf numFmtId="1" fontId="18" fillId="0" borderId="0" xfId="0" applyNumberFormat="1" applyFont="1" applyProtection="1"/>
    <xf numFmtId="0" fontId="45" fillId="0" borderId="0" xfId="109" applyFont="1"/>
    <xf numFmtId="0" fontId="46" fillId="0" borderId="0" xfId="0" applyFont="1"/>
    <xf numFmtId="0" fontId="45" fillId="0" borderId="0" xfId="109" applyFont="1" applyFill="1"/>
    <xf numFmtId="0" fontId="14" fillId="0" borderId="0" xfId="2" applyFont="1"/>
    <xf numFmtId="1" fontId="14" fillId="0" borderId="0" xfId="3" applyNumberFormat="1" applyFont="1"/>
    <xf numFmtId="1" fontId="18" fillId="0" borderId="1" xfId="0" applyNumberFormat="1" applyFont="1" applyBorder="1" applyAlignment="1" applyProtection="1">
      <alignment horizontal="fill"/>
    </xf>
    <xf numFmtId="164" fontId="18" fillId="0" borderId="2" xfId="0" applyNumberFormat="1" applyFont="1" applyBorder="1" applyProtection="1"/>
    <xf numFmtId="1" fontId="18" fillId="0" borderId="2" xfId="0" applyNumberFormat="1" applyFont="1" applyBorder="1" applyProtection="1"/>
    <xf numFmtId="173" fontId="17" fillId="0" borderId="0" xfId="0" applyNumberFormat="1" applyFont="1" applyFill="1" applyAlignment="1" applyProtection="1">
      <alignment horizontal="left"/>
    </xf>
    <xf numFmtId="0" fontId="17" fillId="0" borderId="0" xfId="0" applyFont="1" applyFill="1" applyAlignment="1">
      <alignment horizontal="right"/>
    </xf>
    <xf numFmtId="0" fontId="17" fillId="0" borderId="0" xfId="0" applyFont="1" applyFill="1" applyAlignment="1" applyProtection="1">
      <alignment horizontal="right"/>
    </xf>
    <xf numFmtId="0" fontId="17" fillId="0" borderId="0" xfId="0" applyFont="1" applyFill="1" applyProtection="1"/>
    <xf numFmtId="175" fontId="17" fillId="0" borderId="1" xfId="0" applyNumberFormat="1" applyFont="1" applyBorder="1" applyAlignment="1" applyProtection="1">
      <alignment horizontal="right"/>
    </xf>
    <xf numFmtId="0" fontId="47" fillId="0" borderId="0" xfId="0" applyFont="1"/>
    <xf numFmtId="167" fontId="18" fillId="0" borderId="1" xfId="0" applyNumberFormat="1" applyFont="1" applyBorder="1" applyAlignment="1" applyProtection="1">
      <alignment horizontal="fill"/>
    </xf>
    <xf numFmtId="167" fontId="18" fillId="0" borderId="2" xfId="0" applyNumberFormat="1" applyFont="1" applyBorder="1" applyProtection="1"/>
    <xf numFmtId="0" fontId="17" fillId="0" borderId="0" xfId="0" applyFont="1" applyFill="1" applyBorder="1" applyAlignment="1" applyProtection="1"/>
    <xf numFmtId="0" fontId="17" fillId="0" borderId="1" xfId="0" applyFont="1" applyBorder="1" applyAlignment="1"/>
    <xf numFmtId="16" fontId="18" fillId="0" borderId="1" xfId="0" applyNumberFormat="1" applyFont="1" applyFill="1" applyBorder="1" applyAlignment="1" applyProtection="1">
      <alignment horizontal="right"/>
    </xf>
    <xf numFmtId="172" fontId="17" fillId="0" borderId="0" xfId="6" applyNumberFormat="1" applyFont="1" applyFill="1"/>
    <xf numFmtId="16" fontId="18" fillId="0" borderId="1" xfId="0" applyNumberFormat="1" applyFont="1" applyBorder="1" applyAlignment="1" applyProtection="1">
      <alignment horizontal="right"/>
    </xf>
    <xf numFmtId="9" fontId="18" fillId="0" borderId="0" xfId="0" applyNumberFormat="1" applyFont="1" applyProtection="1"/>
    <xf numFmtId="166" fontId="18" fillId="0" borderId="0" xfId="0" applyNumberFormat="1" applyFont="1" applyProtection="1"/>
    <xf numFmtId="0" fontId="48" fillId="0" borderId="0" xfId="0" applyFont="1"/>
    <xf numFmtId="172" fontId="18" fillId="0" borderId="0" xfId="0" applyNumberFormat="1" applyFont="1"/>
    <xf numFmtId="3" fontId="18" fillId="0" borderId="0" xfId="0" applyNumberFormat="1" applyFont="1"/>
    <xf numFmtId="3" fontId="18" fillId="0" borderId="2" xfId="0" applyNumberFormat="1" applyFont="1" applyBorder="1"/>
    <xf numFmtId="172" fontId="18" fillId="0" borderId="2" xfId="0" applyNumberFormat="1" applyFont="1" applyBorder="1"/>
    <xf numFmtId="0" fontId="18" fillId="0" borderId="1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18" fillId="0" borderId="2" xfId="0" applyFont="1" applyBorder="1" applyAlignment="1" applyProtection="1">
      <alignment horizontal="left"/>
    </xf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16" fontId="18" fillId="0" borderId="0" xfId="0" applyNumberFormat="1" applyFont="1"/>
    <xf numFmtId="0" fontId="6" fillId="0" borderId="0" xfId="470"/>
    <xf numFmtId="0" fontId="6" fillId="0" borderId="0" xfId="470"/>
    <xf numFmtId="0" fontId="6" fillId="0" borderId="0" xfId="470"/>
    <xf numFmtId="10" fontId="19" fillId="0" borderId="0" xfId="0" applyNumberFormat="1" applyFont="1"/>
    <xf numFmtId="0" fontId="19" fillId="0" borderId="0" xfId="0" applyNumberFormat="1" applyFont="1"/>
    <xf numFmtId="10" fontId="19" fillId="0" borderId="0" xfId="6" applyNumberFormat="1" applyFont="1"/>
    <xf numFmtId="2" fontId="19" fillId="0" borderId="0" xfId="0" applyNumberFormat="1" applyFont="1"/>
    <xf numFmtId="0" fontId="19" fillId="0" borderId="0" xfId="6" applyNumberFormat="1" applyFont="1"/>
    <xf numFmtId="179" fontId="19" fillId="0" borderId="0" xfId="6" applyNumberFormat="1" applyFont="1"/>
    <xf numFmtId="0" fontId="18" fillId="0" borderId="0" xfId="0" applyFont="1" applyAlignment="1">
      <alignment horizontal="left"/>
    </xf>
    <xf numFmtId="0" fontId="19" fillId="0" borderId="0" xfId="2090" applyFont="1"/>
    <xf numFmtId="3" fontId="19" fillId="0" borderId="0" xfId="0" applyNumberFormat="1" applyFont="1" applyFill="1" applyProtection="1"/>
    <xf numFmtId="0" fontId="18" fillId="0" borderId="0" xfId="0" applyFont="1" applyAlignment="1">
      <alignment horizontal="left"/>
    </xf>
    <xf numFmtId="0" fontId="0" fillId="0" borderId="0" xfId="0" applyFill="1"/>
    <xf numFmtId="3" fontId="19" fillId="0" borderId="0" xfId="10452" applyNumberFormat="1" applyFont="1" applyFill="1"/>
    <xf numFmtId="3" fontId="19" fillId="0" borderId="0" xfId="10452" applyNumberFormat="1" applyFont="1" applyFill="1"/>
    <xf numFmtId="3" fontId="19" fillId="0" borderId="0" xfId="10452" applyNumberFormat="1" applyFont="1" applyFill="1"/>
    <xf numFmtId="171" fontId="19" fillId="0" borderId="0" xfId="0" applyNumberFormat="1" applyFont="1"/>
    <xf numFmtId="0" fontId="17" fillId="0" borderId="3" xfId="0" applyFont="1" applyBorder="1" applyAlignment="1" applyProtection="1">
      <alignment horizontal="center"/>
    </xf>
    <xf numFmtId="0" fontId="18" fillId="0" borderId="0" xfId="0" applyFont="1" applyAlignment="1">
      <alignment horizontal="left"/>
    </xf>
    <xf numFmtId="0" fontId="21" fillId="0" borderId="1" xfId="0" applyFont="1" applyFill="1" applyBorder="1" applyAlignment="1">
      <alignment horizontal="right"/>
    </xf>
    <xf numFmtId="0" fontId="17" fillId="0" borderId="3" xfId="0" applyFont="1" applyBorder="1" applyAlignment="1" applyProtection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Fill="1" applyBorder="1"/>
    <xf numFmtId="164" fontId="18" fillId="0" borderId="0" xfId="0" applyNumberFormat="1" applyFont="1" applyFill="1" applyBorder="1" applyProtection="1"/>
    <xf numFmtId="0" fontId="18" fillId="0" borderId="0" xfId="0" applyFont="1" applyFill="1" applyBorder="1" applyAlignment="1">
      <alignment horizontal="fill"/>
    </xf>
    <xf numFmtId="0" fontId="18" fillId="0" borderId="0" xfId="0" applyFont="1" applyFill="1" applyBorder="1" applyAlignment="1" applyProtection="1">
      <alignment horizontal="right"/>
    </xf>
    <xf numFmtId="37" fontId="18" fillId="0" borderId="0" xfId="0" applyNumberFormat="1" applyFont="1" applyFill="1" applyBorder="1" applyProtection="1"/>
    <xf numFmtId="3" fontId="17" fillId="0" borderId="0" xfId="0" applyNumberFormat="1" applyFont="1" applyFill="1" applyBorder="1" applyProtection="1"/>
    <xf numFmtId="0" fontId="18" fillId="0" borderId="0" xfId="0" applyFont="1" applyFill="1" applyBorder="1" applyAlignment="1" applyProtection="1">
      <alignment horizontal="fill"/>
    </xf>
    <xf numFmtId="0" fontId="18" fillId="0" borderId="0" xfId="0" applyFont="1" applyFill="1" applyBorder="1" applyAlignment="1" applyProtection="1">
      <alignment horizontal="center"/>
    </xf>
    <xf numFmtId="171" fontId="17" fillId="0" borderId="0" xfId="0" applyNumberFormat="1" applyFont="1" applyFill="1" applyBorder="1" applyProtection="1"/>
    <xf numFmtId="164" fontId="18" fillId="0" borderId="0" xfId="0" applyNumberFormat="1" applyFont="1" applyFill="1" applyProtection="1"/>
    <xf numFmtId="1" fontId="21" fillId="0" borderId="33" xfId="0" applyNumberFormat="1" applyFont="1" applyBorder="1" applyAlignment="1" applyProtection="1">
      <alignment horizontal="center"/>
    </xf>
    <xf numFmtId="2" fontId="21" fillId="0" borderId="34" xfId="0" applyNumberFormat="1" applyFont="1" applyBorder="1" applyAlignment="1" applyProtection="1">
      <alignment horizontal="center"/>
    </xf>
    <xf numFmtId="173" fontId="21" fillId="0" borderId="34" xfId="0" applyNumberFormat="1" applyFont="1" applyBorder="1" applyAlignment="1">
      <alignment horizontal="center"/>
    </xf>
    <xf numFmtId="0" fontId="21" fillId="0" borderId="34" xfId="0" applyFont="1" applyBorder="1" applyAlignment="1" applyProtection="1">
      <alignment horizontal="center"/>
    </xf>
    <xf numFmtId="3" fontId="21" fillId="0" borderId="35" xfId="2090" applyNumberFormat="1" applyFont="1" applyFill="1" applyBorder="1" applyAlignment="1">
      <alignment horizontal="center"/>
    </xf>
    <xf numFmtId="49" fontId="21" fillId="0" borderId="34" xfId="0" applyNumberFormat="1" applyFont="1" applyBorder="1" applyAlignment="1" applyProtection="1">
      <alignment horizontal="center"/>
    </xf>
    <xf numFmtId="0" fontId="17" fillId="0" borderId="33" xfId="0" applyFont="1" applyBorder="1" applyAlignment="1" applyProtection="1">
      <alignment horizontal="center"/>
    </xf>
    <xf numFmtId="49" fontId="17" fillId="0" borderId="34" xfId="0" applyNumberFormat="1" applyFont="1" applyBorder="1" applyAlignment="1" applyProtection="1">
      <alignment horizontal="center"/>
    </xf>
    <xf numFmtId="173" fontId="17" fillId="0" borderId="34" xfId="0" applyNumberFormat="1" applyFont="1" applyBorder="1" applyAlignment="1" applyProtection="1">
      <alignment horizontal="center"/>
    </xf>
    <xf numFmtId="0" fontId="17" fillId="0" borderId="33" xfId="0" applyFont="1" applyBorder="1" applyAlignment="1">
      <alignment horizontal="center"/>
    </xf>
    <xf numFmtId="0" fontId="18" fillId="0" borderId="0" xfId="0" applyNumberFormat="1" applyFont="1" applyBorder="1" applyAlignment="1"/>
    <xf numFmtId="0" fontId="18" fillId="0" borderId="2" xfId="0" applyFont="1" applyBorder="1"/>
    <xf numFmtId="1" fontId="18" fillId="0" borderId="2" xfId="0" applyNumberFormat="1" applyFont="1" applyBorder="1"/>
    <xf numFmtId="0" fontId="18" fillId="0" borderId="0" xfId="0" applyFont="1" applyBorder="1" applyAlignment="1">
      <alignment horizontal="right"/>
    </xf>
    <xf numFmtId="3" fontId="18" fillId="0" borderId="0" xfId="0" applyNumberFormat="1" applyFont="1" applyBorder="1"/>
    <xf numFmtId="172" fontId="18" fillId="0" borderId="0" xfId="0" applyNumberFormat="1" applyFont="1" applyBorder="1"/>
    <xf numFmtId="172" fontId="18" fillId="0" borderId="1" xfId="0" applyNumberFormat="1" applyFont="1" applyBorder="1"/>
    <xf numFmtId="3" fontId="18" fillId="0" borderId="1" xfId="0" applyNumberFormat="1" applyFont="1" applyBorder="1"/>
    <xf numFmtId="173" fontId="17" fillId="0" borderId="0" xfId="0" applyNumberFormat="1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" xfId="0" applyFont="1" applyFill="1" applyBorder="1" applyProtection="1"/>
    <xf numFmtId="171" fontId="18" fillId="0" borderId="0" xfId="0" applyNumberFormat="1" applyFont="1"/>
    <xf numFmtId="171" fontId="18" fillId="0" borderId="2" xfId="0" applyNumberFormat="1" applyFont="1" applyBorder="1"/>
    <xf numFmtId="0" fontId="18" fillId="0" borderId="1" xfId="0" applyFont="1" applyFill="1" applyBorder="1"/>
    <xf numFmtId="0" fontId="18" fillId="0" borderId="3" xfId="0" applyFont="1" applyFill="1" applyBorder="1"/>
    <xf numFmtId="0" fontId="18" fillId="0" borderId="0" xfId="0" applyFont="1" applyFill="1" applyAlignment="1">
      <alignment vertical="center"/>
    </xf>
    <xf numFmtId="0" fontId="18" fillId="0" borderId="0" xfId="0" applyFont="1" applyFill="1" applyAlignment="1" applyProtection="1">
      <alignment horizontal="right"/>
    </xf>
    <xf numFmtId="0" fontId="18" fillId="0" borderId="1" xfId="0" applyFont="1" applyFill="1" applyBorder="1" applyAlignment="1" applyProtection="1">
      <alignment horizontal="right"/>
    </xf>
    <xf numFmtId="3" fontId="18" fillId="0" borderId="0" xfId="0" applyNumberFormat="1" applyFont="1" applyFill="1"/>
    <xf numFmtId="172" fontId="18" fillId="0" borderId="0" xfId="0" applyNumberFormat="1" applyFont="1" applyFill="1"/>
    <xf numFmtId="0" fontId="18" fillId="0" borderId="0" xfId="0" applyNumberFormat="1" applyFont="1" applyFill="1"/>
    <xf numFmtId="3" fontId="18" fillId="0" borderId="2" xfId="0" applyNumberFormat="1" applyFont="1" applyFill="1" applyBorder="1"/>
    <xf numFmtId="172" fontId="18" fillId="0" borderId="2" xfId="0" applyNumberFormat="1" applyFont="1" applyFill="1" applyBorder="1"/>
    <xf numFmtId="0" fontId="18" fillId="0" borderId="2" xfId="0" applyFont="1" applyFill="1" applyBorder="1"/>
    <xf numFmtId="3" fontId="18" fillId="0" borderId="1" xfId="0" applyNumberFormat="1" applyFont="1" applyFill="1" applyBorder="1"/>
    <xf numFmtId="172" fontId="18" fillId="0" borderId="1" xfId="0" applyNumberFormat="1" applyFont="1" applyFill="1" applyBorder="1"/>
    <xf numFmtId="181" fontId="21" fillId="0" borderId="34" xfId="0" applyNumberFormat="1" applyFont="1" applyBorder="1" applyAlignment="1">
      <alignment horizontal="center"/>
    </xf>
    <xf numFmtId="0" fontId="18" fillId="0" borderId="1" xfId="0" applyFont="1" applyFill="1" applyBorder="1" applyAlignment="1">
      <alignment horizontal="left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 applyProtection="1">
      <alignment horizontal="left"/>
    </xf>
    <xf numFmtId="0" fontId="18" fillId="0" borderId="2" xfId="0" applyFont="1" applyFill="1" applyBorder="1" applyAlignment="1" applyProtection="1">
      <alignment horizontal="left"/>
    </xf>
    <xf numFmtId="0" fontId="18" fillId="0" borderId="0" xfId="0" applyFont="1" applyFill="1" applyBorder="1" applyAlignment="1" applyProtection="1">
      <alignment horizontal="left"/>
    </xf>
    <xf numFmtId="0" fontId="18" fillId="0" borderId="1" xfId="0" applyFont="1" applyFill="1" applyBorder="1" applyAlignment="1" applyProtection="1">
      <alignment horizontal="left"/>
    </xf>
    <xf numFmtId="16" fontId="21" fillId="0" borderId="34" xfId="0" applyNumberFormat="1" applyFont="1" applyBorder="1" applyAlignment="1">
      <alignment horizontal="center"/>
    </xf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16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6" fontId="18" fillId="0" borderId="17" xfId="0" applyNumberFormat="1" applyFont="1" applyBorder="1" applyProtection="1"/>
    <xf numFmtId="0" fontId="17" fillId="0" borderId="1" xfId="0" applyFont="1" applyBorder="1" applyAlignment="1">
      <alignment horizontal="left"/>
    </xf>
    <xf numFmtId="0" fontId="17" fillId="0" borderId="1" xfId="0" applyFont="1" applyBorder="1" applyAlignment="1" applyProtection="1">
      <alignment horizontal="center"/>
    </xf>
    <xf numFmtId="0" fontId="17" fillId="0" borderId="2" xfId="0" applyFont="1" applyBorder="1" applyAlignment="1" applyProtection="1">
      <alignment horizontal="center"/>
    </xf>
    <xf numFmtId="0" fontId="17" fillId="0" borderId="3" xfId="0" applyFont="1" applyBorder="1" applyAlignment="1" applyProtection="1">
      <alignment horizontal="center"/>
    </xf>
    <xf numFmtId="0" fontId="17" fillId="0" borderId="3" xfId="0" applyFont="1" applyFill="1" applyBorder="1" applyAlignment="1" applyProtection="1">
      <alignment horizontal="center"/>
    </xf>
    <xf numFmtId="0" fontId="17" fillId="0" borderId="2" xfId="0" applyFont="1" applyFill="1" applyBorder="1" applyAlignment="1" applyProtection="1">
      <alignment horizontal="center"/>
    </xf>
    <xf numFmtId="0" fontId="18" fillId="0" borderId="1" xfId="0" applyFont="1" applyBorder="1" applyAlignment="1" applyProtection="1">
      <alignment horizontal="center"/>
    </xf>
    <xf numFmtId="0" fontId="17" fillId="0" borderId="0" xfId="0" applyFont="1" applyFill="1" applyAlignment="1" applyProtection="1">
      <alignment horizontal="center"/>
    </xf>
    <xf numFmtId="0" fontId="19" fillId="0" borderId="1" xfId="0" applyFont="1" applyBorder="1" applyAlignment="1" applyProtection="1">
      <alignment horizontal="center"/>
    </xf>
    <xf numFmtId="0" fontId="21" fillId="0" borderId="0" xfId="0" applyFont="1" applyFill="1" applyAlignment="1" applyProtection="1">
      <alignment horizontal="center"/>
    </xf>
    <xf numFmtId="0" fontId="19" fillId="0" borderId="0" xfId="0" applyFont="1" applyFill="1" applyAlignment="1" applyProtection="1">
      <alignment horizontal="center"/>
    </xf>
    <xf numFmtId="0" fontId="19" fillId="0" borderId="3" xfId="0" applyFont="1" applyFill="1" applyBorder="1" applyAlignment="1" applyProtection="1">
      <alignment horizontal="center"/>
    </xf>
    <xf numFmtId="0" fontId="21" fillId="0" borderId="2" xfId="0" applyFont="1" applyFill="1" applyBorder="1" applyAlignment="1" applyProtection="1">
      <alignment horizontal="center"/>
    </xf>
    <xf numFmtId="0" fontId="19" fillId="0" borderId="2" xfId="0" applyFont="1" applyFill="1" applyBorder="1" applyAlignment="1" applyProtection="1">
      <alignment horizontal="center"/>
    </xf>
    <xf numFmtId="0" fontId="21" fillId="0" borderId="3" xfId="0" applyFont="1" applyFill="1" applyBorder="1" applyAlignment="1" applyProtection="1">
      <alignment horizontal="center"/>
    </xf>
    <xf numFmtId="181" fontId="18" fillId="0" borderId="0" xfId="0" applyNumberFormat="1" applyFont="1" applyFill="1" applyAlignment="1">
      <alignment horizontal="right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right" wrapText="1"/>
    </xf>
    <xf numFmtId="0" fontId="18" fillId="0" borderId="1" xfId="0" applyFont="1" applyFill="1" applyBorder="1" applyAlignment="1"/>
    <xf numFmtId="3" fontId="18" fillId="0" borderId="1" xfId="0" applyNumberFormat="1" applyFont="1" applyFill="1" applyBorder="1" applyAlignment="1">
      <alignment horizontal="right"/>
    </xf>
    <xf numFmtId="0" fontId="18" fillId="0" borderId="0" xfId="0" applyFont="1" applyFill="1" applyAlignment="1"/>
    <xf numFmtId="0" fontId="18" fillId="0" borderId="0" xfId="0" applyFont="1" applyFill="1" applyAlignment="1">
      <alignment horizontal="right" vertical="center"/>
    </xf>
    <xf numFmtId="0" fontId="18" fillId="0" borderId="3" xfId="0" applyFont="1" applyFill="1" applyBorder="1" applyAlignment="1"/>
    <xf numFmtId="176" fontId="18" fillId="0" borderId="3" xfId="0" applyNumberFormat="1" applyFont="1" applyFill="1" applyBorder="1" applyAlignment="1">
      <alignment horizontal="right"/>
    </xf>
    <xf numFmtId="0" fontId="18" fillId="0" borderId="1" xfId="0" applyFont="1" applyBorder="1" applyAlignment="1">
      <alignment horizontal="left"/>
    </xf>
    <xf numFmtId="3" fontId="18" fillId="0" borderId="1" xfId="0" applyNumberFormat="1" applyFont="1" applyBorder="1" applyAlignment="1">
      <alignment horizontal="right"/>
    </xf>
    <xf numFmtId="0" fontId="18" fillId="0" borderId="3" xfId="0" applyFont="1" applyBorder="1" applyAlignment="1">
      <alignment horizontal="left"/>
    </xf>
    <xf numFmtId="1" fontId="18" fillId="0" borderId="3" xfId="0" applyNumberFormat="1" applyFont="1" applyBorder="1" applyAlignment="1">
      <alignment horizontal="right"/>
    </xf>
    <xf numFmtId="0" fontId="18" fillId="0" borderId="3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14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175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/>
    <xf numFmtId="0" fontId="18" fillId="0" borderId="1" xfId="0" applyFont="1" applyBorder="1" applyAlignment="1"/>
    <xf numFmtId="181" fontId="18" fillId="0" borderId="0" xfId="0" applyNumberFormat="1" applyFont="1" applyBorder="1" applyAlignment="1">
      <alignment horizontal="right"/>
    </xf>
    <xf numFmtId="0" fontId="18" fillId="0" borderId="3" xfId="0" applyFont="1" applyBorder="1" applyAlignment="1"/>
    <xf numFmtId="1" fontId="18" fillId="0" borderId="0" xfId="0" applyNumberFormat="1" applyFont="1" applyBorder="1" applyAlignment="1">
      <alignment horizontal="right"/>
    </xf>
    <xf numFmtId="0" fontId="18" fillId="0" borderId="0" xfId="0" applyNumberFormat="1" applyFont="1" applyBorder="1" applyAlignment="1">
      <alignment horizontal="right"/>
    </xf>
    <xf numFmtId="0" fontId="18" fillId="0" borderId="3" xfId="0" applyFont="1" applyBorder="1" applyAlignment="1">
      <alignment horizontal="center"/>
    </xf>
    <xf numFmtId="0" fontId="18" fillId="0" borderId="3" xfId="0" applyFont="1" applyBorder="1" applyAlignment="1">
      <alignment horizontal="right"/>
    </xf>
    <xf numFmtId="0" fontId="18" fillId="0" borderId="0" xfId="0" applyFont="1" applyAlignment="1"/>
    <xf numFmtId="0" fontId="18" fillId="0" borderId="0" xfId="0" applyFont="1" applyAlignment="1">
      <alignment horizontal="right"/>
    </xf>
    <xf numFmtId="0" fontId="21" fillId="0" borderId="2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8" fillId="0" borderId="10" xfId="0" applyFont="1" applyFill="1" applyBorder="1" applyProtection="1"/>
    <xf numFmtId="0" fontId="18" fillId="0" borderId="11" xfId="0" applyFont="1" applyFill="1" applyBorder="1" applyProtection="1"/>
    <xf numFmtId="0" fontId="18" fillId="0" borderId="9" xfId="0" applyFont="1" applyFill="1" applyBorder="1" applyProtection="1"/>
    <xf numFmtId="0" fontId="57" fillId="0" borderId="4" xfId="0" applyFont="1" applyFill="1" applyBorder="1" applyAlignment="1">
      <alignment horizontal="left"/>
    </xf>
    <xf numFmtId="0" fontId="18" fillId="0" borderId="5" xfId="0" applyFont="1" applyFill="1" applyBorder="1"/>
    <xf numFmtId="0" fontId="17" fillId="0" borderId="4" xfId="0" applyFont="1" applyFill="1" applyBorder="1" applyAlignment="1" applyProtection="1">
      <alignment horizontal="left"/>
    </xf>
    <xf numFmtId="0" fontId="18" fillId="0" borderId="5" xfId="0" applyFont="1" applyFill="1" applyBorder="1" applyProtection="1"/>
    <xf numFmtId="171" fontId="49" fillId="0" borderId="17" xfId="0" applyNumberFormat="1" applyFont="1" applyFill="1" applyBorder="1" applyProtection="1"/>
    <xf numFmtId="164" fontId="18" fillId="0" borderId="5" xfId="0" applyNumberFormat="1" applyFont="1" applyFill="1" applyBorder="1" applyProtection="1"/>
    <xf numFmtId="0" fontId="18" fillId="0" borderId="6" xfId="0" applyFont="1" applyFill="1" applyBorder="1" applyAlignment="1">
      <alignment horizontal="fill"/>
    </xf>
    <xf numFmtId="0" fontId="18" fillId="0" borderId="1" xfId="0" applyFont="1" applyFill="1" applyBorder="1" applyAlignment="1">
      <alignment horizontal="fill"/>
    </xf>
    <xf numFmtId="0" fontId="18" fillId="0" borderId="7" xfId="0" applyFont="1" applyFill="1" applyBorder="1" applyAlignment="1">
      <alignment horizontal="fill"/>
    </xf>
    <xf numFmtId="0" fontId="18" fillId="0" borderId="4" xfId="0" applyFont="1" applyFill="1" applyBorder="1" applyAlignment="1" applyProtection="1">
      <alignment horizontal="right"/>
    </xf>
    <xf numFmtId="0" fontId="18" fillId="0" borderId="5" xfId="0" applyFont="1" applyFill="1" applyBorder="1" applyAlignment="1" applyProtection="1">
      <alignment horizontal="right"/>
    </xf>
    <xf numFmtId="0" fontId="18" fillId="0" borderId="6" xfId="0" applyFont="1" applyFill="1" applyBorder="1" applyAlignment="1" applyProtection="1">
      <alignment horizontal="right"/>
    </xf>
    <xf numFmtId="0" fontId="18" fillId="0" borderId="7" xfId="0" applyFont="1" applyFill="1" applyBorder="1" applyAlignment="1" applyProtection="1">
      <alignment horizontal="right"/>
    </xf>
    <xf numFmtId="0" fontId="18" fillId="0" borderId="4" xfId="0" applyFont="1" applyFill="1" applyBorder="1" applyProtection="1"/>
    <xf numFmtId="37" fontId="18" fillId="0" borderId="5" xfId="0" applyNumberFormat="1" applyFont="1" applyFill="1" applyBorder="1" applyProtection="1"/>
    <xf numFmtId="183" fontId="18" fillId="0" borderId="0" xfId="0" applyNumberFormat="1" applyFont="1" applyFill="1" applyBorder="1" applyProtection="1"/>
    <xf numFmtId="0" fontId="17" fillId="0" borderId="19" xfId="0" applyFont="1" applyFill="1" applyBorder="1" applyAlignment="1" applyProtection="1">
      <alignment horizontal="right"/>
    </xf>
    <xf numFmtId="0" fontId="17" fillId="0" borderId="20" xfId="0" applyFont="1" applyFill="1" applyBorder="1" applyProtection="1"/>
    <xf numFmtId="165" fontId="17" fillId="0" borderId="20" xfId="0" applyNumberFormat="1" applyFont="1" applyFill="1" applyBorder="1" applyProtection="1"/>
    <xf numFmtId="3" fontId="17" fillId="0" borderId="21" xfId="0" applyNumberFormat="1" applyFont="1" applyFill="1" applyBorder="1" applyProtection="1"/>
    <xf numFmtId="9" fontId="17" fillId="0" borderId="20" xfId="0" applyNumberFormat="1" applyFont="1" applyFill="1" applyBorder="1" applyProtection="1"/>
    <xf numFmtId="0" fontId="18" fillId="0" borderId="10" xfId="0" applyFont="1" applyFill="1" applyBorder="1" applyAlignment="1" applyProtection="1">
      <alignment horizontal="fill"/>
    </xf>
    <xf numFmtId="0" fontId="18" fillId="0" borderId="11" xfId="0" applyFont="1" applyFill="1" applyBorder="1" applyAlignment="1" applyProtection="1">
      <alignment horizontal="fill"/>
    </xf>
    <xf numFmtId="0" fontId="18" fillId="0" borderId="9" xfId="0" applyFont="1" applyFill="1" applyBorder="1" applyAlignment="1" applyProtection="1">
      <alignment horizontal="fill"/>
    </xf>
    <xf numFmtId="0" fontId="18" fillId="0" borderId="1" xfId="0" applyFont="1" applyFill="1" applyBorder="1" applyAlignment="1" applyProtection="1">
      <alignment horizontal="center"/>
    </xf>
    <xf numFmtId="0" fontId="18" fillId="0" borderId="7" xfId="0" applyFont="1" applyFill="1" applyBorder="1" applyAlignment="1" applyProtection="1">
      <alignment horizontal="center"/>
    </xf>
    <xf numFmtId="3" fontId="18" fillId="0" borderId="0" xfId="0" applyNumberFormat="1" applyFont="1" applyFill="1" applyBorder="1" applyProtection="1"/>
    <xf numFmtId="182" fontId="18" fillId="0" borderId="0" xfId="0" applyNumberFormat="1" applyFont="1" applyFill="1" applyBorder="1" applyProtection="1"/>
    <xf numFmtId="3" fontId="17" fillId="0" borderId="20" xfId="0" applyNumberFormat="1" applyFont="1" applyFill="1" applyBorder="1" applyProtection="1"/>
    <xf numFmtId="171" fontId="17" fillId="0" borderId="21" xfId="0" applyNumberFormat="1" applyFont="1" applyFill="1" applyBorder="1" applyProtection="1"/>
    <xf numFmtId="183" fontId="18" fillId="35" borderId="0" xfId="0" applyNumberFormat="1" applyFont="1" applyFill="1" applyBorder="1" applyProtection="1"/>
    <xf numFmtId="0" fontId="61" fillId="0" borderId="1" xfId="0" applyFont="1" applyBorder="1" applyAlignment="1" applyProtection="1">
      <alignment horizontal="right"/>
    </xf>
    <xf numFmtId="0" fontId="61" fillId="0" borderId="0" xfId="0" applyFont="1" applyAlignment="1">
      <alignment horizontal="center"/>
    </xf>
    <xf numFmtId="0" fontId="60" fillId="0" borderId="0" xfId="0" applyFont="1"/>
    <xf numFmtId="3" fontId="21" fillId="0" borderId="0" xfId="2090" applyNumberFormat="1" applyFont="1" applyFill="1" applyBorder="1" applyAlignment="1">
      <alignment horizontal="center"/>
    </xf>
    <xf numFmtId="171" fontId="49" fillId="0" borderId="0" xfId="0" applyNumberFormat="1" applyFont="1" applyFill="1" applyBorder="1" applyProtection="1"/>
    <xf numFmtId="0" fontId="63" fillId="0" borderId="0" xfId="0" applyFont="1"/>
    <xf numFmtId="0" fontId="18" fillId="35" borderId="0" xfId="0" applyFont="1" applyFill="1" applyBorder="1" applyAlignment="1" applyProtection="1">
      <alignment horizontal="right"/>
    </xf>
    <xf numFmtId="1" fontId="18" fillId="0" borderId="5" xfId="0" applyNumberFormat="1" applyFont="1" applyFill="1" applyBorder="1" applyProtection="1"/>
    <xf numFmtId="1" fontId="17" fillId="0" borderId="21" xfId="0" applyNumberFormat="1" applyFont="1" applyFill="1" applyBorder="1" applyProtection="1"/>
    <xf numFmtId="0" fontId="19" fillId="0" borderId="10" xfId="0" applyFont="1" applyFill="1" applyBorder="1" applyAlignment="1" applyProtection="1">
      <alignment horizontal="center" vertical="center"/>
    </xf>
    <xf numFmtId="0" fontId="19" fillId="0" borderId="11" xfId="0" applyFont="1" applyFill="1" applyBorder="1" applyAlignment="1" applyProtection="1">
      <alignment horizontal="center" vertical="center"/>
    </xf>
    <xf numFmtId="0" fontId="19" fillId="0" borderId="9" xfId="0" applyFont="1" applyFill="1" applyBorder="1" applyAlignment="1" applyProtection="1">
      <alignment horizontal="center" vertical="center"/>
    </xf>
    <xf numFmtId="0" fontId="19" fillId="0" borderId="4" xfId="0" applyFont="1" applyFill="1" applyBorder="1" applyAlignment="1" applyProtection="1">
      <alignment horizontal="center" vertical="center"/>
    </xf>
    <xf numFmtId="0" fontId="19" fillId="0" borderId="0" xfId="0" applyFont="1" applyFill="1" applyBorder="1" applyAlignment="1" applyProtection="1">
      <alignment horizontal="center" vertical="center"/>
    </xf>
    <xf numFmtId="0" fontId="19" fillId="0" borderId="5" xfId="0" applyFont="1" applyFill="1" applyBorder="1" applyAlignment="1" applyProtection="1">
      <alignment horizontal="center" vertical="center"/>
    </xf>
    <xf numFmtId="0" fontId="19" fillId="35" borderId="5" xfId="0" applyFont="1" applyFill="1" applyBorder="1" applyAlignment="1" applyProtection="1">
      <alignment horizontal="center" vertical="center"/>
    </xf>
    <xf numFmtId="0" fontId="19" fillId="0" borderId="14" xfId="0" applyFont="1" applyFill="1" applyBorder="1" applyAlignment="1" applyProtection="1">
      <alignment horizontal="center" vertical="center"/>
    </xf>
    <xf numFmtId="0" fontId="19" fillId="0" borderId="15" xfId="0" applyFont="1" applyFill="1" applyBorder="1" applyAlignment="1" applyProtection="1">
      <alignment horizontal="center" vertical="center"/>
    </xf>
    <xf numFmtId="0" fontId="19" fillId="0" borderId="16" xfId="0" applyFont="1" applyFill="1" applyBorder="1" applyAlignment="1" applyProtection="1">
      <alignment horizontal="center" vertical="center"/>
    </xf>
    <xf numFmtId="179" fontId="19" fillId="35" borderId="0" xfId="0" applyNumberFormat="1" applyFont="1" applyFill="1" applyBorder="1" applyProtection="1"/>
    <xf numFmtId="171" fontId="19" fillId="0" borderId="0" xfId="0" applyNumberFormat="1" applyFont="1" applyFill="1" applyBorder="1" applyProtection="1"/>
    <xf numFmtId="0" fontId="54" fillId="0" borderId="10" xfId="0" applyFont="1" applyFill="1" applyBorder="1" applyAlignment="1">
      <alignment horizontal="left"/>
    </xf>
    <xf numFmtId="0" fontId="19" fillId="0" borderId="11" xfId="0" applyFont="1" applyFill="1" applyBorder="1"/>
    <xf numFmtId="0" fontId="19" fillId="0" borderId="9" xfId="0" applyFont="1" applyFill="1" applyBorder="1"/>
    <xf numFmtId="0" fontId="21" fillId="0" borderId="4" xfId="0" applyFont="1" applyFill="1" applyBorder="1" applyAlignment="1" applyProtection="1">
      <alignment horizontal="left"/>
    </xf>
    <xf numFmtId="0" fontId="19" fillId="0" borderId="5" xfId="0" applyFont="1" applyFill="1" applyBorder="1" applyProtection="1"/>
    <xf numFmtId="171" fontId="50" fillId="0" borderId="17" xfId="0" applyNumberFormat="1" applyFont="1" applyFill="1" applyBorder="1" applyProtection="1"/>
    <xf numFmtId="171" fontId="50" fillId="0" borderId="0" xfId="0" applyNumberFormat="1" applyFont="1" applyFill="1" applyBorder="1" applyProtection="1"/>
    <xf numFmtId="164" fontId="19" fillId="0" borderId="5" xfId="0" applyNumberFormat="1" applyFont="1" applyFill="1" applyBorder="1" applyProtection="1"/>
    <xf numFmtId="180" fontId="50" fillId="0" borderId="17" xfId="0" applyNumberFormat="1" applyFont="1" applyFill="1" applyBorder="1" applyProtection="1"/>
    <xf numFmtId="3" fontId="50" fillId="0" borderId="17" xfId="0" applyNumberFormat="1" applyFont="1" applyFill="1" applyBorder="1" applyProtection="1"/>
    <xf numFmtId="0" fontId="19" fillId="0" borderId="6" xfId="0" applyFont="1" applyFill="1" applyBorder="1" applyAlignment="1">
      <alignment horizontal="fill"/>
    </xf>
    <xf numFmtId="0" fontId="19" fillId="0" borderId="1" xfId="0" applyFont="1" applyFill="1" applyBorder="1" applyAlignment="1">
      <alignment horizontal="fill"/>
    </xf>
    <xf numFmtId="0" fontId="19" fillId="0" borderId="7" xfId="0" applyFont="1" applyFill="1" applyBorder="1" applyAlignment="1">
      <alignment horizontal="fill"/>
    </xf>
    <xf numFmtId="0" fontId="19" fillId="0" borderId="4" xfId="0" applyFont="1" applyFill="1" applyBorder="1" applyAlignment="1" applyProtection="1">
      <alignment horizontal="right"/>
    </xf>
    <xf numFmtId="0" fontId="19" fillId="0" borderId="5" xfId="0" applyFont="1" applyFill="1" applyBorder="1" applyAlignment="1" applyProtection="1">
      <alignment horizontal="right"/>
    </xf>
    <xf numFmtId="0" fontId="19" fillId="0" borderId="6" xfId="0" applyFont="1" applyFill="1" applyBorder="1" applyAlignment="1" applyProtection="1">
      <alignment horizontal="right"/>
    </xf>
    <xf numFmtId="0" fontId="19" fillId="0" borderId="7" xfId="0" applyFont="1" applyFill="1" applyBorder="1" applyAlignment="1" applyProtection="1">
      <alignment horizontal="right"/>
    </xf>
    <xf numFmtId="0" fontId="19" fillId="0" borderId="4" xfId="0" applyFont="1" applyFill="1" applyBorder="1" applyProtection="1"/>
    <xf numFmtId="3" fontId="19" fillId="0" borderId="0" xfId="0" applyNumberFormat="1" applyFont="1" applyFill="1" applyBorder="1" applyProtection="1"/>
    <xf numFmtId="37" fontId="19" fillId="0" borderId="5" xfId="0" applyNumberFormat="1" applyFont="1" applyFill="1" applyBorder="1" applyProtection="1"/>
    <xf numFmtId="179" fontId="19" fillId="0" borderId="0" xfId="0" applyNumberFormat="1" applyFont="1" applyFill="1" applyBorder="1" applyProtection="1"/>
    <xf numFmtId="174" fontId="19" fillId="0" borderId="0" xfId="0" applyNumberFormat="1" applyFont="1" applyFill="1" applyProtection="1"/>
    <xf numFmtId="165" fontId="21" fillId="0" borderId="0" xfId="0" applyNumberFormat="1" applyFont="1" applyFill="1" applyBorder="1" applyProtection="1"/>
    <xf numFmtId="0" fontId="21" fillId="0" borderId="12" xfId="0" applyFont="1" applyFill="1" applyBorder="1" applyAlignment="1" applyProtection="1">
      <alignment horizontal="right"/>
    </xf>
    <xf numFmtId="3" fontId="21" fillId="0" borderId="2" xfId="0" applyNumberFormat="1" applyFont="1" applyFill="1" applyBorder="1" applyProtection="1"/>
    <xf numFmtId="165" fontId="21" fillId="0" borderId="2" xfId="0" applyNumberFormat="1" applyFont="1" applyFill="1" applyBorder="1" applyProtection="1"/>
    <xf numFmtId="3" fontId="21" fillId="0" borderId="13" xfId="0" applyNumberFormat="1" applyFont="1" applyFill="1" applyBorder="1" applyProtection="1"/>
    <xf numFmtId="0" fontId="19" fillId="0" borderId="14" xfId="0" applyFont="1" applyFill="1" applyBorder="1" applyProtection="1"/>
    <xf numFmtId="0" fontId="19" fillId="0" borderId="15" xfId="0" applyFont="1" applyFill="1" applyBorder="1" applyProtection="1"/>
    <xf numFmtId="0" fontId="19" fillId="0" borderId="16" xfId="0" applyFont="1" applyFill="1" applyBorder="1" applyProtection="1"/>
    <xf numFmtId="0" fontId="19" fillId="0" borderId="0" xfId="0" applyFont="1" applyFill="1" applyAlignment="1" applyProtection="1">
      <alignment horizontal="fill"/>
    </xf>
    <xf numFmtId="0" fontId="19" fillId="0" borderId="0" xfId="0" applyFont="1" applyFill="1" applyBorder="1" applyAlignment="1" applyProtection="1">
      <alignment horizontal="center"/>
    </xf>
    <xf numFmtId="0" fontId="19" fillId="0" borderId="10" xfId="0" applyFont="1" applyFill="1" applyBorder="1" applyProtection="1"/>
    <xf numFmtId="0" fontId="19" fillId="0" borderId="11" xfId="0" applyFont="1" applyFill="1" applyBorder="1" applyProtection="1"/>
    <xf numFmtId="0" fontId="19" fillId="0" borderId="22" xfId="0" applyFont="1" applyFill="1" applyBorder="1" applyAlignment="1" applyProtection="1">
      <alignment horizontal="center"/>
    </xf>
    <xf numFmtId="0" fontId="19" fillId="0" borderId="23" xfId="0" applyFont="1" applyFill="1" applyBorder="1" applyAlignment="1" applyProtection="1">
      <alignment horizontal="center"/>
    </xf>
    <xf numFmtId="172" fontId="19" fillId="0" borderId="0" xfId="0" applyNumberFormat="1" applyFont="1" applyFill="1" applyBorder="1" applyProtection="1"/>
    <xf numFmtId="0" fontId="21" fillId="0" borderId="19" xfId="0" applyFont="1" applyFill="1" applyBorder="1" applyAlignment="1" applyProtection="1">
      <alignment horizontal="right"/>
    </xf>
    <xf numFmtId="171" fontId="21" fillId="0" borderId="2" xfId="0" applyNumberFormat="1" applyFont="1" applyFill="1" applyBorder="1" applyProtection="1"/>
    <xf numFmtId="0" fontId="18" fillId="0" borderId="11" xfId="0" applyFont="1" applyFill="1" applyBorder="1" applyAlignment="1" applyProtection="1">
      <alignment horizontal="center"/>
    </xf>
    <xf numFmtId="0" fontId="18" fillId="0" borderId="9" xfId="0" applyFont="1" applyFill="1" applyBorder="1" applyAlignment="1" applyProtection="1">
      <alignment horizontal="center"/>
    </xf>
    <xf numFmtId="0" fontId="17" fillId="0" borderId="11" xfId="0" applyFont="1" applyFill="1" applyBorder="1"/>
    <xf numFmtId="10" fontId="18" fillId="35" borderId="0" xfId="0" applyNumberFormat="1" applyFont="1" applyFill="1" applyBorder="1" applyProtection="1"/>
    <xf numFmtId="3" fontId="18" fillId="0" borderId="0" xfId="0" applyNumberFormat="1" applyFont="1" applyBorder="1" applyProtection="1"/>
    <xf numFmtId="0" fontId="16" fillId="0" borderId="10" xfId="0" applyFont="1" applyFill="1" applyBorder="1" applyAlignment="1"/>
    <xf numFmtId="0" fontId="16" fillId="0" borderId="11" xfId="0" applyFont="1" applyFill="1" applyBorder="1" applyAlignment="1"/>
    <xf numFmtId="0" fontId="18" fillId="0" borderId="9" xfId="0" applyFont="1" applyFill="1" applyBorder="1"/>
    <xf numFmtId="0" fontId="17" fillId="0" borderId="4" xfId="0" applyFont="1" applyFill="1" applyBorder="1" applyAlignment="1" applyProtection="1">
      <alignment horizontal="right"/>
    </xf>
    <xf numFmtId="0" fontId="17" fillId="0" borderId="0" xfId="0" applyFont="1" applyFill="1" applyBorder="1" applyAlignment="1" applyProtection="1"/>
    <xf numFmtId="0" fontId="17" fillId="0" borderId="4" xfId="0" applyFont="1" applyFill="1" applyBorder="1" applyProtection="1"/>
    <xf numFmtId="0" fontId="17" fillId="0" borderId="5" xfId="0" applyFont="1" applyFill="1" applyBorder="1" applyAlignment="1" applyProtection="1">
      <alignment horizontal="right"/>
    </xf>
    <xf numFmtId="0" fontId="17" fillId="0" borderId="6" xfId="0" applyFont="1" applyFill="1" applyBorder="1" applyAlignment="1" applyProtection="1">
      <alignment horizontal="right"/>
    </xf>
    <xf numFmtId="0" fontId="17" fillId="0" borderId="7" xfId="0" applyFont="1" applyFill="1" applyBorder="1" applyAlignment="1" applyProtection="1">
      <alignment horizontal="right"/>
    </xf>
    <xf numFmtId="3" fontId="18" fillId="0" borderId="5" xfId="0" applyNumberFormat="1" applyFont="1" applyFill="1" applyBorder="1" applyProtection="1"/>
    <xf numFmtId="0" fontId="17" fillId="0" borderId="12" xfId="0" applyFont="1" applyFill="1" applyBorder="1" applyAlignment="1" applyProtection="1">
      <alignment horizontal="right"/>
    </xf>
    <xf numFmtId="3" fontId="17" fillId="0" borderId="2" xfId="0" applyNumberFormat="1" applyFont="1" applyFill="1" applyBorder="1" applyProtection="1"/>
    <xf numFmtId="165" fontId="17" fillId="0" borderId="2" xfId="0" applyNumberFormat="1" applyFont="1" applyFill="1" applyBorder="1" applyProtection="1"/>
    <xf numFmtId="3" fontId="17" fillId="0" borderId="13" xfId="0" applyNumberFormat="1" applyFont="1" applyFill="1" applyBorder="1" applyProtection="1"/>
    <xf numFmtId="0" fontId="18" fillId="0" borderId="4" xfId="0" applyFont="1" applyFill="1" applyBorder="1" applyAlignment="1" applyProtection="1">
      <alignment horizontal="fill"/>
    </xf>
    <xf numFmtId="0" fontId="18" fillId="0" borderId="5" xfId="0" applyFont="1" applyFill="1" applyBorder="1" applyAlignment="1" applyProtection="1">
      <alignment horizontal="fill"/>
    </xf>
    <xf numFmtId="0" fontId="17" fillId="0" borderId="8" xfId="0" applyFont="1" applyFill="1" applyBorder="1" applyProtection="1"/>
    <xf numFmtId="0" fontId="17" fillId="0" borderId="3" xfId="0" applyFont="1" applyFill="1" applyBorder="1" applyProtection="1"/>
    <xf numFmtId="0" fontId="17" fillId="0" borderId="3" xfId="0" applyFont="1" applyFill="1" applyBorder="1" applyAlignment="1" applyProtection="1">
      <alignment horizontal="right"/>
    </xf>
    <xf numFmtId="0" fontId="17" fillId="0" borderId="18" xfId="0" applyFont="1" applyFill="1" applyBorder="1" applyAlignment="1" applyProtection="1">
      <alignment horizontal="right"/>
    </xf>
    <xf numFmtId="0" fontId="17" fillId="0" borderId="7" xfId="0" applyFont="1" applyFill="1" applyBorder="1" applyProtection="1"/>
    <xf numFmtId="3" fontId="18" fillId="0" borderId="20" xfId="0" applyNumberFormat="1" applyFont="1" applyFill="1" applyBorder="1" applyProtection="1"/>
    <xf numFmtId="0" fontId="54" fillId="0" borderId="36" xfId="0" applyFont="1" applyFill="1" applyBorder="1" applyAlignment="1">
      <alignment horizontal="left"/>
    </xf>
    <xf numFmtId="0" fontId="55" fillId="0" borderId="3" xfId="0" applyFont="1" applyFill="1" applyBorder="1"/>
    <xf numFmtId="0" fontId="19" fillId="0" borderId="3" xfId="0" applyFont="1" applyFill="1" applyBorder="1"/>
    <xf numFmtId="0" fontId="19" fillId="0" borderId="37" xfId="0" applyFont="1" applyFill="1" applyBorder="1"/>
    <xf numFmtId="0" fontId="21" fillId="0" borderId="38" xfId="0" applyFont="1" applyFill="1" applyBorder="1" applyAlignment="1" applyProtection="1">
      <alignment horizontal="left"/>
    </xf>
    <xf numFmtId="0" fontId="19" fillId="0" borderId="39" xfId="0" applyFont="1" applyFill="1" applyBorder="1" applyProtection="1"/>
    <xf numFmtId="164" fontId="19" fillId="0" borderId="39" xfId="0" applyNumberFormat="1" applyFont="1" applyFill="1" applyBorder="1" applyProtection="1"/>
    <xf numFmtId="0" fontId="19" fillId="0" borderId="40" xfId="0" applyFont="1" applyFill="1" applyBorder="1" applyAlignment="1">
      <alignment horizontal="fill"/>
    </xf>
    <xf numFmtId="0" fontId="19" fillId="0" borderId="41" xfId="0" applyFont="1" applyFill="1" applyBorder="1" applyAlignment="1">
      <alignment horizontal="fill"/>
    </xf>
    <xf numFmtId="0" fontId="19" fillId="0" borderId="38" xfId="0" applyFont="1" applyFill="1" applyBorder="1" applyAlignment="1" applyProtection="1">
      <alignment horizontal="right"/>
    </xf>
    <xf numFmtId="0" fontId="19" fillId="0" borderId="39" xfId="0" applyFont="1" applyFill="1" applyBorder="1" applyAlignment="1" applyProtection="1">
      <alignment horizontal="right"/>
    </xf>
    <xf numFmtId="0" fontId="19" fillId="0" borderId="40" xfId="0" applyFont="1" applyFill="1" applyBorder="1" applyAlignment="1" applyProtection="1">
      <alignment horizontal="right"/>
    </xf>
    <xf numFmtId="0" fontId="19" fillId="0" borderId="41" xfId="0" applyFont="1" applyFill="1" applyBorder="1" applyAlignment="1" applyProtection="1">
      <alignment horizontal="right"/>
    </xf>
    <xf numFmtId="0" fontId="19" fillId="0" borderId="38" xfId="0" applyFont="1" applyFill="1" applyBorder="1" applyProtection="1"/>
    <xf numFmtId="3" fontId="19" fillId="0" borderId="39" xfId="0" applyNumberFormat="1" applyFont="1" applyFill="1" applyBorder="1" applyProtection="1"/>
    <xf numFmtId="0" fontId="21" fillId="0" borderId="42" xfId="0" applyFont="1" applyFill="1" applyBorder="1" applyAlignment="1" applyProtection="1">
      <alignment horizontal="right"/>
    </xf>
    <xf numFmtId="3" fontId="21" fillId="0" borderId="43" xfId="0" applyNumberFormat="1" applyFont="1" applyFill="1" applyBorder="1" applyProtection="1"/>
    <xf numFmtId="0" fontId="19" fillId="0" borderId="40" xfId="0" applyFont="1" applyFill="1" applyBorder="1" applyProtection="1"/>
    <xf numFmtId="0" fontId="19" fillId="0" borderId="41" xfId="0" applyFont="1" applyFill="1" applyBorder="1" applyProtection="1"/>
    <xf numFmtId="0" fontId="19" fillId="0" borderId="36" xfId="0" applyFont="1" applyFill="1" applyBorder="1" applyProtection="1"/>
    <xf numFmtId="0" fontId="19" fillId="0" borderId="3" xfId="0" applyFont="1" applyFill="1" applyBorder="1" applyProtection="1"/>
    <xf numFmtId="0" fontId="19" fillId="0" borderId="43" xfId="0" applyFont="1" applyFill="1" applyBorder="1" applyAlignment="1" applyProtection="1">
      <alignment horizontal="center"/>
    </xf>
    <xf numFmtId="171" fontId="21" fillId="0" borderId="43" xfId="0" applyNumberFormat="1" applyFont="1" applyFill="1" applyBorder="1" applyProtection="1"/>
  </cellXfs>
  <cellStyles count="28017">
    <cellStyle name="20% - Accent1" xfId="25" builtinId="30" customBuiltin="1"/>
    <cellStyle name="20% - Accent1 10" xfId="443" xr:uid="{00000000-0005-0000-0000-000001000000}"/>
    <cellStyle name="20% - Accent1 10 10" xfId="27978" xr:uid="{00000000-0005-0000-0000-000002000000}"/>
    <cellStyle name="20% - Accent1 10 11" xfId="10766" xr:uid="{00000000-0005-0000-0000-000003000000}"/>
    <cellStyle name="20% - Accent1 10 2" xfId="1218" xr:uid="{00000000-0005-0000-0000-000004000000}"/>
    <cellStyle name="20% - Accent1 10 2 2" xfId="2831" xr:uid="{00000000-0005-0000-0000-000005000000}"/>
    <cellStyle name="20% - Accent1 10 2 2 2" xfId="9596" xr:uid="{00000000-0005-0000-0000-000006000000}"/>
    <cellStyle name="20% - Accent1 10 2 2 2 2" xfId="26792" xr:uid="{00000000-0005-0000-0000-000007000000}"/>
    <cellStyle name="20% - Accent1 10 2 2 2 3" xfId="16391" xr:uid="{00000000-0005-0000-0000-000008000000}"/>
    <cellStyle name="20% - Accent1 10 2 2 3" xfId="5988" xr:uid="{00000000-0005-0000-0000-000009000000}"/>
    <cellStyle name="20% - Accent1 10 2 2 3 2" xfId="23184" xr:uid="{00000000-0005-0000-0000-00000A000000}"/>
    <cellStyle name="20% - Accent1 10 2 2 4" xfId="20027" xr:uid="{00000000-0005-0000-0000-00000B000000}"/>
    <cellStyle name="20% - Accent1 10 2 2 5" xfId="12783" xr:uid="{00000000-0005-0000-0000-00000C000000}"/>
    <cellStyle name="20% - Accent1 10 2 3" xfId="7987" xr:uid="{00000000-0005-0000-0000-00000D000000}"/>
    <cellStyle name="20% - Accent1 10 2 3 2" xfId="25183" xr:uid="{00000000-0005-0000-0000-00000E000000}"/>
    <cellStyle name="20% - Accent1 10 2 3 3" xfId="14782" xr:uid="{00000000-0005-0000-0000-00000F000000}"/>
    <cellStyle name="20% - Accent1 10 2 4" xfId="4379" xr:uid="{00000000-0005-0000-0000-000010000000}"/>
    <cellStyle name="20% - Accent1 10 2 4 2" xfId="21575" xr:uid="{00000000-0005-0000-0000-000011000000}"/>
    <cellStyle name="20% - Accent1 10 2 5" xfId="18418" xr:uid="{00000000-0005-0000-0000-000012000000}"/>
    <cellStyle name="20% - Accent1 10 2 6" xfId="11174" xr:uid="{00000000-0005-0000-0000-000013000000}"/>
    <cellStyle name="20% - Accent1 10 3" xfId="1626" xr:uid="{00000000-0005-0000-0000-000014000000}"/>
    <cellStyle name="20% - Accent1 10 3 2" xfId="3227" xr:uid="{00000000-0005-0000-0000-000015000000}"/>
    <cellStyle name="20% - Accent1 10 3 2 2" xfId="9992" xr:uid="{00000000-0005-0000-0000-000016000000}"/>
    <cellStyle name="20% - Accent1 10 3 2 2 2" xfId="27188" xr:uid="{00000000-0005-0000-0000-000017000000}"/>
    <cellStyle name="20% - Accent1 10 3 2 2 3" xfId="16787" xr:uid="{00000000-0005-0000-0000-000018000000}"/>
    <cellStyle name="20% - Accent1 10 3 2 3" xfId="6384" xr:uid="{00000000-0005-0000-0000-000019000000}"/>
    <cellStyle name="20% - Accent1 10 3 2 3 2" xfId="23580" xr:uid="{00000000-0005-0000-0000-00001A000000}"/>
    <cellStyle name="20% - Accent1 10 3 2 4" xfId="20423" xr:uid="{00000000-0005-0000-0000-00001B000000}"/>
    <cellStyle name="20% - Accent1 10 3 2 5" xfId="13179" xr:uid="{00000000-0005-0000-0000-00001C000000}"/>
    <cellStyle name="20% - Accent1 10 3 3" xfId="8395" xr:uid="{00000000-0005-0000-0000-00001D000000}"/>
    <cellStyle name="20% - Accent1 10 3 3 2" xfId="25591" xr:uid="{00000000-0005-0000-0000-00001E000000}"/>
    <cellStyle name="20% - Accent1 10 3 3 3" xfId="15190" xr:uid="{00000000-0005-0000-0000-00001F000000}"/>
    <cellStyle name="20% - Accent1 10 3 4" xfId="4787" xr:uid="{00000000-0005-0000-0000-000020000000}"/>
    <cellStyle name="20% - Accent1 10 3 4 2" xfId="21983" xr:uid="{00000000-0005-0000-0000-000021000000}"/>
    <cellStyle name="20% - Accent1 10 3 5" xfId="18826" xr:uid="{00000000-0005-0000-0000-000022000000}"/>
    <cellStyle name="20% - Accent1 10 3 6" xfId="11582" xr:uid="{00000000-0005-0000-0000-000023000000}"/>
    <cellStyle name="20% - Accent1 10 4" xfId="2034" xr:uid="{00000000-0005-0000-0000-000024000000}"/>
    <cellStyle name="20% - Accent1 10 4 2" xfId="3623" xr:uid="{00000000-0005-0000-0000-000025000000}"/>
    <cellStyle name="20% - Accent1 10 4 2 2" xfId="10388" xr:uid="{00000000-0005-0000-0000-000026000000}"/>
    <cellStyle name="20% - Accent1 10 4 2 2 2" xfId="27584" xr:uid="{00000000-0005-0000-0000-000027000000}"/>
    <cellStyle name="20% - Accent1 10 4 2 2 3" xfId="17183" xr:uid="{00000000-0005-0000-0000-000028000000}"/>
    <cellStyle name="20% - Accent1 10 4 2 3" xfId="6780" xr:uid="{00000000-0005-0000-0000-000029000000}"/>
    <cellStyle name="20% - Accent1 10 4 2 3 2" xfId="23976" xr:uid="{00000000-0005-0000-0000-00002A000000}"/>
    <cellStyle name="20% - Accent1 10 4 2 4" xfId="20819" xr:uid="{00000000-0005-0000-0000-00002B000000}"/>
    <cellStyle name="20% - Accent1 10 4 2 5" xfId="13575" xr:uid="{00000000-0005-0000-0000-00002C000000}"/>
    <cellStyle name="20% - Accent1 10 4 3" xfId="8803" xr:uid="{00000000-0005-0000-0000-00002D000000}"/>
    <cellStyle name="20% - Accent1 10 4 3 2" xfId="25999" xr:uid="{00000000-0005-0000-0000-00002E000000}"/>
    <cellStyle name="20% - Accent1 10 4 3 3" xfId="15598" xr:uid="{00000000-0005-0000-0000-00002F000000}"/>
    <cellStyle name="20% - Accent1 10 4 4" xfId="5195" xr:uid="{00000000-0005-0000-0000-000030000000}"/>
    <cellStyle name="20% - Accent1 10 4 4 2" xfId="22391" xr:uid="{00000000-0005-0000-0000-000031000000}"/>
    <cellStyle name="20% - Accent1 10 4 5" xfId="19234" xr:uid="{00000000-0005-0000-0000-000032000000}"/>
    <cellStyle name="20% - Accent1 10 4 6" xfId="11990" xr:uid="{00000000-0005-0000-0000-000033000000}"/>
    <cellStyle name="20% - Accent1 10 5" xfId="2393" xr:uid="{00000000-0005-0000-0000-000034000000}"/>
    <cellStyle name="20% - Accent1 10 5 2" xfId="9159" xr:uid="{00000000-0005-0000-0000-000035000000}"/>
    <cellStyle name="20% - Accent1 10 5 2 2" xfId="26355" xr:uid="{00000000-0005-0000-0000-000036000000}"/>
    <cellStyle name="20% - Accent1 10 5 2 3" xfId="15954" xr:uid="{00000000-0005-0000-0000-000037000000}"/>
    <cellStyle name="20% - Accent1 10 5 3" xfId="5551" xr:uid="{00000000-0005-0000-0000-000038000000}"/>
    <cellStyle name="20% - Accent1 10 5 3 2" xfId="22747" xr:uid="{00000000-0005-0000-0000-000039000000}"/>
    <cellStyle name="20% - Accent1 10 5 4" xfId="19590" xr:uid="{00000000-0005-0000-0000-00003A000000}"/>
    <cellStyle name="20% - Accent1 10 5 5" xfId="12346" xr:uid="{00000000-0005-0000-0000-00003B000000}"/>
    <cellStyle name="20% - Accent1 10 6" xfId="810" xr:uid="{00000000-0005-0000-0000-00003C000000}"/>
    <cellStyle name="20% - Accent1 10 6 2" xfId="7579" xr:uid="{00000000-0005-0000-0000-00003D000000}"/>
    <cellStyle name="20% - Accent1 10 6 2 2" xfId="24775" xr:uid="{00000000-0005-0000-0000-00003E000000}"/>
    <cellStyle name="20% - Accent1 10 6 3" xfId="18010" xr:uid="{00000000-0005-0000-0000-00003F000000}"/>
    <cellStyle name="20% - Accent1 10 6 4" xfId="14374" xr:uid="{00000000-0005-0000-0000-000040000000}"/>
    <cellStyle name="20% - Accent1 10 7" xfId="7212" xr:uid="{00000000-0005-0000-0000-000041000000}"/>
    <cellStyle name="20% - Accent1 10 7 2" xfId="24408" xr:uid="{00000000-0005-0000-0000-000042000000}"/>
    <cellStyle name="20% - Accent1 10 7 3" xfId="14007" xr:uid="{00000000-0005-0000-0000-000043000000}"/>
    <cellStyle name="20% - Accent1 10 8" xfId="3971" xr:uid="{00000000-0005-0000-0000-000044000000}"/>
    <cellStyle name="20% - Accent1 10 8 2" xfId="21167" xr:uid="{00000000-0005-0000-0000-000045000000}"/>
    <cellStyle name="20% - Accent1 10 9" xfId="17643" xr:uid="{00000000-0005-0000-0000-000046000000}"/>
    <cellStyle name="20% - Accent1 11" xfId="125" xr:uid="{00000000-0005-0000-0000-000047000000}"/>
    <cellStyle name="20% - Accent1 11 2" xfId="1314" xr:uid="{00000000-0005-0000-0000-000048000000}"/>
    <cellStyle name="20% - Accent1 11 2 2" xfId="2915" xr:uid="{00000000-0005-0000-0000-000049000000}"/>
    <cellStyle name="20% - Accent1 11 2 2 2" xfId="9680" xr:uid="{00000000-0005-0000-0000-00004A000000}"/>
    <cellStyle name="20% - Accent1 11 2 2 2 2" xfId="26876" xr:uid="{00000000-0005-0000-0000-00004B000000}"/>
    <cellStyle name="20% - Accent1 11 2 2 2 3" xfId="16475" xr:uid="{00000000-0005-0000-0000-00004C000000}"/>
    <cellStyle name="20% - Accent1 11 2 2 3" xfId="6072" xr:uid="{00000000-0005-0000-0000-00004D000000}"/>
    <cellStyle name="20% - Accent1 11 2 2 3 2" xfId="23268" xr:uid="{00000000-0005-0000-0000-00004E000000}"/>
    <cellStyle name="20% - Accent1 11 2 2 4" xfId="20111" xr:uid="{00000000-0005-0000-0000-00004F000000}"/>
    <cellStyle name="20% - Accent1 11 2 2 5" xfId="12867" xr:uid="{00000000-0005-0000-0000-000050000000}"/>
    <cellStyle name="20% - Accent1 11 2 3" xfId="8083" xr:uid="{00000000-0005-0000-0000-000051000000}"/>
    <cellStyle name="20% - Accent1 11 2 3 2" xfId="25279" xr:uid="{00000000-0005-0000-0000-000052000000}"/>
    <cellStyle name="20% - Accent1 11 2 3 3" xfId="14878" xr:uid="{00000000-0005-0000-0000-000053000000}"/>
    <cellStyle name="20% - Accent1 11 2 4" xfId="4475" xr:uid="{00000000-0005-0000-0000-000054000000}"/>
    <cellStyle name="20% - Accent1 11 2 4 2" xfId="21671" xr:uid="{00000000-0005-0000-0000-000055000000}"/>
    <cellStyle name="20% - Accent1 11 2 5" xfId="18514" xr:uid="{00000000-0005-0000-0000-000056000000}"/>
    <cellStyle name="20% - Accent1 11 2 6" xfId="11270" xr:uid="{00000000-0005-0000-0000-000057000000}"/>
    <cellStyle name="20% - Accent1 11 3" xfId="1722" xr:uid="{00000000-0005-0000-0000-000058000000}"/>
    <cellStyle name="20% - Accent1 11 3 2" xfId="3311" xr:uid="{00000000-0005-0000-0000-000059000000}"/>
    <cellStyle name="20% - Accent1 11 3 2 2" xfId="10076" xr:uid="{00000000-0005-0000-0000-00005A000000}"/>
    <cellStyle name="20% - Accent1 11 3 2 2 2" xfId="27272" xr:uid="{00000000-0005-0000-0000-00005B000000}"/>
    <cellStyle name="20% - Accent1 11 3 2 2 3" xfId="16871" xr:uid="{00000000-0005-0000-0000-00005C000000}"/>
    <cellStyle name="20% - Accent1 11 3 2 3" xfId="6468" xr:uid="{00000000-0005-0000-0000-00005D000000}"/>
    <cellStyle name="20% - Accent1 11 3 2 3 2" xfId="23664" xr:uid="{00000000-0005-0000-0000-00005E000000}"/>
    <cellStyle name="20% - Accent1 11 3 2 4" xfId="20507" xr:uid="{00000000-0005-0000-0000-00005F000000}"/>
    <cellStyle name="20% - Accent1 11 3 2 5" xfId="13263" xr:uid="{00000000-0005-0000-0000-000060000000}"/>
    <cellStyle name="20% - Accent1 11 3 3" xfId="8491" xr:uid="{00000000-0005-0000-0000-000061000000}"/>
    <cellStyle name="20% - Accent1 11 3 3 2" xfId="25687" xr:uid="{00000000-0005-0000-0000-000062000000}"/>
    <cellStyle name="20% - Accent1 11 3 3 3" xfId="15286" xr:uid="{00000000-0005-0000-0000-000063000000}"/>
    <cellStyle name="20% - Accent1 11 3 4" xfId="4883" xr:uid="{00000000-0005-0000-0000-000064000000}"/>
    <cellStyle name="20% - Accent1 11 3 4 2" xfId="22079" xr:uid="{00000000-0005-0000-0000-000065000000}"/>
    <cellStyle name="20% - Accent1 11 3 5" xfId="18922" xr:uid="{00000000-0005-0000-0000-000066000000}"/>
    <cellStyle name="20% - Accent1 11 3 6" xfId="11678" xr:uid="{00000000-0005-0000-0000-000067000000}"/>
    <cellStyle name="20% - Accent1 11 4" xfId="2474" xr:uid="{00000000-0005-0000-0000-000068000000}"/>
    <cellStyle name="20% - Accent1 11 4 2" xfId="9239" xr:uid="{00000000-0005-0000-0000-000069000000}"/>
    <cellStyle name="20% - Accent1 11 4 2 2" xfId="26435" xr:uid="{00000000-0005-0000-0000-00006A000000}"/>
    <cellStyle name="20% - Accent1 11 4 2 3" xfId="16034" xr:uid="{00000000-0005-0000-0000-00006B000000}"/>
    <cellStyle name="20% - Accent1 11 4 3" xfId="5631" xr:uid="{00000000-0005-0000-0000-00006C000000}"/>
    <cellStyle name="20% - Accent1 11 4 3 2" xfId="22827" xr:uid="{00000000-0005-0000-0000-00006D000000}"/>
    <cellStyle name="20% - Accent1 11 4 4" xfId="19670" xr:uid="{00000000-0005-0000-0000-00006E000000}"/>
    <cellStyle name="20% - Accent1 11 4 5" xfId="12426" xr:uid="{00000000-0005-0000-0000-00006F000000}"/>
    <cellStyle name="20% - Accent1 11 5" xfId="906" xr:uid="{00000000-0005-0000-0000-000070000000}"/>
    <cellStyle name="20% - Accent1 11 5 2" xfId="7675" xr:uid="{00000000-0005-0000-0000-000071000000}"/>
    <cellStyle name="20% - Accent1 11 5 2 2" xfId="24871" xr:uid="{00000000-0005-0000-0000-000072000000}"/>
    <cellStyle name="20% - Accent1 11 5 3" xfId="18106" xr:uid="{00000000-0005-0000-0000-000073000000}"/>
    <cellStyle name="20% - Accent1 11 5 4" xfId="14470" xr:uid="{00000000-0005-0000-0000-000074000000}"/>
    <cellStyle name="20% - Accent1 11 6" xfId="6900" xr:uid="{00000000-0005-0000-0000-000075000000}"/>
    <cellStyle name="20% - Accent1 11 6 2" xfId="24096" xr:uid="{00000000-0005-0000-0000-000076000000}"/>
    <cellStyle name="20% - Accent1 11 6 3" xfId="13695" xr:uid="{00000000-0005-0000-0000-000077000000}"/>
    <cellStyle name="20% - Accent1 11 7" xfId="4067" xr:uid="{00000000-0005-0000-0000-000078000000}"/>
    <cellStyle name="20% - Accent1 11 7 2" xfId="21263" xr:uid="{00000000-0005-0000-0000-000079000000}"/>
    <cellStyle name="20% - Accent1 11 8" xfId="17331" xr:uid="{00000000-0005-0000-0000-00007A000000}"/>
    <cellStyle name="20% - Accent1 11 9" xfId="10862" xr:uid="{00000000-0005-0000-0000-00007B000000}"/>
    <cellStyle name="20% - Accent1 12" xfId="458" xr:uid="{00000000-0005-0000-0000-00007C000000}"/>
    <cellStyle name="20% - Accent1 12 2" xfId="2494" xr:uid="{00000000-0005-0000-0000-00007D000000}"/>
    <cellStyle name="20% - Accent1 12 2 2" xfId="9259" xr:uid="{00000000-0005-0000-0000-00007E000000}"/>
    <cellStyle name="20% - Accent1 12 2 2 2" xfId="26455" xr:uid="{00000000-0005-0000-0000-00007F000000}"/>
    <cellStyle name="20% - Accent1 12 2 2 3" xfId="16054" xr:uid="{00000000-0005-0000-0000-000080000000}"/>
    <cellStyle name="20% - Accent1 12 2 3" xfId="5651" xr:uid="{00000000-0005-0000-0000-000081000000}"/>
    <cellStyle name="20% - Accent1 12 2 3 2" xfId="22847" xr:uid="{00000000-0005-0000-0000-000082000000}"/>
    <cellStyle name="20% - Accent1 12 2 4" xfId="19690" xr:uid="{00000000-0005-0000-0000-000083000000}"/>
    <cellStyle name="20% - Accent1 12 2 5" xfId="12446" xr:uid="{00000000-0005-0000-0000-000084000000}"/>
    <cellStyle name="20% - Accent1 12 3" xfId="822" xr:uid="{00000000-0005-0000-0000-000085000000}"/>
    <cellStyle name="20% - Accent1 12 3 2" xfId="7591" xr:uid="{00000000-0005-0000-0000-000086000000}"/>
    <cellStyle name="20% - Accent1 12 3 2 2" xfId="24787" xr:uid="{00000000-0005-0000-0000-000087000000}"/>
    <cellStyle name="20% - Accent1 12 3 3" xfId="18022" xr:uid="{00000000-0005-0000-0000-000088000000}"/>
    <cellStyle name="20% - Accent1 12 3 4" xfId="14386" xr:uid="{00000000-0005-0000-0000-000089000000}"/>
    <cellStyle name="20% - Accent1 12 4" xfId="7227" xr:uid="{00000000-0005-0000-0000-00008A000000}"/>
    <cellStyle name="20% - Accent1 12 4 2" xfId="24423" xr:uid="{00000000-0005-0000-0000-00008B000000}"/>
    <cellStyle name="20% - Accent1 12 4 3" xfId="14022" xr:uid="{00000000-0005-0000-0000-00008C000000}"/>
    <cellStyle name="20% - Accent1 12 5" xfId="3983" xr:uid="{00000000-0005-0000-0000-00008D000000}"/>
    <cellStyle name="20% - Accent1 12 5 2" xfId="21179" xr:uid="{00000000-0005-0000-0000-00008E000000}"/>
    <cellStyle name="20% - Accent1 12 6" xfId="17658" xr:uid="{00000000-0005-0000-0000-00008F000000}"/>
    <cellStyle name="20% - Accent1 12 7" xfId="10778" xr:uid="{00000000-0005-0000-0000-000090000000}"/>
    <cellStyle name="20% - Accent1 13" xfId="472" xr:uid="{00000000-0005-0000-0000-000091000000}"/>
    <cellStyle name="20% - Accent1 13 2" xfId="2508" xr:uid="{00000000-0005-0000-0000-000092000000}"/>
    <cellStyle name="20% - Accent1 13 2 2" xfId="9273" xr:uid="{00000000-0005-0000-0000-000093000000}"/>
    <cellStyle name="20% - Accent1 13 2 2 2" xfId="26469" xr:uid="{00000000-0005-0000-0000-000094000000}"/>
    <cellStyle name="20% - Accent1 13 2 2 3" xfId="16068" xr:uid="{00000000-0005-0000-0000-000095000000}"/>
    <cellStyle name="20% - Accent1 13 2 3" xfId="5665" xr:uid="{00000000-0005-0000-0000-000096000000}"/>
    <cellStyle name="20% - Accent1 13 2 3 2" xfId="22861" xr:uid="{00000000-0005-0000-0000-000097000000}"/>
    <cellStyle name="20% - Accent1 13 2 4" xfId="19704" xr:uid="{00000000-0005-0000-0000-000098000000}"/>
    <cellStyle name="20% - Accent1 13 2 5" xfId="12460" xr:uid="{00000000-0005-0000-0000-000099000000}"/>
    <cellStyle name="20% - Accent1 13 3" xfId="1230" xr:uid="{00000000-0005-0000-0000-00009A000000}"/>
    <cellStyle name="20% - Accent1 13 3 2" xfId="7999" xr:uid="{00000000-0005-0000-0000-00009B000000}"/>
    <cellStyle name="20% - Accent1 13 3 2 2" xfId="25195" xr:uid="{00000000-0005-0000-0000-00009C000000}"/>
    <cellStyle name="20% - Accent1 13 3 3" xfId="18430" xr:uid="{00000000-0005-0000-0000-00009D000000}"/>
    <cellStyle name="20% - Accent1 13 3 4" xfId="14794" xr:uid="{00000000-0005-0000-0000-00009E000000}"/>
    <cellStyle name="20% - Accent1 13 4" xfId="7241" xr:uid="{00000000-0005-0000-0000-00009F000000}"/>
    <cellStyle name="20% - Accent1 13 4 2" xfId="24437" xr:uid="{00000000-0005-0000-0000-0000A0000000}"/>
    <cellStyle name="20% - Accent1 13 4 3" xfId="14036" xr:uid="{00000000-0005-0000-0000-0000A1000000}"/>
    <cellStyle name="20% - Accent1 13 5" xfId="4391" xr:uid="{00000000-0005-0000-0000-0000A2000000}"/>
    <cellStyle name="20% - Accent1 13 5 2" xfId="21587" xr:uid="{00000000-0005-0000-0000-0000A3000000}"/>
    <cellStyle name="20% - Accent1 13 6" xfId="17672" xr:uid="{00000000-0005-0000-0000-0000A4000000}"/>
    <cellStyle name="20% - Accent1 13 7" xfId="11186" xr:uid="{00000000-0005-0000-0000-0000A5000000}"/>
    <cellStyle name="20% - Accent1 14" xfId="486" xr:uid="{00000000-0005-0000-0000-0000A6000000}"/>
    <cellStyle name="20% - Accent1 14 2" xfId="2520" xr:uid="{00000000-0005-0000-0000-0000A7000000}"/>
    <cellStyle name="20% - Accent1 14 2 2" xfId="9285" xr:uid="{00000000-0005-0000-0000-0000A8000000}"/>
    <cellStyle name="20% - Accent1 14 2 2 2" xfId="26481" xr:uid="{00000000-0005-0000-0000-0000A9000000}"/>
    <cellStyle name="20% - Accent1 14 2 2 3" xfId="16080" xr:uid="{00000000-0005-0000-0000-0000AA000000}"/>
    <cellStyle name="20% - Accent1 14 2 3" xfId="5677" xr:uid="{00000000-0005-0000-0000-0000AB000000}"/>
    <cellStyle name="20% - Accent1 14 2 3 2" xfId="22873" xr:uid="{00000000-0005-0000-0000-0000AC000000}"/>
    <cellStyle name="20% - Accent1 14 2 4" xfId="19716" xr:uid="{00000000-0005-0000-0000-0000AD000000}"/>
    <cellStyle name="20% - Accent1 14 2 5" xfId="12472" xr:uid="{00000000-0005-0000-0000-0000AE000000}"/>
    <cellStyle name="20% - Accent1 14 3" xfId="1638" xr:uid="{00000000-0005-0000-0000-0000AF000000}"/>
    <cellStyle name="20% - Accent1 14 3 2" xfId="8407" xr:uid="{00000000-0005-0000-0000-0000B0000000}"/>
    <cellStyle name="20% - Accent1 14 3 2 2" xfId="25603" xr:uid="{00000000-0005-0000-0000-0000B1000000}"/>
    <cellStyle name="20% - Accent1 14 3 3" xfId="18838" xr:uid="{00000000-0005-0000-0000-0000B2000000}"/>
    <cellStyle name="20% - Accent1 14 3 4" xfId="15202" xr:uid="{00000000-0005-0000-0000-0000B3000000}"/>
    <cellStyle name="20% - Accent1 14 4" xfId="7255" xr:uid="{00000000-0005-0000-0000-0000B4000000}"/>
    <cellStyle name="20% - Accent1 14 4 2" xfId="24451" xr:uid="{00000000-0005-0000-0000-0000B5000000}"/>
    <cellStyle name="20% - Accent1 14 4 3" xfId="14050" xr:uid="{00000000-0005-0000-0000-0000B6000000}"/>
    <cellStyle name="20% - Accent1 14 5" xfId="4799" xr:uid="{00000000-0005-0000-0000-0000B7000000}"/>
    <cellStyle name="20% - Accent1 14 5 2" xfId="21995" xr:uid="{00000000-0005-0000-0000-0000B8000000}"/>
    <cellStyle name="20% - Accent1 14 6" xfId="17686" xr:uid="{00000000-0005-0000-0000-0000B9000000}"/>
    <cellStyle name="20% - Accent1 14 7" xfId="11594" xr:uid="{00000000-0005-0000-0000-0000BA000000}"/>
    <cellStyle name="20% - Accent1 15" xfId="2049" xr:uid="{00000000-0005-0000-0000-0000BB000000}"/>
    <cellStyle name="20% - Accent1 15 2" xfId="3635" xr:uid="{00000000-0005-0000-0000-0000BC000000}"/>
    <cellStyle name="20% - Accent1 15 2 2" xfId="10400" xr:uid="{00000000-0005-0000-0000-0000BD000000}"/>
    <cellStyle name="20% - Accent1 15 2 2 2" xfId="27596" xr:uid="{00000000-0005-0000-0000-0000BE000000}"/>
    <cellStyle name="20% - Accent1 15 2 2 3" xfId="17195" xr:uid="{00000000-0005-0000-0000-0000BF000000}"/>
    <cellStyle name="20% - Accent1 15 2 3" xfId="6792" xr:uid="{00000000-0005-0000-0000-0000C0000000}"/>
    <cellStyle name="20% - Accent1 15 2 3 2" xfId="23988" xr:uid="{00000000-0005-0000-0000-0000C1000000}"/>
    <cellStyle name="20% - Accent1 15 2 4" xfId="20831" xr:uid="{00000000-0005-0000-0000-0000C2000000}"/>
    <cellStyle name="20% - Accent1 15 2 5" xfId="13587" xr:uid="{00000000-0005-0000-0000-0000C3000000}"/>
    <cellStyle name="20% - Accent1 15 3" xfId="8818" xr:uid="{00000000-0005-0000-0000-0000C4000000}"/>
    <cellStyle name="20% - Accent1 15 3 2" xfId="26014" xr:uid="{00000000-0005-0000-0000-0000C5000000}"/>
    <cellStyle name="20% - Accent1 15 3 3" xfId="15613" xr:uid="{00000000-0005-0000-0000-0000C6000000}"/>
    <cellStyle name="20% - Accent1 15 4" xfId="5210" xr:uid="{00000000-0005-0000-0000-0000C7000000}"/>
    <cellStyle name="20% - Accent1 15 4 2" xfId="22406" xr:uid="{00000000-0005-0000-0000-0000C8000000}"/>
    <cellStyle name="20% - Accent1 15 5" xfId="19249" xr:uid="{00000000-0005-0000-0000-0000C9000000}"/>
    <cellStyle name="20% - Accent1 15 6" xfId="12005" xr:uid="{00000000-0005-0000-0000-0000CA000000}"/>
    <cellStyle name="20% - Accent1 16" xfId="2063" xr:uid="{00000000-0005-0000-0000-0000CB000000}"/>
    <cellStyle name="20% - Accent1 16 2" xfId="3647" xr:uid="{00000000-0005-0000-0000-0000CC000000}"/>
    <cellStyle name="20% - Accent1 16 2 2" xfId="10412" xr:uid="{00000000-0005-0000-0000-0000CD000000}"/>
    <cellStyle name="20% - Accent1 16 2 2 2" xfId="27608" xr:uid="{00000000-0005-0000-0000-0000CE000000}"/>
    <cellStyle name="20% - Accent1 16 2 2 3" xfId="17207" xr:uid="{00000000-0005-0000-0000-0000CF000000}"/>
    <cellStyle name="20% - Accent1 16 2 3" xfId="6804" xr:uid="{00000000-0005-0000-0000-0000D0000000}"/>
    <cellStyle name="20% - Accent1 16 2 3 2" xfId="24000" xr:uid="{00000000-0005-0000-0000-0000D1000000}"/>
    <cellStyle name="20% - Accent1 16 2 4" xfId="20843" xr:uid="{00000000-0005-0000-0000-0000D2000000}"/>
    <cellStyle name="20% - Accent1 16 2 5" xfId="13599" xr:uid="{00000000-0005-0000-0000-0000D3000000}"/>
    <cellStyle name="20% - Accent1 16 3" xfId="8832" xr:uid="{00000000-0005-0000-0000-0000D4000000}"/>
    <cellStyle name="20% - Accent1 16 3 2" xfId="26028" xr:uid="{00000000-0005-0000-0000-0000D5000000}"/>
    <cellStyle name="20% - Accent1 16 3 3" xfId="15627" xr:uid="{00000000-0005-0000-0000-0000D6000000}"/>
    <cellStyle name="20% - Accent1 16 4" xfId="5224" xr:uid="{00000000-0005-0000-0000-0000D7000000}"/>
    <cellStyle name="20% - Accent1 16 4 2" xfId="22420" xr:uid="{00000000-0005-0000-0000-0000D8000000}"/>
    <cellStyle name="20% - Accent1 16 5" xfId="19263" xr:uid="{00000000-0005-0000-0000-0000D9000000}"/>
    <cellStyle name="20% - Accent1 16 6" xfId="12019" xr:uid="{00000000-0005-0000-0000-0000DA000000}"/>
    <cellStyle name="20% - Accent1 17" xfId="2078" xr:uid="{00000000-0005-0000-0000-0000DB000000}"/>
    <cellStyle name="20% - Accent1 17 2" xfId="8847" xr:uid="{00000000-0005-0000-0000-0000DC000000}"/>
    <cellStyle name="20% - Accent1 17 2 2" xfId="26043" xr:uid="{00000000-0005-0000-0000-0000DD000000}"/>
    <cellStyle name="20% - Accent1 17 2 3" xfId="15642" xr:uid="{00000000-0005-0000-0000-0000DE000000}"/>
    <cellStyle name="20% - Accent1 17 3" xfId="5239" xr:uid="{00000000-0005-0000-0000-0000DF000000}"/>
    <cellStyle name="20% - Accent1 17 3 2" xfId="22435" xr:uid="{00000000-0005-0000-0000-0000E0000000}"/>
    <cellStyle name="20% - Accent1 17 4" xfId="19278" xr:uid="{00000000-0005-0000-0000-0000E1000000}"/>
    <cellStyle name="20% - Accent1 17 5" xfId="12034" xr:uid="{00000000-0005-0000-0000-0000E2000000}"/>
    <cellStyle name="20% - Accent1 18" xfId="498" xr:uid="{00000000-0005-0000-0000-0000E3000000}"/>
    <cellStyle name="20% - Accent1 18 2" xfId="7267" xr:uid="{00000000-0005-0000-0000-0000E4000000}"/>
    <cellStyle name="20% - Accent1 18 2 2" xfId="24463" xr:uid="{00000000-0005-0000-0000-0000E5000000}"/>
    <cellStyle name="20% - Accent1 18 3" xfId="17698" xr:uid="{00000000-0005-0000-0000-0000E6000000}"/>
    <cellStyle name="20% - Accent1 18 4" xfId="14062" xr:uid="{00000000-0005-0000-0000-0000E7000000}"/>
    <cellStyle name="20% - Accent1 19" xfId="6816" xr:uid="{00000000-0005-0000-0000-0000E8000000}"/>
    <cellStyle name="20% - Accent1 19 2" xfId="24012" xr:uid="{00000000-0005-0000-0000-0000E9000000}"/>
    <cellStyle name="20% - Accent1 19 3" xfId="13611" xr:uid="{00000000-0005-0000-0000-0000EA000000}"/>
    <cellStyle name="20% - Accent1 2" xfId="51" xr:uid="{00000000-0005-0000-0000-0000EB000000}"/>
    <cellStyle name="20% - Accent1 2 10" xfId="1652" xr:uid="{00000000-0005-0000-0000-0000EC000000}"/>
    <cellStyle name="20% - Accent1 2 10 2" xfId="3241" xr:uid="{00000000-0005-0000-0000-0000ED000000}"/>
    <cellStyle name="20% - Accent1 2 10 2 2" xfId="10006" xr:uid="{00000000-0005-0000-0000-0000EE000000}"/>
    <cellStyle name="20% - Accent1 2 10 2 2 2" xfId="27202" xr:uid="{00000000-0005-0000-0000-0000EF000000}"/>
    <cellStyle name="20% - Accent1 2 10 2 2 3" xfId="16801" xr:uid="{00000000-0005-0000-0000-0000F0000000}"/>
    <cellStyle name="20% - Accent1 2 10 2 3" xfId="6398" xr:uid="{00000000-0005-0000-0000-0000F1000000}"/>
    <cellStyle name="20% - Accent1 2 10 2 3 2" xfId="23594" xr:uid="{00000000-0005-0000-0000-0000F2000000}"/>
    <cellStyle name="20% - Accent1 2 10 2 4" xfId="20437" xr:uid="{00000000-0005-0000-0000-0000F3000000}"/>
    <cellStyle name="20% - Accent1 2 10 2 5" xfId="13193" xr:uid="{00000000-0005-0000-0000-0000F4000000}"/>
    <cellStyle name="20% - Accent1 2 10 3" xfId="8421" xr:uid="{00000000-0005-0000-0000-0000F5000000}"/>
    <cellStyle name="20% - Accent1 2 10 3 2" xfId="25617" xr:uid="{00000000-0005-0000-0000-0000F6000000}"/>
    <cellStyle name="20% - Accent1 2 10 3 3" xfId="15216" xr:uid="{00000000-0005-0000-0000-0000F7000000}"/>
    <cellStyle name="20% - Accent1 2 10 4" xfId="4813" xr:uid="{00000000-0005-0000-0000-0000F8000000}"/>
    <cellStyle name="20% - Accent1 2 10 4 2" xfId="22009" xr:uid="{00000000-0005-0000-0000-0000F9000000}"/>
    <cellStyle name="20% - Accent1 2 10 5" xfId="18852" xr:uid="{00000000-0005-0000-0000-0000FA000000}"/>
    <cellStyle name="20% - Accent1 2 10 6" xfId="11608" xr:uid="{00000000-0005-0000-0000-0000FB000000}"/>
    <cellStyle name="20% - Accent1 2 11" xfId="2097" xr:uid="{00000000-0005-0000-0000-0000FC000000}"/>
    <cellStyle name="20% - Accent1 2 11 2" xfId="8863" xr:uid="{00000000-0005-0000-0000-0000FD000000}"/>
    <cellStyle name="20% - Accent1 2 11 2 2" xfId="26059" xr:uid="{00000000-0005-0000-0000-0000FE000000}"/>
    <cellStyle name="20% - Accent1 2 11 2 3" xfId="15658" xr:uid="{00000000-0005-0000-0000-0000FF000000}"/>
    <cellStyle name="20% - Accent1 2 11 3" xfId="5255" xr:uid="{00000000-0005-0000-0000-000000010000}"/>
    <cellStyle name="20% - Accent1 2 11 3 2" xfId="22451" xr:uid="{00000000-0005-0000-0000-000001010000}"/>
    <cellStyle name="20% - Accent1 2 11 4" xfId="19294" xr:uid="{00000000-0005-0000-0000-000002010000}"/>
    <cellStyle name="20% - Accent1 2 11 5" xfId="12050" xr:uid="{00000000-0005-0000-0000-000003010000}"/>
    <cellStyle name="20% - Accent1 2 12" xfId="514" xr:uid="{00000000-0005-0000-0000-000004010000}"/>
    <cellStyle name="20% - Accent1 2 12 2" xfId="7283" xr:uid="{00000000-0005-0000-0000-000005010000}"/>
    <cellStyle name="20% - Accent1 2 12 2 2" xfId="24479" xr:uid="{00000000-0005-0000-0000-000006010000}"/>
    <cellStyle name="20% - Accent1 2 12 3" xfId="17714" xr:uid="{00000000-0005-0000-0000-000007010000}"/>
    <cellStyle name="20% - Accent1 2 12 4" xfId="14078" xr:uid="{00000000-0005-0000-0000-000008010000}"/>
    <cellStyle name="20% - Accent1 2 13" xfId="6830" xr:uid="{00000000-0005-0000-0000-000009010000}"/>
    <cellStyle name="20% - Accent1 2 13 2" xfId="24026" xr:uid="{00000000-0005-0000-0000-00000A010000}"/>
    <cellStyle name="20% - Accent1 2 13 3" xfId="13625" xr:uid="{00000000-0005-0000-0000-00000B010000}"/>
    <cellStyle name="20% - Accent1 2 14" xfId="3675" xr:uid="{00000000-0005-0000-0000-00000C010000}"/>
    <cellStyle name="20% - Accent1 2 14 2" xfId="20871" xr:uid="{00000000-0005-0000-0000-00000D010000}"/>
    <cellStyle name="20% - Accent1 2 15" xfId="17261" xr:uid="{00000000-0005-0000-0000-00000E010000}"/>
    <cellStyle name="20% - Accent1 2 16" xfId="27682" xr:uid="{00000000-0005-0000-0000-00000F010000}"/>
    <cellStyle name="20% - Accent1 2 17" xfId="10470" xr:uid="{00000000-0005-0000-0000-000010010000}"/>
    <cellStyle name="20% - Accent1 2 2" xfId="85" xr:uid="{00000000-0005-0000-0000-000011010000}"/>
    <cellStyle name="20% - Accent1 2 2 10" xfId="6860" xr:uid="{00000000-0005-0000-0000-000012010000}"/>
    <cellStyle name="20% - Accent1 2 2 10 2" xfId="24056" xr:uid="{00000000-0005-0000-0000-000013010000}"/>
    <cellStyle name="20% - Accent1 2 2 10 3" xfId="13655" xr:uid="{00000000-0005-0000-0000-000014010000}"/>
    <cellStyle name="20% - Accent1 2 2 11" xfId="3731" xr:uid="{00000000-0005-0000-0000-000015010000}"/>
    <cellStyle name="20% - Accent1 2 2 11 2" xfId="20927" xr:uid="{00000000-0005-0000-0000-000016010000}"/>
    <cellStyle name="20% - Accent1 2 2 12" xfId="17291" xr:uid="{00000000-0005-0000-0000-000017010000}"/>
    <cellStyle name="20% - Accent1 2 2 13" xfId="27738" xr:uid="{00000000-0005-0000-0000-000018010000}"/>
    <cellStyle name="20% - Accent1 2 2 14" xfId="10526" xr:uid="{00000000-0005-0000-0000-000019010000}"/>
    <cellStyle name="20% - Accent1 2 2 2" xfId="289" xr:uid="{00000000-0005-0000-0000-00001A010000}"/>
    <cellStyle name="20% - Accent1 2 2 2 10" xfId="27824" xr:uid="{00000000-0005-0000-0000-00001B010000}"/>
    <cellStyle name="20% - Accent1 2 2 2 11" xfId="10612" xr:uid="{00000000-0005-0000-0000-00001C010000}"/>
    <cellStyle name="20% - Accent1 2 2 2 2" xfId="1064" xr:uid="{00000000-0005-0000-0000-00001D010000}"/>
    <cellStyle name="20% - Accent1 2 2 2 2 2" xfId="2677" xr:uid="{00000000-0005-0000-0000-00001E010000}"/>
    <cellStyle name="20% - Accent1 2 2 2 2 2 2" xfId="9442" xr:uid="{00000000-0005-0000-0000-00001F010000}"/>
    <cellStyle name="20% - Accent1 2 2 2 2 2 2 2" xfId="26638" xr:uid="{00000000-0005-0000-0000-000020010000}"/>
    <cellStyle name="20% - Accent1 2 2 2 2 2 2 3" xfId="16237" xr:uid="{00000000-0005-0000-0000-000021010000}"/>
    <cellStyle name="20% - Accent1 2 2 2 2 2 3" xfId="5834" xr:uid="{00000000-0005-0000-0000-000022010000}"/>
    <cellStyle name="20% - Accent1 2 2 2 2 2 3 2" xfId="23030" xr:uid="{00000000-0005-0000-0000-000023010000}"/>
    <cellStyle name="20% - Accent1 2 2 2 2 2 4" xfId="19873" xr:uid="{00000000-0005-0000-0000-000024010000}"/>
    <cellStyle name="20% - Accent1 2 2 2 2 2 5" xfId="12629" xr:uid="{00000000-0005-0000-0000-000025010000}"/>
    <cellStyle name="20% - Accent1 2 2 2 2 3" xfId="7833" xr:uid="{00000000-0005-0000-0000-000026010000}"/>
    <cellStyle name="20% - Accent1 2 2 2 2 3 2" xfId="25029" xr:uid="{00000000-0005-0000-0000-000027010000}"/>
    <cellStyle name="20% - Accent1 2 2 2 2 3 3" xfId="14628" xr:uid="{00000000-0005-0000-0000-000028010000}"/>
    <cellStyle name="20% - Accent1 2 2 2 2 4" xfId="4225" xr:uid="{00000000-0005-0000-0000-000029010000}"/>
    <cellStyle name="20% - Accent1 2 2 2 2 4 2" xfId="21421" xr:uid="{00000000-0005-0000-0000-00002A010000}"/>
    <cellStyle name="20% - Accent1 2 2 2 2 5" xfId="18264" xr:uid="{00000000-0005-0000-0000-00002B010000}"/>
    <cellStyle name="20% - Accent1 2 2 2 2 6" xfId="11020" xr:uid="{00000000-0005-0000-0000-00002C010000}"/>
    <cellStyle name="20% - Accent1 2 2 2 3" xfId="1472" xr:uid="{00000000-0005-0000-0000-00002D010000}"/>
    <cellStyle name="20% - Accent1 2 2 2 3 2" xfId="3073" xr:uid="{00000000-0005-0000-0000-00002E010000}"/>
    <cellStyle name="20% - Accent1 2 2 2 3 2 2" xfId="9838" xr:uid="{00000000-0005-0000-0000-00002F010000}"/>
    <cellStyle name="20% - Accent1 2 2 2 3 2 2 2" xfId="27034" xr:uid="{00000000-0005-0000-0000-000030010000}"/>
    <cellStyle name="20% - Accent1 2 2 2 3 2 2 3" xfId="16633" xr:uid="{00000000-0005-0000-0000-000031010000}"/>
    <cellStyle name="20% - Accent1 2 2 2 3 2 3" xfId="6230" xr:uid="{00000000-0005-0000-0000-000032010000}"/>
    <cellStyle name="20% - Accent1 2 2 2 3 2 3 2" xfId="23426" xr:uid="{00000000-0005-0000-0000-000033010000}"/>
    <cellStyle name="20% - Accent1 2 2 2 3 2 4" xfId="20269" xr:uid="{00000000-0005-0000-0000-000034010000}"/>
    <cellStyle name="20% - Accent1 2 2 2 3 2 5" xfId="13025" xr:uid="{00000000-0005-0000-0000-000035010000}"/>
    <cellStyle name="20% - Accent1 2 2 2 3 3" xfId="8241" xr:uid="{00000000-0005-0000-0000-000036010000}"/>
    <cellStyle name="20% - Accent1 2 2 2 3 3 2" xfId="25437" xr:uid="{00000000-0005-0000-0000-000037010000}"/>
    <cellStyle name="20% - Accent1 2 2 2 3 3 3" xfId="15036" xr:uid="{00000000-0005-0000-0000-000038010000}"/>
    <cellStyle name="20% - Accent1 2 2 2 3 4" xfId="4633" xr:uid="{00000000-0005-0000-0000-000039010000}"/>
    <cellStyle name="20% - Accent1 2 2 2 3 4 2" xfId="21829" xr:uid="{00000000-0005-0000-0000-00003A010000}"/>
    <cellStyle name="20% - Accent1 2 2 2 3 5" xfId="18672" xr:uid="{00000000-0005-0000-0000-00003B010000}"/>
    <cellStyle name="20% - Accent1 2 2 2 3 6" xfId="11428" xr:uid="{00000000-0005-0000-0000-00003C010000}"/>
    <cellStyle name="20% - Accent1 2 2 2 4" xfId="1880" xr:uid="{00000000-0005-0000-0000-00003D010000}"/>
    <cellStyle name="20% - Accent1 2 2 2 4 2" xfId="3469" xr:uid="{00000000-0005-0000-0000-00003E010000}"/>
    <cellStyle name="20% - Accent1 2 2 2 4 2 2" xfId="10234" xr:uid="{00000000-0005-0000-0000-00003F010000}"/>
    <cellStyle name="20% - Accent1 2 2 2 4 2 2 2" xfId="27430" xr:uid="{00000000-0005-0000-0000-000040010000}"/>
    <cellStyle name="20% - Accent1 2 2 2 4 2 2 3" xfId="17029" xr:uid="{00000000-0005-0000-0000-000041010000}"/>
    <cellStyle name="20% - Accent1 2 2 2 4 2 3" xfId="6626" xr:uid="{00000000-0005-0000-0000-000042010000}"/>
    <cellStyle name="20% - Accent1 2 2 2 4 2 3 2" xfId="23822" xr:uid="{00000000-0005-0000-0000-000043010000}"/>
    <cellStyle name="20% - Accent1 2 2 2 4 2 4" xfId="20665" xr:uid="{00000000-0005-0000-0000-000044010000}"/>
    <cellStyle name="20% - Accent1 2 2 2 4 2 5" xfId="13421" xr:uid="{00000000-0005-0000-0000-000045010000}"/>
    <cellStyle name="20% - Accent1 2 2 2 4 3" xfId="8649" xr:uid="{00000000-0005-0000-0000-000046010000}"/>
    <cellStyle name="20% - Accent1 2 2 2 4 3 2" xfId="25845" xr:uid="{00000000-0005-0000-0000-000047010000}"/>
    <cellStyle name="20% - Accent1 2 2 2 4 3 3" xfId="15444" xr:uid="{00000000-0005-0000-0000-000048010000}"/>
    <cellStyle name="20% - Accent1 2 2 2 4 4" xfId="5041" xr:uid="{00000000-0005-0000-0000-000049010000}"/>
    <cellStyle name="20% - Accent1 2 2 2 4 4 2" xfId="22237" xr:uid="{00000000-0005-0000-0000-00004A010000}"/>
    <cellStyle name="20% - Accent1 2 2 2 4 5" xfId="19080" xr:uid="{00000000-0005-0000-0000-00004B010000}"/>
    <cellStyle name="20% - Accent1 2 2 2 4 6" xfId="11836" xr:uid="{00000000-0005-0000-0000-00004C010000}"/>
    <cellStyle name="20% - Accent1 2 2 2 5" xfId="2239" xr:uid="{00000000-0005-0000-0000-00004D010000}"/>
    <cellStyle name="20% - Accent1 2 2 2 5 2" xfId="9005" xr:uid="{00000000-0005-0000-0000-00004E010000}"/>
    <cellStyle name="20% - Accent1 2 2 2 5 2 2" xfId="26201" xr:uid="{00000000-0005-0000-0000-00004F010000}"/>
    <cellStyle name="20% - Accent1 2 2 2 5 2 3" xfId="15800" xr:uid="{00000000-0005-0000-0000-000050010000}"/>
    <cellStyle name="20% - Accent1 2 2 2 5 3" xfId="5397" xr:uid="{00000000-0005-0000-0000-000051010000}"/>
    <cellStyle name="20% - Accent1 2 2 2 5 3 2" xfId="22593" xr:uid="{00000000-0005-0000-0000-000052010000}"/>
    <cellStyle name="20% - Accent1 2 2 2 5 4" xfId="19436" xr:uid="{00000000-0005-0000-0000-000053010000}"/>
    <cellStyle name="20% - Accent1 2 2 2 5 5" xfId="12192" xr:uid="{00000000-0005-0000-0000-000054010000}"/>
    <cellStyle name="20% - Accent1 2 2 2 6" xfId="656" xr:uid="{00000000-0005-0000-0000-000055010000}"/>
    <cellStyle name="20% - Accent1 2 2 2 6 2" xfId="7425" xr:uid="{00000000-0005-0000-0000-000056010000}"/>
    <cellStyle name="20% - Accent1 2 2 2 6 2 2" xfId="24621" xr:uid="{00000000-0005-0000-0000-000057010000}"/>
    <cellStyle name="20% - Accent1 2 2 2 6 3" xfId="17856" xr:uid="{00000000-0005-0000-0000-000058010000}"/>
    <cellStyle name="20% - Accent1 2 2 2 6 4" xfId="14220" xr:uid="{00000000-0005-0000-0000-000059010000}"/>
    <cellStyle name="20% - Accent1 2 2 2 7" xfId="7058" xr:uid="{00000000-0005-0000-0000-00005A010000}"/>
    <cellStyle name="20% - Accent1 2 2 2 7 2" xfId="24254" xr:uid="{00000000-0005-0000-0000-00005B010000}"/>
    <cellStyle name="20% - Accent1 2 2 2 7 3" xfId="13853" xr:uid="{00000000-0005-0000-0000-00005C010000}"/>
    <cellStyle name="20% - Accent1 2 2 2 8" xfId="3817" xr:uid="{00000000-0005-0000-0000-00005D010000}"/>
    <cellStyle name="20% - Accent1 2 2 2 8 2" xfId="21013" xr:uid="{00000000-0005-0000-0000-00005E010000}"/>
    <cellStyle name="20% - Accent1 2 2 2 9" xfId="17489" xr:uid="{00000000-0005-0000-0000-00005F010000}"/>
    <cellStyle name="20% - Accent1 2 2 3" xfId="387" xr:uid="{00000000-0005-0000-0000-000060010000}"/>
    <cellStyle name="20% - Accent1 2 2 3 10" xfId="27922" xr:uid="{00000000-0005-0000-0000-000061010000}"/>
    <cellStyle name="20% - Accent1 2 2 3 11" xfId="10710" xr:uid="{00000000-0005-0000-0000-000062010000}"/>
    <cellStyle name="20% - Accent1 2 2 3 2" xfId="1162" xr:uid="{00000000-0005-0000-0000-000063010000}"/>
    <cellStyle name="20% - Accent1 2 2 3 2 2" xfId="2775" xr:uid="{00000000-0005-0000-0000-000064010000}"/>
    <cellStyle name="20% - Accent1 2 2 3 2 2 2" xfId="9540" xr:uid="{00000000-0005-0000-0000-000065010000}"/>
    <cellStyle name="20% - Accent1 2 2 3 2 2 2 2" xfId="26736" xr:uid="{00000000-0005-0000-0000-000066010000}"/>
    <cellStyle name="20% - Accent1 2 2 3 2 2 2 3" xfId="16335" xr:uid="{00000000-0005-0000-0000-000067010000}"/>
    <cellStyle name="20% - Accent1 2 2 3 2 2 3" xfId="5932" xr:uid="{00000000-0005-0000-0000-000068010000}"/>
    <cellStyle name="20% - Accent1 2 2 3 2 2 3 2" xfId="23128" xr:uid="{00000000-0005-0000-0000-000069010000}"/>
    <cellStyle name="20% - Accent1 2 2 3 2 2 4" xfId="19971" xr:uid="{00000000-0005-0000-0000-00006A010000}"/>
    <cellStyle name="20% - Accent1 2 2 3 2 2 5" xfId="12727" xr:uid="{00000000-0005-0000-0000-00006B010000}"/>
    <cellStyle name="20% - Accent1 2 2 3 2 3" xfId="7931" xr:uid="{00000000-0005-0000-0000-00006C010000}"/>
    <cellStyle name="20% - Accent1 2 2 3 2 3 2" xfId="25127" xr:uid="{00000000-0005-0000-0000-00006D010000}"/>
    <cellStyle name="20% - Accent1 2 2 3 2 3 3" xfId="14726" xr:uid="{00000000-0005-0000-0000-00006E010000}"/>
    <cellStyle name="20% - Accent1 2 2 3 2 4" xfId="4323" xr:uid="{00000000-0005-0000-0000-00006F010000}"/>
    <cellStyle name="20% - Accent1 2 2 3 2 4 2" xfId="21519" xr:uid="{00000000-0005-0000-0000-000070010000}"/>
    <cellStyle name="20% - Accent1 2 2 3 2 5" xfId="18362" xr:uid="{00000000-0005-0000-0000-000071010000}"/>
    <cellStyle name="20% - Accent1 2 2 3 2 6" xfId="11118" xr:uid="{00000000-0005-0000-0000-000072010000}"/>
    <cellStyle name="20% - Accent1 2 2 3 3" xfId="1570" xr:uid="{00000000-0005-0000-0000-000073010000}"/>
    <cellStyle name="20% - Accent1 2 2 3 3 2" xfId="3171" xr:uid="{00000000-0005-0000-0000-000074010000}"/>
    <cellStyle name="20% - Accent1 2 2 3 3 2 2" xfId="9936" xr:uid="{00000000-0005-0000-0000-000075010000}"/>
    <cellStyle name="20% - Accent1 2 2 3 3 2 2 2" xfId="27132" xr:uid="{00000000-0005-0000-0000-000076010000}"/>
    <cellStyle name="20% - Accent1 2 2 3 3 2 2 3" xfId="16731" xr:uid="{00000000-0005-0000-0000-000077010000}"/>
    <cellStyle name="20% - Accent1 2 2 3 3 2 3" xfId="6328" xr:uid="{00000000-0005-0000-0000-000078010000}"/>
    <cellStyle name="20% - Accent1 2 2 3 3 2 3 2" xfId="23524" xr:uid="{00000000-0005-0000-0000-000079010000}"/>
    <cellStyle name="20% - Accent1 2 2 3 3 2 4" xfId="20367" xr:uid="{00000000-0005-0000-0000-00007A010000}"/>
    <cellStyle name="20% - Accent1 2 2 3 3 2 5" xfId="13123" xr:uid="{00000000-0005-0000-0000-00007B010000}"/>
    <cellStyle name="20% - Accent1 2 2 3 3 3" xfId="8339" xr:uid="{00000000-0005-0000-0000-00007C010000}"/>
    <cellStyle name="20% - Accent1 2 2 3 3 3 2" xfId="25535" xr:uid="{00000000-0005-0000-0000-00007D010000}"/>
    <cellStyle name="20% - Accent1 2 2 3 3 3 3" xfId="15134" xr:uid="{00000000-0005-0000-0000-00007E010000}"/>
    <cellStyle name="20% - Accent1 2 2 3 3 4" xfId="4731" xr:uid="{00000000-0005-0000-0000-00007F010000}"/>
    <cellStyle name="20% - Accent1 2 2 3 3 4 2" xfId="21927" xr:uid="{00000000-0005-0000-0000-000080010000}"/>
    <cellStyle name="20% - Accent1 2 2 3 3 5" xfId="18770" xr:uid="{00000000-0005-0000-0000-000081010000}"/>
    <cellStyle name="20% - Accent1 2 2 3 3 6" xfId="11526" xr:uid="{00000000-0005-0000-0000-000082010000}"/>
    <cellStyle name="20% - Accent1 2 2 3 4" xfId="1978" xr:uid="{00000000-0005-0000-0000-000083010000}"/>
    <cellStyle name="20% - Accent1 2 2 3 4 2" xfId="3567" xr:uid="{00000000-0005-0000-0000-000084010000}"/>
    <cellStyle name="20% - Accent1 2 2 3 4 2 2" xfId="10332" xr:uid="{00000000-0005-0000-0000-000085010000}"/>
    <cellStyle name="20% - Accent1 2 2 3 4 2 2 2" xfId="27528" xr:uid="{00000000-0005-0000-0000-000086010000}"/>
    <cellStyle name="20% - Accent1 2 2 3 4 2 2 3" xfId="17127" xr:uid="{00000000-0005-0000-0000-000087010000}"/>
    <cellStyle name="20% - Accent1 2 2 3 4 2 3" xfId="6724" xr:uid="{00000000-0005-0000-0000-000088010000}"/>
    <cellStyle name="20% - Accent1 2 2 3 4 2 3 2" xfId="23920" xr:uid="{00000000-0005-0000-0000-000089010000}"/>
    <cellStyle name="20% - Accent1 2 2 3 4 2 4" xfId="20763" xr:uid="{00000000-0005-0000-0000-00008A010000}"/>
    <cellStyle name="20% - Accent1 2 2 3 4 2 5" xfId="13519" xr:uid="{00000000-0005-0000-0000-00008B010000}"/>
    <cellStyle name="20% - Accent1 2 2 3 4 3" xfId="8747" xr:uid="{00000000-0005-0000-0000-00008C010000}"/>
    <cellStyle name="20% - Accent1 2 2 3 4 3 2" xfId="25943" xr:uid="{00000000-0005-0000-0000-00008D010000}"/>
    <cellStyle name="20% - Accent1 2 2 3 4 3 3" xfId="15542" xr:uid="{00000000-0005-0000-0000-00008E010000}"/>
    <cellStyle name="20% - Accent1 2 2 3 4 4" xfId="5139" xr:uid="{00000000-0005-0000-0000-00008F010000}"/>
    <cellStyle name="20% - Accent1 2 2 3 4 4 2" xfId="22335" xr:uid="{00000000-0005-0000-0000-000090010000}"/>
    <cellStyle name="20% - Accent1 2 2 3 4 5" xfId="19178" xr:uid="{00000000-0005-0000-0000-000091010000}"/>
    <cellStyle name="20% - Accent1 2 2 3 4 6" xfId="11934" xr:uid="{00000000-0005-0000-0000-000092010000}"/>
    <cellStyle name="20% - Accent1 2 2 3 5" xfId="2337" xr:uid="{00000000-0005-0000-0000-000093010000}"/>
    <cellStyle name="20% - Accent1 2 2 3 5 2" xfId="9103" xr:uid="{00000000-0005-0000-0000-000094010000}"/>
    <cellStyle name="20% - Accent1 2 2 3 5 2 2" xfId="26299" xr:uid="{00000000-0005-0000-0000-000095010000}"/>
    <cellStyle name="20% - Accent1 2 2 3 5 2 3" xfId="15898" xr:uid="{00000000-0005-0000-0000-000096010000}"/>
    <cellStyle name="20% - Accent1 2 2 3 5 3" xfId="5495" xr:uid="{00000000-0005-0000-0000-000097010000}"/>
    <cellStyle name="20% - Accent1 2 2 3 5 3 2" xfId="22691" xr:uid="{00000000-0005-0000-0000-000098010000}"/>
    <cellStyle name="20% - Accent1 2 2 3 5 4" xfId="19534" xr:uid="{00000000-0005-0000-0000-000099010000}"/>
    <cellStyle name="20% - Accent1 2 2 3 5 5" xfId="12290" xr:uid="{00000000-0005-0000-0000-00009A010000}"/>
    <cellStyle name="20% - Accent1 2 2 3 6" xfId="754" xr:uid="{00000000-0005-0000-0000-00009B010000}"/>
    <cellStyle name="20% - Accent1 2 2 3 6 2" xfId="7523" xr:uid="{00000000-0005-0000-0000-00009C010000}"/>
    <cellStyle name="20% - Accent1 2 2 3 6 2 2" xfId="24719" xr:uid="{00000000-0005-0000-0000-00009D010000}"/>
    <cellStyle name="20% - Accent1 2 2 3 6 3" xfId="17954" xr:uid="{00000000-0005-0000-0000-00009E010000}"/>
    <cellStyle name="20% - Accent1 2 2 3 6 4" xfId="14318" xr:uid="{00000000-0005-0000-0000-00009F010000}"/>
    <cellStyle name="20% - Accent1 2 2 3 7" xfId="7156" xr:uid="{00000000-0005-0000-0000-0000A0010000}"/>
    <cellStyle name="20% - Accent1 2 2 3 7 2" xfId="24352" xr:uid="{00000000-0005-0000-0000-0000A1010000}"/>
    <cellStyle name="20% - Accent1 2 2 3 7 3" xfId="13951" xr:uid="{00000000-0005-0000-0000-0000A2010000}"/>
    <cellStyle name="20% - Accent1 2 2 3 8" xfId="3915" xr:uid="{00000000-0005-0000-0000-0000A3010000}"/>
    <cellStyle name="20% - Accent1 2 2 3 8 2" xfId="21111" xr:uid="{00000000-0005-0000-0000-0000A4010000}"/>
    <cellStyle name="20% - Accent1 2 2 3 9" xfId="17587" xr:uid="{00000000-0005-0000-0000-0000A5010000}"/>
    <cellStyle name="20% - Accent1 2 2 4" xfId="203" xr:uid="{00000000-0005-0000-0000-0000A6010000}"/>
    <cellStyle name="20% - Accent1 2 2 4 2" xfId="1386" xr:uid="{00000000-0005-0000-0000-0000A7010000}"/>
    <cellStyle name="20% - Accent1 2 2 4 2 2" xfId="2987" xr:uid="{00000000-0005-0000-0000-0000A8010000}"/>
    <cellStyle name="20% - Accent1 2 2 4 2 2 2" xfId="9752" xr:uid="{00000000-0005-0000-0000-0000A9010000}"/>
    <cellStyle name="20% - Accent1 2 2 4 2 2 2 2" xfId="26948" xr:uid="{00000000-0005-0000-0000-0000AA010000}"/>
    <cellStyle name="20% - Accent1 2 2 4 2 2 2 3" xfId="16547" xr:uid="{00000000-0005-0000-0000-0000AB010000}"/>
    <cellStyle name="20% - Accent1 2 2 4 2 2 3" xfId="6144" xr:uid="{00000000-0005-0000-0000-0000AC010000}"/>
    <cellStyle name="20% - Accent1 2 2 4 2 2 3 2" xfId="23340" xr:uid="{00000000-0005-0000-0000-0000AD010000}"/>
    <cellStyle name="20% - Accent1 2 2 4 2 2 4" xfId="20183" xr:uid="{00000000-0005-0000-0000-0000AE010000}"/>
    <cellStyle name="20% - Accent1 2 2 4 2 2 5" xfId="12939" xr:uid="{00000000-0005-0000-0000-0000AF010000}"/>
    <cellStyle name="20% - Accent1 2 2 4 2 3" xfId="8155" xr:uid="{00000000-0005-0000-0000-0000B0010000}"/>
    <cellStyle name="20% - Accent1 2 2 4 2 3 2" xfId="25351" xr:uid="{00000000-0005-0000-0000-0000B1010000}"/>
    <cellStyle name="20% - Accent1 2 2 4 2 3 3" xfId="14950" xr:uid="{00000000-0005-0000-0000-0000B2010000}"/>
    <cellStyle name="20% - Accent1 2 2 4 2 4" xfId="4547" xr:uid="{00000000-0005-0000-0000-0000B3010000}"/>
    <cellStyle name="20% - Accent1 2 2 4 2 4 2" xfId="21743" xr:uid="{00000000-0005-0000-0000-0000B4010000}"/>
    <cellStyle name="20% - Accent1 2 2 4 2 5" xfId="18586" xr:uid="{00000000-0005-0000-0000-0000B5010000}"/>
    <cellStyle name="20% - Accent1 2 2 4 2 6" xfId="11342" xr:uid="{00000000-0005-0000-0000-0000B6010000}"/>
    <cellStyle name="20% - Accent1 2 2 4 3" xfId="1794" xr:uid="{00000000-0005-0000-0000-0000B7010000}"/>
    <cellStyle name="20% - Accent1 2 2 4 3 2" xfId="3383" xr:uid="{00000000-0005-0000-0000-0000B8010000}"/>
    <cellStyle name="20% - Accent1 2 2 4 3 2 2" xfId="10148" xr:uid="{00000000-0005-0000-0000-0000B9010000}"/>
    <cellStyle name="20% - Accent1 2 2 4 3 2 2 2" xfId="27344" xr:uid="{00000000-0005-0000-0000-0000BA010000}"/>
    <cellStyle name="20% - Accent1 2 2 4 3 2 2 3" xfId="16943" xr:uid="{00000000-0005-0000-0000-0000BB010000}"/>
    <cellStyle name="20% - Accent1 2 2 4 3 2 3" xfId="6540" xr:uid="{00000000-0005-0000-0000-0000BC010000}"/>
    <cellStyle name="20% - Accent1 2 2 4 3 2 3 2" xfId="23736" xr:uid="{00000000-0005-0000-0000-0000BD010000}"/>
    <cellStyle name="20% - Accent1 2 2 4 3 2 4" xfId="20579" xr:uid="{00000000-0005-0000-0000-0000BE010000}"/>
    <cellStyle name="20% - Accent1 2 2 4 3 2 5" xfId="13335" xr:uid="{00000000-0005-0000-0000-0000BF010000}"/>
    <cellStyle name="20% - Accent1 2 2 4 3 3" xfId="8563" xr:uid="{00000000-0005-0000-0000-0000C0010000}"/>
    <cellStyle name="20% - Accent1 2 2 4 3 3 2" xfId="25759" xr:uid="{00000000-0005-0000-0000-0000C1010000}"/>
    <cellStyle name="20% - Accent1 2 2 4 3 3 3" xfId="15358" xr:uid="{00000000-0005-0000-0000-0000C2010000}"/>
    <cellStyle name="20% - Accent1 2 2 4 3 4" xfId="4955" xr:uid="{00000000-0005-0000-0000-0000C3010000}"/>
    <cellStyle name="20% - Accent1 2 2 4 3 4 2" xfId="22151" xr:uid="{00000000-0005-0000-0000-0000C4010000}"/>
    <cellStyle name="20% - Accent1 2 2 4 3 5" xfId="18994" xr:uid="{00000000-0005-0000-0000-0000C5010000}"/>
    <cellStyle name="20% - Accent1 2 2 4 3 6" xfId="11750" xr:uid="{00000000-0005-0000-0000-0000C6010000}"/>
    <cellStyle name="20% - Accent1 2 2 4 4" xfId="2439" xr:uid="{00000000-0005-0000-0000-0000C7010000}"/>
    <cellStyle name="20% - Accent1 2 2 4 4 2" xfId="9204" xr:uid="{00000000-0005-0000-0000-0000C8010000}"/>
    <cellStyle name="20% - Accent1 2 2 4 4 2 2" xfId="26400" xr:uid="{00000000-0005-0000-0000-0000C9010000}"/>
    <cellStyle name="20% - Accent1 2 2 4 4 2 3" xfId="15999" xr:uid="{00000000-0005-0000-0000-0000CA010000}"/>
    <cellStyle name="20% - Accent1 2 2 4 4 3" xfId="5596" xr:uid="{00000000-0005-0000-0000-0000CB010000}"/>
    <cellStyle name="20% - Accent1 2 2 4 4 3 2" xfId="22792" xr:uid="{00000000-0005-0000-0000-0000CC010000}"/>
    <cellStyle name="20% - Accent1 2 2 4 4 4" xfId="19635" xr:uid="{00000000-0005-0000-0000-0000CD010000}"/>
    <cellStyle name="20% - Accent1 2 2 4 4 5" xfId="12391" xr:uid="{00000000-0005-0000-0000-0000CE010000}"/>
    <cellStyle name="20% - Accent1 2 2 4 5" xfId="978" xr:uid="{00000000-0005-0000-0000-0000CF010000}"/>
    <cellStyle name="20% - Accent1 2 2 4 5 2" xfId="7747" xr:uid="{00000000-0005-0000-0000-0000D0010000}"/>
    <cellStyle name="20% - Accent1 2 2 4 5 2 2" xfId="24943" xr:uid="{00000000-0005-0000-0000-0000D1010000}"/>
    <cellStyle name="20% - Accent1 2 2 4 5 3" xfId="18178" xr:uid="{00000000-0005-0000-0000-0000D2010000}"/>
    <cellStyle name="20% - Accent1 2 2 4 5 4" xfId="14542" xr:uid="{00000000-0005-0000-0000-0000D3010000}"/>
    <cellStyle name="20% - Accent1 2 2 4 6" xfId="6972" xr:uid="{00000000-0005-0000-0000-0000D4010000}"/>
    <cellStyle name="20% - Accent1 2 2 4 6 2" xfId="24168" xr:uid="{00000000-0005-0000-0000-0000D5010000}"/>
    <cellStyle name="20% - Accent1 2 2 4 6 3" xfId="13767" xr:uid="{00000000-0005-0000-0000-0000D6010000}"/>
    <cellStyle name="20% - Accent1 2 2 4 7" xfId="4139" xr:uid="{00000000-0005-0000-0000-0000D7010000}"/>
    <cellStyle name="20% - Accent1 2 2 4 7 2" xfId="21335" xr:uid="{00000000-0005-0000-0000-0000D8010000}"/>
    <cellStyle name="20% - Accent1 2 2 4 8" xfId="17403" xr:uid="{00000000-0005-0000-0000-0000D9010000}"/>
    <cellStyle name="20% - Accent1 2 2 4 9" xfId="10934" xr:uid="{00000000-0005-0000-0000-0000DA010000}"/>
    <cellStyle name="20% - Accent1 2 2 5" xfId="866" xr:uid="{00000000-0005-0000-0000-0000DB010000}"/>
    <cellStyle name="20% - Accent1 2 2 5 2" xfId="2564" xr:uid="{00000000-0005-0000-0000-0000DC010000}"/>
    <cellStyle name="20% - Accent1 2 2 5 2 2" xfId="9329" xr:uid="{00000000-0005-0000-0000-0000DD010000}"/>
    <cellStyle name="20% - Accent1 2 2 5 2 2 2" xfId="26525" xr:uid="{00000000-0005-0000-0000-0000DE010000}"/>
    <cellStyle name="20% - Accent1 2 2 5 2 2 3" xfId="16124" xr:uid="{00000000-0005-0000-0000-0000DF010000}"/>
    <cellStyle name="20% - Accent1 2 2 5 2 3" xfId="5721" xr:uid="{00000000-0005-0000-0000-0000E0010000}"/>
    <cellStyle name="20% - Accent1 2 2 5 2 3 2" xfId="22917" xr:uid="{00000000-0005-0000-0000-0000E1010000}"/>
    <cellStyle name="20% - Accent1 2 2 5 2 4" xfId="19760" xr:uid="{00000000-0005-0000-0000-0000E2010000}"/>
    <cellStyle name="20% - Accent1 2 2 5 2 5" xfId="12516" xr:uid="{00000000-0005-0000-0000-0000E3010000}"/>
    <cellStyle name="20% - Accent1 2 2 5 3" xfId="7635" xr:uid="{00000000-0005-0000-0000-0000E4010000}"/>
    <cellStyle name="20% - Accent1 2 2 5 3 2" xfId="24831" xr:uid="{00000000-0005-0000-0000-0000E5010000}"/>
    <cellStyle name="20% - Accent1 2 2 5 3 3" xfId="14430" xr:uid="{00000000-0005-0000-0000-0000E6010000}"/>
    <cellStyle name="20% - Accent1 2 2 5 4" xfId="4027" xr:uid="{00000000-0005-0000-0000-0000E7010000}"/>
    <cellStyle name="20% - Accent1 2 2 5 4 2" xfId="21223" xr:uid="{00000000-0005-0000-0000-0000E8010000}"/>
    <cellStyle name="20% - Accent1 2 2 5 5" xfId="18066" xr:uid="{00000000-0005-0000-0000-0000E9010000}"/>
    <cellStyle name="20% - Accent1 2 2 5 6" xfId="10822" xr:uid="{00000000-0005-0000-0000-0000EA010000}"/>
    <cellStyle name="20% - Accent1 2 2 6" xfId="1274" xr:uid="{00000000-0005-0000-0000-0000EB010000}"/>
    <cellStyle name="20% - Accent1 2 2 6 2" xfId="2875" xr:uid="{00000000-0005-0000-0000-0000EC010000}"/>
    <cellStyle name="20% - Accent1 2 2 6 2 2" xfId="9640" xr:uid="{00000000-0005-0000-0000-0000ED010000}"/>
    <cellStyle name="20% - Accent1 2 2 6 2 2 2" xfId="26836" xr:uid="{00000000-0005-0000-0000-0000EE010000}"/>
    <cellStyle name="20% - Accent1 2 2 6 2 2 3" xfId="16435" xr:uid="{00000000-0005-0000-0000-0000EF010000}"/>
    <cellStyle name="20% - Accent1 2 2 6 2 3" xfId="6032" xr:uid="{00000000-0005-0000-0000-0000F0010000}"/>
    <cellStyle name="20% - Accent1 2 2 6 2 3 2" xfId="23228" xr:uid="{00000000-0005-0000-0000-0000F1010000}"/>
    <cellStyle name="20% - Accent1 2 2 6 2 4" xfId="20071" xr:uid="{00000000-0005-0000-0000-0000F2010000}"/>
    <cellStyle name="20% - Accent1 2 2 6 2 5" xfId="12827" xr:uid="{00000000-0005-0000-0000-0000F3010000}"/>
    <cellStyle name="20% - Accent1 2 2 6 3" xfId="8043" xr:uid="{00000000-0005-0000-0000-0000F4010000}"/>
    <cellStyle name="20% - Accent1 2 2 6 3 2" xfId="25239" xr:uid="{00000000-0005-0000-0000-0000F5010000}"/>
    <cellStyle name="20% - Accent1 2 2 6 3 3" xfId="14838" xr:uid="{00000000-0005-0000-0000-0000F6010000}"/>
    <cellStyle name="20% - Accent1 2 2 6 4" xfId="4435" xr:uid="{00000000-0005-0000-0000-0000F7010000}"/>
    <cellStyle name="20% - Accent1 2 2 6 4 2" xfId="21631" xr:uid="{00000000-0005-0000-0000-0000F8010000}"/>
    <cellStyle name="20% - Accent1 2 2 6 5" xfId="18474" xr:uid="{00000000-0005-0000-0000-0000F9010000}"/>
    <cellStyle name="20% - Accent1 2 2 6 6" xfId="11230" xr:uid="{00000000-0005-0000-0000-0000FA010000}"/>
    <cellStyle name="20% - Accent1 2 2 7" xfId="1682" xr:uid="{00000000-0005-0000-0000-0000FB010000}"/>
    <cellStyle name="20% - Accent1 2 2 7 2" xfId="3271" xr:uid="{00000000-0005-0000-0000-0000FC010000}"/>
    <cellStyle name="20% - Accent1 2 2 7 2 2" xfId="10036" xr:uid="{00000000-0005-0000-0000-0000FD010000}"/>
    <cellStyle name="20% - Accent1 2 2 7 2 2 2" xfId="27232" xr:uid="{00000000-0005-0000-0000-0000FE010000}"/>
    <cellStyle name="20% - Accent1 2 2 7 2 2 3" xfId="16831" xr:uid="{00000000-0005-0000-0000-0000FF010000}"/>
    <cellStyle name="20% - Accent1 2 2 7 2 3" xfId="6428" xr:uid="{00000000-0005-0000-0000-000000020000}"/>
    <cellStyle name="20% - Accent1 2 2 7 2 3 2" xfId="23624" xr:uid="{00000000-0005-0000-0000-000001020000}"/>
    <cellStyle name="20% - Accent1 2 2 7 2 4" xfId="20467" xr:uid="{00000000-0005-0000-0000-000002020000}"/>
    <cellStyle name="20% - Accent1 2 2 7 2 5" xfId="13223" xr:uid="{00000000-0005-0000-0000-000003020000}"/>
    <cellStyle name="20% - Accent1 2 2 7 3" xfId="8451" xr:uid="{00000000-0005-0000-0000-000004020000}"/>
    <cellStyle name="20% - Accent1 2 2 7 3 2" xfId="25647" xr:uid="{00000000-0005-0000-0000-000005020000}"/>
    <cellStyle name="20% - Accent1 2 2 7 3 3" xfId="15246" xr:uid="{00000000-0005-0000-0000-000006020000}"/>
    <cellStyle name="20% - Accent1 2 2 7 4" xfId="4843" xr:uid="{00000000-0005-0000-0000-000007020000}"/>
    <cellStyle name="20% - Accent1 2 2 7 4 2" xfId="22039" xr:uid="{00000000-0005-0000-0000-000008020000}"/>
    <cellStyle name="20% - Accent1 2 2 7 5" xfId="18882" xr:uid="{00000000-0005-0000-0000-000009020000}"/>
    <cellStyle name="20% - Accent1 2 2 7 6" xfId="11638" xr:uid="{00000000-0005-0000-0000-00000A020000}"/>
    <cellStyle name="20% - Accent1 2 2 8" xfId="2153" xr:uid="{00000000-0005-0000-0000-00000B020000}"/>
    <cellStyle name="20% - Accent1 2 2 8 2" xfId="8919" xr:uid="{00000000-0005-0000-0000-00000C020000}"/>
    <cellStyle name="20% - Accent1 2 2 8 2 2" xfId="26115" xr:uid="{00000000-0005-0000-0000-00000D020000}"/>
    <cellStyle name="20% - Accent1 2 2 8 2 3" xfId="15714" xr:uid="{00000000-0005-0000-0000-00000E020000}"/>
    <cellStyle name="20% - Accent1 2 2 8 3" xfId="5311" xr:uid="{00000000-0005-0000-0000-00000F020000}"/>
    <cellStyle name="20% - Accent1 2 2 8 3 2" xfId="22507" xr:uid="{00000000-0005-0000-0000-000010020000}"/>
    <cellStyle name="20% - Accent1 2 2 8 4" xfId="19350" xr:uid="{00000000-0005-0000-0000-000011020000}"/>
    <cellStyle name="20% - Accent1 2 2 8 5" xfId="12106" xr:uid="{00000000-0005-0000-0000-000012020000}"/>
    <cellStyle name="20% - Accent1 2 2 9" xfId="570" xr:uid="{00000000-0005-0000-0000-000013020000}"/>
    <cellStyle name="20% - Accent1 2 2 9 2" xfId="7339" xr:uid="{00000000-0005-0000-0000-000014020000}"/>
    <cellStyle name="20% - Accent1 2 2 9 2 2" xfId="24535" xr:uid="{00000000-0005-0000-0000-000015020000}"/>
    <cellStyle name="20% - Accent1 2 2 9 3" xfId="17770" xr:uid="{00000000-0005-0000-0000-000016020000}"/>
    <cellStyle name="20% - Accent1 2 2 9 4" xfId="14134" xr:uid="{00000000-0005-0000-0000-000017020000}"/>
    <cellStyle name="20% - Accent1 2 3" xfId="113" xr:uid="{00000000-0005-0000-0000-000018020000}"/>
    <cellStyle name="20% - Accent1 2 3 10" xfId="6888" xr:uid="{00000000-0005-0000-0000-000019020000}"/>
    <cellStyle name="20% - Accent1 2 3 10 2" xfId="24084" xr:uid="{00000000-0005-0000-0000-00001A020000}"/>
    <cellStyle name="20% - Accent1 2 3 10 3" xfId="13683" xr:uid="{00000000-0005-0000-0000-00001B020000}"/>
    <cellStyle name="20% - Accent1 2 3 11" xfId="3759" xr:uid="{00000000-0005-0000-0000-00001C020000}"/>
    <cellStyle name="20% - Accent1 2 3 11 2" xfId="20955" xr:uid="{00000000-0005-0000-0000-00001D020000}"/>
    <cellStyle name="20% - Accent1 2 3 12" xfId="17319" xr:uid="{00000000-0005-0000-0000-00001E020000}"/>
    <cellStyle name="20% - Accent1 2 3 13" xfId="27766" xr:uid="{00000000-0005-0000-0000-00001F020000}"/>
    <cellStyle name="20% - Accent1 2 3 14" xfId="10554" xr:uid="{00000000-0005-0000-0000-000020020000}"/>
    <cellStyle name="20% - Accent1 2 3 2" xfId="317" xr:uid="{00000000-0005-0000-0000-000021020000}"/>
    <cellStyle name="20% - Accent1 2 3 2 10" xfId="27852" xr:uid="{00000000-0005-0000-0000-000022020000}"/>
    <cellStyle name="20% - Accent1 2 3 2 11" xfId="10640" xr:uid="{00000000-0005-0000-0000-000023020000}"/>
    <cellStyle name="20% - Accent1 2 3 2 2" xfId="1092" xr:uid="{00000000-0005-0000-0000-000024020000}"/>
    <cellStyle name="20% - Accent1 2 3 2 2 2" xfId="2705" xr:uid="{00000000-0005-0000-0000-000025020000}"/>
    <cellStyle name="20% - Accent1 2 3 2 2 2 2" xfId="9470" xr:uid="{00000000-0005-0000-0000-000026020000}"/>
    <cellStyle name="20% - Accent1 2 3 2 2 2 2 2" xfId="26666" xr:uid="{00000000-0005-0000-0000-000027020000}"/>
    <cellStyle name="20% - Accent1 2 3 2 2 2 2 3" xfId="16265" xr:uid="{00000000-0005-0000-0000-000028020000}"/>
    <cellStyle name="20% - Accent1 2 3 2 2 2 3" xfId="5862" xr:uid="{00000000-0005-0000-0000-000029020000}"/>
    <cellStyle name="20% - Accent1 2 3 2 2 2 3 2" xfId="23058" xr:uid="{00000000-0005-0000-0000-00002A020000}"/>
    <cellStyle name="20% - Accent1 2 3 2 2 2 4" xfId="19901" xr:uid="{00000000-0005-0000-0000-00002B020000}"/>
    <cellStyle name="20% - Accent1 2 3 2 2 2 5" xfId="12657" xr:uid="{00000000-0005-0000-0000-00002C020000}"/>
    <cellStyle name="20% - Accent1 2 3 2 2 3" xfId="7861" xr:uid="{00000000-0005-0000-0000-00002D020000}"/>
    <cellStyle name="20% - Accent1 2 3 2 2 3 2" xfId="25057" xr:uid="{00000000-0005-0000-0000-00002E020000}"/>
    <cellStyle name="20% - Accent1 2 3 2 2 3 3" xfId="14656" xr:uid="{00000000-0005-0000-0000-00002F020000}"/>
    <cellStyle name="20% - Accent1 2 3 2 2 4" xfId="4253" xr:uid="{00000000-0005-0000-0000-000030020000}"/>
    <cellStyle name="20% - Accent1 2 3 2 2 4 2" xfId="21449" xr:uid="{00000000-0005-0000-0000-000031020000}"/>
    <cellStyle name="20% - Accent1 2 3 2 2 5" xfId="18292" xr:uid="{00000000-0005-0000-0000-000032020000}"/>
    <cellStyle name="20% - Accent1 2 3 2 2 6" xfId="11048" xr:uid="{00000000-0005-0000-0000-000033020000}"/>
    <cellStyle name="20% - Accent1 2 3 2 3" xfId="1500" xr:uid="{00000000-0005-0000-0000-000034020000}"/>
    <cellStyle name="20% - Accent1 2 3 2 3 2" xfId="3101" xr:uid="{00000000-0005-0000-0000-000035020000}"/>
    <cellStyle name="20% - Accent1 2 3 2 3 2 2" xfId="9866" xr:uid="{00000000-0005-0000-0000-000036020000}"/>
    <cellStyle name="20% - Accent1 2 3 2 3 2 2 2" xfId="27062" xr:uid="{00000000-0005-0000-0000-000037020000}"/>
    <cellStyle name="20% - Accent1 2 3 2 3 2 2 3" xfId="16661" xr:uid="{00000000-0005-0000-0000-000038020000}"/>
    <cellStyle name="20% - Accent1 2 3 2 3 2 3" xfId="6258" xr:uid="{00000000-0005-0000-0000-000039020000}"/>
    <cellStyle name="20% - Accent1 2 3 2 3 2 3 2" xfId="23454" xr:uid="{00000000-0005-0000-0000-00003A020000}"/>
    <cellStyle name="20% - Accent1 2 3 2 3 2 4" xfId="20297" xr:uid="{00000000-0005-0000-0000-00003B020000}"/>
    <cellStyle name="20% - Accent1 2 3 2 3 2 5" xfId="13053" xr:uid="{00000000-0005-0000-0000-00003C020000}"/>
    <cellStyle name="20% - Accent1 2 3 2 3 3" xfId="8269" xr:uid="{00000000-0005-0000-0000-00003D020000}"/>
    <cellStyle name="20% - Accent1 2 3 2 3 3 2" xfId="25465" xr:uid="{00000000-0005-0000-0000-00003E020000}"/>
    <cellStyle name="20% - Accent1 2 3 2 3 3 3" xfId="15064" xr:uid="{00000000-0005-0000-0000-00003F020000}"/>
    <cellStyle name="20% - Accent1 2 3 2 3 4" xfId="4661" xr:uid="{00000000-0005-0000-0000-000040020000}"/>
    <cellStyle name="20% - Accent1 2 3 2 3 4 2" xfId="21857" xr:uid="{00000000-0005-0000-0000-000041020000}"/>
    <cellStyle name="20% - Accent1 2 3 2 3 5" xfId="18700" xr:uid="{00000000-0005-0000-0000-000042020000}"/>
    <cellStyle name="20% - Accent1 2 3 2 3 6" xfId="11456" xr:uid="{00000000-0005-0000-0000-000043020000}"/>
    <cellStyle name="20% - Accent1 2 3 2 4" xfId="1908" xr:uid="{00000000-0005-0000-0000-000044020000}"/>
    <cellStyle name="20% - Accent1 2 3 2 4 2" xfId="3497" xr:uid="{00000000-0005-0000-0000-000045020000}"/>
    <cellStyle name="20% - Accent1 2 3 2 4 2 2" xfId="10262" xr:uid="{00000000-0005-0000-0000-000046020000}"/>
    <cellStyle name="20% - Accent1 2 3 2 4 2 2 2" xfId="27458" xr:uid="{00000000-0005-0000-0000-000047020000}"/>
    <cellStyle name="20% - Accent1 2 3 2 4 2 2 3" xfId="17057" xr:uid="{00000000-0005-0000-0000-000048020000}"/>
    <cellStyle name="20% - Accent1 2 3 2 4 2 3" xfId="6654" xr:uid="{00000000-0005-0000-0000-000049020000}"/>
    <cellStyle name="20% - Accent1 2 3 2 4 2 3 2" xfId="23850" xr:uid="{00000000-0005-0000-0000-00004A020000}"/>
    <cellStyle name="20% - Accent1 2 3 2 4 2 4" xfId="20693" xr:uid="{00000000-0005-0000-0000-00004B020000}"/>
    <cellStyle name="20% - Accent1 2 3 2 4 2 5" xfId="13449" xr:uid="{00000000-0005-0000-0000-00004C020000}"/>
    <cellStyle name="20% - Accent1 2 3 2 4 3" xfId="8677" xr:uid="{00000000-0005-0000-0000-00004D020000}"/>
    <cellStyle name="20% - Accent1 2 3 2 4 3 2" xfId="25873" xr:uid="{00000000-0005-0000-0000-00004E020000}"/>
    <cellStyle name="20% - Accent1 2 3 2 4 3 3" xfId="15472" xr:uid="{00000000-0005-0000-0000-00004F020000}"/>
    <cellStyle name="20% - Accent1 2 3 2 4 4" xfId="5069" xr:uid="{00000000-0005-0000-0000-000050020000}"/>
    <cellStyle name="20% - Accent1 2 3 2 4 4 2" xfId="22265" xr:uid="{00000000-0005-0000-0000-000051020000}"/>
    <cellStyle name="20% - Accent1 2 3 2 4 5" xfId="19108" xr:uid="{00000000-0005-0000-0000-000052020000}"/>
    <cellStyle name="20% - Accent1 2 3 2 4 6" xfId="11864" xr:uid="{00000000-0005-0000-0000-000053020000}"/>
    <cellStyle name="20% - Accent1 2 3 2 5" xfId="2267" xr:uid="{00000000-0005-0000-0000-000054020000}"/>
    <cellStyle name="20% - Accent1 2 3 2 5 2" xfId="9033" xr:uid="{00000000-0005-0000-0000-000055020000}"/>
    <cellStyle name="20% - Accent1 2 3 2 5 2 2" xfId="26229" xr:uid="{00000000-0005-0000-0000-000056020000}"/>
    <cellStyle name="20% - Accent1 2 3 2 5 2 3" xfId="15828" xr:uid="{00000000-0005-0000-0000-000057020000}"/>
    <cellStyle name="20% - Accent1 2 3 2 5 3" xfId="5425" xr:uid="{00000000-0005-0000-0000-000058020000}"/>
    <cellStyle name="20% - Accent1 2 3 2 5 3 2" xfId="22621" xr:uid="{00000000-0005-0000-0000-000059020000}"/>
    <cellStyle name="20% - Accent1 2 3 2 5 4" xfId="19464" xr:uid="{00000000-0005-0000-0000-00005A020000}"/>
    <cellStyle name="20% - Accent1 2 3 2 5 5" xfId="12220" xr:uid="{00000000-0005-0000-0000-00005B020000}"/>
    <cellStyle name="20% - Accent1 2 3 2 6" xfId="684" xr:uid="{00000000-0005-0000-0000-00005C020000}"/>
    <cellStyle name="20% - Accent1 2 3 2 6 2" xfId="7453" xr:uid="{00000000-0005-0000-0000-00005D020000}"/>
    <cellStyle name="20% - Accent1 2 3 2 6 2 2" xfId="24649" xr:uid="{00000000-0005-0000-0000-00005E020000}"/>
    <cellStyle name="20% - Accent1 2 3 2 6 3" xfId="17884" xr:uid="{00000000-0005-0000-0000-00005F020000}"/>
    <cellStyle name="20% - Accent1 2 3 2 6 4" xfId="14248" xr:uid="{00000000-0005-0000-0000-000060020000}"/>
    <cellStyle name="20% - Accent1 2 3 2 7" xfId="7086" xr:uid="{00000000-0005-0000-0000-000061020000}"/>
    <cellStyle name="20% - Accent1 2 3 2 7 2" xfId="24282" xr:uid="{00000000-0005-0000-0000-000062020000}"/>
    <cellStyle name="20% - Accent1 2 3 2 7 3" xfId="13881" xr:uid="{00000000-0005-0000-0000-000063020000}"/>
    <cellStyle name="20% - Accent1 2 3 2 8" xfId="3845" xr:uid="{00000000-0005-0000-0000-000064020000}"/>
    <cellStyle name="20% - Accent1 2 3 2 8 2" xfId="21041" xr:uid="{00000000-0005-0000-0000-000065020000}"/>
    <cellStyle name="20% - Accent1 2 3 2 9" xfId="17517" xr:uid="{00000000-0005-0000-0000-000066020000}"/>
    <cellStyle name="20% - Accent1 2 3 3" xfId="415" xr:uid="{00000000-0005-0000-0000-000067020000}"/>
    <cellStyle name="20% - Accent1 2 3 3 10" xfId="27950" xr:uid="{00000000-0005-0000-0000-000068020000}"/>
    <cellStyle name="20% - Accent1 2 3 3 11" xfId="10738" xr:uid="{00000000-0005-0000-0000-000069020000}"/>
    <cellStyle name="20% - Accent1 2 3 3 2" xfId="1190" xr:uid="{00000000-0005-0000-0000-00006A020000}"/>
    <cellStyle name="20% - Accent1 2 3 3 2 2" xfId="2803" xr:uid="{00000000-0005-0000-0000-00006B020000}"/>
    <cellStyle name="20% - Accent1 2 3 3 2 2 2" xfId="9568" xr:uid="{00000000-0005-0000-0000-00006C020000}"/>
    <cellStyle name="20% - Accent1 2 3 3 2 2 2 2" xfId="26764" xr:uid="{00000000-0005-0000-0000-00006D020000}"/>
    <cellStyle name="20% - Accent1 2 3 3 2 2 2 3" xfId="16363" xr:uid="{00000000-0005-0000-0000-00006E020000}"/>
    <cellStyle name="20% - Accent1 2 3 3 2 2 3" xfId="5960" xr:uid="{00000000-0005-0000-0000-00006F020000}"/>
    <cellStyle name="20% - Accent1 2 3 3 2 2 3 2" xfId="23156" xr:uid="{00000000-0005-0000-0000-000070020000}"/>
    <cellStyle name="20% - Accent1 2 3 3 2 2 4" xfId="19999" xr:uid="{00000000-0005-0000-0000-000071020000}"/>
    <cellStyle name="20% - Accent1 2 3 3 2 2 5" xfId="12755" xr:uid="{00000000-0005-0000-0000-000072020000}"/>
    <cellStyle name="20% - Accent1 2 3 3 2 3" xfId="7959" xr:uid="{00000000-0005-0000-0000-000073020000}"/>
    <cellStyle name="20% - Accent1 2 3 3 2 3 2" xfId="25155" xr:uid="{00000000-0005-0000-0000-000074020000}"/>
    <cellStyle name="20% - Accent1 2 3 3 2 3 3" xfId="14754" xr:uid="{00000000-0005-0000-0000-000075020000}"/>
    <cellStyle name="20% - Accent1 2 3 3 2 4" xfId="4351" xr:uid="{00000000-0005-0000-0000-000076020000}"/>
    <cellStyle name="20% - Accent1 2 3 3 2 4 2" xfId="21547" xr:uid="{00000000-0005-0000-0000-000077020000}"/>
    <cellStyle name="20% - Accent1 2 3 3 2 5" xfId="18390" xr:uid="{00000000-0005-0000-0000-000078020000}"/>
    <cellStyle name="20% - Accent1 2 3 3 2 6" xfId="11146" xr:uid="{00000000-0005-0000-0000-000079020000}"/>
    <cellStyle name="20% - Accent1 2 3 3 3" xfId="1598" xr:uid="{00000000-0005-0000-0000-00007A020000}"/>
    <cellStyle name="20% - Accent1 2 3 3 3 2" xfId="3199" xr:uid="{00000000-0005-0000-0000-00007B020000}"/>
    <cellStyle name="20% - Accent1 2 3 3 3 2 2" xfId="9964" xr:uid="{00000000-0005-0000-0000-00007C020000}"/>
    <cellStyle name="20% - Accent1 2 3 3 3 2 2 2" xfId="27160" xr:uid="{00000000-0005-0000-0000-00007D020000}"/>
    <cellStyle name="20% - Accent1 2 3 3 3 2 2 3" xfId="16759" xr:uid="{00000000-0005-0000-0000-00007E020000}"/>
    <cellStyle name="20% - Accent1 2 3 3 3 2 3" xfId="6356" xr:uid="{00000000-0005-0000-0000-00007F020000}"/>
    <cellStyle name="20% - Accent1 2 3 3 3 2 3 2" xfId="23552" xr:uid="{00000000-0005-0000-0000-000080020000}"/>
    <cellStyle name="20% - Accent1 2 3 3 3 2 4" xfId="20395" xr:uid="{00000000-0005-0000-0000-000081020000}"/>
    <cellStyle name="20% - Accent1 2 3 3 3 2 5" xfId="13151" xr:uid="{00000000-0005-0000-0000-000082020000}"/>
    <cellStyle name="20% - Accent1 2 3 3 3 3" xfId="8367" xr:uid="{00000000-0005-0000-0000-000083020000}"/>
    <cellStyle name="20% - Accent1 2 3 3 3 3 2" xfId="25563" xr:uid="{00000000-0005-0000-0000-000084020000}"/>
    <cellStyle name="20% - Accent1 2 3 3 3 3 3" xfId="15162" xr:uid="{00000000-0005-0000-0000-000085020000}"/>
    <cellStyle name="20% - Accent1 2 3 3 3 4" xfId="4759" xr:uid="{00000000-0005-0000-0000-000086020000}"/>
    <cellStyle name="20% - Accent1 2 3 3 3 4 2" xfId="21955" xr:uid="{00000000-0005-0000-0000-000087020000}"/>
    <cellStyle name="20% - Accent1 2 3 3 3 5" xfId="18798" xr:uid="{00000000-0005-0000-0000-000088020000}"/>
    <cellStyle name="20% - Accent1 2 3 3 3 6" xfId="11554" xr:uid="{00000000-0005-0000-0000-000089020000}"/>
    <cellStyle name="20% - Accent1 2 3 3 4" xfId="2006" xr:uid="{00000000-0005-0000-0000-00008A020000}"/>
    <cellStyle name="20% - Accent1 2 3 3 4 2" xfId="3595" xr:uid="{00000000-0005-0000-0000-00008B020000}"/>
    <cellStyle name="20% - Accent1 2 3 3 4 2 2" xfId="10360" xr:uid="{00000000-0005-0000-0000-00008C020000}"/>
    <cellStyle name="20% - Accent1 2 3 3 4 2 2 2" xfId="27556" xr:uid="{00000000-0005-0000-0000-00008D020000}"/>
    <cellStyle name="20% - Accent1 2 3 3 4 2 2 3" xfId="17155" xr:uid="{00000000-0005-0000-0000-00008E020000}"/>
    <cellStyle name="20% - Accent1 2 3 3 4 2 3" xfId="6752" xr:uid="{00000000-0005-0000-0000-00008F020000}"/>
    <cellStyle name="20% - Accent1 2 3 3 4 2 3 2" xfId="23948" xr:uid="{00000000-0005-0000-0000-000090020000}"/>
    <cellStyle name="20% - Accent1 2 3 3 4 2 4" xfId="20791" xr:uid="{00000000-0005-0000-0000-000091020000}"/>
    <cellStyle name="20% - Accent1 2 3 3 4 2 5" xfId="13547" xr:uid="{00000000-0005-0000-0000-000092020000}"/>
    <cellStyle name="20% - Accent1 2 3 3 4 3" xfId="8775" xr:uid="{00000000-0005-0000-0000-000093020000}"/>
    <cellStyle name="20% - Accent1 2 3 3 4 3 2" xfId="25971" xr:uid="{00000000-0005-0000-0000-000094020000}"/>
    <cellStyle name="20% - Accent1 2 3 3 4 3 3" xfId="15570" xr:uid="{00000000-0005-0000-0000-000095020000}"/>
    <cellStyle name="20% - Accent1 2 3 3 4 4" xfId="5167" xr:uid="{00000000-0005-0000-0000-000096020000}"/>
    <cellStyle name="20% - Accent1 2 3 3 4 4 2" xfId="22363" xr:uid="{00000000-0005-0000-0000-000097020000}"/>
    <cellStyle name="20% - Accent1 2 3 3 4 5" xfId="19206" xr:uid="{00000000-0005-0000-0000-000098020000}"/>
    <cellStyle name="20% - Accent1 2 3 3 4 6" xfId="11962" xr:uid="{00000000-0005-0000-0000-000099020000}"/>
    <cellStyle name="20% - Accent1 2 3 3 5" xfId="2365" xr:uid="{00000000-0005-0000-0000-00009A020000}"/>
    <cellStyle name="20% - Accent1 2 3 3 5 2" xfId="9131" xr:uid="{00000000-0005-0000-0000-00009B020000}"/>
    <cellStyle name="20% - Accent1 2 3 3 5 2 2" xfId="26327" xr:uid="{00000000-0005-0000-0000-00009C020000}"/>
    <cellStyle name="20% - Accent1 2 3 3 5 2 3" xfId="15926" xr:uid="{00000000-0005-0000-0000-00009D020000}"/>
    <cellStyle name="20% - Accent1 2 3 3 5 3" xfId="5523" xr:uid="{00000000-0005-0000-0000-00009E020000}"/>
    <cellStyle name="20% - Accent1 2 3 3 5 3 2" xfId="22719" xr:uid="{00000000-0005-0000-0000-00009F020000}"/>
    <cellStyle name="20% - Accent1 2 3 3 5 4" xfId="19562" xr:uid="{00000000-0005-0000-0000-0000A0020000}"/>
    <cellStyle name="20% - Accent1 2 3 3 5 5" xfId="12318" xr:uid="{00000000-0005-0000-0000-0000A1020000}"/>
    <cellStyle name="20% - Accent1 2 3 3 6" xfId="782" xr:uid="{00000000-0005-0000-0000-0000A2020000}"/>
    <cellStyle name="20% - Accent1 2 3 3 6 2" xfId="7551" xr:uid="{00000000-0005-0000-0000-0000A3020000}"/>
    <cellStyle name="20% - Accent1 2 3 3 6 2 2" xfId="24747" xr:uid="{00000000-0005-0000-0000-0000A4020000}"/>
    <cellStyle name="20% - Accent1 2 3 3 6 3" xfId="17982" xr:uid="{00000000-0005-0000-0000-0000A5020000}"/>
    <cellStyle name="20% - Accent1 2 3 3 6 4" xfId="14346" xr:uid="{00000000-0005-0000-0000-0000A6020000}"/>
    <cellStyle name="20% - Accent1 2 3 3 7" xfId="7184" xr:uid="{00000000-0005-0000-0000-0000A7020000}"/>
    <cellStyle name="20% - Accent1 2 3 3 7 2" xfId="24380" xr:uid="{00000000-0005-0000-0000-0000A8020000}"/>
    <cellStyle name="20% - Accent1 2 3 3 7 3" xfId="13979" xr:uid="{00000000-0005-0000-0000-0000A9020000}"/>
    <cellStyle name="20% - Accent1 2 3 3 8" xfId="3943" xr:uid="{00000000-0005-0000-0000-0000AA020000}"/>
    <cellStyle name="20% - Accent1 2 3 3 8 2" xfId="21139" xr:uid="{00000000-0005-0000-0000-0000AB020000}"/>
    <cellStyle name="20% - Accent1 2 3 3 9" xfId="17615" xr:uid="{00000000-0005-0000-0000-0000AC020000}"/>
    <cellStyle name="20% - Accent1 2 3 4" xfId="231" xr:uid="{00000000-0005-0000-0000-0000AD020000}"/>
    <cellStyle name="20% - Accent1 2 3 4 2" xfId="1414" xr:uid="{00000000-0005-0000-0000-0000AE020000}"/>
    <cellStyle name="20% - Accent1 2 3 4 2 2" xfId="3015" xr:uid="{00000000-0005-0000-0000-0000AF020000}"/>
    <cellStyle name="20% - Accent1 2 3 4 2 2 2" xfId="9780" xr:uid="{00000000-0005-0000-0000-0000B0020000}"/>
    <cellStyle name="20% - Accent1 2 3 4 2 2 2 2" xfId="26976" xr:uid="{00000000-0005-0000-0000-0000B1020000}"/>
    <cellStyle name="20% - Accent1 2 3 4 2 2 2 3" xfId="16575" xr:uid="{00000000-0005-0000-0000-0000B2020000}"/>
    <cellStyle name="20% - Accent1 2 3 4 2 2 3" xfId="6172" xr:uid="{00000000-0005-0000-0000-0000B3020000}"/>
    <cellStyle name="20% - Accent1 2 3 4 2 2 3 2" xfId="23368" xr:uid="{00000000-0005-0000-0000-0000B4020000}"/>
    <cellStyle name="20% - Accent1 2 3 4 2 2 4" xfId="20211" xr:uid="{00000000-0005-0000-0000-0000B5020000}"/>
    <cellStyle name="20% - Accent1 2 3 4 2 2 5" xfId="12967" xr:uid="{00000000-0005-0000-0000-0000B6020000}"/>
    <cellStyle name="20% - Accent1 2 3 4 2 3" xfId="8183" xr:uid="{00000000-0005-0000-0000-0000B7020000}"/>
    <cellStyle name="20% - Accent1 2 3 4 2 3 2" xfId="25379" xr:uid="{00000000-0005-0000-0000-0000B8020000}"/>
    <cellStyle name="20% - Accent1 2 3 4 2 3 3" xfId="14978" xr:uid="{00000000-0005-0000-0000-0000B9020000}"/>
    <cellStyle name="20% - Accent1 2 3 4 2 4" xfId="4575" xr:uid="{00000000-0005-0000-0000-0000BA020000}"/>
    <cellStyle name="20% - Accent1 2 3 4 2 4 2" xfId="21771" xr:uid="{00000000-0005-0000-0000-0000BB020000}"/>
    <cellStyle name="20% - Accent1 2 3 4 2 5" xfId="18614" xr:uid="{00000000-0005-0000-0000-0000BC020000}"/>
    <cellStyle name="20% - Accent1 2 3 4 2 6" xfId="11370" xr:uid="{00000000-0005-0000-0000-0000BD020000}"/>
    <cellStyle name="20% - Accent1 2 3 4 3" xfId="1822" xr:uid="{00000000-0005-0000-0000-0000BE020000}"/>
    <cellStyle name="20% - Accent1 2 3 4 3 2" xfId="3411" xr:uid="{00000000-0005-0000-0000-0000BF020000}"/>
    <cellStyle name="20% - Accent1 2 3 4 3 2 2" xfId="10176" xr:uid="{00000000-0005-0000-0000-0000C0020000}"/>
    <cellStyle name="20% - Accent1 2 3 4 3 2 2 2" xfId="27372" xr:uid="{00000000-0005-0000-0000-0000C1020000}"/>
    <cellStyle name="20% - Accent1 2 3 4 3 2 2 3" xfId="16971" xr:uid="{00000000-0005-0000-0000-0000C2020000}"/>
    <cellStyle name="20% - Accent1 2 3 4 3 2 3" xfId="6568" xr:uid="{00000000-0005-0000-0000-0000C3020000}"/>
    <cellStyle name="20% - Accent1 2 3 4 3 2 3 2" xfId="23764" xr:uid="{00000000-0005-0000-0000-0000C4020000}"/>
    <cellStyle name="20% - Accent1 2 3 4 3 2 4" xfId="20607" xr:uid="{00000000-0005-0000-0000-0000C5020000}"/>
    <cellStyle name="20% - Accent1 2 3 4 3 2 5" xfId="13363" xr:uid="{00000000-0005-0000-0000-0000C6020000}"/>
    <cellStyle name="20% - Accent1 2 3 4 3 3" xfId="8591" xr:uid="{00000000-0005-0000-0000-0000C7020000}"/>
    <cellStyle name="20% - Accent1 2 3 4 3 3 2" xfId="25787" xr:uid="{00000000-0005-0000-0000-0000C8020000}"/>
    <cellStyle name="20% - Accent1 2 3 4 3 3 3" xfId="15386" xr:uid="{00000000-0005-0000-0000-0000C9020000}"/>
    <cellStyle name="20% - Accent1 2 3 4 3 4" xfId="4983" xr:uid="{00000000-0005-0000-0000-0000CA020000}"/>
    <cellStyle name="20% - Accent1 2 3 4 3 4 2" xfId="22179" xr:uid="{00000000-0005-0000-0000-0000CB020000}"/>
    <cellStyle name="20% - Accent1 2 3 4 3 5" xfId="19022" xr:uid="{00000000-0005-0000-0000-0000CC020000}"/>
    <cellStyle name="20% - Accent1 2 3 4 3 6" xfId="11778" xr:uid="{00000000-0005-0000-0000-0000CD020000}"/>
    <cellStyle name="20% - Accent1 2 3 4 4" xfId="2468" xr:uid="{00000000-0005-0000-0000-0000CE020000}"/>
    <cellStyle name="20% - Accent1 2 3 4 4 2" xfId="9233" xr:uid="{00000000-0005-0000-0000-0000CF020000}"/>
    <cellStyle name="20% - Accent1 2 3 4 4 2 2" xfId="26429" xr:uid="{00000000-0005-0000-0000-0000D0020000}"/>
    <cellStyle name="20% - Accent1 2 3 4 4 2 3" xfId="16028" xr:uid="{00000000-0005-0000-0000-0000D1020000}"/>
    <cellStyle name="20% - Accent1 2 3 4 4 3" xfId="5625" xr:uid="{00000000-0005-0000-0000-0000D2020000}"/>
    <cellStyle name="20% - Accent1 2 3 4 4 3 2" xfId="22821" xr:uid="{00000000-0005-0000-0000-0000D3020000}"/>
    <cellStyle name="20% - Accent1 2 3 4 4 4" xfId="19664" xr:uid="{00000000-0005-0000-0000-0000D4020000}"/>
    <cellStyle name="20% - Accent1 2 3 4 4 5" xfId="12420" xr:uid="{00000000-0005-0000-0000-0000D5020000}"/>
    <cellStyle name="20% - Accent1 2 3 4 5" xfId="1006" xr:uid="{00000000-0005-0000-0000-0000D6020000}"/>
    <cellStyle name="20% - Accent1 2 3 4 5 2" xfId="7775" xr:uid="{00000000-0005-0000-0000-0000D7020000}"/>
    <cellStyle name="20% - Accent1 2 3 4 5 2 2" xfId="24971" xr:uid="{00000000-0005-0000-0000-0000D8020000}"/>
    <cellStyle name="20% - Accent1 2 3 4 5 3" xfId="18206" xr:uid="{00000000-0005-0000-0000-0000D9020000}"/>
    <cellStyle name="20% - Accent1 2 3 4 5 4" xfId="14570" xr:uid="{00000000-0005-0000-0000-0000DA020000}"/>
    <cellStyle name="20% - Accent1 2 3 4 6" xfId="7000" xr:uid="{00000000-0005-0000-0000-0000DB020000}"/>
    <cellStyle name="20% - Accent1 2 3 4 6 2" xfId="24196" xr:uid="{00000000-0005-0000-0000-0000DC020000}"/>
    <cellStyle name="20% - Accent1 2 3 4 6 3" xfId="13795" xr:uid="{00000000-0005-0000-0000-0000DD020000}"/>
    <cellStyle name="20% - Accent1 2 3 4 7" xfId="4167" xr:uid="{00000000-0005-0000-0000-0000DE020000}"/>
    <cellStyle name="20% - Accent1 2 3 4 7 2" xfId="21363" xr:uid="{00000000-0005-0000-0000-0000DF020000}"/>
    <cellStyle name="20% - Accent1 2 3 4 8" xfId="17431" xr:uid="{00000000-0005-0000-0000-0000E0020000}"/>
    <cellStyle name="20% - Accent1 2 3 4 9" xfId="10962" xr:uid="{00000000-0005-0000-0000-0000E1020000}"/>
    <cellStyle name="20% - Accent1 2 3 5" xfId="894" xr:uid="{00000000-0005-0000-0000-0000E2020000}"/>
    <cellStyle name="20% - Accent1 2 3 5 2" xfId="2592" xr:uid="{00000000-0005-0000-0000-0000E3020000}"/>
    <cellStyle name="20% - Accent1 2 3 5 2 2" xfId="9357" xr:uid="{00000000-0005-0000-0000-0000E4020000}"/>
    <cellStyle name="20% - Accent1 2 3 5 2 2 2" xfId="26553" xr:uid="{00000000-0005-0000-0000-0000E5020000}"/>
    <cellStyle name="20% - Accent1 2 3 5 2 2 3" xfId="16152" xr:uid="{00000000-0005-0000-0000-0000E6020000}"/>
    <cellStyle name="20% - Accent1 2 3 5 2 3" xfId="5749" xr:uid="{00000000-0005-0000-0000-0000E7020000}"/>
    <cellStyle name="20% - Accent1 2 3 5 2 3 2" xfId="22945" xr:uid="{00000000-0005-0000-0000-0000E8020000}"/>
    <cellStyle name="20% - Accent1 2 3 5 2 4" xfId="19788" xr:uid="{00000000-0005-0000-0000-0000E9020000}"/>
    <cellStyle name="20% - Accent1 2 3 5 2 5" xfId="12544" xr:uid="{00000000-0005-0000-0000-0000EA020000}"/>
    <cellStyle name="20% - Accent1 2 3 5 3" xfId="7663" xr:uid="{00000000-0005-0000-0000-0000EB020000}"/>
    <cellStyle name="20% - Accent1 2 3 5 3 2" xfId="24859" xr:uid="{00000000-0005-0000-0000-0000EC020000}"/>
    <cellStyle name="20% - Accent1 2 3 5 3 3" xfId="14458" xr:uid="{00000000-0005-0000-0000-0000ED020000}"/>
    <cellStyle name="20% - Accent1 2 3 5 4" xfId="4055" xr:uid="{00000000-0005-0000-0000-0000EE020000}"/>
    <cellStyle name="20% - Accent1 2 3 5 4 2" xfId="21251" xr:uid="{00000000-0005-0000-0000-0000EF020000}"/>
    <cellStyle name="20% - Accent1 2 3 5 5" xfId="18094" xr:uid="{00000000-0005-0000-0000-0000F0020000}"/>
    <cellStyle name="20% - Accent1 2 3 5 6" xfId="10850" xr:uid="{00000000-0005-0000-0000-0000F1020000}"/>
    <cellStyle name="20% - Accent1 2 3 6" xfId="1302" xr:uid="{00000000-0005-0000-0000-0000F2020000}"/>
    <cellStyle name="20% - Accent1 2 3 6 2" xfId="2903" xr:uid="{00000000-0005-0000-0000-0000F3020000}"/>
    <cellStyle name="20% - Accent1 2 3 6 2 2" xfId="9668" xr:uid="{00000000-0005-0000-0000-0000F4020000}"/>
    <cellStyle name="20% - Accent1 2 3 6 2 2 2" xfId="26864" xr:uid="{00000000-0005-0000-0000-0000F5020000}"/>
    <cellStyle name="20% - Accent1 2 3 6 2 2 3" xfId="16463" xr:uid="{00000000-0005-0000-0000-0000F6020000}"/>
    <cellStyle name="20% - Accent1 2 3 6 2 3" xfId="6060" xr:uid="{00000000-0005-0000-0000-0000F7020000}"/>
    <cellStyle name="20% - Accent1 2 3 6 2 3 2" xfId="23256" xr:uid="{00000000-0005-0000-0000-0000F8020000}"/>
    <cellStyle name="20% - Accent1 2 3 6 2 4" xfId="20099" xr:uid="{00000000-0005-0000-0000-0000F9020000}"/>
    <cellStyle name="20% - Accent1 2 3 6 2 5" xfId="12855" xr:uid="{00000000-0005-0000-0000-0000FA020000}"/>
    <cellStyle name="20% - Accent1 2 3 6 3" xfId="8071" xr:uid="{00000000-0005-0000-0000-0000FB020000}"/>
    <cellStyle name="20% - Accent1 2 3 6 3 2" xfId="25267" xr:uid="{00000000-0005-0000-0000-0000FC020000}"/>
    <cellStyle name="20% - Accent1 2 3 6 3 3" xfId="14866" xr:uid="{00000000-0005-0000-0000-0000FD020000}"/>
    <cellStyle name="20% - Accent1 2 3 6 4" xfId="4463" xr:uid="{00000000-0005-0000-0000-0000FE020000}"/>
    <cellStyle name="20% - Accent1 2 3 6 4 2" xfId="21659" xr:uid="{00000000-0005-0000-0000-0000FF020000}"/>
    <cellStyle name="20% - Accent1 2 3 6 5" xfId="18502" xr:uid="{00000000-0005-0000-0000-000000030000}"/>
    <cellStyle name="20% - Accent1 2 3 6 6" xfId="11258" xr:uid="{00000000-0005-0000-0000-000001030000}"/>
    <cellStyle name="20% - Accent1 2 3 7" xfId="1710" xr:uid="{00000000-0005-0000-0000-000002030000}"/>
    <cellStyle name="20% - Accent1 2 3 7 2" xfId="3299" xr:uid="{00000000-0005-0000-0000-000003030000}"/>
    <cellStyle name="20% - Accent1 2 3 7 2 2" xfId="10064" xr:uid="{00000000-0005-0000-0000-000004030000}"/>
    <cellStyle name="20% - Accent1 2 3 7 2 2 2" xfId="27260" xr:uid="{00000000-0005-0000-0000-000005030000}"/>
    <cellStyle name="20% - Accent1 2 3 7 2 2 3" xfId="16859" xr:uid="{00000000-0005-0000-0000-000006030000}"/>
    <cellStyle name="20% - Accent1 2 3 7 2 3" xfId="6456" xr:uid="{00000000-0005-0000-0000-000007030000}"/>
    <cellStyle name="20% - Accent1 2 3 7 2 3 2" xfId="23652" xr:uid="{00000000-0005-0000-0000-000008030000}"/>
    <cellStyle name="20% - Accent1 2 3 7 2 4" xfId="20495" xr:uid="{00000000-0005-0000-0000-000009030000}"/>
    <cellStyle name="20% - Accent1 2 3 7 2 5" xfId="13251" xr:uid="{00000000-0005-0000-0000-00000A030000}"/>
    <cellStyle name="20% - Accent1 2 3 7 3" xfId="8479" xr:uid="{00000000-0005-0000-0000-00000B030000}"/>
    <cellStyle name="20% - Accent1 2 3 7 3 2" xfId="25675" xr:uid="{00000000-0005-0000-0000-00000C030000}"/>
    <cellStyle name="20% - Accent1 2 3 7 3 3" xfId="15274" xr:uid="{00000000-0005-0000-0000-00000D030000}"/>
    <cellStyle name="20% - Accent1 2 3 7 4" xfId="4871" xr:uid="{00000000-0005-0000-0000-00000E030000}"/>
    <cellStyle name="20% - Accent1 2 3 7 4 2" xfId="22067" xr:uid="{00000000-0005-0000-0000-00000F030000}"/>
    <cellStyle name="20% - Accent1 2 3 7 5" xfId="18910" xr:uid="{00000000-0005-0000-0000-000010030000}"/>
    <cellStyle name="20% - Accent1 2 3 7 6" xfId="11666" xr:uid="{00000000-0005-0000-0000-000011030000}"/>
    <cellStyle name="20% - Accent1 2 3 8" xfId="2181" xr:uid="{00000000-0005-0000-0000-000012030000}"/>
    <cellStyle name="20% - Accent1 2 3 8 2" xfId="8947" xr:uid="{00000000-0005-0000-0000-000013030000}"/>
    <cellStyle name="20% - Accent1 2 3 8 2 2" xfId="26143" xr:uid="{00000000-0005-0000-0000-000014030000}"/>
    <cellStyle name="20% - Accent1 2 3 8 2 3" xfId="15742" xr:uid="{00000000-0005-0000-0000-000015030000}"/>
    <cellStyle name="20% - Accent1 2 3 8 3" xfId="5339" xr:uid="{00000000-0005-0000-0000-000016030000}"/>
    <cellStyle name="20% - Accent1 2 3 8 3 2" xfId="22535" xr:uid="{00000000-0005-0000-0000-000017030000}"/>
    <cellStyle name="20% - Accent1 2 3 8 4" xfId="19378" xr:uid="{00000000-0005-0000-0000-000018030000}"/>
    <cellStyle name="20% - Accent1 2 3 8 5" xfId="12134" xr:uid="{00000000-0005-0000-0000-000019030000}"/>
    <cellStyle name="20% - Accent1 2 3 9" xfId="598" xr:uid="{00000000-0005-0000-0000-00001A030000}"/>
    <cellStyle name="20% - Accent1 2 3 9 2" xfId="7367" xr:uid="{00000000-0005-0000-0000-00001B030000}"/>
    <cellStyle name="20% - Accent1 2 3 9 2 2" xfId="24563" xr:uid="{00000000-0005-0000-0000-00001C030000}"/>
    <cellStyle name="20% - Accent1 2 3 9 3" xfId="17798" xr:uid="{00000000-0005-0000-0000-00001D030000}"/>
    <cellStyle name="20% - Accent1 2 3 9 4" xfId="14162" xr:uid="{00000000-0005-0000-0000-00001E030000}"/>
    <cellStyle name="20% - Accent1 2 4" xfId="171" xr:uid="{00000000-0005-0000-0000-00001F030000}"/>
    <cellStyle name="20% - Accent1 2 4 10" xfId="27708" xr:uid="{00000000-0005-0000-0000-000020030000}"/>
    <cellStyle name="20% - Accent1 2 4 11" xfId="10496" xr:uid="{00000000-0005-0000-0000-000021030000}"/>
    <cellStyle name="20% - Accent1 2 4 2" xfId="948" xr:uid="{00000000-0005-0000-0000-000022030000}"/>
    <cellStyle name="20% - Accent1 2 4 2 2" xfId="2618" xr:uid="{00000000-0005-0000-0000-000023030000}"/>
    <cellStyle name="20% - Accent1 2 4 2 2 2" xfId="9383" xr:uid="{00000000-0005-0000-0000-000024030000}"/>
    <cellStyle name="20% - Accent1 2 4 2 2 2 2" xfId="26579" xr:uid="{00000000-0005-0000-0000-000025030000}"/>
    <cellStyle name="20% - Accent1 2 4 2 2 2 3" xfId="16178" xr:uid="{00000000-0005-0000-0000-000026030000}"/>
    <cellStyle name="20% - Accent1 2 4 2 2 3" xfId="5775" xr:uid="{00000000-0005-0000-0000-000027030000}"/>
    <cellStyle name="20% - Accent1 2 4 2 2 3 2" xfId="22971" xr:uid="{00000000-0005-0000-0000-000028030000}"/>
    <cellStyle name="20% - Accent1 2 4 2 2 4" xfId="19814" xr:uid="{00000000-0005-0000-0000-000029030000}"/>
    <cellStyle name="20% - Accent1 2 4 2 2 5" xfId="12570" xr:uid="{00000000-0005-0000-0000-00002A030000}"/>
    <cellStyle name="20% - Accent1 2 4 2 3" xfId="7717" xr:uid="{00000000-0005-0000-0000-00002B030000}"/>
    <cellStyle name="20% - Accent1 2 4 2 3 2" xfId="24913" xr:uid="{00000000-0005-0000-0000-00002C030000}"/>
    <cellStyle name="20% - Accent1 2 4 2 3 3" xfId="14512" xr:uid="{00000000-0005-0000-0000-00002D030000}"/>
    <cellStyle name="20% - Accent1 2 4 2 4" xfId="4109" xr:uid="{00000000-0005-0000-0000-00002E030000}"/>
    <cellStyle name="20% - Accent1 2 4 2 4 2" xfId="21305" xr:uid="{00000000-0005-0000-0000-00002F030000}"/>
    <cellStyle name="20% - Accent1 2 4 2 5" xfId="18148" xr:uid="{00000000-0005-0000-0000-000030030000}"/>
    <cellStyle name="20% - Accent1 2 4 2 6" xfId="10904" xr:uid="{00000000-0005-0000-0000-000031030000}"/>
    <cellStyle name="20% - Accent1 2 4 3" xfId="1356" xr:uid="{00000000-0005-0000-0000-000032030000}"/>
    <cellStyle name="20% - Accent1 2 4 3 2" xfId="2957" xr:uid="{00000000-0005-0000-0000-000033030000}"/>
    <cellStyle name="20% - Accent1 2 4 3 2 2" xfId="9722" xr:uid="{00000000-0005-0000-0000-000034030000}"/>
    <cellStyle name="20% - Accent1 2 4 3 2 2 2" xfId="26918" xr:uid="{00000000-0005-0000-0000-000035030000}"/>
    <cellStyle name="20% - Accent1 2 4 3 2 2 3" xfId="16517" xr:uid="{00000000-0005-0000-0000-000036030000}"/>
    <cellStyle name="20% - Accent1 2 4 3 2 3" xfId="6114" xr:uid="{00000000-0005-0000-0000-000037030000}"/>
    <cellStyle name="20% - Accent1 2 4 3 2 3 2" xfId="23310" xr:uid="{00000000-0005-0000-0000-000038030000}"/>
    <cellStyle name="20% - Accent1 2 4 3 2 4" xfId="20153" xr:uid="{00000000-0005-0000-0000-000039030000}"/>
    <cellStyle name="20% - Accent1 2 4 3 2 5" xfId="12909" xr:uid="{00000000-0005-0000-0000-00003A030000}"/>
    <cellStyle name="20% - Accent1 2 4 3 3" xfId="8125" xr:uid="{00000000-0005-0000-0000-00003B030000}"/>
    <cellStyle name="20% - Accent1 2 4 3 3 2" xfId="25321" xr:uid="{00000000-0005-0000-0000-00003C030000}"/>
    <cellStyle name="20% - Accent1 2 4 3 3 3" xfId="14920" xr:uid="{00000000-0005-0000-0000-00003D030000}"/>
    <cellStyle name="20% - Accent1 2 4 3 4" xfId="4517" xr:uid="{00000000-0005-0000-0000-00003E030000}"/>
    <cellStyle name="20% - Accent1 2 4 3 4 2" xfId="21713" xr:uid="{00000000-0005-0000-0000-00003F030000}"/>
    <cellStyle name="20% - Accent1 2 4 3 5" xfId="18556" xr:uid="{00000000-0005-0000-0000-000040030000}"/>
    <cellStyle name="20% - Accent1 2 4 3 6" xfId="11312" xr:uid="{00000000-0005-0000-0000-000041030000}"/>
    <cellStyle name="20% - Accent1 2 4 4" xfId="1764" xr:uid="{00000000-0005-0000-0000-000042030000}"/>
    <cellStyle name="20% - Accent1 2 4 4 2" xfId="3353" xr:uid="{00000000-0005-0000-0000-000043030000}"/>
    <cellStyle name="20% - Accent1 2 4 4 2 2" xfId="10118" xr:uid="{00000000-0005-0000-0000-000044030000}"/>
    <cellStyle name="20% - Accent1 2 4 4 2 2 2" xfId="27314" xr:uid="{00000000-0005-0000-0000-000045030000}"/>
    <cellStyle name="20% - Accent1 2 4 4 2 2 3" xfId="16913" xr:uid="{00000000-0005-0000-0000-000046030000}"/>
    <cellStyle name="20% - Accent1 2 4 4 2 3" xfId="6510" xr:uid="{00000000-0005-0000-0000-000047030000}"/>
    <cellStyle name="20% - Accent1 2 4 4 2 3 2" xfId="23706" xr:uid="{00000000-0005-0000-0000-000048030000}"/>
    <cellStyle name="20% - Accent1 2 4 4 2 4" xfId="20549" xr:uid="{00000000-0005-0000-0000-000049030000}"/>
    <cellStyle name="20% - Accent1 2 4 4 2 5" xfId="13305" xr:uid="{00000000-0005-0000-0000-00004A030000}"/>
    <cellStyle name="20% - Accent1 2 4 4 3" xfId="8533" xr:uid="{00000000-0005-0000-0000-00004B030000}"/>
    <cellStyle name="20% - Accent1 2 4 4 3 2" xfId="25729" xr:uid="{00000000-0005-0000-0000-00004C030000}"/>
    <cellStyle name="20% - Accent1 2 4 4 3 3" xfId="15328" xr:uid="{00000000-0005-0000-0000-00004D030000}"/>
    <cellStyle name="20% - Accent1 2 4 4 4" xfId="4925" xr:uid="{00000000-0005-0000-0000-00004E030000}"/>
    <cellStyle name="20% - Accent1 2 4 4 4 2" xfId="22121" xr:uid="{00000000-0005-0000-0000-00004F030000}"/>
    <cellStyle name="20% - Accent1 2 4 4 5" xfId="18964" xr:uid="{00000000-0005-0000-0000-000050030000}"/>
    <cellStyle name="20% - Accent1 2 4 4 6" xfId="11720" xr:uid="{00000000-0005-0000-0000-000051030000}"/>
    <cellStyle name="20% - Accent1 2 4 5" xfId="2123" xr:uid="{00000000-0005-0000-0000-000052030000}"/>
    <cellStyle name="20% - Accent1 2 4 5 2" xfId="8889" xr:uid="{00000000-0005-0000-0000-000053030000}"/>
    <cellStyle name="20% - Accent1 2 4 5 2 2" xfId="26085" xr:uid="{00000000-0005-0000-0000-000054030000}"/>
    <cellStyle name="20% - Accent1 2 4 5 2 3" xfId="15684" xr:uid="{00000000-0005-0000-0000-000055030000}"/>
    <cellStyle name="20% - Accent1 2 4 5 3" xfId="5281" xr:uid="{00000000-0005-0000-0000-000056030000}"/>
    <cellStyle name="20% - Accent1 2 4 5 3 2" xfId="22477" xr:uid="{00000000-0005-0000-0000-000057030000}"/>
    <cellStyle name="20% - Accent1 2 4 5 4" xfId="19320" xr:uid="{00000000-0005-0000-0000-000058030000}"/>
    <cellStyle name="20% - Accent1 2 4 5 5" xfId="12076" xr:uid="{00000000-0005-0000-0000-000059030000}"/>
    <cellStyle name="20% - Accent1 2 4 6" xfId="540" xr:uid="{00000000-0005-0000-0000-00005A030000}"/>
    <cellStyle name="20% - Accent1 2 4 6 2" xfId="7309" xr:uid="{00000000-0005-0000-0000-00005B030000}"/>
    <cellStyle name="20% - Accent1 2 4 6 2 2" xfId="24505" xr:uid="{00000000-0005-0000-0000-00005C030000}"/>
    <cellStyle name="20% - Accent1 2 4 6 3" xfId="17740" xr:uid="{00000000-0005-0000-0000-00005D030000}"/>
    <cellStyle name="20% - Accent1 2 4 6 4" xfId="14104" xr:uid="{00000000-0005-0000-0000-00005E030000}"/>
    <cellStyle name="20% - Accent1 2 4 7" xfId="6942" xr:uid="{00000000-0005-0000-0000-00005F030000}"/>
    <cellStyle name="20% - Accent1 2 4 7 2" xfId="24138" xr:uid="{00000000-0005-0000-0000-000060030000}"/>
    <cellStyle name="20% - Accent1 2 4 7 3" xfId="13737" xr:uid="{00000000-0005-0000-0000-000061030000}"/>
    <cellStyle name="20% - Accent1 2 4 8" xfId="3701" xr:uid="{00000000-0005-0000-0000-000062030000}"/>
    <cellStyle name="20% - Accent1 2 4 8 2" xfId="20897" xr:uid="{00000000-0005-0000-0000-000063030000}"/>
    <cellStyle name="20% - Accent1 2 4 9" xfId="17373" xr:uid="{00000000-0005-0000-0000-000064030000}"/>
    <cellStyle name="20% - Accent1 2 5" xfId="259" xr:uid="{00000000-0005-0000-0000-000065030000}"/>
    <cellStyle name="20% - Accent1 2 5 10" xfId="27794" xr:uid="{00000000-0005-0000-0000-000066030000}"/>
    <cellStyle name="20% - Accent1 2 5 11" xfId="10582" xr:uid="{00000000-0005-0000-0000-000067030000}"/>
    <cellStyle name="20% - Accent1 2 5 2" xfId="1034" xr:uid="{00000000-0005-0000-0000-000068030000}"/>
    <cellStyle name="20% - Accent1 2 5 2 2" xfId="2647" xr:uid="{00000000-0005-0000-0000-000069030000}"/>
    <cellStyle name="20% - Accent1 2 5 2 2 2" xfId="9412" xr:uid="{00000000-0005-0000-0000-00006A030000}"/>
    <cellStyle name="20% - Accent1 2 5 2 2 2 2" xfId="26608" xr:uid="{00000000-0005-0000-0000-00006B030000}"/>
    <cellStyle name="20% - Accent1 2 5 2 2 2 3" xfId="16207" xr:uid="{00000000-0005-0000-0000-00006C030000}"/>
    <cellStyle name="20% - Accent1 2 5 2 2 3" xfId="5804" xr:uid="{00000000-0005-0000-0000-00006D030000}"/>
    <cellStyle name="20% - Accent1 2 5 2 2 3 2" xfId="23000" xr:uid="{00000000-0005-0000-0000-00006E030000}"/>
    <cellStyle name="20% - Accent1 2 5 2 2 4" xfId="19843" xr:uid="{00000000-0005-0000-0000-00006F030000}"/>
    <cellStyle name="20% - Accent1 2 5 2 2 5" xfId="12599" xr:uid="{00000000-0005-0000-0000-000070030000}"/>
    <cellStyle name="20% - Accent1 2 5 2 3" xfId="7803" xr:uid="{00000000-0005-0000-0000-000071030000}"/>
    <cellStyle name="20% - Accent1 2 5 2 3 2" xfId="24999" xr:uid="{00000000-0005-0000-0000-000072030000}"/>
    <cellStyle name="20% - Accent1 2 5 2 3 3" xfId="14598" xr:uid="{00000000-0005-0000-0000-000073030000}"/>
    <cellStyle name="20% - Accent1 2 5 2 4" xfId="4195" xr:uid="{00000000-0005-0000-0000-000074030000}"/>
    <cellStyle name="20% - Accent1 2 5 2 4 2" xfId="21391" xr:uid="{00000000-0005-0000-0000-000075030000}"/>
    <cellStyle name="20% - Accent1 2 5 2 5" xfId="18234" xr:uid="{00000000-0005-0000-0000-000076030000}"/>
    <cellStyle name="20% - Accent1 2 5 2 6" xfId="10990" xr:uid="{00000000-0005-0000-0000-000077030000}"/>
    <cellStyle name="20% - Accent1 2 5 3" xfId="1442" xr:uid="{00000000-0005-0000-0000-000078030000}"/>
    <cellStyle name="20% - Accent1 2 5 3 2" xfId="3043" xr:uid="{00000000-0005-0000-0000-000079030000}"/>
    <cellStyle name="20% - Accent1 2 5 3 2 2" xfId="9808" xr:uid="{00000000-0005-0000-0000-00007A030000}"/>
    <cellStyle name="20% - Accent1 2 5 3 2 2 2" xfId="27004" xr:uid="{00000000-0005-0000-0000-00007B030000}"/>
    <cellStyle name="20% - Accent1 2 5 3 2 2 3" xfId="16603" xr:uid="{00000000-0005-0000-0000-00007C030000}"/>
    <cellStyle name="20% - Accent1 2 5 3 2 3" xfId="6200" xr:uid="{00000000-0005-0000-0000-00007D030000}"/>
    <cellStyle name="20% - Accent1 2 5 3 2 3 2" xfId="23396" xr:uid="{00000000-0005-0000-0000-00007E030000}"/>
    <cellStyle name="20% - Accent1 2 5 3 2 4" xfId="20239" xr:uid="{00000000-0005-0000-0000-00007F030000}"/>
    <cellStyle name="20% - Accent1 2 5 3 2 5" xfId="12995" xr:uid="{00000000-0005-0000-0000-000080030000}"/>
    <cellStyle name="20% - Accent1 2 5 3 3" xfId="8211" xr:uid="{00000000-0005-0000-0000-000081030000}"/>
    <cellStyle name="20% - Accent1 2 5 3 3 2" xfId="25407" xr:uid="{00000000-0005-0000-0000-000082030000}"/>
    <cellStyle name="20% - Accent1 2 5 3 3 3" xfId="15006" xr:uid="{00000000-0005-0000-0000-000083030000}"/>
    <cellStyle name="20% - Accent1 2 5 3 4" xfId="4603" xr:uid="{00000000-0005-0000-0000-000084030000}"/>
    <cellStyle name="20% - Accent1 2 5 3 4 2" xfId="21799" xr:uid="{00000000-0005-0000-0000-000085030000}"/>
    <cellStyle name="20% - Accent1 2 5 3 5" xfId="18642" xr:uid="{00000000-0005-0000-0000-000086030000}"/>
    <cellStyle name="20% - Accent1 2 5 3 6" xfId="11398" xr:uid="{00000000-0005-0000-0000-000087030000}"/>
    <cellStyle name="20% - Accent1 2 5 4" xfId="1850" xr:uid="{00000000-0005-0000-0000-000088030000}"/>
    <cellStyle name="20% - Accent1 2 5 4 2" xfId="3439" xr:uid="{00000000-0005-0000-0000-000089030000}"/>
    <cellStyle name="20% - Accent1 2 5 4 2 2" xfId="10204" xr:uid="{00000000-0005-0000-0000-00008A030000}"/>
    <cellStyle name="20% - Accent1 2 5 4 2 2 2" xfId="27400" xr:uid="{00000000-0005-0000-0000-00008B030000}"/>
    <cellStyle name="20% - Accent1 2 5 4 2 2 3" xfId="16999" xr:uid="{00000000-0005-0000-0000-00008C030000}"/>
    <cellStyle name="20% - Accent1 2 5 4 2 3" xfId="6596" xr:uid="{00000000-0005-0000-0000-00008D030000}"/>
    <cellStyle name="20% - Accent1 2 5 4 2 3 2" xfId="23792" xr:uid="{00000000-0005-0000-0000-00008E030000}"/>
    <cellStyle name="20% - Accent1 2 5 4 2 4" xfId="20635" xr:uid="{00000000-0005-0000-0000-00008F030000}"/>
    <cellStyle name="20% - Accent1 2 5 4 2 5" xfId="13391" xr:uid="{00000000-0005-0000-0000-000090030000}"/>
    <cellStyle name="20% - Accent1 2 5 4 3" xfId="8619" xr:uid="{00000000-0005-0000-0000-000091030000}"/>
    <cellStyle name="20% - Accent1 2 5 4 3 2" xfId="25815" xr:uid="{00000000-0005-0000-0000-000092030000}"/>
    <cellStyle name="20% - Accent1 2 5 4 3 3" xfId="15414" xr:uid="{00000000-0005-0000-0000-000093030000}"/>
    <cellStyle name="20% - Accent1 2 5 4 4" xfId="5011" xr:uid="{00000000-0005-0000-0000-000094030000}"/>
    <cellStyle name="20% - Accent1 2 5 4 4 2" xfId="22207" xr:uid="{00000000-0005-0000-0000-000095030000}"/>
    <cellStyle name="20% - Accent1 2 5 4 5" xfId="19050" xr:uid="{00000000-0005-0000-0000-000096030000}"/>
    <cellStyle name="20% - Accent1 2 5 4 6" xfId="11806" xr:uid="{00000000-0005-0000-0000-000097030000}"/>
    <cellStyle name="20% - Accent1 2 5 5" xfId="2209" xr:uid="{00000000-0005-0000-0000-000098030000}"/>
    <cellStyle name="20% - Accent1 2 5 5 2" xfId="8975" xr:uid="{00000000-0005-0000-0000-000099030000}"/>
    <cellStyle name="20% - Accent1 2 5 5 2 2" xfId="26171" xr:uid="{00000000-0005-0000-0000-00009A030000}"/>
    <cellStyle name="20% - Accent1 2 5 5 2 3" xfId="15770" xr:uid="{00000000-0005-0000-0000-00009B030000}"/>
    <cellStyle name="20% - Accent1 2 5 5 3" xfId="5367" xr:uid="{00000000-0005-0000-0000-00009C030000}"/>
    <cellStyle name="20% - Accent1 2 5 5 3 2" xfId="22563" xr:uid="{00000000-0005-0000-0000-00009D030000}"/>
    <cellStyle name="20% - Accent1 2 5 5 4" xfId="19406" xr:uid="{00000000-0005-0000-0000-00009E030000}"/>
    <cellStyle name="20% - Accent1 2 5 5 5" xfId="12162" xr:uid="{00000000-0005-0000-0000-00009F030000}"/>
    <cellStyle name="20% - Accent1 2 5 6" xfId="626" xr:uid="{00000000-0005-0000-0000-0000A0030000}"/>
    <cellStyle name="20% - Accent1 2 5 6 2" xfId="7395" xr:uid="{00000000-0005-0000-0000-0000A1030000}"/>
    <cellStyle name="20% - Accent1 2 5 6 2 2" xfId="24591" xr:uid="{00000000-0005-0000-0000-0000A2030000}"/>
    <cellStyle name="20% - Accent1 2 5 6 3" xfId="17826" xr:uid="{00000000-0005-0000-0000-0000A3030000}"/>
    <cellStyle name="20% - Accent1 2 5 6 4" xfId="14190" xr:uid="{00000000-0005-0000-0000-0000A4030000}"/>
    <cellStyle name="20% - Accent1 2 5 7" xfId="7028" xr:uid="{00000000-0005-0000-0000-0000A5030000}"/>
    <cellStyle name="20% - Accent1 2 5 7 2" xfId="24224" xr:uid="{00000000-0005-0000-0000-0000A6030000}"/>
    <cellStyle name="20% - Accent1 2 5 7 3" xfId="13823" xr:uid="{00000000-0005-0000-0000-0000A7030000}"/>
    <cellStyle name="20% - Accent1 2 5 8" xfId="3787" xr:uid="{00000000-0005-0000-0000-0000A8030000}"/>
    <cellStyle name="20% - Accent1 2 5 8 2" xfId="20983" xr:uid="{00000000-0005-0000-0000-0000A9030000}"/>
    <cellStyle name="20% - Accent1 2 5 9" xfId="17459" xr:uid="{00000000-0005-0000-0000-0000AA030000}"/>
    <cellStyle name="20% - Accent1 2 6" xfId="357" xr:uid="{00000000-0005-0000-0000-0000AB030000}"/>
    <cellStyle name="20% - Accent1 2 6 10" xfId="27892" xr:uid="{00000000-0005-0000-0000-0000AC030000}"/>
    <cellStyle name="20% - Accent1 2 6 11" xfId="10680" xr:uid="{00000000-0005-0000-0000-0000AD030000}"/>
    <cellStyle name="20% - Accent1 2 6 2" xfId="1132" xr:uid="{00000000-0005-0000-0000-0000AE030000}"/>
    <cellStyle name="20% - Accent1 2 6 2 2" xfId="2745" xr:uid="{00000000-0005-0000-0000-0000AF030000}"/>
    <cellStyle name="20% - Accent1 2 6 2 2 2" xfId="9510" xr:uid="{00000000-0005-0000-0000-0000B0030000}"/>
    <cellStyle name="20% - Accent1 2 6 2 2 2 2" xfId="26706" xr:uid="{00000000-0005-0000-0000-0000B1030000}"/>
    <cellStyle name="20% - Accent1 2 6 2 2 2 3" xfId="16305" xr:uid="{00000000-0005-0000-0000-0000B2030000}"/>
    <cellStyle name="20% - Accent1 2 6 2 2 3" xfId="5902" xr:uid="{00000000-0005-0000-0000-0000B3030000}"/>
    <cellStyle name="20% - Accent1 2 6 2 2 3 2" xfId="23098" xr:uid="{00000000-0005-0000-0000-0000B4030000}"/>
    <cellStyle name="20% - Accent1 2 6 2 2 4" xfId="19941" xr:uid="{00000000-0005-0000-0000-0000B5030000}"/>
    <cellStyle name="20% - Accent1 2 6 2 2 5" xfId="12697" xr:uid="{00000000-0005-0000-0000-0000B6030000}"/>
    <cellStyle name="20% - Accent1 2 6 2 3" xfId="7901" xr:uid="{00000000-0005-0000-0000-0000B7030000}"/>
    <cellStyle name="20% - Accent1 2 6 2 3 2" xfId="25097" xr:uid="{00000000-0005-0000-0000-0000B8030000}"/>
    <cellStyle name="20% - Accent1 2 6 2 3 3" xfId="14696" xr:uid="{00000000-0005-0000-0000-0000B9030000}"/>
    <cellStyle name="20% - Accent1 2 6 2 4" xfId="4293" xr:uid="{00000000-0005-0000-0000-0000BA030000}"/>
    <cellStyle name="20% - Accent1 2 6 2 4 2" xfId="21489" xr:uid="{00000000-0005-0000-0000-0000BB030000}"/>
    <cellStyle name="20% - Accent1 2 6 2 5" xfId="18332" xr:uid="{00000000-0005-0000-0000-0000BC030000}"/>
    <cellStyle name="20% - Accent1 2 6 2 6" xfId="11088" xr:uid="{00000000-0005-0000-0000-0000BD030000}"/>
    <cellStyle name="20% - Accent1 2 6 3" xfId="1540" xr:uid="{00000000-0005-0000-0000-0000BE030000}"/>
    <cellStyle name="20% - Accent1 2 6 3 2" xfId="3141" xr:uid="{00000000-0005-0000-0000-0000BF030000}"/>
    <cellStyle name="20% - Accent1 2 6 3 2 2" xfId="9906" xr:uid="{00000000-0005-0000-0000-0000C0030000}"/>
    <cellStyle name="20% - Accent1 2 6 3 2 2 2" xfId="27102" xr:uid="{00000000-0005-0000-0000-0000C1030000}"/>
    <cellStyle name="20% - Accent1 2 6 3 2 2 3" xfId="16701" xr:uid="{00000000-0005-0000-0000-0000C2030000}"/>
    <cellStyle name="20% - Accent1 2 6 3 2 3" xfId="6298" xr:uid="{00000000-0005-0000-0000-0000C3030000}"/>
    <cellStyle name="20% - Accent1 2 6 3 2 3 2" xfId="23494" xr:uid="{00000000-0005-0000-0000-0000C4030000}"/>
    <cellStyle name="20% - Accent1 2 6 3 2 4" xfId="20337" xr:uid="{00000000-0005-0000-0000-0000C5030000}"/>
    <cellStyle name="20% - Accent1 2 6 3 2 5" xfId="13093" xr:uid="{00000000-0005-0000-0000-0000C6030000}"/>
    <cellStyle name="20% - Accent1 2 6 3 3" xfId="8309" xr:uid="{00000000-0005-0000-0000-0000C7030000}"/>
    <cellStyle name="20% - Accent1 2 6 3 3 2" xfId="25505" xr:uid="{00000000-0005-0000-0000-0000C8030000}"/>
    <cellStyle name="20% - Accent1 2 6 3 3 3" xfId="15104" xr:uid="{00000000-0005-0000-0000-0000C9030000}"/>
    <cellStyle name="20% - Accent1 2 6 3 4" xfId="4701" xr:uid="{00000000-0005-0000-0000-0000CA030000}"/>
    <cellStyle name="20% - Accent1 2 6 3 4 2" xfId="21897" xr:uid="{00000000-0005-0000-0000-0000CB030000}"/>
    <cellStyle name="20% - Accent1 2 6 3 5" xfId="18740" xr:uid="{00000000-0005-0000-0000-0000CC030000}"/>
    <cellStyle name="20% - Accent1 2 6 3 6" xfId="11496" xr:uid="{00000000-0005-0000-0000-0000CD030000}"/>
    <cellStyle name="20% - Accent1 2 6 4" xfId="1948" xr:uid="{00000000-0005-0000-0000-0000CE030000}"/>
    <cellStyle name="20% - Accent1 2 6 4 2" xfId="3537" xr:uid="{00000000-0005-0000-0000-0000CF030000}"/>
    <cellStyle name="20% - Accent1 2 6 4 2 2" xfId="10302" xr:uid="{00000000-0005-0000-0000-0000D0030000}"/>
    <cellStyle name="20% - Accent1 2 6 4 2 2 2" xfId="27498" xr:uid="{00000000-0005-0000-0000-0000D1030000}"/>
    <cellStyle name="20% - Accent1 2 6 4 2 2 3" xfId="17097" xr:uid="{00000000-0005-0000-0000-0000D2030000}"/>
    <cellStyle name="20% - Accent1 2 6 4 2 3" xfId="6694" xr:uid="{00000000-0005-0000-0000-0000D3030000}"/>
    <cellStyle name="20% - Accent1 2 6 4 2 3 2" xfId="23890" xr:uid="{00000000-0005-0000-0000-0000D4030000}"/>
    <cellStyle name="20% - Accent1 2 6 4 2 4" xfId="20733" xr:uid="{00000000-0005-0000-0000-0000D5030000}"/>
    <cellStyle name="20% - Accent1 2 6 4 2 5" xfId="13489" xr:uid="{00000000-0005-0000-0000-0000D6030000}"/>
    <cellStyle name="20% - Accent1 2 6 4 3" xfId="8717" xr:uid="{00000000-0005-0000-0000-0000D7030000}"/>
    <cellStyle name="20% - Accent1 2 6 4 3 2" xfId="25913" xr:uid="{00000000-0005-0000-0000-0000D8030000}"/>
    <cellStyle name="20% - Accent1 2 6 4 3 3" xfId="15512" xr:uid="{00000000-0005-0000-0000-0000D9030000}"/>
    <cellStyle name="20% - Accent1 2 6 4 4" xfId="5109" xr:uid="{00000000-0005-0000-0000-0000DA030000}"/>
    <cellStyle name="20% - Accent1 2 6 4 4 2" xfId="22305" xr:uid="{00000000-0005-0000-0000-0000DB030000}"/>
    <cellStyle name="20% - Accent1 2 6 4 5" xfId="19148" xr:uid="{00000000-0005-0000-0000-0000DC030000}"/>
    <cellStyle name="20% - Accent1 2 6 4 6" xfId="11904" xr:uid="{00000000-0005-0000-0000-0000DD030000}"/>
    <cellStyle name="20% - Accent1 2 6 5" xfId="2307" xr:uid="{00000000-0005-0000-0000-0000DE030000}"/>
    <cellStyle name="20% - Accent1 2 6 5 2" xfId="9073" xr:uid="{00000000-0005-0000-0000-0000DF030000}"/>
    <cellStyle name="20% - Accent1 2 6 5 2 2" xfId="26269" xr:uid="{00000000-0005-0000-0000-0000E0030000}"/>
    <cellStyle name="20% - Accent1 2 6 5 2 3" xfId="15868" xr:uid="{00000000-0005-0000-0000-0000E1030000}"/>
    <cellStyle name="20% - Accent1 2 6 5 3" xfId="5465" xr:uid="{00000000-0005-0000-0000-0000E2030000}"/>
    <cellStyle name="20% - Accent1 2 6 5 3 2" xfId="22661" xr:uid="{00000000-0005-0000-0000-0000E3030000}"/>
    <cellStyle name="20% - Accent1 2 6 5 4" xfId="19504" xr:uid="{00000000-0005-0000-0000-0000E4030000}"/>
    <cellStyle name="20% - Accent1 2 6 5 5" xfId="12260" xr:uid="{00000000-0005-0000-0000-0000E5030000}"/>
    <cellStyle name="20% - Accent1 2 6 6" xfId="724" xr:uid="{00000000-0005-0000-0000-0000E6030000}"/>
    <cellStyle name="20% - Accent1 2 6 6 2" xfId="7493" xr:uid="{00000000-0005-0000-0000-0000E7030000}"/>
    <cellStyle name="20% - Accent1 2 6 6 2 2" xfId="24689" xr:uid="{00000000-0005-0000-0000-0000E8030000}"/>
    <cellStyle name="20% - Accent1 2 6 6 3" xfId="17924" xr:uid="{00000000-0005-0000-0000-0000E9030000}"/>
    <cellStyle name="20% - Accent1 2 6 6 4" xfId="14288" xr:uid="{00000000-0005-0000-0000-0000EA030000}"/>
    <cellStyle name="20% - Accent1 2 6 7" xfId="7126" xr:uid="{00000000-0005-0000-0000-0000EB030000}"/>
    <cellStyle name="20% - Accent1 2 6 7 2" xfId="24322" xr:uid="{00000000-0005-0000-0000-0000EC030000}"/>
    <cellStyle name="20% - Accent1 2 6 7 3" xfId="13921" xr:uid="{00000000-0005-0000-0000-0000ED030000}"/>
    <cellStyle name="20% - Accent1 2 6 8" xfId="3885" xr:uid="{00000000-0005-0000-0000-0000EE030000}"/>
    <cellStyle name="20% - Accent1 2 6 8 2" xfId="21081" xr:uid="{00000000-0005-0000-0000-0000EF030000}"/>
    <cellStyle name="20% - Accent1 2 6 9" xfId="17557" xr:uid="{00000000-0005-0000-0000-0000F0030000}"/>
    <cellStyle name="20% - Accent1 2 7" xfId="141" xr:uid="{00000000-0005-0000-0000-0000F1030000}"/>
    <cellStyle name="20% - Accent1 2 7 2" xfId="1330" xr:uid="{00000000-0005-0000-0000-0000F2030000}"/>
    <cellStyle name="20% - Accent1 2 7 2 2" xfId="2931" xr:uid="{00000000-0005-0000-0000-0000F3030000}"/>
    <cellStyle name="20% - Accent1 2 7 2 2 2" xfId="9696" xr:uid="{00000000-0005-0000-0000-0000F4030000}"/>
    <cellStyle name="20% - Accent1 2 7 2 2 2 2" xfId="26892" xr:uid="{00000000-0005-0000-0000-0000F5030000}"/>
    <cellStyle name="20% - Accent1 2 7 2 2 2 3" xfId="16491" xr:uid="{00000000-0005-0000-0000-0000F6030000}"/>
    <cellStyle name="20% - Accent1 2 7 2 2 3" xfId="6088" xr:uid="{00000000-0005-0000-0000-0000F7030000}"/>
    <cellStyle name="20% - Accent1 2 7 2 2 3 2" xfId="23284" xr:uid="{00000000-0005-0000-0000-0000F8030000}"/>
    <cellStyle name="20% - Accent1 2 7 2 2 4" xfId="20127" xr:uid="{00000000-0005-0000-0000-0000F9030000}"/>
    <cellStyle name="20% - Accent1 2 7 2 2 5" xfId="12883" xr:uid="{00000000-0005-0000-0000-0000FA030000}"/>
    <cellStyle name="20% - Accent1 2 7 2 3" xfId="8099" xr:uid="{00000000-0005-0000-0000-0000FB030000}"/>
    <cellStyle name="20% - Accent1 2 7 2 3 2" xfId="25295" xr:uid="{00000000-0005-0000-0000-0000FC030000}"/>
    <cellStyle name="20% - Accent1 2 7 2 3 3" xfId="14894" xr:uid="{00000000-0005-0000-0000-0000FD030000}"/>
    <cellStyle name="20% - Accent1 2 7 2 4" xfId="4491" xr:uid="{00000000-0005-0000-0000-0000FE030000}"/>
    <cellStyle name="20% - Accent1 2 7 2 4 2" xfId="21687" xr:uid="{00000000-0005-0000-0000-0000FF030000}"/>
    <cellStyle name="20% - Accent1 2 7 2 5" xfId="18530" xr:uid="{00000000-0005-0000-0000-000000040000}"/>
    <cellStyle name="20% - Accent1 2 7 2 6" xfId="11286" xr:uid="{00000000-0005-0000-0000-000001040000}"/>
    <cellStyle name="20% - Accent1 2 7 3" xfId="1738" xr:uid="{00000000-0005-0000-0000-000002040000}"/>
    <cellStyle name="20% - Accent1 2 7 3 2" xfId="3327" xr:uid="{00000000-0005-0000-0000-000003040000}"/>
    <cellStyle name="20% - Accent1 2 7 3 2 2" xfId="10092" xr:uid="{00000000-0005-0000-0000-000004040000}"/>
    <cellStyle name="20% - Accent1 2 7 3 2 2 2" xfId="27288" xr:uid="{00000000-0005-0000-0000-000005040000}"/>
    <cellStyle name="20% - Accent1 2 7 3 2 2 3" xfId="16887" xr:uid="{00000000-0005-0000-0000-000006040000}"/>
    <cellStyle name="20% - Accent1 2 7 3 2 3" xfId="6484" xr:uid="{00000000-0005-0000-0000-000007040000}"/>
    <cellStyle name="20% - Accent1 2 7 3 2 3 2" xfId="23680" xr:uid="{00000000-0005-0000-0000-000008040000}"/>
    <cellStyle name="20% - Accent1 2 7 3 2 4" xfId="20523" xr:uid="{00000000-0005-0000-0000-000009040000}"/>
    <cellStyle name="20% - Accent1 2 7 3 2 5" xfId="13279" xr:uid="{00000000-0005-0000-0000-00000A040000}"/>
    <cellStyle name="20% - Accent1 2 7 3 3" xfId="8507" xr:uid="{00000000-0005-0000-0000-00000B040000}"/>
    <cellStyle name="20% - Accent1 2 7 3 3 2" xfId="25703" xr:uid="{00000000-0005-0000-0000-00000C040000}"/>
    <cellStyle name="20% - Accent1 2 7 3 3 3" xfId="15302" xr:uid="{00000000-0005-0000-0000-00000D040000}"/>
    <cellStyle name="20% - Accent1 2 7 3 4" xfId="4899" xr:uid="{00000000-0005-0000-0000-00000E040000}"/>
    <cellStyle name="20% - Accent1 2 7 3 4 2" xfId="22095" xr:uid="{00000000-0005-0000-0000-00000F040000}"/>
    <cellStyle name="20% - Accent1 2 7 3 5" xfId="18938" xr:uid="{00000000-0005-0000-0000-000010040000}"/>
    <cellStyle name="20% - Accent1 2 7 3 6" xfId="11694" xr:uid="{00000000-0005-0000-0000-000011040000}"/>
    <cellStyle name="20% - Accent1 2 7 4" xfId="2423" xr:uid="{00000000-0005-0000-0000-000012040000}"/>
    <cellStyle name="20% - Accent1 2 7 4 2" xfId="9188" xr:uid="{00000000-0005-0000-0000-000013040000}"/>
    <cellStyle name="20% - Accent1 2 7 4 2 2" xfId="26384" xr:uid="{00000000-0005-0000-0000-000014040000}"/>
    <cellStyle name="20% - Accent1 2 7 4 2 3" xfId="15983" xr:uid="{00000000-0005-0000-0000-000015040000}"/>
    <cellStyle name="20% - Accent1 2 7 4 3" xfId="5580" xr:uid="{00000000-0005-0000-0000-000016040000}"/>
    <cellStyle name="20% - Accent1 2 7 4 3 2" xfId="22776" xr:uid="{00000000-0005-0000-0000-000017040000}"/>
    <cellStyle name="20% - Accent1 2 7 4 4" xfId="19619" xr:uid="{00000000-0005-0000-0000-000018040000}"/>
    <cellStyle name="20% - Accent1 2 7 4 5" xfId="12375" xr:uid="{00000000-0005-0000-0000-000019040000}"/>
    <cellStyle name="20% - Accent1 2 7 5" xfId="922" xr:uid="{00000000-0005-0000-0000-00001A040000}"/>
    <cellStyle name="20% - Accent1 2 7 5 2" xfId="7691" xr:uid="{00000000-0005-0000-0000-00001B040000}"/>
    <cellStyle name="20% - Accent1 2 7 5 2 2" xfId="24887" xr:uid="{00000000-0005-0000-0000-00001C040000}"/>
    <cellStyle name="20% - Accent1 2 7 5 3" xfId="18122" xr:uid="{00000000-0005-0000-0000-00001D040000}"/>
    <cellStyle name="20% - Accent1 2 7 5 4" xfId="14486" xr:uid="{00000000-0005-0000-0000-00001E040000}"/>
    <cellStyle name="20% - Accent1 2 7 6" xfId="6916" xr:uid="{00000000-0005-0000-0000-00001F040000}"/>
    <cellStyle name="20% - Accent1 2 7 6 2" xfId="24112" xr:uid="{00000000-0005-0000-0000-000020040000}"/>
    <cellStyle name="20% - Accent1 2 7 6 3" xfId="13711" xr:uid="{00000000-0005-0000-0000-000021040000}"/>
    <cellStyle name="20% - Accent1 2 7 7" xfId="4083" xr:uid="{00000000-0005-0000-0000-000022040000}"/>
    <cellStyle name="20% - Accent1 2 7 7 2" xfId="21279" xr:uid="{00000000-0005-0000-0000-000023040000}"/>
    <cellStyle name="20% - Accent1 2 7 8" xfId="17347" xr:uid="{00000000-0005-0000-0000-000024040000}"/>
    <cellStyle name="20% - Accent1 2 7 9" xfId="10878" xr:uid="{00000000-0005-0000-0000-000025040000}"/>
    <cellStyle name="20% - Accent1 2 8" xfId="836" xr:uid="{00000000-0005-0000-0000-000026040000}"/>
    <cellStyle name="20% - Accent1 2 8 2" xfId="2534" xr:uid="{00000000-0005-0000-0000-000027040000}"/>
    <cellStyle name="20% - Accent1 2 8 2 2" xfId="9299" xr:uid="{00000000-0005-0000-0000-000028040000}"/>
    <cellStyle name="20% - Accent1 2 8 2 2 2" xfId="26495" xr:uid="{00000000-0005-0000-0000-000029040000}"/>
    <cellStyle name="20% - Accent1 2 8 2 2 3" xfId="16094" xr:uid="{00000000-0005-0000-0000-00002A040000}"/>
    <cellStyle name="20% - Accent1 2 8 2 3" xfId="5691" xr:uid="{00000000-0005-0000-0000-00002B040000}"/>
    <cellStyle name="20% - Accent1 2 8 2 3 2" xfId="22887" xr:uid="{00000000-0005-0000-0000-00002C040000}"/>
    <cellStyle name="20% - Accent1 2 8 2 4" xfId="19730" xr:uid="{00000000-0005-0000-0000-00002D040000}"/>
    <cellStyle name="20% - Accent1 2 8 2 5" xfId="12486" xr:uid="{00000000-0005-0000-0000-00002E040000}"/>
    <cellStyle name="20% - Accent1 2 8 3" xfId="7605" xr:uid="{00000000-0005-0000-0000-00002F040000}"/>
    <cellStyle name="20% - Accent1 2 8 3 2" xfId="24801" xr:uid="{00000000-0005-0000-0000-000030040000}"/>
    <cellStyle name="20% - Accent1 2 8 3 3" xfId="14400" xr:uid="{00000000-0005-0000-0000-000031040000}"/>
    <cellStyle name="20% - Accent1 2 8 4" xfId="3997" xr:uid="{00000000-0005-0000-0000-000032040000}"/>
    <cellStyle name="20% - Accent1 2 8 4 2" xfId="21193" xr:uid="{00000000-0005-0000-0000-000033040000}"/>
    <cellStyle name="20% - Accent1 2 8 5" xfId="18036" xr:uid="{00000000-0005-0000-0000-000034040000}"/>
    <cellStyle name="20% - Accent1 2 8 6" xfId="10792" xr:uid="{00000000-0005-0000-0000-000035040000}"/>
    <cellStyle name="20% - Accent1 2 9" xfId="1244" xr:uid="{00000000-0005-0000-0000-000036040000}"/>
    <cellStyle name="20% - Accent1 2 9 2" xfId="2845" xr:uid="{00000000-0005-0000-0000-000037040000}"/>
    <cellStyle name="20% - Accent1 2 9 2 2" xfId="9610" xr:uid="{00000000-0005-0000-0000-000038040000}"/>
    <cellStyle name="20% - Accent1 2 9 2 2 2" xfId="26806" xr:uid="{00000000-0005-0000-0000-000039040000}"/>
    <cellStyle name="20% - Accent1 2 9 2 2 3" xfId="16405" xr:uid="{00000000-0005-0000-0000-00003A040000}"/>
    <cellStyle name="20% - Accent1 2 9 2 3" xfId="6002" xr:uid="{00000000-0005-0000-0000-00003B040000}"/>
    <cellStyle name="20% - Accent1 2 9 2 3 2" xfId="23198" xr:uid="{00000000-0005-0000-0000-00003C040000}"/>
    <cellStyle name="20% - Accent1 2 9 2 4" xfId="20041" xr:uid="{00000000-0005-0000-0000-00003D040000}"/>
    <cellStyle name="20% - Accent1 2 9 2 5" xfId="12797" xr:uid="{00000000-0005-0000-0000-00003E040000}"/>
    <cellStyle name="20% - Accent1 2 9 3" xfId="8013" xr:uid="{00000000-0005-0000-0000-00003F040000}"/>
    <cellStyle name="20% - Accent1 2 9 3 2" xfId="25209" xr:uid="{00000000-0005-0000-0000-000040040000}"/>
    <cellStyle name="20% - Accent1 2 9 3 3" xfId="14808" xr:uid="{00000000-0005-0000-0000-000041040000}"/>
    <cellStyle name="20% - Accent1 2 9 4" xfId="4405" xr:uid="{00000000-0005-0000-0000-000042040000}"/>
    <cellStyle name="20% - Accent1 2 9 4 2" xfId="21601" xr:uid="{00000000-0005-0000-0000-000043040000}"/>
    <cellStyle name="20% - Accent1 2 9 5" xfId="18444" xr:uid="{00000000-0005-0000-0000-000044040000}"/>
    <cellStyle name="20% - Accent1 2 9 6" xfId="11200" xr:uid="{00000000-0005-0000-0000-000045040000}"/>
    <cellStyle name="20% - Accent1 20" xfId="10426" xr:uid="{00000000-0005-0000-0000-000046040000}"/>
    <cellStyle name="20% - Accent1 20 2" xfId="27622" xr:uid="{00000000-0005-0000-0000-000047040000}"/>
    <cellStyle name="20% - Accent1 20 3" xfId="17221" xr:uid="{00000000-0005-0000-0000-000048040000}"/>
    <cellStyle name="20% - Accent1 21" xfId="10440" xr:uid="{00000000-0005-0000-0000-000049040000}"/>
    <cellStyle name="20% - Accent1 21 2" xfId="27636" xr:uid="{00000000-0005-0000-0000-00004A040000}"/>
    <cellStyle name="20% - Accent1 21 3" xfId="17235" xr:uid="{00000000-0005-0000-0000-00004B040000}"/>
    <cellStyle name="20% - Accent1 22" xfId="3659" xr:uid="{00000000-0005-0000-0000-00004C040000}"/>
    <cellStyle name="20% - Accent1 22 2" xfId="20855" xr:uid="{00000000-0005-0000-0000-00004D040000}"/>
    <cellStyle name="20% - Accent1 23" xfId="17247" xr:uid="{00000000-0005-0000-0000-00004E040000}"/>
    <cellStyle name="20% - Accent1 24" xfId="27650" xr:uid="{00000000-0005-0000-0000-00004F040000}"/>
    <cellStyle name="20% - Accent1 25" xfId="27665" xr:uid="{00000000-0005-0000-0000-000050040000}"/>
    <cellStyle name="20% - Accent1 26" xfId="10453" xr:uid="{00000000-0005-0000-0000-000051040000}"/>
    <cellStyle name="20% - Accent1 27" xfId="28005" xr:uid="{00000000-0005-0000-0000-000052040000}"/>
    <cellStyle name="20% - Accent1 3" xfId="67" xr:uid="{00000000-0005-0000-0000-000053040000}"/>
    <cellStyle name="20% - Accent1 3 10" xfId="6844" xr:uid="{00000000-0005-0000-0000-000054040000}"/>
    <cellStyle name="20% - Accent1 3 10 2" xfId="24040" xr:uid="{00000000-0005-0000-0000-000055040000}"/>
    <cellStyle name="20% - Accent1 3 10 3" xfId="13639" xr:uid="{00000000-0005-0000-0000-000056040000}"/>
    <cellStyle name="20% - Accent1 3 11" xfId="3715" xr:uid="{00000000-0005-0000-0000-000057040000}"/>
    <cellStyle name="20% - Accent1 3 11 2" xfId="20911" xr:uid="{00000000-0005-0000-0000-000058040000}"/>
    <cellStyle name="20% - Accent1 3 12" xfId="17275" xr:uid="{00000000-0005-0000-0000-000059040000}"/>
    <cellStyle name="20% - Accent1 3 13" xfId="27722" xr:uid="{00000000-0005-0000-0000-00005A040000}"/>
    <cellStyle name="20% - Accent1 3 14" xfId="10510" xr:uid="{00000000-0005-0000-0000-00005B040000}"/>
    <cellStyle name="20% - Accent1 3 2" xfId="273" xr:uid="{00000000-0005-0000-0000-00005C040000}"/>
    <cellStyle name="20% - Accent1 3 2 10" xfId="27808" xr:uid="{00000000-0005-0000-0000-00005D040000}"/>
    <cellStyle name="20% - Accent1 3 2 11" xfId="10596" xr:uid="{00000000-0005-0000-0000-00005E040000}"/>
    <cellStyle name="20% - Accent1 3 2 2" xfId="1048" xr:uid="{00000000-0005-0000-0000-00005F040000}"/>
    <cellStyle name="20% - Accent1 3 2 2 2" xfId="2661" xr:uid="{00000000-0005-0000-0000-000060040000}"/>
    <cellStyle name="20% - Accent1 3 2 2 2 2" xfId="9426" xr:uid="{00000000-0005-0000-0000-000061040000}"/>
    <cellStyle name="20% - Accent1 3 2 2 2 2 2" xfId="26622" xr:uid="{00000000-0005-0000-0000-000062040000}"/>
    <cellStyle name="20% - Accent1 3 2 2 2 2 3" xfId="16221" xr:uid="{00000000-0005-0000-0000-000063040000}"/>
    <cellStyle name="20% - Accent1 3 2 2 2 3" xfId="5818" xr:uid="{00000000-0005-0000-0000-000064040000}"/>
    <cellStyle name="20% - Accent1 3 2 2 2 3 2" xfId="23014" xr:uid="{00000000-0005-0000-0000-000065040000}"/>
    <cellStyle name="20% - Accent1 3 2 2 2 4" xfId="19857" xr:uid="{00000000-0005-0000-0000-000066040000}"/>
    <cellStyle name="20% - Accent1 3 2 2 2 5" xfId="12613" xr:uid="{00000000-0005-0000-0000-000067040000}"/>
    <cellStyle name="20% - Accent1 3 2 2 3" xfId="7817" xr:uid="{00000000-0005-0000-0000-000068040000}"/>
    <cellStyle name="20% - Accent1 3 2 2 3 2" xfId="25013" xr:uid="{00000000-0005-0000-0000-000069040000}"/>
    <cellStyle name="20% - Accent1 3 2 2 3 3" xfId="14612" xr:uid="{00000000-0005-0000-0000-00006A040000}"/>
    <cellStyle name="20% - Accent1 3 2 2 4" xfId="4209" xr:uid="{00000000-0005-0000-0000-00006B040000}"/>
    <cellStyle name="20% - Accent1 3 2 2 4 2" xfId="21405" xr:uid="{00000000-0005-0000-0000-00006C040000}"/>
    <cellStyle name="20% - Accent1 3 2 2 5" xfId="18248" xr:uid="{00000000-0005-0000-0000-00006D040000}"/>
    <cellStyle name="20% - Accent1 3 2 2 6" xfId="11004" xr:uid="{00000000-0005-0000-0000-00006E040000}"/>
    <cellStyle name="20% - Accent1 3 2 3" xfId="1456" xr:uid="{00000000-0005-0000-0000-00006F040000}"/>
    <cellStyle name="20% - Accent1 3 2 3 2" xfId="3057" xr:uid="{00000000-0005-0000-0000-000070040000}"/>
    <cellStyle name="20% - Accent1 3 2 3 2 2" xfId="9822" xr:uid="{00000000-0005-0000-0000-000071040000}"/>
    <cellStyle name="20% - Accent1 3 2 3 2 2 2" xfId="27018" xr:uid="{00000000-0005-0000-0000-000072040000}"/>
    <cellStyle name="20% - Accent1 3 2 3 2 2 3" xfId="16617" xr:uid="{00000000-0005-0000-0000-000073040000}"/>
    <cellStyle name="20% - Accent1 3 2 3 2 3" xfId="6214" xr:uid="{00000000-0005-0000-0000-000074040000}"/>
    <cellStyle name="20% - Accent1 3 2 3 2 3 2" xfId="23410" xr:uid="{00000000-0005-0000-0000-000075040000}"/>
    <cellStyle name="20% - Accent1 3 2 3 2 4" xfId="20253" xr:uid="{00000000-0005-0000-0000-000076040000}"/>
    <cellStyle name="20% - Accent1 3 2 3 2 5" xfId="13009" xr:uid="{00000000-0005-0000-0000-000077040000}"/>
    <cellStyle name="20% - Accent1 3 2 3 3" xfId="8225" xr:uid="{00000000-0005-0000-0000-000078040000}"/>
    <cellStyle name="20% - Accent1 3 2 3 3 2" xfId="25421" xr:uid="{00000000-0005-0000-0000-000079040000}"/>
    <cellStyle name="20% - Accent1 3 2 3 3 3" xfId="15020" xr:uid="{00000000-0005-0000-0000-00007A040000}"/>
    <cellStyle name="20% - Accent1 3 2 3 4" xfId="4617" xr:uid="{00000000-0005-0000-0000-00007B040000}"/>
    <cellStyle name="20% - Accent1 3 2 3 4 2" xfId="21813" xr:uid="{00000000-0005-0000-0000-00007C040000}"/>
    <cellStyle name="20% - Accent1 3 2 3 5" xfId="18656" xr:uid="{00000000-0005-0000-0000-00007D040000}"/>
    <cellStyle name="20% - Accent1 3 2 3 6" xfId="11412" xr:uid="{00000000-0005-0000-0000-00007E040000}"/>
    <cellStyle name="20% - Accent1 3 2 4" xfId="1864" xr:uid="{00000000-0005-0000-0000-00007F040000}"/>
    <cellStyle name="20% - Accent1 3 2 4 2" xfId="3453" xr:uid="{00000000-0005-0000-0000-000080040000}"/>
    <cellStyle name="20% - Accent1 3 2 4 2 2" xfId="10218" xr:uid="{00000000-0005-0000-0000-000081040000}"/>
    <cellStyle name="20% - Accent1 3 2 4 2 2 2" xfId="27414" xr:uid="{00000000-0005-0000-0000-000082040000}"/>
    <cellStyle name="20% - Accent1 3 2 4 2 2 3" xfId="17013" xr:uid="{00000000-0005-0000-0000-000083040000}"/>
    <cellStyle name="20% - Accent1 3 2 4 2 3" xfId="6610" xr:uid="{00000000-0005-0000-0000-000084040000}"/>
    <cellStyle name="20% - Accent1 3 2 4 2 3 2" xfId="23806" xr:uid="{00000000-0005-0000-0000-000085040000}"/>
    <cellStyle name="20% - Accent1 3 2 4 2 4" xfId="20649" xr:uid="{00000000-0005-0000-0000-000086040000}"/>
    <cellStyle name="20% - Accent1 3 2 4 2 5" xfId="13405" xr:uid="{00000000-0005-0000-0000-000087040000}"/>
    <cellStyle name="20% - Accent1 3 2 4 3" xfId="8633" xr:uid="{00000000-0005-0000-0000-000088040000}"/>
    <cellStyle name="20% - Accent1 3 2 4 3 2" xfId="25829" xr:uid="{00000000-0005-0000-0000-000089040000}"/>
    <cellStyle name="20% - Accent1 3 2 4 3 3" xfId="15428" xr:uid="{00000000-0005-0000-0000-00008A040000}"/>
    <cellStyle name="20% - Accent1 3 2 4 4" xfId="5025" xr:uid="{00000000-0005-0000-0000-00008B040000}"/>
    <cellStyle name="20% - Accent1 3 2 4 4 2" xfId="22221" xr:uid="{00000000-0005-0000-0000-00008C040000}"/>
    <cellStyle name="20% - Accent1 3 2 4 5" xfId="19064" xr:uid="{00000000-0005-0000-0000-00008D040000}"/>
    <cellStyle name="20% - Accent1 3 2 4 6" xfId="11820" xr:uid="{00000000-0005-0000-0000-00008E040000}"/>
    <cellStyle name="20% - Accent1 3 2 5" xfId="2223" xr:uid="{00000000-0005-0000-0000-00008F040000}"/>
    <cellStyle name="20% - Accent1 3 2 5 2" xfId="8989" xr:uid="{00000000-0005-0000-0000-000090040000}"/>
    <cellStyle name="20% - Accent1 3 2 5 2 2" xfId="26185" xr:uid="{00000000-0005-0000-0000-000091040000}"/>
    <cellStyle name="20% - Accent1 3 2 5 2 3" xfId="15784" xr:uid="{00000000-0005-0000-0000-000092040000}"/>
    <cellStyle name="20% - Accent1 3 2 5 3" xfId="5381" xr:uid="{00000000-0005-0000-0000-000093040000}"/>
    <cellStyle name="20% - Accent1 3 2 5 3 2" xfId="22577" xr:uid="{00000000-0005-0000-0000-000094040000}"/>
    <cellStyle name="20% - Accent1 3 2 5 4" xfId="19420" xr:uid="{00000000-0005-0000-0000-000095040000}"/>
    <cellStyle name="20% - Accent1 3 2 5 5" xfId="12176" xr:uid="{00000000-0005-0000-0000-000096040000}"/>
    <cellStyle name="20% - Accent1 3 2 6" xfId="640" xr:uid="{00000000-0005-0000-0000-000097040000}"/>
    <cellStyle name="20% - Accent1 3 2 6 2" xfId="7409" xr:uid="{00000000-0005-0000-0000-000098040000}"/>
    <cellStyle name="20% - Accent1 3 2 6 2 2" xfId="24605" xr:uid="{00000000-0005-0000-0000-000099040000}"/>
    <cellStyle name="20% - Accent1 3 2 6 3" xfId="17840" xr:uid="{00000000-0005-0000-0000-00009A040000}"/>
    <cellStyle name="20% - Accent1 3 2 6 4" xfId="14204" xr:uid="{00000000-0005-0000-0000-00009B040000}"/>
    <cellStyle name="20% - Accent1 3 2 7" xfId="7042" xr:uid="{00000000-0005-0000-0000-00009C040000}"/>
    <cellStyle name="20% - Accent1 3 2 7 2" xfId="24238" xr:uid="{00000000-0005-0000-0000-00009D040000}"/>
    <cellStyle name="20% - Accent1 3 2 7 3" xfId="13837" xr:uid="{00000000-0005-0000-0000-00009E040000}"/>
    <cellStyle name="20% - Accent1 3 2 8" xfId="3801" xr:uid="{00000000-0005-0000-0000-00009F040000}"/>
    <cellStyle name="20% - Accent1 3 2 8 2" xfId="20997" xr:uid="{00000000-0005-0000-0000-0000A0040000}"/>
    <cellStyle name="20% - Accent1 3 2 9" xfId="17473" xr:uid="{00000000-0005-0000-0000-0000A1040000}"/>
    <cellStyle name="20% - Accent1 3 3" xfId="371" xr:uid="{00000000-0005-0000-0000-0000A2040000}"/>
    <cellStyle name="20% - Accent1 3 3 10" xfId="27906" xr:uid="{00000000-0005-0000-0000-0000A3040000}"/>
    <cellStyle name="20% - Accent1 3 3 11" xfId="10694" xr:uid="{00000000-0005-0000-0000-0000A4040000}"/>
    <cellStyle name="20% - Accent1 3 3 2" xfId="1146" xr:uid="{00000000-0005-0000-0000-0000A5040000}"/>
    <cellStyle name="20% - Accent1 3 3 2 2" xfId="2759" xr:uid="{00000000-0005-0000-0000-0000A6040000}"/>
    <cellStyle name="20% - Accent1 3 3 2 2 2" xfId="9524" xr:uid="{00000000-0005-0000-0000-0000A7040000}"/>
    <cellStyle name="20% - Accent1 3 3 2 2 2 2" xfId="26720" xr:uid="{00000000-0005-0000-0000-0000A8040000}"/>
    <cellStyle name="20% - Accent1 3 3 2 2 2 3" xfId="16319" xr:uid="{00000000-0005-0000-0000-0000A9040000}"/>
    <cellStyle name="20% - Accent1 3 3 2 2 3" xfId="5916" xr:uid="{00000000-0005-0000-0000-0000AA040000}"/>
    <cellStyle name="20% - Accent1 3 3 2 2 3 2" xfId="23112" xr:uid="{00000000-0005-0000-0000-0000AB040000}"/>
    <cellStyle name="20% - Accent1 3 3 2 2 4" xfId="19955" xr:uid="{00000000-0005-0000-0000-0000AC040000}"/>
    <cellStyle name="20% - Accent1 3 3 2 2 5" xfId="12711" xr:uid="{00000000-0005-0000-0000-0000AD040000}"/>
    <cellStyle name="20% - Accent1 3 3 2 3" xfId="7915" xr:uid="{00000000-0005-0000-0000-0000AE040000}"/>
    <cellStyle name="20% - Accent1 3 3 2 3 2" xfId="25111" xr:uid="{00000000-0005-0000-0000-0000AF040000}"/>
    <cellStyle name="20% - Accent1 3 3 2 3 3" xfId="14710" xr:uid="{00000000-0005-0000-0000-0000B0040000}"/>
    <cellStyle name="20% - Accent1 3 3 2 4" xfId="4307" xr:uid="{00000000-0005-0000-0000-0000B1040000}"/>
    <cellStyle name="20% - Accent1 3 3 2 4 2" xfId="21503" xr:uid="{00000000-0005-0000-0000-0000B2040000}"/>
    <cellStyle name="20% - Accent1 3 3 2 5" xfId="18346" xr:uid="{00000000-0005-0000-0000-0000B3040000}"/>
    <cellStyle name="20% - Accent1 3 3 2 6" xfId="11102" xr:uid="{00000000-0005-0000-0000-0000B4040000}"/>
    <cellStyle name="20% - Accent1 3 3 3" xfId="1554" xr:uid="{00000000-0005-0000-0000-0000B5040000}"/>
    <cellStyle name="20% - Accent1 3 3 3 2" xfId="3155" xr:uid="{00000000-0005-0000-0000-0000B6040000}"/>
    <cellStyle name="20% - Accent1 3 3 3 2 2" xfId="9920" xr:uid="{00000000-0005-0000-0000-0000B7040000}"/>
    <cellStyle name="20% - Accent1 3 3 3 2 2 2" xfId="27116" xr:uid="{00000000-0005-0000-0000-0000B8040000}"/>
    <cellStyle name="20% - Accent1 3 3 3 2 2 3" xfId="16715" xr:uid="{00000000-0005-0000-0000-0000B9040000}"/>
    <cellStyle name="20% - Accent1 3 3 3 2 3" xfId="6312" xr:uid="{00000000-0005-0000-0000-0000BA040000}"/>
    <cellStyle name="20% - Accent1 3 3 3 2 3 2" xfId="23508" xr:uid="{00000000-0005-0000-0000-0000BB040000}"/>
    <cellStyle name="20% - Accent1 3 3 3 2 4" xfId="20351" xr:uid="{00000000-0005-0000-0000-0000BC040000}"/>
    <cellStyle name="20% - Accent1 3 3 3 2 5" xfId="13107" xr:uid="{00000000-0005-0000-0000-0000BD040000}"/>
    <cellStyle name="20% - Accent1 3 3 3 3" xfId="8323" xr:uid="{00000000-0005-0000-0000-0000BE040000}"/>
    <cellStyle name="20% - Accent1 3 3 3 3 2" xfId="25519" xr:uid="{00000000-0005-0000-0000-0000BF040000}"/>
    <cellStyle name="20% - Accent1 3 3 3 3 3" xfId="15118" xr:uid="{00000000-0005-0000-0000-0000C0040000}"/>
    <cellStyle name="20% - Accent1 3 3 3 4" xfId="4715" xr:uid="{00000000-0005-0000-0000-0000C1040000}"/>
    <cellStyle name="20% - Accent1 3 3 3 4 2" xfId="21911" xr:uid="{00000000-0005-0000-0000-0000C2040000}"/>
    <cellStyle name="20% - Accent1 3 3 3 5" xfId="18754" xr:uid="{00000000-0005-0000-0000-0000C3040000}"/>
    <cellStyle name="20% - Accent1 3 3 3 6" xfId="11510" xr:uid="{00000000-0005-0000-0000-0000C4040000}"/>
    <cellStyle name="20% - Accent1 3 3 4" xfId="1962" xr:uid="{00000000-0005-0000-0000-0000C5040000}"/>
    <cellStyle name="20% - Accent1 3 3 4 2" xfId="3551" xr:uid="{00000000-0005-0000-0000-0000C6040000}"/>
    <cellStyle name="20% - Accent1 3 3 4 2 2" xfId="10316" xr:uid="{00000000-0005-0000-0000-0000C7040000}"/>
    <cellStyle name="20% - Accent1 3 3 4 2 2 2" xfId="27512" xr:uid="{00000000-0005-0000-0000-0000C8040000}"/>
    <cellStyle name="20% - Accent1 3 3 4 2 2 3" xfId="17111" xr:uid="{00000000-0005-0000-0000-0000C9040000}"/>
    <cellStyle name="20% - Accent1 3 3 4 2 3" xfId="6708" xr:uid="{00000000-0005-0000-0000-0000CA040000}"/>
    <cellStyle name="20% - Accent1 3 3 4 2 3 2" xfId="23904" xr:uid="{00000000-0005-0000-0000-0000CB040000}"/>
    <cellStyle name="20% - Accent1 3 3 4 2 4" xfId="20747" xr:uid="{00000000-0005-0000-0000-0000CC040000}"/>
    <cellStyle name="20% - Accent1 3 3 4 2 5" xfId="13503" xr:uid="{00000000-0005-0000-0000-0000CD040000}"/>
    <cellStyle name="20% - Accent1 3 3 4 3" xfId="8731" xr:uid="{00000000-0005-0000-0000-0000CE040000}"/>
    <cellStyle name="20% - Accent1 3 3 4 3 2" xfId="25927" xr:uid="{00000000-0005-0000-0000-0000CF040000}"/>
    <cellStyle name="20% - Accent1 3 3 4 3 3" xfId="15526" xr:uid="{00000000-0005-0000-0000-0000D0040000}"/>
    <cellStyle name="20% - Accent1 3 3 4 4" xfId="5123" xr:uid="{00000000-0005-0000-0000-0000D1040000}"/>
    <cellStyle name="20% - Accent1 3 3 4 4 2" xfId="22319" xr:uid="{00000000-0005-0000-0000-0000D2040000}"/>
    <cellStyle name="20% - Accent1 3 3 4 5" xfId="19162" xr:uid="{00000000-0005-0000-0000-0000D3040000}"/>
    <cellStyle name="20% - Accent1 3 3 4 6" xfId="11918" xr:uid="{00000000-0005-0000-0000-0000D4040000}"/>
    <cellStyle name="20% - Accent1 3 3 5" xfId="2321" xr:uid="{00000000-0005-0000-0000-0000D5040000}"/>
    <cellStyle name="20% - Accent1 3 3 5 2" xfId="9087" xr:uid="{00000000-0005-0000-0000-0000D6040000}"/>
    <cellStyle name="20% - Accent1 3 3 5 2 2" xfId="26283" xr:uid="{00000000-0005-0000-0000-0000D7040000}"/>
    <cellStyle name="20% - Accent1 3 3 5 2 3" xfId="15882" xr:uid="{00000000-0005-0000-0000-0000D8040000}"/>
    <cellStyle name="20% - Accent1 3 3 5 3" xfId="5479" xr:uid="{00000000-0005-0000-0000-0000D9040000}"/>
    <cellStyle name="20% - Accent1 3 3 5 3 2" xfId="22675" xr:uid="{00000000-0005-0000-0000-0000DA040000}"/>
    <cellStyle name="20% - Accent1 3 3 5 4" xfId="19518" xr:uid="{00000000-0005-0000-0000-0000DB040000}"/>
    <cellStyle name="20% - Accent1 3 3 5 5" xfId="12274" xr:uid="{00000000-0005-0000-0000-0000DC040000}"/>
    <cellStyle name="20% - Accent1 3 3 6" xfId="738" xr:uid="{00000000-0005-0000-0000-0000DD040000}"/>
    <cellStyle name="20% - Accent1 3 3 6 2" xfId="7507" xr:uid="{00000000-0005-0000-0000-0000DE040000}"/>
    <cellStyle name="20% - Accent1 3 3 6 2 2" xfId="24703" xr:uid="{00000000-0005-0000-0000-0000DF040000}"/>
    <cellStyle name="20% - Accent1 3 3 6 3" xfId="17938" xr:uid="{00000000-0005-0000-0000-0000E0040000}"/>
    <cellStyle name="20% - Accent1 3 3 6 4" xfId="14302" xr:uid="{00000000-0005-0000-0000-0000E1040000}"/>
    <cellStyle name="20% - Accent1 3 3 7" xfId="7140" xr:uid="{00000000-0005-0000-0000-0000E2040000}"/>
    <cellStyle name="20% - Accent1 3 3 7 2" xfId="24336" xr:uid="{00000000-0005-0000-0000-0000E3040000}"/>
    <cellStyle name="20% - Accent1 3 3 7 3" xfId="13935" xr:uid="{00000000-0005-0000-0000-0000E4040000}"/>
    <cellStyle name="20% - Accent1 3 3 8" xfId="3899" xr:uid="{00000000-0005-0000-0000-0000E5040000}"/>
    <cellStyle name="20% - Accent1 3 3 8 2" xfId="21095" xr:uid="{00000000-0005-0000-0000-0000E6040000}"/>
    <cellStyle name="20% - Accent1 3 3 9" xfId="17571" xr:uid="{00000000-0005-0000-0000-0000E7040000}"/>
    <cellStyle name="20% - Accent1 3 4" xfId="187" xr:uid="{00000000-0005-0000-0000-0000E8040000}"/>
    <cellStyle name="20% - Accent1 3 4 2" xfId="1370" xr:uid="{00000000-0005-0000-0000-0000E9040000}"/>
    <cellStyle name="20% - Accent1 3 4 2 2" xfId="2971" xr:uid="{00000000-0005-0000-0000-0000EA040000}"/>
    <cellStyle name="20% - Accent1 3 4 2 2 2" xfId="9736" xr:uid="{00000000-0005-0000-0000-0000EB040000}"/>
    <cellStyle name="20% - Accent1 3 4 2 2 2 2" xfId="26932" xr:uid="{00000000-0005-0000-0000-0000EC040000}"/>
    <cellStyle name="20% - Accent1 3 4 2 2 2 3" xfId="16531" xr:uid="{00000000-0005-0000-0000-0000ED040000}"/>
    <cellStyle name="20% - Accent1 3 4 2 2 3" xfId="6128" xr:uid="{00000000-0005-0000-0000-0000EE040000}"/>
    <cellStyle name="20% - Accent1 3 4 2 2 3 2" xfId="23324" xr:uid="{00000000-0005-0000-0000-0000EF040000}"/>
    <cellStyle name="20% - Accent1 3 4 2 2 4" xfId="20167" xr:uid="{00000000-0005-0000-0000-0000F0040000}"/>
    <cellStyle name="20% - Accent1 3 4 2 2 5" xfId="12923" xr:uid="{00000000-0005-0000-0000-0000F1040000}"/>
    <cellStyle name="20% - Accent1 3 4 2 3" xfId="8139" xr:uid="{00000000-0005-0000-0000-0000F2040000}"/>
    <cellStyle name="20% - Accent1 3 4 2 3 2" xfId="25335" xr:uid="{00000000-0005-0000-0000-0000F3040000}"/>
    <cellStyle name="20% - Accent1 3 4 2 3 3" xfId="14934" xr:uid="{00000000-0005-0000-0000-0000F4040000}"/>
    <cellStyle name="20% - Accent1 3 4 2 4" xfId="4531" xr:uid="{00000000-0005-0000-0000-0000F5040000}"/>
    <cellStyle name="20% - Accent1 3 4 2 4 2" xfId="21727" xr:uid="{00000000-0005-0000-0000-0000F6040000}"/>
    <cellStyle name="20% - Accent1 3 4 2 5" xfId="18570" xr:uid="{00000000-0005-0000-0000-0000F7040000}"/>
    <cellStyle name="20% - Accent1 3 4 2 6" xfId="11326" xr:uid="{00000000-0005-0000-0000-0000F8040000}"/>
    <cellStyle name="20% - Accent1 3 4 3" xfId="1778" xr:uid="{00000000-0005-0000-0000-0000F9040000}"/>
    <cellStyle name="20% - Accent1 3 4 3 2" xfId="3367" xr:uid="{00000000-0005-0000-0000-0000FA040000}"/>
    <cellStyle name="20% - Accent1 3 4 3 2 2" xfId="10132" xr:uid="{00000000-0005-0000-0000-0000FB040000}"/>
    <cellStyle name="20% - Accent1 3 4 3 2 2 2" xfId="27328" xr:uid="{00000000-0005-0000-0000-0000FC040000}"/>
    <cellStyle name="20% - Accent1 3 4 3 2 2 3" xfId="16927" xr:uid="{00000000-0005-0000-0000-0000FD040000}"/>
    <cellStyle name="20% - Accent1 3 4 3 2 3" xfId="6524" xr:uid="{00000000-0005-0000-0000-0000FE040000}"/>
    <cellStyle name="20% - Accent1 3 4 3 2 3 2" xfId="23720" xr:uid="{00000000-0005-0000-0000-0000FF040000}"/>
    <cellStyle name="20% - Accent1 3 4 3 2 4" xfId="20563" xr:uid="{00000000-0005-0000-0000-000000050000}"/>
    <cellStyle name="20% - Accent1 3 4 3 2 5" xfId="13319" xr:uid="{00000000-0005-0000-0000-000001050000}"/>
    <cellStyle name="20% - Accent1 3 4 3 3" xfId="8547" xr:uid="{00000000-0005-0000-0000-000002050000}"/>
    <cellStyle name="20% - Accent1 3 4 3 3 2" xfId="25743" xr:uid="{00000000-0005-0000-0000-000003050000}"/>
    <cellStyle name="20% - Accent1 3 4 3 3 3" xfId="15342" xr:uid="{00000000-0005-0000-0000-000004050000}"/>
    <cellStyle name="20% - Accent1 3 4 3 4" xfId="4939" xr:uid="{00000000-0005-0000-0000-000005050000}"/>
    <cellStyle name="20% - Accent1 3 4 3 4 2" xfId="22135" xr:uid="{00000000-0005-0000-0000-000006050000}"/>
    <cellStyle name="20% - Accent1 3 4 3 5" xfId="18978" xr:uid="{00000000-0005-0000-0000-000007050000}"/>
    <cellStyle name="20% - Accent1 3 4 3 6" xfId="11734" xr:uid="{00000000-0005-0000-0000-000008050000}"/>
    <cellStyle name="20% - Accent1 3 4 4" xfId="2422" xr:uid="{00000000-0005-0000-0000-000009050000}"/>
    <cellStyle name="20% - Accent1 3 4 4 2" xfId="9187" xr:uid="{00000000-0005-0000-0000-00000A050000}"/>
    <cellStyle name="20% - Accent1 3 4 4 2 2" xfId="26383" xr:uid="{00000000-0005-0000-0000-00000B050000}"/>
    <cellStyle name="20% - Accent1 3 4 4 2 3" xfId="15982" xr:uid="{00000000-0005-0000-0000-00000C050000}"/>
    <cellStyle name="20% - Accent1 3 4 4 3" xfId="5579" xr:uid="{00000000-0005-0000-0000-00000D050000}"/>
    <cellStyle name="20% - Accent1 3 4 4 3 2" xfId="22775" xr:uid="{00000000-0005-0000-0000-00000E050000}"/>
    <cellStyle name="20% - Accent1 3 4 4 4" xfId="19618" xr:uid="{00000000-0005-0000-0000-00000F050000}"/>
    <cellStyle name="20% - Accent1 3 4 4 5" xfId="12374" xr:uid="{00000000-0005-0000-0000-000010050000}"/>
    <cellStyle name="20% - Accent1 3 4 5" xfId="962" xr:uid="{00000000-0005-0000-0000-000011050000}"/>
    <cellStyle name="20% - Accent1 3 4 5 2" xfId="7731" xr:uid="{00000000-0005-0000-0000-000012050000}"/>
    <cellStyle name="20% - Accent1 3 4 5 2 2" xfId="24927" xr:uid="{00000000-0005-0000-0000-000013050000}"/>
    <cellStyle name="20% - Accent1 3 4 5 3" xfId="18162" xr:uid="{00000000-0005-0000-0000-000014050000}"/>
    <cellStyle name="20% - Accent1 3 4 5 4" xfId="14526" xr:uid="{00000000-0005-0000-0000-000015050000}"/>
    <cellStyle name="20% - Accent1 3 4 6" xfId="6956" xr:uid="{00000000-0005-0000-0000-000016050000}"/>
    <cellStyle name="20% - Accent1 3 4 6 2" xfId="24152" xr:uid="{00000000-0005-0000-0000-000017050000}"/>
    <cellStyle name="20% - Accent1 3 4 6 3" xfId="13751" xr:uid="{00000000-0005-0000-0000-000018050000}"/>
    <cellStyle name="20% - Accent1 3 4 7" xfId="4123" xr:uid="{00000000-0005-0000-0000-000019050000}"/>
    <cellStyle name="20% - Accent1 3 4 7 2" xfId="21319" xr:uid="{00000000-0005-0000-0000-00001A050000}"/>
    <cellStyle name="20% - Accent1 3 4 8" xfId="17387" xr:uid="{00000000-0005-0000-0000-00001B050000}"/>
    <cellStyle name="20% - Accent1 3 4 9" xfId="10918" xr:uid="{00000000-0005-0000-0000-00001C050000}"/>
    <cellStyle name="20% - Accent1 3 5" xfId="850" xr:uid="{00000000-0005-0000-0000-00001D050000}"/>
    <cellStyle name="20% - Accent1 3 5 2" xfId="2548" xr:uid="{00000000-0005-0000-0000-00001E050000}"/>
    <cellStyle name="20% - Accent1 3 5 2 2" xfId="9313" xr:uid="{00000000-0005-0000-0000-00001F050000}"/>
    <cellStyle name="20% - Accent1 3 5 2 2 2" xfId="26509" xr:uid="{00000000-0005-0000-0000-000020050000}"/>
    <cellStyle name="20% - Accent1 3 5 2 2 3" xfId="16108" xr:uid="{00000000-0005-0000-0000-000021050000}"/>
    <cellStyle name="20% - Accent1 3 5 2 3" xfId="5705" xr:uid="{00000000-0005-0000-0000-000022050000}"/>
    <cellStyle name="20% - Accent1 3 5 2 3 2" xfId="22901" xr:uid="{00000000-0005-0000-0000-000023050000}"/>
    <cellStyle name="20% - Accent1 3 5 2 4" xfId="19744" xr:uid="{00000000-0005-0000-0000-000024050000}"/>
    <cellStyle name="20% - Accent1 3 5 2 5" xfId="12500" xr:uid="{00000000-0005-0000-0000-000025050000}"/>
    <cellStyle name="20% - Accent1 3 5 3" xfId="7619" xr:uid="{00000000-0005-0000-0000-000026050000}"/>
    <cellStyle name="20% - Accent1 3 5 3 2" xfId="24815" xr:uid="{00000000-0005-0000-0000-000027050000}"/>
    <cellStyle name="20% - Accent1 3 5 3 3" xfId="14414" xr:uid="{00000000-0005-0000-0000-000028050000}"/>
    <cellStyle name="20% - Accent1 3 5 4" xfId="4011" xr:uid="{00000000-0005-0000-0000-000029050000}"/>
    <cellStyle name="20% - Accent1 3 5 4 2" xfId="21207" xr:uid="{00000000-0005-0000-0000-00002A050000}"/>
    <cellStyle name="20% - Accent1 3 5 5" xfId="18050" xr:uid="{00000000-0005-0000-0000-00002B050000}"/>
    <cellStyle name="20% - Accent1 3 5 6" xfId="10806" xr:uid="{00000000-0005-0000-0000-00002C050000}"/>
    <cellStyle name="20% - Accent1 3 6" xfId="1258" xr:uid="{00000000-0005-0000-0000-00002D050000}"/>
    <cellStyle name="20% - Accent1 3 6 2" xfId="2859" xr:uid="{00000000-0005-0000-0000-00002E050000}"/>
    <cellStyle name="20% - Accent1 3 6 2 2" xfId="9624" xr:uid="{00000000-0005-0000-0000-00002F050000}"/>
    <cellStyle name="20% - Accent1 3 6 2 2 2" xfId="26820" xr:uid="{00000000-0005-0000-0000-000030050000}"/>
    <cellStyle name="20% - Accent1 3 6 2 2 3" xfId="16419" xr:uid="{00000000-0005-0000-0000-000031050000}"/>
    <cellStyle name="20% - Accent1 3 6 2 3" xfId="6016" xr:uid="{00000000-0005-0000-0000-000032050000}"/>
    <cellStyle name="20% - Accent1 3 6 2 3 2" xfId="23212" xr:uid="{00000000-0005-0000-0000-000033050000}"/>
    <cellStyle name="20% - Accent1 3 6 2 4" xfId="20055" xr:uid="{00000000-0005-0000-0000-000034050000}"/>
    <cellStyle name="20% - Accent1 3 6 2 5" xfId="12811" xr:uid="{00000000-0005-0000-0000-000035050000}"/>
    <cellStyle name="20% - Accent1 3 6 3" xfId="8027" xr:uid="{00000000-0005-0000-0000-000036050000}"/>
    <cellStyle name="20% - Accent1 3 6 3 2" xfId="25223" xr:uid="{00000000-0005-0000-0000-000037050000}"/>
    <cellStyle name="20% - Accent1 3 6 3 3" xfId="14822" xr:uid="{00000000-0005-0000-0000-000038050000}"/>
    <cellStyle name="20% - Accent1 3 6 4" xfId="4419" xr:uid="{00000000-0005-0000-0000-000039050000}"/>
    <cellStyle name="20% - Accent1 3 6 4 2" xfId="21615" xr:uid="{00000000-0005-0000-0000-00003A050000}"/>
    <cellStyle name="20% - Accent1 3 6 5" xfId="18458" xr:uid="{00000000-0005-0000-0000-00003B050000}"/>
    <cellStyle name="20% - Accent1 3 6 6" xfId="11214" xr:uid="{00000000-0005-0000-0000-00003C050000}"/>
    <cellStyle name="20% - Accent1 3 7" xfId="1666" xr:uid="{00000000-0005-0000-0000-00003D050000}"/>
    <cellStyle name="20% - Accent1 3 7 2" xfId="3255" xr:uid="{00000000-0005-0000-0000-00003E050000}"/>
    <cellStyle name="20% - Accent1 3 7 2 2" xfId="10020" xr:uid="{00000000-0005-0000-0000-00003F050000}"/>
    <cellStyle name="20% - Accent1 3 7 2 2 2" xfId="27216" xr:uid="{00000000-0005-0000-0000-000040050000}"/>
    <cellStyle name="20% - Accent1 3 7 2 2 3" xfId="16815" xr:uid="{00000000-0005-0000-0000-000041050000}"/>
    <cellStyle name="20% - Accent1 3 7 2 3" xfId="6412" xr:uid="{00000000-0005-0000-0000-000042050000}"/>
    <cellStyle name="20% - Accent1 3 7 2 3 2" xfId="23608" xr:uid="{00000000-0005-0000-0000-000043050000}"/>
    <cellStyle name="20% - Accent1 3 7 2 4" xfId="20451" xr:uid="{00000000-0005-0000-0000-000044050000}"/>
    <cellStyle name="20% - Accent1 3 7 2 5" xfId="13207" xr:uid="{00000000-0005-0000-0000-000045050000}"/>
    <cellStyle name="20% - Accent1 3 7 3" xfId="8435" xr:uid="{00000000-0005-0000-0000-000046050000}"/>
    <cellStyle name="20% - Accent1 3 7 3 2" xfId="25631" xr:uid="{00000000-0005-0000-0000-000047050000}"/>
    <cellStyle name="20% - Accent1 3 7 3 3" xfId="15230" xr:uid="{00000000-0005-0000-0000-000048050000}"/>
    <cellStyle name="20% - Accent1 3 7 4" xfId="4827" xr:uid="{00000000-0005-0000-0000-000049050000}"/>
    <cellStyle name="20% - Accent1 3 7 4 2" xfId="22023" xr:uid="{00000000-0005-0000-0000-00004A050000}"/>
    <cellStyle name="20% - Accent1 3 7 5" xfId="18866" xr:uid="{00000000-0005-0000-0000-00004B050000}"/>
    <cellStyle name="20% - Accent1 3 7 6" xfId="11622" xr:uid="{00000000-0005-0000-0000-00004C050000}"/>
    <cellStyle name="20% - Accent1 3 8" xfId="2137" xr:uid="{00000000-0005-0000-0000-00004D050000}"/>
    <cellStyle name="20% - Accent1 3 8 2" xfId="8903" xr:uid="{00000000-0005-0000-0000-00004E050000}"/>
    <cellStyle name="20% - Accent1 3 8 2 2" xfId="26099" xr:uid="{00000000-0005-0000-0000-00004F050000}"/>
    <cellStyle name="20% - Accent1 3 8 2 3" xfId="15698" xr:uid="{00000000-0005-0000-0000-000050050000}"/>
    <cellStyle name="20% - Accent1 3 8 3" xfId="5295" xr:uid="{00000000-0005-0000-0000-000051050000}"/>
    <cellStyle name="20% - Accent1 3 8 3 2" xfId="22491" xr:uid="{00000000-0005-0000-0000-000052050000}"/>
    <cellStyle name="20% - Accent1 3 8 4" xfId="19334" xr:uid="{00000000-0005-0000-0000-000053050000}"/>
    <cellStyle name="20% - Accent1 3 8 5" xfId="12090" xr:uid="{00000000-0005-0000-0000-000054050000}"/>
    <cellStyle name="20% - Accent1 3 9" xfId="554" xr:uid="{00000000-0005-0000-0000-000055050000}"/>
    <cellStyle name="20% - Accent1 3 9 2" xfId="7323" xr:uid="{00000000-0005-0000-0000-000056050000}"/>
    <cellStyle name="20% - Accent1 3 9 2 2" xfId="24519" xr:uid="{00000000-0005-0000-0000-000057050000}"/>
    <cellStyle name="20% - Accent1 3 9 3" xfId="17754" xr:uid="{00000000-0005-0000-0000-000058050000}"/>
    <cellStyle name="20% - Accent1 3 9 4" xfId="14118" xr:uid="{00000000-0005-0000-0000-000059050000}"/>
    <cellStyle name="20% - Accent1 4" xfId="97" xr:uid="{00000000-0005-0000-0000-00005A050000}"/>
    <cellStyle name="20% - Accent1 4 10" xfId="6872" xr:uid="{00000000-0005-0000-0000-00005B050000}"/>
    <cellStyle name="20% - Accent1 4 10 2" xfId="24068" xr:uid="{00000000-0005-0000-0000-00005C050000}"/>
    <cellStyle name="20% - Accent1 4 10 3" xfId="13667" xr:uid="{00000000-0005-0000-0000-00005D050000}"/>
    <cellStyle name="20% - Accent1 4 11" xfId="3743" xr:uid="{00000000-0005-0000-0000-00005E050000}"/>
    <cellStyle name="20% - Accent1 4 11 2" xfId="20939" xr:uid="{00000000-0005-0000-0000-00005F050000}"/>
    <cellStyle name="20% - Accent1 4 12" xfId="17303" xr:uid="{00000000-0005-0000-0000-000060050000}"/>
    <cellStyle name="20% - Accent1 4 13" xfId="27750" xr:uid="{00000000-0005-0000-0000-000061050000}"/>
    <cellStyle name="20% - Accent1 4 14" xfId="10538" xr:uid="{00000000-0005-0000-0000-000062050000}"/>
    <cellStyle name="20% - Accent1 4 2" xfId="301" xr:uid="{00000000-0005-0000-0000-000063050000}"/>
    <cellStyle name="20% - Accent1 4 2 10" xfId="27836" xr:uid="{00000000-0005-0000-0000-000064050000}"/>
    <cellStyle name="20% - Accent1 4 2 11" xfId="10624" xr:uid="{00000000-0005-0000-0000-000065050000}"/>
    <cellStyle name="20% - Accent1 4 2 2" xfId="1076" xr:uid="{00000000-0005-0000-0000-000066050000}"/>
    <cellStyle name="20% - Accent1 4 2 2 2" xfId="2689" xr:uid="{00000000-0005-0000-0000-000067050000}"/>
    <cellStyle name="20% - Accent1 4 2 2 2 2" xfId="9454" xr:uid="{00000000-0005-0000-0000-000068050000}"/>
    <cellStyle name="20% - Accent1 4 2 2 2 2 2" xfId="26650" xr:uid="{00000000-0005-0000-0000-000069050000}"/>
    <cellStyle name="20% - Accent1 4 2 2 2 2 3" xfId="16249" xr:uid="{00000000-0005-0000-0000-00006A050000}"/>
    <cellStyle name="20% - Accent1 4 2 2 2 3" xfId="5846" xr:uid="{00000000-0005-0000-0000-00006B050000}"/>
    <cellStyle name="20% - Accent1 4 2 2 2 3 2" xfId="23042" xr:uid="{00000000-0005-0000-0000-00006C050000}"/>
    <cellStyle name="20% - Accent1 4 2 2 2 4" xfId="19885" xr:uid="{00000000-0005-0000-0000-00006D050000}"/>
    <cellStyle name="20% - Accent1 4 2 2 2 5" xfId="12641" xr:uid="{00000000-0005-0000-0000-00006E050000}"/>
    <cellStyle name="20% - Accent1 4 2 2 3" xfId="7845" xr:uid="{00000000-0005-0000-0000-00006F050000}"/>
    <cellStyle name="20% - Accent1 4 2 2 3 2" xfId="25041" xr:uid="{00000000-0005-0000-0000-000070050000}"/>
    <cellStyle name="20% - Accent1 4 2 2 3 3" xfId="14640" xr:uid="{00000000-0005-0000-0000-000071050000}"/>
    <cellStyle name="20% - Accent1 4 2 2 4" xfId="4237" xr:uid="{00000000-0005-0000-0000-000072050000}"/>
    <cellStyle name="20% - Accent1 4 2 2 4 2" xfId="21433" xr:uid="{00000000-0005-0000-0000-000073050000}"/>
    <cellStyle name="20% - Accent1 4 2 2 5" xfId="18276" xr:uid="{00000000-0005-0000-0000-000074050000}"/>
    <cellStyle name="20% - Accent1 4 2 2 6" xfId="11032" xr:uid="{00000000-0005-0000-0000-000075050000}"/>
    <cellStyle name="20% - Accent1 4 2 3" xfId="1484" xr:uid="{00000000-0005-0000-0000-000076050000}"/>
    <cellStyle name="20% - Accent1 4 2 3 2" xfId="3085" xr:uid="{00000000-0005-0000-0000-000077050000}"/>
    <cellStyle name="20% - Accent1 4 2 3 2 2" xfId="9850" xr:uid="{00000000-0005-0000-0000-000078050000}"/>
    <cellStyle name="20% - Accent1 4 2 3 2 2 2" xfId="27046" xr:uid="{00000000-0005-0000-0000-000079050000}"/>
    <cellStyle name="20% - Accent1 4 2 3 2 2 3" xfId="16645" xr:uid="{00000000-0005-0000-0000-00007A050000}"/>
    <cellStyle name="20% - Accent1 4 2 3 2 3" xfId="6242" xr:uid="{00000000-0005-0000-0000-00007B050000}"/>
    <cellStyle name="20% - Accent1 4 2 3 2 3 2" xfId="23438" xr:uid="{00000000-0005-0000-0000-00007C050000}"/>
    <cellStyle name="20% - Accent1 4 2 3 2 4" xfId="20281" xr:uid="{00000000-0005-0000-0000-00007D050000}"/>
    <cellStyle name="20% - Accent1 4 2 3 2 5" xfId="13037" xr:uid="{00000000-0005-0000-0000-00007E050000}"/>
    <cellStyle name="20% - Accent1 4 2 3 3" xfId="8253" xr:uid="{00000000-0005-0000-0000-00007F050000}"/>
    <cellStyle name="20% - Accent1 4 2 3 3 2" xfId="25449" xr:uid="{00000000-0005-0000-0000-000080050000}"/>
    <cellStyle name="20% - Accent1 4 2 3 3 3" xfId="15048" xr:uid="{00000000-0005-0000-0000-000081050000}"/>
    <cellStyle name="20% - Accent1 4 2 3 4" xfId="4645" xr:uid="{00000000-0005-0000-0000-000082050000}"/>
    <cellStyle name="20% - Accent1 4 2 3 4 2" xfId="21841" xr:uid="{00000000-0005-0000-0000-000083050000}"/>
    <cellStyle name="20% - Accent1 4 2 3 5" xfId="18684" xr:uid="{00000000-0005-0000-0000-000084050000}"/>
    <cellStyle name="20% - Accent1 4 2 3 6" xfId="11440" xr:uid="{00000000-0005-0000-0000-000085050000}"/>
    <cellStyle name="20% - Accent1 4 2 4" xfId="1892" xr:uid="{00000000-0005-0000-0000-000086050000}"/>
    <cellStyle name="20% - Accent1 4 2 4 2" xfId="3481" xr:uid="{00000000-0005-0000-0000-000087050000}"/>
    <cellStyle name="20% - Accent1 4 2 4 2 2" xfId="10246" xr:uid="{00000000-0005-0000-0000-000088050000}"/>
    <cellStyle name="20% - Accent1 4 2 4 2 2 2" xfId="27442" xr:uid="{00000000-0005-0000-0000-000089050000}"/>
    <cellStyle name="20% - Accent1 4 2 4 2 2 3" xfId="17041" xr:uid="{00000000-0005-0000-0000-00008A050000}"/>
    <cellStyle name="20% - Accent1 4 2 4 2 3" xfId="6638" xr:uid="{00000000-0005-0000-0000-00008B050000}"/>
    <cellStyle name="20% - Accent1 4 2 4 2 3 2" xfId="23834" xr:uid="{00000000-0005-0000-0000-00008C050000}"/>
    <cellStyle name="20% - Accent1 4 2 4 2 4" xfId="20677" xr:uid="{00000000-0005-0000-0000-00008D050000}"/>
    <cellStyle name="20% - Accent1 4 2 4 2 5" xfId="13433" xr:uid="{00000000-0005-0000-0000-00008E050000}"/>
    <cellStyle name="20% - Accent1 4 2 4 3" xfId="8661" xr:uid="{00000000-0005-0000-0000-00008F050000}"/>
    <cellStyle name="20% - Accent1 4 2 4 3 2" xfId="25857" xr:uid="{00000000-0005-0000-0000-000090050000}"/>
    <cellStyle name="20% - Accent1 4 2 4 3 3" xfId="15456" xr:uid="{00000000-0005-0000-0000-000091050000}"/>
    <cellStyle name="20% - Accent1 4 2 4 4" xfId="5053" xr:uid="{00000000-0005-0000-0000-000092050000}"/>
    <cellStyle name="20% - Accent1 4 2 4 4 2" xfId="22249" xr:uid="{00000000-0005-0000-0000-000093050000}"/>
    <cellStyle name="20% - Accent1 4 2 4 5" xfId="19092" xr:uid="{00000000-0005-0000-0000-000094050000}"/>
    <cellStyle name="20% - Accent1 4 2 4 6" xfId="11848" xr:uid="{00000000-0005-0000-0000-000095050000}"/>
    <cellStyle name="20% - Accent1 4 2 5" xfId="2251" xr:uid="{00000000-0005-0000-0000-000096050000}"/>
    <cellStyle name="20% - Accent1 4 2 5 2" xfId="9017" xr:uid="{00000000-0005-0000-0000-000097050000}"/>
    <cellStyle name="20% - Accent1 4 2 5 2 2" xfId="26213" xr:uid="{00000000-0005-0000-0000-000098050000}"/>
    <cellStyle name="20% - Accent1 4 2 5 2 3" xfId="15812" xr:uid="{00000000-0005-0000-0000-000099050000}"/>
    <cellStyle name="20% - Accent1 4 2 5 3" xfId="5409" xr:uid="{00000000-0005-0000-0000-00009A050000}"/>
    <cellStyle name="20% - Accent1 4 2 5 3 2" xfId="22605" xr:uid="{00000000-0005-0000-0000-00009B050000}"/>
    <cellStyle name="20% - Accent1 4 2 5 4" xfId="19448" xr:uid="{00000000-0005-0000-0000-00009C050000}"/>
    <cellStyle name="20% - Accent1 4 2 5 5" xfId="12204" xr:uid="{00000000-0005-0000-0000-00009D050000}"/>
    <cellStyle name="20% - Accent1 4 2 6" xfId="668" xr:uid="{00000000-0005-0000-0000-00009E050000}"/>
    <cellStyle name="20% - Accent1 4 2 6 2" xfId="7437" xr:uid="{00000000-0005-0000-0000-00009F050000}"/>
    <cellStyle name="20% - Accent1 4 2 6 2 2" xfId="24633" xr:uid="{00000000-0005-0000-0000-0000A0050000}"/>
    <cellStyle name="20% - Accent1 4 2 6 3" xfId="17868" xr:uid="{00000000-0005-0000-0000-0000A1050000}"/>
    <cellStyle name="20% - Accent1 4 2 6 4" xfId="14232" xr:uid="{00000000-0005-0000-0000-0000A2050000}"/>
    <cellStyle name="20% - Accent1 4 2 7" xfId="7070" xr:uid="{00000000-0005-0000-0000-0000A3050000}"/>
    <cellStyle name="20% - Accent1 4 2 7 2" xfId="24266" xr:uid="{00000000-0005-0000-0000-0000A4050000}"/>
    <cellStyle name="20% - Accent1 4 2 7 3" xfId="13865" xr:uid="{00000000-0005-0000-0000-0000A5050000}"/>
    <cellStyle name="20% - Accent1 4 2 8" xfId="3829" xr:uid="{00000000-0005-0000-0000-0000A6050000}"/>
    <cellStyle name="20% - Accent1 4 2 8 2" xfId="21025" xr:uid="{00000000-0005-0000-0000-0000A7050000}"/>
    <cellStyle name="20% - Accent1 4 2 9" xfId="17501" xr:uid="{00000000-0005-0000-0000-0000A8050000}"/>
    <cellStyle name="20% - Accent1 4 3" xfId="399" xr:uid="{00000000-0005-0000-0000-0000A9050000}"/>
    <cellStyle name="20% - Accent1 4 3 10" xfId="27934" xr:uid="{00000000-0005-0000-0000-0000AA050000}"/>
    <cellStyle name="20% - Accent1 4 3 11" xfId="10722" xr:uid="{00000000-0005-0000-0000-0000AB050000}"/>
    <cellStyle name="20% - Accent1 4 3 2" xfId="1174" xr:uid="{00000000-0005-0000-0000-0000AC050000}"/>
    <cellStyle name="20% - Accent1 4 3 2 2" xfId="2787" xr:uid="{00000000-0005-0000-0000-0000AD050000}"/>
    <cellStyle name="20% - Accent1 4 3 2 2 2" xfId="9552" xr:uid="{00000000-0005-0000-0000-0000AE050000}"/>
    <cellStyle name="20% - Accent1 4 3 2 2 2 2" xfId="26748" xr:uid="{00000000-0005-0000-0000-0000AF050000}"/>
    <cellStyle name="20% - Accent1 4 3 2 2 2 3" xfId="16347" xr:uid="{00000000-0005-0000-0000-0000B0050000}"/>
    <cellStyle name="20% - Accent1 4 3 2 2 3" xfId="5944" xr:uid="{00000000-0005-0000-0000-0000B1050000}"/>
    <cellStyle name="20% - Accent1 4 3 2 2 3 2" xfId="23140" xr:uid="{00000000-0005-0000-0000-0000B2050000}"/>
    <cellStyle name="20% - Accent1 4 3 2 2 4" xfId="19983" xr:uid="{00000000-0005-0000-0000-0000B3050000}"/>
    <cellStyle name="20% - Accent1 4 3 2 2 5" xfId="12739" xr:uid="{00000000-0005-0000-0000-0000B4050000}"/>
    <cellStyle name="20% - Accent1 4 3 2 3" xfId="7943" xr:uid="{00000000-0005-0000-0000-0000B5050000}"/>
    <cellStyle name="20% - Accent1 4 3 2 3 2" xfId="25139" xr:uid="{00000000-0005-0000-0000-0000B6050000}"/>
    <cellStyle name="20% - Accent1 4 3 2 3 3" xfId="14738" xr:uid="{00000000-0005-0000-0000-0000B7050000}"/>
    <cellStyle name="20% - Accent1 4 3 2 4" xfId="4335" xr:uid="{00000000-0005-0000-0000-0000B8050000}"/>
    <cellStyle name="20% - Accent1 4 3 2 4 2" xfId="21531" xr:uid="{00000000-0005-0000-0000-0000B9050000}"/>
    <cellStyle name="20% - Accent1 4 3 2 5" xfId="18374" xr:uid="{00000000-0005-0000-0000-0000BA050000}"/>
    <cellStyle name="20% - Accent1 4 3 2 6" xfId="11130" xr:uid="{00000000-0005-0000-0000-0000BB050000}"/>
    <cellStyle name="20% - Accent1 4 3 3" xfId="1582" xr:uid="{00000000-0005-0000-0000-0000BC050000}"/>
    <cellStyle name="20% - Accent1 4 3 3 2" xfId="3183" xr:uid="{00000000-0005-0000-0000-0000BD050000}"/>
    <cellStyle name="20% - Accent1 4 3 3 2 2" xfId="9948" xr:uid="{00000000-0005-0000-0000-0000BE050000}"/>
    <cellStyle name="20% - Accent1 4 3 3 2 2 2" xfId="27144" xr:uid="{00000000-0005-0000-0000-0000BF050000}"/>
    <cellStyle name="20% - Accent1 4 3 3 2 2 3" xfId="16743" xr:uid="{00000000-0005-0000-0000-0000C0050000}"/>
    <cellStyle name="20% - Accent1 4 3 3 2 3" xfId="6340" xr:uid="{00000000-0005-0000-0000-0000C1050000}"/>
    <cellStyle name="20% - Accent1 4 3 3 2 3 2" xfId="23536" xr:uid="{00000000-0005-0000-0000-0000C2050000}"/>
    <cellStyle name="20% - Accent1 4 3 3 2 4" xfId="20379" xr:uid="{00000000-0005-0000-0000-0000C3050000}"/>
    <cellStyle name="20% - Accent1 4 3 3 2 5" xfId="13135" xr:uid="{00000000-0005-0000-0000-0000C4050000}"/>
    <cellStyle name="20% - Accent1 4 3 3 3" xfId="8351" xr:uid="{00000000-0005-0000-0000-0000C5050000}"/>
    <cellStyle name="20% - Accent1 4 3 3 3 2" xfId="25547" xr:uid="{00000000-0005-0000-0000-0000C6050000}"/>
    <cellStyle name="20% - Accent1 4 3 3 3 3" xfId="15146" xr:uid="{00000000-0005-0000-0000-0000C7050000}"/>
    <cellStyle name="20% - Accent1 4 3 3 4" xfId="4743" xr:uid="{00000000-0005-0000-0000-0000C8050000}"/>
    <cellStyle name="20% - Accent1 4 3 3 4 2" xfId="21939" xr:uid="{00000000-0005-0000-0000-0000C9050000}"/>
    <cellStyle name="20% - Accent1 4 3 3 5" xfId="18782" xr:uid="{00000000-0005-0000-0000-0000CA050000}"/>
    <cellStyle name="20% - Accent1 4 3 3 6" xfId="11538" xr:uid="{00000000-0005-0000-0000-0000CB050000}"/>
    <cellStyle name="20% - Accent1 4 3 4" xfId="1990" xr:uid="{00000000-0005-0000-0000-0000CC050000}"/>
    <cellStyle name="20% - Accent1 4 3 4 2" xfId="3579" xr:uid="{00000000-0005-0000-0000-0000CD050000}"/>
    <cellStyle name="20% - Accent1 4 3 4 2 2" xfId="10344" xr:uid="{00000000-0005-0000-0000-0000CE050000}"/>
    <cellStyle name="20% - Accent1 4 3 4 2 2 2" xfId="27540" xr:uid="{00000000-0005-0000-0000-0000CF050000}"/>
    <cellStyle name="20% - Accent1 4 3 4 2 2 3" xfId="17139" xr:uid="{00000000-0005-0000-0000-0000D0050000}"/>
    <cellStyle name="20% - Accent1 4 3 4 2 3" xfId="6736" xr:uid="{00000000-0005-0000-0000-0000D1050000}"/>
    <cellStyle name="20% - Accent1 4 3 4 2 3 2" xfId="23932" xr:uid="{00000000-0005-0000-0000-0000D2050000}"/>
    <cellStyle name="20% - Accent1 4 3 4 2 4" xfId="20775" xr:uid="{00000000-0005-0000-0000-0000D3050000}"/>
    <cellStyle name="20% - Accent1 4 3 4 2 5" xfId="13531" xr:uid="{00000000-0005-0000-0000-0000D4050000}"/>
    <cellStyle name="20% - Accent1 4 3 4 3" xfId="8759" xr:uid="{00000000-0005-0000-0000-0000D5050000}"/>
    <cellStyle name="20% - Accent1 4 3 4 3 2" xfId="25955" xr:uid="{00000000-0005-0000-0000-0000D6050000}"/>
    <cellStyle name="20% - Accent1 4 3 4 3 3" xfId="15554" xr:uid="{00000000-0005-0000-0000-0000D7050000}"/>
    <cellStyle name="20% - Accent1 4 3 4 4" xfId="5151" xr:uid="{00000000-0005-0000-0000-0000D8050000}"/>
    <cellStyle name="20% - Accent1 4 3 4 4 2" xfId="22347" xr:uid="{00000000-0005-0000-0000-0000D9050000}"/>
    <cellStyle name="20% - Accent1 4 3 4 5" xfId="19190" xr:uid="{00000000-0005-0000-0000-0000DA050000}"/>
    <cellStyle name="20% - Accent1 4 3 4 6" xfId="11946" xr:uid="{00000000-0005-0000-0000-0000DB050000}"/>
    <cellStyle name="20% - Accent1 4 3 5" xfId="2349" xr:uid="{00000000-0005-0000-0000-0000DC050000}"/>
    <cellStyle name="20% - Accent1 4 3 5 2" xfId="9115" xr:uid="{00000000-0005-0000-0000-0000DD050000}"/>
    <cellStyle name="20% - Accent1 4 3 5 2 2" xfId="26311" xr:uid="{00000000-0005-0000-0000-0000DE050000}"/>
    <cellStyle name="20% - Accent1 4 3 5 2 3" xfId="15910" xr:uid="{00000000-0005-0000-0000-0000DF050000}"/>
    <cellStyle name="20% - Accent1 4 3 5 3" xfId="5507" xr:uid="{00000000-0005-0000-0000-0000E0050000}"/>
    <cellStyle name="20% - Accent1 4 3 5 3 2" xfId="22703" xr:uid="{00000000-0005-0000-0000-0000E1050000}"/>
    <cellStyle name="20% - Accent1 4 3 5 4" xfId="19546" xr:uid="{00000000-0005-0000-0000-0000E2050000}"/>
    <cellStyle name="20% - Accent1 4 3 5 5" xfId="12302" xr:uid="{00000000-0005-0000-0000-0000E3050000}"/>
    <cellStyle name="20% - Accent1 4 3 6" xfId="766" xr:uid="{00000000-0005-0000-0000-0000E4050000}"/>
    <cellStyle name="20% - Accent1 4 3 6 2" xfId="7535" xr:uid="{00000000-0005-0000-0000-0000E5050000}"/>
    <cellStyle name="20% - Accent1 4 3 6 2 2" xfId="24731" xr:uid="{00000000-0005-0000-0000-0000E6050000}"/>
    <cellStyle name="20% - Accent1 4 3 6 3" xfId="17966" xr:uid="{00000000-0005-0000-0000-0000E7050000}"/>
    <cellStyle name="20% - Accent1 4 3 6 4" xfId="14330" xr:uid="{00000000-0005-0000-0000-0000E8050000}"/>
    <cellStyle name="20% - Accent1 4 3 7" xfId="7168" xr:uid="{00000000-0005-0000-0000-0000E9050000}"/>
    <cellStyle name="20% - Accent1 4 3 7 2" xfId="24364" xr:uid="{00000000-0005-0000-0000-0000EA050000}"/>
    <cellStyle name="20% - Accent1 4 3 7 3" xfId="13963" xr:uid="{00000000-0005-0000-0000-0000EB050000}"/>
    <cellStyle name="20% - Accent1 4 3 8" xfId="3927" xr:uid="{00000000-0005-0000-0000-0000EC050000}"/>
    <cellStyle name="20% - Accent1 4 3 8 2" xfId="21123" xr:uid="{00000000-0005-0000-0000-0000ED050000}"/>
    <cellStyle name="20% - Accent1 4 3 9" xfId="17599" xr:uid="{00000000-0005-0000-0000-0000EE050000}"/>
    <cellStyle name="20% - Accent1 4 4" xfId="215" xr:uid="{00000000-0005-0000-0000-0000EF050000}"/>
    <cellStyle name="20% - Accent1 4 4 2" xfId="1398" xr:uid="{00000000-0005-0000-0000-0000F0050000}"/>
    <cellStyle name="20% - Accent1 4 4 2 2" xfId="2999" xr:uid="{00000000-0005-0000-0000-0000F1050000}"/>
    <cellStyle name="20% - Accent1 4 4 2 2 2" xfId="9764" xr:uid="{00000000-0005-0000-0000-0000F2050000}"/>
    <cellStyle name="20% - Accent1 4 4 2 2 2 2" xfId="26960" xr:uid="{00000000-0005-0000-0000-0000F3050000}"/>
    <cellStyle name="20% - Accent1 4 4 2 2 2 3" xfId="16559" xr:uid="{00000000-0005-0000-0000-0000F4050000}"/>
    <cellStyle name="20% - Accent1 4 4 2 2 3" xfId="6156" xr:uid="{00000000-0005-0000-0000-0000F5050000}"/>
    <cellStyle name="20% - Accent1 4 4 2 2 3 2" xfId="23352" xr:uid="{00000000-0005-0000-0000-0000F6050000}"/>
    <cellStyle name="20% - Accent1 4 4 2 2 4" xfId="20195" xr:uid="{00000000-0005-0000-0000-0000F7050000}"/>
    <cellStyle name="20% - Accent1 4 4 2 2 5" xfId="12951" xr:uid="{00000000-0005-0000-0000-0000F8050000}"/>
    <cellStyle name="20% - Accent1 4 4 2 3" xfId="8167" xr:uid="{00000000-0005-0000-0000-0000F9050000}"/>
    <cellStyle name="20% - Accent1 4 4 2 3 2" xfId="25363" xr:uid="{00000000-0005-0000-0000-0000FA050000}"/>
    <cellStyle name="20% - Accent1 4 4 2 3 3" xfId="14962" xr:uid="{00000000-0005-0000-0000-0000FB050000}"/>
    <cellStyle name="20% - Accent1 4 4 2 4" xfId="4559" xr:uid="{00000000-0005-0000-0000-0000FC050000}"/>
    <cellStyle name="20% - Accent1 4 4 2 4 2" xfId="21755" xr:uid="{00000000-0005-0000-0000-0000FD050000}"/>
    <cellStyle name="20% - Accent1 4 4 2 5" xfId="18598" xr:uid="{00000000-0005-0000-0000-0000FE050000}"/>
    <cellStyle name="20% - Accent1 4 4 2 6" xfId="11354" xr:uid="{00000000-0005-0000-0000-0000FF050000}"/>
    <cellStyle name="20% - Accent1 4 4 3" xfId="1806" xr:uid="{00000000-0005-0000-0000-000000060000}"/>
    <cellStyle name="20% - Accent1 4 4 3 2" xfId="3395" xr:uid="{00000000-0005-0000-0000-000001060000}"/>
    <cellStyle name="20% - Accent1 4 4 3 2 2" xfId="10160" xr:uid="{00000000-0005-0000-0000-000002060000}"/>
    <cellStyle name="20% - Accent1 4 4 3 2 2 2" xfId="27356" xr:uid="{00000000-0005-0000-0000-000003060000}"/>
    <cellStyle name="20% - Accent1 4 4 3 2 2 3" xfId="16955" xr:uid="{00000000-0005-0000-0000-000004060000}"/>
    <cellStyle name="20% - Accent1 4 4 3 2 3" xfId="6552" xr:uid="{00000000-0005-0000-0000-000005060000}"/>
    <cellStyle name="20% - Accent1 4 4 3 2 3 2" xfId="23748" xr:uid="{00000000-0005-0000-0000-000006060000}"/>
    <cellStyle name="20% - Accent1 4 4 3 2 4" xfId="20591" xr:uid="{00000000-0005-0000-0000-000007060000}"/>
    <cellStyle name="20% - Accent1 4 4 3 2 5" xfId="13347" xr:uid="{00000000-0005-0000-0000-000008060000}"/>
    <cellStyle name="20% - Accent1 4 4 3 3" xfId="8575" xr:uid="{00000000-0005-0000-0000-000009060000}"/>
    <cellStyle name="20% - Accent1 4 4 3 3 2" xfId="25771" xr:uid="{00000000-0005-0000-0000-00000A060000}"/>
    <cellStyle name="20% - Accent1 4 4 3 3 3" xfId="15370" xr:uid="{00000000-0005-0000-0000-00000B060000}"/>
    <cellStyle name="20% - Accent1 4 4 3 4" xfId="4967" xr:uid="{00000000-0005-0000-0000-00000C060000}"/>
    <cellStyle name="20% - Accent1 4 4 3 4 2" xfId="22163" xr:uid="{00000000-0005-0000-0000-00000D060000}"/>
    <cellStyle name="20% - Accent1 4 4 3 5" xfId="19006" xr:uid="{00000000-0005-0000-0000-00000E060000}"/>
    <cellStyle name="20% - Accent1 4 4 3 6" xfId="11762" xr:uid="{00000000-0005-0000-0000-00000F060000}"/>
    <cellStyle name="20% - Accent1 4 4 4" xfId="2458" xr:uid="{00000000-0005-0000-0000-000010060000}"/>
    <cellStyle name="20% - Accent1 4 4 4 2" xfId="9223" xr:uid="{00000000-0005-0000-0000-000011060000}"/>
    <cellStyle name="20% - Accent1 4 4 4 2 2" xfId="26419" xr:uid="{00000000-0005-0000-0000-000012060000}"/>
    <cellStyle name="20% - Accent1 4 4 4 2 3" xfId="16018" xr:uid="{00000000-0005-0000-0000-000013060000}"/>
    <cellStyle name="20% - Accent1 4 4 4 3" xfId="5615" xr:uid="{00000000-0005-0000-0000-000014060000}"/>
    <cellStyle name="20% - Accent1 4 4 4 3 2" xfId="22811" xr:uid="{00000000-0005-0000-0000-000015060000}"/>
    <cellStyle name="20% - Accent1 4 4 4 4" xfId="19654" xr:uid="{00000000-0005-0000-0000-000016060000}"/>
    <cellStyle name="20% - Accent1 4 4 4 5" xfId="12410" xr:uid="{00000000-0005-0000-0000-000017060000}"/>
    <cellStyle name="20% - Accent1 4 4 5" xfId="990" xr:uid="{00000000-0005-0000-0000-000018060000}"/>
    <cellStyle name="20% - Accent1 4 4 5 2" xfId="7759" xr:uid="{00000000-0005-0000-0000-000019060000}"/>
    <cellStyle name="20% - Accent1 4 4 5 2 2" xfId="24955" xr:uid="{00000000-0005-0000-0000-00001A060000}"/>
    <cellStyle name="20% - Accent1 4 4 5 3" xfId="18190" xr:uid="{00000000-0005-0000-0000-00001B060000}"/>
    <cellStyle name="20% - Accent1 4 4 5 4" xfId="14554" xr:uid="{00000000-0005-0000-0000-00001C060000}"/>
    <cellStyle name="20% - Accent1 4 4 6" xfId="6984" xr:uid="{00000000-0005-0000-0000-00001D060000}"/>
    <cellStyle name="20% - Accent1 4 4 6 2" xfId="24180" xr:uid="{00000000-0005-0000-0000-00001E060000}"/>
    <cellStyle name="20% - Accent1 4 4 6 3" xfId="13779" xr:uid="{00000000-0005-0000-0000-00001F060000}"/>
    <cellStyle name="20% - Accent1 4 4 7" xfId="4151" xr:uid="{00000000-0005-0000-0000-000020060000}"/>
    <cellStyle name="20% - Accent1 4 4 7 2" xfId="21347" xr:uid="{00000000-0005-0000-0000-000021060000}"/>
    <cellStyle name="20% - Accent1 4 4 8" xfId="17415" xr:uid="{00000000-0005-0000-0000-000022060000}"/>
    <cellStyle name="20% - Accent1 4 4 9" xfId="10946" xr:uid="{00000000-0005-0000-0000-000023060000}"/>
    <cellStyle name="20% - Accent1 4 5" xfId="878" xr:uid="{00000000-0005-0000-0000-000024060000}"/>
    <cellStyle name="20% - Accent1 4 5 2" xfId="2576" xr:uid="{00000000-0005-0000-0000-000025060000}"/>
    <cellStyle name="20% - Accent1 4 5 2 2" xfId="9341" xr:uid="{00000000-0005-0000-0000-000026060000}"/>
    <cellStyle name="20% - Accent1 4 5 2 2 2" xfId="26537" xr:uid="{00000000-0005-0000-0000-000027060000}"/>
    <cellStyle name="20% - Accent1 4 5 2 2 3" xfId="16136" xr:uid="{00000000-0005-0000-0000-000028060000}"/>
    <cellStyle name="20% - Accent1 4 5 2 3" xfId="5733" xr:uid="{00000000-0005-0000-0000-000029060000}"/>
    <cellStyle name="20% - Accent1 4 5 2 3 2" xfId="22929" xr:uid="{00000000-0005-0000-0000-00002A060000}"/>
    <cellStyle name="20% - Accent1 4 5 2 4" xfId="19772" xr:uid="{00000000-0005-0000-0000-00002B060000}"/>
    <cellStyle name="20% - Accent1 4 5 2 5" xfId="12528" xr:uid="{00000000-0005-0000-0000-00002C060000}"/>
    <cellStyle name="20% - Accent1 4 5 3" xfId="7647" xr:uid="{00000000-0005-0000-0000-00002D060000}"/>
    <cellStyle name="20% - Accent1 4 5 3 2" xfId="24843" xr:uid="{00000000-0005-0000-0000-00002E060000}"/>
    <cellStyle name="20% - Accent1 4 5 3 3" xfId="14442" xr:uid="{00000000-0005-0000-0000-00002F060000}"/>
    <cellStyle name="20% - Accent1 4 5 4" xfId="4039" xr:uid="{00000000-0005-0000-0000-000030060000}"/>
    <cellStyle name="20% - Accent1 4 5 4 2" xfId="21235" xr:uid="{00000000-0005-0000-0000-000031060000}"/>
    <cellStyle name="20% - Accent1 4 5 5" xfId="18078" xr:uid="{00000000-0005-0000-0000-000032060000}"/>
    <cellStyle name="20% - Accent1 4 5 6" xfId="10834" xr:uid="{00000000-0005-0000-0000-000033060000}"/>
    <cellStyle name="20% - Accent1 4 6" xfId="1286" xr:uid="{00000000-0005-0000-0000-000034060000}"/>
    <cellStyle name="20% - Accent1 4 6 2" xfId="2887" xr:uid="{00000000-0005-0000-0000-000035060000}"/>
    <cellStyle name="20% - Accent1 4 6 2 2" xfId="9652" xr:uid="{00000000-0005-0000-0000-000036060000}"/>
    <cellStyle name="20% - Accent1 4 6 2 2 2" xfId="26848" xr:uid="{00000000-0005-0000-0000-000037060000}"/>
    <cellStyle name="20% - Accent1 4 6 2 2 3" xfId="16447" xr:uid="{00000000-0005-0000-0000-000038060000}"/>
    <cellStyle name="20% - Accent1 4 6 2 3" xfId="6044" xr:uid="{00000000-0005-0000-0000-000039060000}"/>
    <cellStyle name="20% - Accent1 4 6 2 3 2" xfId="23240" xr:uid="{00000000-0005-0000-0000-00003A060000}"/>
    <cellStyle name="20% - Accent1 4 6 2 4" xfId="20083" xr:uid="{00000000-0005-0000-0000-00003B060000}"/>
    <cellStyle name="20% - Accent1 4 6 2 5" xfId="12839" xr:uid="{00000000-0005-0000-0000-00003C060000}"/>
    <cellStyle name="20% - Accent1 4 6 3" xfId="8055" xr:uid="{00000000-0005-0000-0000-00003D060000}"/>
    <cellStyle name="20% - Accent1 4 6 3 2" xfId="25251" xr:uid="{00000000-0005-0000-0000-00003E060000}"/>
    <cellStyle name="20% - Accent1 4 6 3 3" xfId="14850" xr:uid="{00000000-0005-0000-0000-00003F060000}"/>
    <cellStyle name="20% - Accent1 4 6 4" xfId="4447" xr:uid="{00000000-0005-0000-0000-000040060000}"/>
    <cellStyle name="20% - Accent1 4 6 4 2" xfId="21643" xr:uid="{00000000-0005-0000-0000-000041060000}"/>
    <cellStyle name="20% - Accent1 4 6 5" xfId="18486" xr:uid="{00000000-0005-0000-0000-000042060000}"/>
    <cellStyle name="20% - Accent1 4 6 6" xfId="11242" xr:uid="{00000000-0005-0000-0000-000043060000}"/>
    <cellStyle name="20% - Accent1 4 7" xfId="1694" xr:uid="{00000000-0005-0000-0000-000044060000}"/>
    <cellStyle name="20% - Accent1 4 7 2" xfId="3283" xr:uid="{00000000-0005-0000-0000-000045060000}"/>
    <cellStyle name="20% - Accent1 4 7 2 2" xfId="10048" xr:uid="{00000000-0005-0000-0000-000046060000}"/>
    <cellStyle name="20% - Accent1 4 7 2 2 2" xfId="27244" xr:uid="{00000000-0005-0000-0000-000047060000}"/>
    <cellStyle name="20% - Accent1 4 7 2 2 3" xfId="16843" xr:uid="{00000000-0005-0000-0000-000048060000}"/>
    <cellStyle name="20% - Accent1 4 7 2 3" xfId="6440" xr:uid="{00000000-0005-0000-0000-000049060000}"/>
    <cellStyle name="20% - Accent1 4 7 2 3 2" xfId="23636" xr:uid="{00000000-0005-0000-0000-00004A060000}"/>
    <cellStyle name="20% - Accent1 4 7 2 4" xfId="20479" xr:uid="{00000000-0005-0000-0000-00004B060000}"/>
    <cellStyle name="20% - Accent1 4 7 2 5" xfId="13235" xr:uid="{00000000-0005-0000-0000-00004C060000}"/>
    <cellStyle name="20% - Accent1 4 7 3" xfId="8463" xr:uid="{00000000-0005-0000-0000-00004D060000}"/>
    <cellStyle name="20% - Accent1 4 7 3 2" xfId="25659" xr:uid="{00000000-0005-0000-0000-00004E060000}"/>
    <cellStyle name="20% - Accent1 4 7 3 3" xfId="15258" xr:uid="{00000000-0005-0000-0000-00004F060000}"/>
    <cellStyle name="20% - Accent1 4 7 4" xfId="4855" xr:uid="{00000000-0005-0000-0000-000050060000}"/>
    <cellStyle name="20% - Accent1 4 7 4 2" xfId="22051" xr:uid="{00000000-0005-0000-0000-000051060000}"/>
    <cellStyle name="20% - Accent1 4 7 5" xfId="18894" xr:uid="{00000000-0005-0000-0000-000052060000}"/>
    <cellStyle name="20% - Accent1 4 7 6" xfId="11650" xr:uid="{00000000-0005-0000-0000-000053060000}"/>
    <cellStyle name="20% - Accent1 4 8" xfId="2165" xr:uid="{00000000-0005-0000-0000-000054060000}"/>
    <cellStyle name="20% - Accent1 4 8 2" xfId="8931" xr:uid="{00000000-0005-0000-0000-000055060000}"/>
    <cellStyle name="20% - Accent1 4 8 2 2" xfId="26127" xr:uid="{00000000-0005-0000-0000-000056060000}"/>
    <cellStyle name="20% - Accent1 4 8 2 3" xfId="15726" xr:uid="{00000000-0005-0000-0000-000057060000}"/>
    <cellStyle name="20% - Accent1 4 8 3" xfId="5323" xr:uid="{00000000-0005-0000-0000-000058060000}"/>
    <cellStyle name="20% - Accent1 4 8 3 2" xfId="22519" xr:uid="{00000000-0005-0000-0000-000059060000}"/>
    <cellStyle name="20% - Accent1 4 8 4" xfId="19362" xr:uid="{00000000-0005-0000-0000-00005A060000}"/>
    <cellStyle name="20% - Accent1 4 8 5" xfId="12118" xr:uid="{00000000-0005-0000-0000-00005B060000}"/>
    <cellStyle name="20% - Accent1 4 9" xfId="582" xr:uid="{00000000-0005-0000-0000-00005C060000}"/>
    <cellStyle name="20% - Accent1 4 9 2" xfId="7351" xr:uid="{00000000-0005-0000-0000-00005D060000}"/>
    <cellStyle name="20% - Accent1 4 9 2 2" xfId="24547" xr:uid="{00000000-0005-0000-0000-00005E060000}"/>
    <cellStyle name="20% - Accent1 4 9 3" xfId="17782" xr:uid="{00000000-0005-0000-0000-00005F060000}"/>
    <cellStyle name="20% - Accent1 4 9 4" xfId="14146" xr:uid="{00000000-0005-0000-0000-000060060000}"/>
    <cellStyle name="20% - Accent1 5" xfId="156" xr:uid="{00000000-0005-0000-0000-000061060000}"/>
    <cellStyle name="20% - Accent1 5 10" xfId="27694" xr:uid="{00000000-0005-0000-0000-000062060000}"/>
    <cellStyle name="20% - Accent1 5 11" xfId="10482" xr:uid="{00000000-0005-0000-0000-000063060000}"/>
    <cellStyle name="20% - Accent1 5 2" xfId="934" xr:uid="{00000000-0005-0000-0000-000064060000}"/>
    <cellStyle name="20% - Accent1 5 2 2" xfId="2604" xr:uid="{00000000-0005-0000-0000-000065060000}"/>
    <cellStyle name="20% - Accent1 5 2 2 2" xfId="9369" xr:uid="{00000000-0005-0000-0000-000066060000}"/>
    <cellStyle name="20% - Accent1 5 2 2 2 2" xfId="26565" xr:uid="{00000000-0005-0000-0000-000067060000}"/>
    <cellStyle name="20% - Accent1 5 2 2 2 3" xfId="16164" xr:uid="{00000000-0005-0000-0000-000068060000}"/>
    <cellStyle name="20% - Accent1 5 2 2 3" xfId="5761" xr:uid="{00000000-0005-0000-0000-000069060000}"/>
    <cellStyle name="20% - Accent1 5 2 2 3 2" xfId="22957" xr:uid="{00000000-0005-0000-0000-00006A060000}"/>
    <cellStyle name="20% - Accent1 5 2 2 4" xfId="19800" xr:uid="{00000000-0005-0000-0000-00006B060000}"/>
    <cellStyle name="20% - Accent1 5 2 2 5" xfId="12556" xr:uid="{00000000-0005-0000-0000-00006C060000}"/>
    <cellStyle name="20% - Accent1 5 2 3" xfId="7703" xr:uid="{00000000-0005-0000-0000-00006D060000}"/>
    <cellStyle name="20% - Accent1 5 2 3 2" xfId="24899" xr:uid="{00000000-0005-0000-0000-00006E060000}"/>
    <cellStyle name="20% - Accent1 5 2 3 3" xfId="14498" xr:uid="{00000000-0005-0000-0000-00006F060000}"/>
    <cellStyle name="20% - Accent1 5 2 4" xfId="4095" xr:uid="{00000000-0005-0000-0000-000070060000}"/>
    <cellStyle name="20% - Accent1 5 2 4 2" xfId="21291" xr:uid="{00000000-0005-0000-0000-000071060000}"/>
    <cellStyle name="20% - Accent1 5 2 5" xfId="18134" xr:uid="{00000000-0005-0000-0000-000072060000}"/>
    <cellStyle name="20% - Accent1 5 2 6" xfId="10890" xr:uid="{00000000-0005-0000-0000-000073060000}"/>
    <cellStyle name="20% - Accent1 5 3" xfId="1342" xr:uid="{00000000-0005-0000-0000-000074060000}"/>
    <cellStyle name="20% - Accent1 5 3 2" xfId="2943" xr:uid="{00000000-0005-0000-0000-000075060000}"/>
    <cellStyle name="20% - Accent1 5 3 2 2" xfId="9708" xr:uid="{00000000-0005-0000-0000-000076060000}"/>
    <cellStyle name="20% - Accent1 5 3 2 2 2" xfId="26904" xr:uid="{00000000-0005-0000-0000-000077060000}"/>
    <cellStyle name="20% - Accent1 5 3 2 2 3" xfId="16503" xr:uid="{00000000-0005-0000-0000-000078060000}"/>
    <cellStyle name="20% - Accent1 5 3 2 3" xfId="6100" xr:uid="{00000000-0005-0000-0000-000079060000}"/>
    <cellStyle name="20% - Accent1 5 3 2 3 2" xfId="23296" xr:uid="{00000000-0005-0000-0000-00007A060000}"/>
    <cellStyle name="20% - Accent1 5 3 2 4" xfId="20139" xr:uid="{00000000-0005-0000-0000-00007B060000}"/>
    <cellStyle name="20% - Accent1 5 3 2 5" xfId="12895" xr:uid="{00000000-0005-0000-0000-00007C060000}"/>
    <cellStyle name="20% - Accent1 5 3 3" xfId="8111" xr:uid="{00000000-0005-0000-0000-00007D060000}"/>
    <cellStyle name="20% - Accent1 5 3 3 2" xfId="25307" xr:uid="{00000000-0005-0000-0000-00007E060000}"/>
    <cellStyle name="20% - Accent1 5 3 3 3" xfId="14906" xr:uid="{00000000-0005-0000-0000-00007F060000}"/>
    <cellStyle name="20% - Accent1 5 3 4" xfId="4503" xr:uid="{00000000-0005-0000-0000-000080060000}"/>
    <cellStyle name="20% - Accent1 5 3 4 2" xfId="21699" xr:uid="{00000000-0005-0000-0000-000081060000}"/>
    <cellStyle name="20% - Accent1 5 3 5" xfId="18542" xr:uid="{00000000-0005-0000-0000-000082060000}"/>
    <cellStyle name="20% - Accent1 5 3 6" xfId="11298" xr:uid="{00000000-0005-0000-0000-000083060000}"/>
    <cellStyle name="20% - Accent1 5 4" xfId="1750" xr:uid="{00000000-0005-0000-0000-000084060000}"/>
    <cellStyle name="20% - Accent1 5 4 2" xfId="3339" xr:uid="{00000000-0005-0000-0000-000085060000}"/>
    <cellStyle name="20% - Accent1 5 4 2 2" xfId="10104" xr:uid="{00000000-0005-0000-0000-000086060000}"/>
    <cellStyle name="20% - Accent1 5 4 2 2 2" xfId="27300" xr:uid="{00000000-0005-0000-0000-000087060000}"/>
    <cellStyle name="20% - Accent1 5 4 2 2 3" xfId="16899" xr:uid="{00000000-0005-0000-0000-000088060000}"/>
    <cellStyle name="20% - Accent1 5 4 2 3" xfId="6496" xr:uid="{00000000-0005-0000-0000-000089060000}"/>
    <cellStyle name="20% - Accent1 5 4 2 3 2" xfId="23692" xr:uid="{00000000-0005-0000-0000-00008A060000}"/>
    <cellStyle name="20% - Accent1 5 4 2 4" xfId="20535" xr:uid="{00000000-0005-0000-0000-00008B060000}"/>
    <cellStyle name="20% - Accent1 5 4 2 5" xfId="13291" xr:uid="{00000000-0005-0000-0000-00008C060000}"/>
    <cellStyle name="20% - Accent1 5 4 3" xfId="8519" xr:uid="{00000000-0005-0000-0000-00008D060000}"/>
    <cellStyle name="20% - Accent1 5 4 3 2" xfId="25715" xr:uid="{00000000-0005-0000-0000-00008E060000}"/>
    <cellStyle name="20% - Accent1 5 4 3 3" xfId="15314" xr:uid="{00000000-0005-0000-0000-00008F060000}"/>
    <cellStyle name="20% - Accent1 5 4 4" xfId="4911" xr:uid="{00000000-0005-0000-0000-000090060000}"/>
    <cellStyle name="20% - Accent1 5 4 4 2" xfId="22107" xr:uid="{00000000-0005-0000-0000-000091060000}"/>
    <cellStyle name="20% - Accent1 5 4 5" xfId="18950" xr:uid="{00000000-0005-0000-0000-000092060000}"/>
    <cellStyle name="20% - Accent1 5 4 6" xfId="11706" xr:uid="{00000000-0005-0000-0000-000093060000}"/>
    <cellStyle name="20% - Accent1 5 5" xfId="2109" xr:uid="{00000000-0005-0000-0000-000094060000}"/>
    <cellStyle name="20% - Accent1 5 5 2" xfId="8875" xr:uid="{00000000-0005-0000-0000-000095060000}"/>
    <cellStyle name="20% - Accent1 5 5 2 2" xfId="26071" xr:uid="{00000000-0005-0000-0000-000096060000}"/>
    <cellStyle name="20% - Accent1 5 5 2 3" xfId="15670" xr:uid="{00000000-0005-0000-0000-000097060000}"/>
    <cellStyle name="20% - Accent1 5 5 3" xfId="5267" xr:uid="{00000000-0005-0000-0000-000098060000}"/>
    <cellStyle name="20% - Accent1 5 5 3 2" xfId="22463" xr:uid="{00000000-0005-0000-0000-000099060000}"/>
    <cellStyle name="20% - Accent1 5 5 4" xfId="19306" xr:uid="{00000000-0005-0000-0000-00009A060000}"/>
    <cellStyle name="20% - Accent1 5 5 5" xfId="12062" xr:uid="{00000000-0005-0000-0000-00009B060000}"/>
    <cellStyle name="20% - Accent1 5 6" xfId="526" xr:uid="{00000000-0005-0000-0000-00009C060000}"/>
    <cellStyle name="20% - Accent1 5 6 2" xfId="7295" xr:uid="{00000000-0005-0000-0000-00009D060000}"/>
    <cellStyle name="20% - Accent1 5 6 2 2" xfId="24491" xr:uid="{00000000-0005-0000-0000-00009E060000}"/>
    <cellStyle name="20% - Accent1 5 6 3" xfId="17726" xr:uid="{00000000-0005-0000-0000-00009F060000}"/>
    <cellStyle name="20% - Accent1 5 6 4" xfId="14090" xr:uid="{00000000-0005-0000-0000-0000A0060000}"/>
    <cellStyle name="20% - Accent1 5 7" xfId="6928" xr:uid="{00000000-0005-0000-0000-0000A1060000}"/>
    <cellStyle name="20% - Accent1 5 7 2" xfId="24124" xr:uid="{00000000-0005-0000-0000-0000A2060000}"/>
    <cellStyle name="20% - Accent1 5 7 3" xfId="13723" xr:uid="{00000000-0005-0000-0000-0000A3060000}"/>
    <cellStyle name="20% - Accent1 5 8" xfId="3687" xr:uid="{00000000-0005-0000-0000-0000A4060000}"/>
    <cellStyle name="20% - Accent1 5 8 2" xfId="20883" xr:uid="{00000000-0005-0000-0000-0000A5060000}"/>
    <cellStyle name="20% - Accent1 5 9" xfId="17359" xr:uid="{00000000-0005-0000-0000-0000A6060000}"/>
    <cellStyle name="20% - Accent1 6" xfId="245" xr:uid="{00000000-0005-0000-0000-0000A7060000}"/>
    <cellStyle name="20% - Accent1 6 10" xfId="27780" xr:uid="{00000000-0005-0000-0000-0000A8060000}"/>
    <cellStyle name="20% - Accent1 6 11" xfId="10568" xr:uid="{00000000-0005-0000-0000-0000A9060000}"/>
    <cellStyle name="20% - Accent1 6 2" xfId="1020" xr:uid="{00000000-0005-0000-0000-0000AA060000}"/>
    <cellStyle name="20% - Accent1 6 2 2" xfId="2633" xr:uid="{00000000-0005-0000-0000-0000AB060000}"/>
    <cellStyle name="20% - Accent1 6 2 2 2" xfId="9398" xr:uid="{00000000-0005-0000-0000-0000AC060000}"/>
    <cellStyle name="20% - Accent1 6 2 2 2 2" xfId="26594" xr:uid="{00000000-0005-0000-0000-0000AD060000}"/>
    <cellStyle name="20% - Accent1 6 2 2 2 3" xfId="16193" xr:uid="{00000000-0005-0000-0000-0000AE060000}"/>
    <cellStyle name="20% - Accent1 6 2 2 3" xfId="5790" xr:uid="{00000000-0005-0000-0000-0000AF060000}"/>
    <cellStyle name="20% - Accent1 6 2 2 3 2" xfId="22986" xr:uid="{00000000-0005-0000-0000-0000B0060000}"/>
    <cellStyle name="20% - Accent1 6 2 2 4" xfId="19829" xr:uid="{00000000-0005-0000-0000-0000B1060000}"/>
    <cellStyle name="20% - Accent1 6 2 2 5" xfId="12585" xr:uid="{00000000-0005-0000-0000-0000B2060000}"/>
    <cellStyle name="20% - Accent1 6 2 3" xfId="7789" xr:uid="{00000000-0005-0000-0000-0000B3060000}"/>
    <cellStyle name="20% - Accent1 6 2 3 2" xfId="24985" xr:uid="{00000000-0005-0000-0000-0000B4060000}"/>
    <cellStyle name="20% - Accent1 6 2 3 3" xfId="14584" xr:uid="{00000000-0005-0000-0000-0000B5060000}"/>
    <cellStyle name="20% - Accent1 6 2 4" xfId="4181" xr:uid="{00000000-0005-0000-0000-0000B6060000}"/>
    <cellStyle name="20% - Accent1 6 2 4 2" xfId="21377" xr:uid="{00000000-0005-0000-0000-0000B7060000}"/>
    <cellStyle name="20% - Accent1 6 2 5" xfId="18220" xr:uid="{00000000-0005-0000-0000-0000B8060000}"/>
    <cellStyle name="20% - Accent1 6 2 6" xfId="10976" xr:uid="{00000000-0005-0000-0000-0000B9060000}"/>
    <cellStyle name="20% - Accent1 6 3" xfId="1428" xr:uid="{00000000-0005-0000-0000-0000BA060000}"/>
    <cellStyle name="20% - Accent1 6 3 2" xfId="3029" xr:uid="{00000000-0005-0000-0000-0000BB060000}"/>
    <cellStyle name="20% - Accent1 6 3 2 2" xfId="9794" xr:uid="{00000000-0005-0000-0000-0000BC060000}"/>
    <cellStyle name="20% - Accent1 6 3 2 2 2" xfId="26990" xr:uid="{00000000-0005-0000-0000-0000BD060000}"/>
    <cellStyle name="20% - Accent1 6 3 2 2 3" xfId="16589" xr:uid="{00000000-0005-0000-0000-0000BE060000}"/>
    <cellStyle name="20% - Accent1 6 3 2 3" xfId="6186" xr:uid="{00000000-0005-0000-0000-0000BF060000}"/>
    <cellStyle name="20% - Accent1 6 3 2 3 2" xfId="23382" xr:uid="{00000000-0005-0000-0000-0000C0060000}"/>
    <cellStyle name="20% - Accent1 6 3 2 4" xfId="20225" xr:uid="{00000000-0005-0000-0000-0000C1060000}"/>
    <cellStyle name="20% - Accent1 6 3 2 5" xfId="12981" xr:uid="{00000000-0005-0000-0000-0000C2060000}"/>
    <cellStyle name="20% - Accent1 6 3 3" xfId="8197" xr:uid="{00000000-0005-0000-0000-0000C3060000}"/>
    <cellStyle name="20% - Accent1 6 3 3 2" xfId="25393" xr:uid="{00000000-0005-0000-0000-0000C4060000}"/>
    <cellStyle name="20% - Accent1 6 3 3 3" xfId="14992" xr:uid="{00000000-0005-0000-0000-0000C5060000}"/>
    <cellStyle name="20% - Accent1 6 3 4" xfId="4589" xr:uid="{00000000-0005-0000-0000-0000C6060000}"/>
    <cellStyle name="20% - Accent1 6 3 4 2" xfId="21785" xr:uid="{00000000-0005-0000-0000-0000C7060000}"/>
    <cellStyle name="20% - Accent1 6 3 5" xfId="18628" xr:uid="{00000000-0005-0000-0000-0000C8060000}"/>
    <cellStyle name="20% - Accent1 6 3 6" xfId="11384" xr:uid="{00000000-0005-0000-0000-0000C9060000}"/>
    <cellStyle name="20% - Accent1 6 4" xfId="1836" xr:uid="{00000000-0005-0000-0000-0000CA060000}"/>
    <cellStyle name="20% - Accent1 6 4 2" xfId="3425" xr:uid="{00000000-0005-0000-0000-0000CB060000}"/>
    <cellStyle name="20% - Accent1 6 4 2 2" xfId="10190" xr:uid="{00000000-0005-0000-0000-0000CC060000}"/>
    <cellStyle name="20% - Accent1 6 4 2 2 2" xfId="27386" xr:uid="{00000000-0005-0000-0000-0000CD060000}"/>
    <cellStyle name="20% - Accent1 6 4 2 2 3" xfId="16985" xr:uid="{00000000-0005-0000-0000-0000CE060000}"/>
    <cellStyle name="20% - Accent1 6 4 2 3" xfId="6582" xr:uid="{00000000-0005-0000-0000-0000CF060000}"/>
    <cellStyle name="20% - Accent1 6 4 2 3 2" xfId="23778" xr:uid="{00000000-0005-0000-0000-0000D0060000}"/>
    <cellStyle name="20% - Accent1 6 4 2 4" xfId="20621" xr:uid="{00000000-0005-0000-0000-0000D1060000}"/>
    <cellStyle name="20% - Accent1 6 4 2 5" xfId="13377" xr:uid="{00000000-0005-0000-0000-0000D2060000}"/>
    <cellStyle name="20% - Accent1 6 4 3" xfId="8605" xr:uid="{00000000-0005-0000-0000-0000D3060000}"/>
    <cellStyle name="20% - Accent1 6 4 3 2" xfId="25801" xr:uid="{00000000-0005-0000-0000-0000D4060000}"/>
    <cellStyle name="20% - Accent1 6 4 3 3" xfId="15400" xr:uid="{00000000-0005-0000-0000-0000D5060000}"/>
    <cellStyle name="20% - Accent1 6 4 4" xfId="4997" xr:uid="{00000000-0005-0000-0000-0000D6060000}"/>
    <cellStyle name="20% - Accent1 6 4 4 2" xfId="22193" xr:uid="{00000000-0005-0000-0000-0000D7060000}"/>
    <cellStyle name="20% - Accent1 6 4 5" xfId="19036" xr:uid="{00000000-0005-0000-0000-0000D8060000}"/>
    <cellStyle name="20% - Accent1 6 4 6" xfId="11792" xr:uid="{00000000-0005-0000-0000-0000D9060000}"/>
    <cellStyle name="20% - Accent1 6 5" xfId="2195" xr:uid="{00000000-0005-0000-0000-0000DA060000}"/>
    <cellStyle name="20% - Accent1 6 5 2" xfId="8961" xr:uid="{00000000-0005-0000-0000-0000DB060000}"/>
    <cellStyle name="20% - Accent1 6 5 2 2" xfId="26157" xr:uid="{00000000-0005-0000-0000-0000DC060000}"/>
    <cellStyle name="20% - Accent1 6 5 2 3" xfId="15756" xr:uid="{00000000-0005-0000-0000-0000DD060000}"/>
    <cellStyle name="20% - Accent1 6 5 3" xfId="5353" xr:uid="{00000000-0005-0000-0000-0000DE060000}"/>
    <cellStyle name="20% - Accent1 6 5 3 2" xfId="22549" xr:uid="{00000000-0005-0000-0000-0000DF060000}"/>
    <cellStyle name="20% - Accent1 6 5 4" xfId="19392" xr:uid="{00000000-0005-0000-0000-0000E0060000}"/>
    <cellStyle name="20% - Accent1 6 5 5" xfId="12148" xr:uid="{00000000-0005-0000-0000-0000E1060000}"/>
    <cellStyle name="20% - Accent1 6 6" xfId="612" xr:uid="{00000000-0005-0000-0000-0000E2060000}"/>
    <cellStyle name="20% - Accent1 6 6 2" xfId="7381" xr:uid="{00000000-0005-0000-0000-0000E3060000}"/>
    <cellStyle name="20% - Accent1 6 6 2 2" xfId="24577" xr:uid="{00000000-0005-0000-0000-0000E4060000}"/>
    <cellStyle name="20% - Accent1 6 6 3" xfId="17812" xr:uid="{00000000-0005-0000-0000-0000E5060000}"/>
    <cellStyle name="20% - Accent1 6 6 4" xfId="14176" xr:uid="{00000000-0005-0000-0000-0000E6060000}"/>
    <cellStyle name="20% - Accent1 6 7" xfId="7014" xr:uid="{00000000-0005-0000-0000-0000E7060000}"/>
    <cellStyle name="20% - Accent1 6 7 2" xfId="24210" xr:uid="{00000000-0005-0000-0000-0000E8060000}"/>
    <cellStyle name="20% - Accent1 6 7 3" xfId="13809" xr:uid="{00000000-0005-0000-0000-0000E9060000}"/>
    <cellStyle name="20% - Accent1 6 8" xfId="3773" xr:uid="{00000000-0005-0000-0000-0000EA060000}"/>
    <cellStyle name="20% - Accent1 6 8 2" xfId="20969" xr:uid="{00000000-0005-0000-0000-0000EB060000}"/>
    <cellStyle name="20% - Accent1 6 9" xfId="17445" xr:uid="{00000000-0005-0000-0000-0000EC060000}"/>
    <cellStyle name="20% - Accent1 7" xfId="331" xr:uid="{00000000-0005-0000-0000-0000ED060000}"/>
    <cellStyle name="20% - Accent1 7 10" xfId="27866" xr:uid="{00000000-0005-0000-0000-0000EE060000}"/>
    <cellStyle name="20% - Accent1 7 11" xfId="10654" xr:uid="{00000000-0005-0000-0000-0000EF060000}"/>
    <cellStyle name="20% - Accent1 7 2" xfId="1106" xr:uid="{00000000-0005-0000-0000-0000F0060000}"/>
    <cellStyle name="20% - Accent1 7 2 2" xfId="2719" xr:uid="{00000000-0005-0000-0000-0000F1060000}"/>
    <cellStyle name="20% - Accent1 7 2 2 2" xfId="9484" xr:uid="{00000000-0005-0000-0000-0000F2060000}"/>
    <cellStyle name="20% - Accent1 7 2 2 2 2" xfId="26680" xr:uid="{00000000-0005-0000-0000-0000F3060000}"/>
    <cellStyle name="20% - Accent1 7 2 2 2 3" xfId="16279" xr:uid="{00000000-0005-0000-0000-0000F4060000}"/>
    <cellStyle name="20% - Accent1 7 2 2 3" xfId="5876" xr:uid="{00000000-0005-0000-0000-0000F5060000}"/>
    <cellStyle name="20% - Accent1 7 2 2 3 2" xfId="23072" xr:uid="{00000000-0005-0000-0000-0000F6060000}"/>
    <cellStyle name="20% - Accent1 7 2 2 4" xfId="19915" xr:uid="{00000000-0005-0000-0000-0000F7060000}"/>
    <cellStyle name="20% - Accent1 7 2 2 5" xfId="12671" xr:uid="{00000000-0005-0000-0000-0000F8060000}"/>
    <cellStyle name="20% - Accent1 7 2 3" xfId="7875" xr:uid="{00000000-0005-0000-0000-0000F9060000}"/>
    <cellStyle name="20% - Accent1 7 2 3 2" xfId="25071" xr:uid="{00000000-0005-0000-0000-0000FA060000}"/>
    <cellStyle name="20% - Accent1 7 2 3 3" xfId="14670" xr:uid="{00000000-0005-0000-0000-0000FB060000}"/>
    <cellStyle name="20% - Accent1 7 2 4" xfId="4267" xr:uid="{00000000-0005-0000-0000-0000FC060000}"/>
    <cellStyle name="20% - Accent1 7 2 4 2" xfId="21463" xr:uid="{00000000-0005-0000-0000-0000FD060000}"/>
    <cellStyle name="20% - Accent1 7 2 5" xfId="18306" xr:uid="{00000000-0005-0000-0000-0000FE060000}"/>
    <cellStyle name="20% - Accent1 7 2 6" xfId="11062" xr:uid="{00000000-0005-0000-0000-0000FF060000}"/>
    <cellStyle name="20% - Accent1 7 3" xfId="1514" xr:uid="{00000000-0005-0000-0000-000000070000}"/>
    <cellStyle name="20% - Accent1 7 3 2" xfId="3115" xr:uid="{00000000-0005-0000-0000-000001070000}"/>
    <cellStyle name="20% - Accent1 7 3 2 2" xfId="9880" xr:uid="{00000000-0005-0000-0000-000002070000}"/>
    <cellStyle name="20% - Accent1 7 3 2 2 2" xfId="27076" xr:uid="{00000000-0005-0000-0000-000003070000}"/>
    <cellStyle name="20% - Accent1 7 3 2 2 3" xfId="16675" xr:uid="{00000000-0005-0000-0000-000004070000}"/>
    <cellStyle name="20% - Accent1 7 3 2 3" xfId="6272" xr:uid="{00000000-0005-0000-0000-000005070000}"/>
    <cellStyle name="20% - Accent1 7 3 2 3 2" xfId="23468" xr:uid="{00000000-0005-0000-0000-000006070000}"/>
    <cellStyle name="20% - Accent1 7 3 2 4" xfId="20311" xr:uid="{00000000-0005-0000-0000-000007070000}"/>
    <cellStyle name="20% - Accent1 7 3 2 5" xfId="13067" xr:uid="{00000000-0005-0000-0000-000008070000}"/>
    <cellStyle name="20% - Accent1 7 3 3" xfId="8283" xr:uid="{00000000-0005-0000-0000-000009070000}"/>
    <cellStyle name="20% - Accent1 7 3 3 2" xfId="25479" xr:uid="{00000000-0005-0000-0000-00000A070000}"/>
    <cellStyle name="20% - Accent1 7 3 3 3" xfId="15078" xr:uid="{00000000-0005-0000-0000-00000B070000}"/>
    <cellStyle name="20% - Accent1 7 3 4" xfId="4675" xr:uid="{00000000-0005-0000-0000-00000C070000}"/>
    <cellStyle name="20% - Accent1 7 3 4 2" xfId="21871" xr:uid="{00000000-0005-0000-0000-00000D070000}"/>
    <cellStyle name="20% - Accent1 7 3 5" xfId="18714" xr:uid="{00000000-0005-0000-0000-00000E070000}"/>
    <cellStyle name="20% - Accent1 7 3 6" xfId="11470" xr:uid="{00000000-0005-0000-0000-00000F070000}"/>
    <cellStyle name="20% - Accent1 7 4" xfId="1922" xr:uid="{00000000-0005-0000-0000-000010070000}"/>
    <cellStyle name="20% - Accent1 7 4 2" xfId="3511" xr:uid="{00000000-0005-0000-0000-000011070000}"/>
    <cellStyle name="20% - Accent1 7 4 2 2" xfId="10276" xr:uid="{00000000-0005-0000-0000-000012070000}"/>
    <cellStyle name="20% - Accent1 7 4 2 2 2" xfId="27472" xr:uid="{00000000-0005-0000-0000-000013070000}"/>
    <cellStyle name="20% - Accent1 7 4 2 2 3" xfId="17071" xr:uid="{00000000-0005-0000-0000-000014070000}"/>
    <cellStyle name="20% - Accent1 7 4 2 3" xfId="6668" xr:uid="{00000000-0005-0000-0000-000015070000}"/>
    <cellStyle name="20% - Accent1 7 4 2 3 2" xfId="23864" xr:uid="{00000000-0005-0000-0000-000016070000}"/>
    <cellStyle name="20% - Accent1 7 4 2 4" xfId="20707" xr:uid="{00000000-0005-0000-0000-000017070000}"/>
    <cellStyle name="20% - Accent1 7 4 2 5" xfId="13463" xr:uid="{00000000-0005-0000-0000-000018070000}"/>
    <cellStyle name="20% - Accent1 7 4 3" xfId="8691" xr:uid="{00000000-0005-0000-0000-000019070000}"/>
    <cellStyle name="20% - Accent1 7 4 3 2" xfId="25887" xr:uid="{00000000-0005-0000-0000-00001A070000}"/>
    <cellStyle name="20% - Accent1 7 4 3 3" xfId="15486" xr:uid="{00000000-0005-0000-0000-00001B070000}"/>
    <cellStyle name="20% - Accent1 7 4 4" xfId="5083" xr:uid="{00000000-0005-0000-0000-00001C070000}"/>
    <cellStyle name="20% - Accent1 7 4 4 2" xfId="22279" xr:uid="{00000000-0005-0000-0000-00001D070000}"/>
    <cellStyle name="20% - Accent1 7 4 5" xfId="19122" xr:uid="{00000000-0005-0000-0000-00001E070000}"/>
    <cellStyle name="20% - Accent1 7 4 6" xfId="11878" xr:uid="{00000000-0005-0000-0000-00001F070000}"/>
    <cellStyle name="20% - Accent1 7 5" xfId="2281" xr:uid="{00000000-0005-0000-0000-000020070000}"/>
    <cellStyle name="20% - Accent1 7 5 2" xfId="9047" xr:uid="{00000000-0005-0000-0000-000021070000}"/>
    <cellStyle name="20% - Accent1 7 5 2 2" xfId="26243" xr:uid="{00000000-0005-0000-0000-000022070000}"/>
    <cellStyle name="20% - Accent1 7 5 2 3" xfId="15842" xr:uid="{00000000-0005-0000-0000-000023070000}"/>
    <cellStyle name="20% - Accent1 7 5 3" xfId="5439" xr:uid="{00000000-0005-0000-0000-000024070000}"/>
    <cellStyle name="20% - Accent1 7 5 3 2" xfId="22635" xr:uid="{00000000-0005-0000-0000-000025070000}"/>
    <cellStyle name="20% - Accent1 7 5 4" xfId="19478" xr:uid="{00000000-0005-0000-0000-000026070000}"/>
    <cellStyle name="20% - Accent1 7 5 5" xfId="12234" xr:uid="{00000000-0005-0000-0000-000027070000}"/>
    <cellStyle name="20% - Accent1 7 6" xfId="698" xr:uid="{00000000-0005-0000-0000-000028070000}"/>
    <cellStyle name="20% - Accent1 7 6 2" xfId="7467" xr:uid="{00000000-0005-0000-0000-000029070000}"/>
    <cellStyle name="20% - Accent1 7 6 2 2" xfId="24663" xr:uid="{00000000-0005-0000-0000-00002A070000}"/>
    <cellStyle name="20% - Accent1 7 6 3" xfId="17898" xr:uid="{00000000-0005-0000-0000-00002B070000}"/>
    <cellStyle name="20% - Accent1 7 6 4" xfId="14262" xr:uid="{00000000-0005-0000-0000-00002C070000}"/>
    <cellStyle name="20% - Accent1 7 7" xfId="7100" xr:uid="{00000000-0005-0000-0000-00002D070000}"/>
    <cellStyle name="20% - Accent1 7 7 2" xfId="24296" xr:uid="{00000000-0005-0000-0000-00002E070000}"/>
    <cellStyle name="20% - Accent1 7 7 3" xfId="13895" xr:uid="{00000000-0005-0000-0000-00002F070000}"/>
    <cellStyle name="20% - Accent1 7 8" xfId="3859" xr:uid="{00000000-0005-0000-0000-000030070000}"/>
    <cellStyle name="20% - Accent1 7 8 2" xfId="21055" xr:uid="{00000000-0005-0000-0000-000031070000}"/>
    <cellStyle name="20% - Accent1 7 9" xfId="17531" xr:uid="{00000000-0005-0000-0000-000032070000}"/>
    <cellStyle name="20% - Accent1 8" xfId="343" xr:uid="{00000000-0005-0000-0000-000033070000}"/>
    <cellStyle name="20% - Accent1 8 10" xfId="27878" xr:uid="{00000000-0005-0000-0000-000034070000}"/>
    <cellStyle name="20% - Accent1 8 11" xfId="10666" xr:uid="{00000000-0005-0000-0000-000035070000}"/>
    <cellStyle name="20% - Accent1 8 2" xfId="1118" xr:uid="{00000000-0005-0000-0000-000036070000}"/>
    <cellStyle name="20% - Accent1 8 2 2" xfId="2731" xr:uid="{00000000-0005-0000-0000-000037070000}"/>
    <cellStyle name="20% - Accent1 8 2 2 2" xfId="9496" xr:uid="{00000000-0005-0000-0000-000038070000}"/>
    <cellStyle name="20% - Accent1 8 2 2 2 2" xfId="26692" xr:uid="{00000000-0005-0000-0000-000039070000}"/>
    <cellStyle name="20% - Accent1 8 2 2 2 3" xfId="16291" xr:uid="{00000000-0005-0000-0000-00003A070000}"/>
    <cellStyle name="20% - Accent1 8 2 2 3" xfId="5888" xr:uid="{00000000-0005-0000-0000-00003B070000}"/>
    <cellStyle name="20% - Accent1 8 2 2 3 2" xfId="23084" xr:uid="{00000000-0005-0000-0000-00003C070000}"/>
    <cellStyle name="20% - Accent1 8 2 2 4" xfId="19927" xr:uid="{00000000-0005-0000-0000-00003D070000}"/>
    <cellStyle name="20% - Accent1 8 2 2 5" xfId="12683" xr:uid="{00000000-0005-0000-0000-00003E070000}"/>
    <cellStyle name="20% - Accent1 8 2 3" xfId="7887" xr:uid="{00000000-0005-0000-0000-00003F070000}"/>
    <cellStyle name="20% - Accent1 8 2 3 2" xfId="25083" xr:uid="{00000000-0005-0000-0000-000040070000}"/>
    <cellStyle name="20% - Accent1 8 2 3 3" xfId="14682" xr:uid="{00000000-0005-0000-0000-000041070000}"/>
    <cellStyle name="20% - Accent1 8 2 4" xfId="4279" xr:uid="{00000000-0005-0000-0000-000042070000}"/>
    <cellStyle name="20% - Accent1 8 2 4 2" xfId="21475" xr:uid="{00000000-0005-0000-0000-000043070000}"/>
    <cellStyle name="20% - Accent1 8 2 5" xfId="18318" xr:uid="{00000000-0005-0000-0000-000044070000}"/>
    <cellStyle name="20% - Accent1 8 2 6" xfId="11074" xr:uid="{00000000-0005-0000-0000-000045070000}"/>
    <cellStyle name="20% - Accent1 8 3" xfId="1526" xr:uid="{00000000-0005-0000-0000-000046070000}"/>
    <cellStyle name="20% - Accent1 8 3 2" xfId="3127" xr:uid="{00000000-0005-0000-0000-000047070000}"/>
    <cellStyle name="20% - Accent1 8 3 2 2" xfId="9892" xr:uid="{00000000-0005-0000-0000-000048070000}"/>
    <cellStyle name="20% - Accent1 8 3 2 2 2" xfId="27088" xr:uid="{00000000-0005-0000-0000-000049070000}"/>
    <cellStyle name="20% - Accent1 8 3 2 2 3" xfId="16687" xr:uid="{00000000-0005-0000-0000-00004A070000}"/>
    <cellStyle name="20% - Accent1 8 3 2 3" xfId="6284" xr:uid="{00000000-0005-0000-0000-00004B070000}"/>
    <cellStyle name="20% - Accent1 8 3 2 3 2" xfId="23480" xr:uid="{00000000-0005-0000-0000-00004C070000}"/>
    <cellStyle name="20% - Accent1 8 3 2 4" xfId="20323" xr:uid="{00000000-0005-0000-0000-00004D070000}"/>
    <cellStyle name="20% - Accent1 8 3 2 5" xfId="13079" xr:uid="{00000000-0005-0000-0000-00004E070000}"/>
    <cellStyle name="20% - Accent1 8 3 3" xfId="8295" xr:uid="{00000000-0005-0000-0000-00004F070000}"/>
    <cellStyle name="20% - Accent1 8 3 3 2" xfId="25491" xr:uid="{00000000-0005-0000-0000-000050070000}"/>
    <cellStyle name="20% - Accent1 8 3 3 3" xfId="15090" xr:uid="{00000000-0005-0000-0000-000051070000}"/>
    <cellStyle name="20% - Accent1 8 3 4" xfId="4687" xr:uid="{00000000-0005-0000-0000-000052070000}"/>
    <cellStyle name="20% - Accent1 8 3 4 2" xfId="21883" xr:uid="{00000000-0005-0000-0000-000053070000}"/>
    <cellStyle name="20% - Accent1 8 3 5" xfId="18726" xr:uid="{00000000-0005-0000-0000-000054070000}"/>
    <cellStyle name="20% - Accent1 8 3 6" xfId="11482" xr:uid="{00000000-0005-0000-0000-000055070000}"/>
    <cellStyle name="20% - Accent1 8 4" xfId="1934" xr:uid="{00000000-0005-0000-0000-000056070000}"/>
    <cellStyle name="20% - Accent1 8 4 2" xfId="3523" xr:uid="{00000000-0005-0000-0000-000057070000}"/>
    <cellStyle name="20% - Accent1 8 4 2 2" xfId="10288" xr:uid="{00000000-0005-0000-0000-000058070000}"/>
    <cellStyle name="20% - Accent1 8 4 2 2 2" xfId="27484" xr:uid="{00000000-0005-0000-0000-000059070000}"/>
    <cellStyle name="20% - Accent1 8 4 2 2 3" xfId="17083" xr:uid="{00000000-0005-0000-0000-00005A070000}"/>
    <cellStyle name="20% - Accent1 8 4 2 3" xfId="6680" xr:uid="{00000000-0005-0000-0000-00005B070000}"/>
    <cellStyle name="20% - Accent1 8 4 2 3 2" xfId="23876" xr:uid="{00000000-0005-0000-0000-00005C070000}"/>
    <cellStyle name="20% - Accent1 8 4 2 4" xfId="20719" xr:uid="{00000000-0005-0000-0000-00005D070000}"/>
    <cellStyle name="20% - Accent1 8 4 2 5" xfId="13475" xr:uid="{00000000-0005-0000-0000-00005E070000}"/>
    <cellStyle name="20% - Accent1 8 4 3" xfId="8703" xr:uid="{00000000-0005-0000-0000-00005F070000}"/>
    <cellStyle name="20% - Accent1 8 4 3 2" xfId="25899" xr:uid="{00000000-0005-0000-0000-000060070000}"/>
    <cellStyle name="20% - Accent1 8 4 3 3" xfId="15498" xr:uid="{00000000-0005-0000-0000-000061070000}"/>
    <cellStyle name="20% - Accent1 8 4 4" xfId="5095" xr:uid="{00000000-0005-0000-0000-000062070000}"/>
    <cellStyle name="20% - Accent1 8 4 4 2" xfId="22291" xr:uid="{00000000-0005-0000-0000-000063070000}"/>
    <cellStyle name="20% - Accent1 8 4 5" xfId="19134" xr:uid="{00000000-0005-0000-0000-000064070000}"/>
    <cellStyle name="20% - Accent1 8 4 6" xfId="11890" xr:uid="{00000000-0005-0000-0000-000065070000}"/>
    <cellStyle name="20% - Accent1 8 5" xfId="2293" xr:uid="{00000000-0005-0000-0000-000066070000}"/>
    <cellStyle name="20% - Accent1 8 5 2" xfId="9059" xr:uid="{00000000-0005-0000-0000-000067070000}"/>
    <cellStyle name="20% - Accent1 8 5 2 2" xfId="26255" xr:uid="{00000000-0005-0000-0000-000068070000}"/>
    <cellStyle name="20% - Accent1 8 5 2 3" xfId="15854" xr:uid="{00000000-0005-0000-0000-000069070000}"/>
    <cellStyle name="20% - Accent1 8 5 3" xfId="5451" xr:uid="{00000000-0005-0000-0000-00006A070000}"/>
    <cellStyle name="20% - Accent1 8 5 3 2" xfId="22647" xr:uid="{00000000-0005-0000-0000-00006B070000}"/>
    <cellStyle name="20% - Accent1 8 5 4" xfId="19490" xr:uid="{00000000-0005-0000-0000-00006C070000}"/>
    <cellStyle name="20% - Accent1 8 5 5" xfId="12246" xr:uid="{00000000-0005-0000-0000-00006D070000}"/>
    <cellStyle name="20% - Accent1 8 6" xfId="710" xr:uid="{00000000-0005-0000-0000-00006E070000}"/>
    <cellStyle name="20% - Accent1 8 6 2" xfId="7479" xr:uid="{00000000-0005-0000-0000-00006F070000}"/>
    <cellStyle name="20% - Accent1 8 6 2 2" xfId="24675" xr:uid="{00000000-0005-0000-0000-000070070000}"/>
    <cellStyle name="20% - Accent1 8 6 3" xfId="17910" xr:uid="{00000000-0005-0000-0000-000071070000}"/>
    <cellStyle name="20% - Accent1 8 6 4" xfId="14274" xr:uid="{00000000-0005-0000-0000-000072070000}"/>
    <cellStyle name="20% - Accent1 8 7" xfId="7112" xr:uid="{00000000-0005-0000-0000-000073070000}"/>
    <cellStyle name="20% - Accent1 8 7 2" xfId="24308" xr:uid="{00000000-0005-0000-0000-000074070000}"/>
    <cellStyle name="20% - Accent1 8 7 3" xfId="13907" xr:uid="{00000000-0005-0000-0000-000075070000}"/>
    <cellStyle name="20% - Accent1 8 8" xfId="3871" xr:uid="{00000000-0005-0000-0000-000076070000}"/>
    <cellStyle name="20% - Accent1 8 8 2" xfId="21067" xr:uid="{00000000-0005-0000-0000-000077070000}"/>
    <cellStyle name="20% - Accent1 8 9" xfId="17543" xr:uid="{00000000-0005-0000-0000-000078070000}"/>
    <cellStyle name="20% - Accent1 9" xfId="429" xr:uid="{00000000-0005-0000-0000-000079070000}"/>
    <cellStyle name="20% - Accent1 9 10" xfId="27964" xr:uid="{00000000-0005-0000-0000-00007A070000}"/>
    <cellStyle name="20% - Accent1 9 11" xfId="10752" xr:uid="{00000000-0005-0000-0000-00007B070000}"/>
    <cellStyle name="20% - Accent1 9 2" xfId="1204" xr:uid="{00000000-0005-0000-0000-00007C070000}"/>
    <cellStyle name="20% - Accent1 9 2 2" xfId="2817" xr:uid="{00000000-0005-0000-0000-00007D070000}"/>
    <cellStyle name="20% - Accent1 9 2 2 2" xfId="9582" xr:uid="{00000000-0005-0000-0000-00007E070000}"/>
    <cellStyle name="20% - Accent1 9 2 2 2 2" xfId="26778" xr:uid="{00000000-0005-0000-0000-00007F070000}"/>
    <cellStyle name="20% - Accent1 9 2 2 2 3" xfId="16377" xr:uid="{00000000-0005-0000-0000-000080070000}"/>
    <cellStyle name="20% - Accent1 9 2 2 3" xfId="5974" xr:uid="{00000000-0005-0000-0000-000081070000}"/>
    <cellStyle name="20% - Accent1 9 2 2 3 2" xfId="23170" xr:uid="{00000000-0005-0000-0000-000082070000}"/>
    <cellStyle name="20% - Accent1 9 2 2 4" xfId="20013" xr:uid="{00000000-0005-0000-0000-000083070000}"/>
    <cellStyle name="20% - Accent1 9 2 2 5" xfId="12769" xr:uid="{00000000-0005-0000-0000-000084070000}"/>
    <cellStyle name="20% - Accent1 9 2 3" xfId="7973" xr:uid="{00000000-0005-0000-0000-000085070000}"/>
    <cellStyle name="20% - Accent1 9 2 3 2" xfId="25169" xr:uid="{00000000-0005-0000-0000-000086070000}"/>
    <cellStyle name="20% - Accent1 9 2 3 3" xfId="14768" xr:uid="{00000000-0005-0000-0000-000087070000}"/>
    <cellStyle name="20% - Accent1 9 2 4" xfId="4365" xr:uid="{00000000-0005-0000-0000-000088070000}"/>
    <cellStyle name="20% - Accent1 9 2 4 2" xfId="21561" xr:uid="{00000000-0005-0000-0000-000089070000}"/>
    <cellStyle name="20% - Accent1 9 2 5" xfId="18404" xr:uid="{00000000-0005-0000-0000-00008A070000}"/>
    <cellStyle name="20% - Accent1 9 2 6" xfId="11160" xr:uid="{00000000-0005-0000-0000-00008B070000}"/>
    <cellStyle name="20% - Accent1 9 3" xfId="1612" xr:uid="{00000000-0005-0000-0000-00008C070000}"/>
    <cellStyle name="20% - Accent1 9 3 2" xfId="3213" xr:uid="{00000000-0005-0000-0000-00008D070000}"/>
    <cellStyle name="20% - Accent1 9 3 2 2" xfId="9978" xr:uid="{00000000-0005-0000-0000-00008E070000}"/>
    <cellStyle name="20% - Accent1 9 3 2 2 2" xfId="27174" xr:uid="{00000000-0005-0000-0000-00008F070000}"/>
    <cellStyle name="20% - Accent1 9 3 2 2 3" xfId="16773" xr:uid="{00000000-0005-0000-0000-000090070000}"/>
    <cellStyle name="20% - Accent1 9 3 2 3" xfId="6370" xr:uid="{00000000-0005-0000-0000-000091070000}"/>
    <cellStyle name="20% - Accent1 9 3 2 3 2" xfId="23566" xr:uid="{00000000-0005-0000-0000-000092070000}"/>
    <cellStyle name="20% - Accent1 9 3 2 4" xfId="20409" xr:uid="{00000000-0005-0000-0000-000093070000}"/>
    <cellStyle name="20% - Accent1 9 3 2 5" xfId="13165" xr:uid="{00000000-0005-0000-0000-000094070000}"/>
    <cellStyle name="20% - Accent1 9 3 3" xfId="8381" xr:uid="{00000000-0005-0000-0000-000095070000}"/>
    <cellStyle name="20% - Accent1 9 3 3 2" xfId="25577" xr:uid="{00000000-0005-0000-0000-000096070000}"/>
    <cellStyle name="20% - Accent1 9 3 3 3" xfId="15176" xr:uid="{00000000-0005-0000-0000-000097070000}"/>
    <cellStyle name="20% - Accent1 9 3 4" xfId="4773" xr:uid="{00000000-0005-0000-0000-000098070000}"/>
    <cellStyle name="20% - Accent1 9 3 4 2" xfId="21969" xr:uid="{00000000-0005-0000-0000-000099070000}"/>
    <cellStyle name="20% - Accent1 9 3 5" xfId="18812" xr:uid="{00000000-0005-0000-0000-00009A070000}"/>
    <cellStyle name="20% - Accent1 9 3 6" xfId="11568" xr:uid="{00000000-0005-0000-0000-00009B070000}"/>
    <cellStyle name="20% - Accent1 9 4" xfId="2020" xr:uid="{00000000-0005-0000-0000-00009C070000}"/>
    <cellStyle name="20% - Accent1 9 4 2" xfId="3609" xr:uid="{00000000-0005-0000-0000-00009D070000}"/>
    <cellStyle name="20% - Accent1 9 4 2 2" xfId="10374" xr:uid="{00000000-0005-0000-0000-00009E070000}"/>
    <cellStyle name="20% - Accent1 9 4 2 2 2" xfId="27570" xr:uid="{00000000-0005-0000-0000-00009F070000}"/>
    <cellStyle name="20% - Accent1 9 4 2 2 3" xfId="17169" xr:uid="{00000000-0005-0000-0000-0000A0070000}"/>
    <cellStyle name="20% - Accent1 9 4 2 3" xfId="6766" xr:uid="{00000000-0005-0000-0000-0000A1070000}"/>
    <cellStyle name="20% - Accent1 9 4 2 3 2" xfId="23962" xr:uid="{00000000-0005-0000-0000-0000A2070000}"/>
    <cellStyle name="20% - Accent1 9 4 2 4" xfId="20805" xr:uid="{00000000-0005-0000-0000-0000A3070000}"/>
    <cellStyle name="20% - Accent1 9 4 2 5" xfId="13561" xr:uid="{00000000-0005-0000-0000-0000A4070000}"/>
    <cellStyle name="20% - Accent1 9 4 3" xfId="8789" xr:uid="{00000000-0005-0000-0000-0000A5070000}"/>
    <cellStyle name="20% - Accent1 9 4 3 2" xfId="25985" xr:uid="{00000000-0005-0000-0000-0000A6070000}"/>
    <cellStyle name="20% - Accent1 9 4 3 3" xfId="15584" xr:uid="{00000000-0005-0000-0000-0000A7070000}"/>
    <cellStyle name="20% - Accent1 9 4 4" xfId="5181" xr:uid="{00000000-0005-0000-0000-0000A8070000}"/>
    <cellStyle name="20% - Accent1 9 4 4 2" xfId="22377" xr:uid="{00000000-0005-0000-0000-0000A9070000}"/>
    <cellStyle name="20% - Accent1 9 4 5" xfId="19220" xr:uid="{00000000-0005-0000-0000-0000AA070000}"/>
    <cellStyle name="20% - Accent1 9 4 6" xfId="11976" xr:uid="{00000000-0005-0000-0000-0000AB070000}"/>
    <cellStyle name="20% - Accent1 9 5" xfId="2379" xr:uid="{00000000-0005-0000-0000-0000AC070000}"/>
    <cellStyle name="20% - Accent1 9 5 2" xfId="9145" xr:uid="{00000000-0005-0000-0000-0000AD070000}"/>
    <cellStyle name="20% - Accent1 9 5 2 2" xfId="26341" xr:uid="{00000000-0005-0000-0000-0000AE070000}"/>
    <cellStyle name="20% - Accent1 9 5 2 3" xfId="15940" xr:uid="{00000000-0005-0000-0000-0000AF070000}"/>
    <cellStyle name="20% - Accent1 9 5 3" xfId="5537" xr:uid="{00000000-0005-0000-0000-0000B0070000}"/>
    <cellStyle name="20% - Accent1 9 5 3 2" xfId="22733" xr:uid="{00000000-0005-0000-0000-0000B1070000}"/>
    <cellStyle name="20% - Accent1 9 5 4" xfId="19576" xr:uid="{00000000-0005-0000-0000-0000B2070000}"/>
    <cellStyle name="20% - Accent1 9 5 5" xfId="12332" xr:uid="{00000000-0005-0000-0000-0000B3070000}"/>
    <cellStyle name="20% - Accent1 9 6" xfId="796" xr:uid="{00000000-0005-0000-0000-0000B4070000}"/>
    <cellStyle name="20% - Accent1 9 6 2" xfId="7565" xr:uid="{00000000-0005-0000-0000-0000B5070000}"/>
    <cellStyle name="20% - Accent1 9 6 2 2" xfId="24761" xr:uid="{00000000-0005-0000-0000-0000B6070000}"/>
    <cellStyle name="20% - Accent1 9 6 3" xfId="17996" xr:uid="{00000000-0005-0000-0000-0000B7070000}"/>
    <cellStyle name="20% - Accent1 9 6 4" xfId="14360" xr:uid="{00000000-0005-0000-0000-0000B8070000}"/>
    <cellStyle name="20% - Accent1 9 7" xfId="7198" xr:uid="{00000000-0005-0000-0000-0000B9070000}"/>
    <cellStyle name="20% - Accent1 9 7 2" xfId="24394" xr:uid="{00000000-0005-0000-0000-0000BA070000}"/>
    <cellStyle name="20% - Accent1 9 7 3" xfId="13993" xr:uid="{00000000-0005-0000-0000-0000BB070000}"/>
    <cellStyle name="20% - Accent1 9 8" xfId="3957" xr:uid="{00000000-0005-0000-0000-0000BC070000}"/>
    <cellStyle name="20% - Accent1 9 8 2" xfId="21153" xr:uid="{00000000-0005-0000-0000-0000BD070000}"/>
    <cellStyle name="20% - Accent1 9 9" xfId="17629" xr:uid="{00000000-0005-0000-0000-0000BE070000}"/>
    <cellStyle name="20% - Accent2" xfId="29" builtinId="34" customBuiltin="1"/>
    <cellStyle name="20% - Accent2 10" xfId="445" xr:uid="{00000000-0005-0000-0000-0000C0070000}"/>
    <cellStyle name="20% - Accent2 10 10" xfId="27980" xr:uid="{00000000-0005-0000-0000-0000C1070000}"/>
    <cellStyle name="20% - Accent2 10 11" xfId="10768" xr:uid="{00000000-0005-0000-0000-0000C2070000}"/>
    <cellStyle name="20% - Accent2 10 2" xfId="1220" xr:uid="{00000000-0005-0000-0000-0000C3070000}"/>
    <cellStyle name="20% - Accent2 10 2 2" xfId="2833" xr:uid="{00000000-0005-0000-0000-0000C4070000}"/>
    <cellStyle name="20% - Accent2 10 2 2 2" xfId="9598" xr:uid="{00000000-0005-0000-0000-0000C5070000}"/>
    <cellStyle name="20% - Accent2 10 2 2 2 2" xfId="26794" xr:uid="{00000000-0005-0000-0000-0000C6070000}"/>
    <cellStyle name="20% - Accent2 10 2 2 2 3" xfId="16393" xr:uid="{00000000-0005-0000-0000-0000C7070000}"/>
    <cellStyle name="20% - Accent2 10 2 2 3" xfId="5990" xr:uid="{00000000-0005-0000-0000-0000C8070000}"/>
    <cellStyle name="20% - Accent2 10 2 2 3 2" xfId="23186" xr:uid="{00000000-0005-0000-0000-0000C9070000}"/>
    <cellStyle name="20% - Accent2 10 2 2 4" xfId="20029" xr:uid="{00000000-0005-0000-0000-0000CA070000}"/>
    <cellStyle name="20% - Accent2 10 2 2 5" xfId="12785" xr:uid="{00000000-0005-0000-0000-0000CB070000}"/>
    <cellStyle name="20% - Accent2 10 2 3" xfId="7989" xr:uid="{00000000-0005-0000-0000-0000CC070000}"/>
    <cellStyle name="20% - Accent2 10 2 3 2" xfId="25185" xr:uid="{00000000-0005-0000-0000-0000CD070000}"/>
    <cellStyle name="20% - Accent2 10 2 3 3" xfId="14784" xr:uid="{00000000-0005-0000-0000-0000CE070000}"/>
    <cellStyle name="20% - Accent2 10 2 4" xfId="4381" xr:uid="{00000000-0005-0000-0000-0000CF070000}"/>
    <cellStyle name="20% - Accent2 10 2 4 2" xfId="21577" xr:uid="{00000000-0005-0000-0000-0000D0070000}"/>
    <cellStyle name="20% - Accent2 10 2 5" xfId="18420" xr:uid="{00000000-0005-0000-0000-0000D1070000}"/>
    <cellStyle name="20% - Accent2 10 2 6" xfId="11176" xr:uid="{00000000-0005-0000-0000-0000D2070000}"/>
    <cellStyle name="20% - Accent2 10 3" xfId="1628" xr:uid="{00000000-0005-0000-0000-0000D3070000}"/>
    <cellStyle name="20% - Accent2 10 3 2" xfId="3229" xr:uid="{00000000-0005-0000-0000-0000D4070000}"/>
    <cellStyle name="20% - Accent2 10 3 2 2" xfId="9994" xr:uid="{00000000-0005-0000-0000-0000D5070000}"/>
    <cellStyle name="20% - Accent2 10 3 2 2 2" xfId="27190" xr:uid="{00000000-0005-0000-0000-0000D6070000}"/>
    <cellStyle name="20% - Accent2 10 3 2 2 3" xfId="16789" xr:uid="{00000000-0005-0000-0000-0000D7070000}"/>
    <cellStyle name="20% - Accent2 10 3 2 3" xfId="6386" xr:uid="{00000000-0005-0000-0000-0000D8070000}"/>
    <cellStyle name="20% - Accent2 10 3 2 3 2" xfId="23582" xr:uid="{00000000-0005-0000-0000-0000D9070000}"/>
    <cellStyle name="20% - Accent2 10 3 2 4" xfId="20425" xr:uid="{00000000-0005-0000-0000-0000DA070000}"/>
    <cellStyle name="20% - Accent2 10 3 2 5" xfId="13181" xr:uid="{00000000-0005-0000-0000-0000DB070000}"/>
    <cellStyle name="20% - Accent2 10 3 3" xfId="8397" xr:uid="{00000000-0005-0000-0000-0000DC070000}"/>
    <cellStyle name="20% - Accent2 10 3 3 2" xfId="25593" xr:uid="{00000000-0005-0000-0000-0000DD070000}"/>
    <cellStyle name="20% - Accent2 10 3 3 3" xfId="15192" xr:uid="{00000000-0005-0000-0000-0000DE070000}"/>
    <cellStyle name="20% - Accent2 10 3 4" xfId="4789" xr:uid="{00000000-0005-0000-0000-0000DF070000}"/>
    <cellStyle name="20% - Accent2 10 3 4 2" xfId="21985" xr:uid="{00000000-0005-0000-0000-0000E0070000}"/>
    <cellStyle name="20% - Accent2 10 3 5" xfId="18828" xr:uid="{00000000-0005-0000-0000-0000E1070000}"/>
    <cellStyle name="20% - Accent2 10 3 6" xfId="11584" xr:uid="{00000000-0005-0000-0000-0000E2070000}"/>
    <cellStyle name="20% - Accent2 10 4" xfId="2036" xr:uid="{00000000-0005-0000-0000-0000E3070000}"/>
    <cellStyle name="20% - Accent2 10 4 2" xfId="3625" xr:uid="{00000000-0005-0000-0000-0000E4070000}"/>
    <cellStyle name="20% - Accent2 10 4 2 2" xfId="10390" xr:uid="{00000000-0005-0000-0000-0000E5070000}"/>
    <cellStyle name="20% - Accent2 10 4 2 2 2" xfId="27586" xr:uid="{00000000-0005-0000-0000-0000E6070000}"/>
    <cellStyle name="20% - Accent2 10 4 2 2 3" xfId="17185" xr:uid="{00000000-0005-0000-0000-0000E7070000}"/>
    <cellStyle name="20% - Accent2 10 4 2 3" xfId="6782" xr:uid="{00000000-0005-0000-0000-0000E8070000}"/>
    <cellStyle name="20% - Accent2 10 4 2 3 2" xfId="23978" xr:uid="{00000000-0005-0000-0000-0000E9070000}"/>
    <cellStyle name="20% - Accent2 10 4 2 4" xfId="20821" xr:uid="{00000000-0005-0000-0000-0000EA070000}"/>
    <cellStyle name="20% - Accent2 10 4 2 5" xfId="13577" xr:uid="{00000000-0005-0000-0000-0000EB070000}"/>
    <cellStyle name="20% - Accent2 10 4 3" xfId="8805" xr:uid="{00000000-0005-0000-0000-0000EC070000}"/>
    <cellStyle name="20% - Accent2 10 4 3 2" xfId="26001" xr:uid="{00000000-0005-0000-0000-0000ED070000}"/>
    <cellStyle name="20% - Accent2 10 4 3 3" xfId="15600" xr:uid="{00000000-0005-0000-0000-0000EE070000}"/>
    <cellStyle name="20% - Accent2 10 4 4" xfId="5197" xr:uid="{00000000-0005-0000-0000-0000EF070000}"/>
    <cellStyle name="20% - Accent2 10 4 4 2" xfId="22393" xr:uid="{00000000-0005-0000-0000-0000F0070000}"/>
    <cellStyle name="20% - Accent2 10 4 5" xfId="19236" xr:uid="{00000000-0005-0000-0000-0000F1070000}"/>
    <cellStyle name="20% - Accent2 10 4 6" xfId="11992" xr:uid="{00000000-0005-0000-0000-0000F2070000}"/>
    <cellStyle name="20% - Accent2 10 5" xfId="2395" xr:uid="{00000000-0005-0000-0000-0000F3070000}"/>
    <cellStyle name="20% - Accent2 10 5 2" xfId="9161" xr:uid="{00000000-0005-0000-0000-0000F4070000}"/>
    <cellStyle name="20% - Accent2 10 5 2 2" xfId="26357" xr:uid="{00000000-0005-0000-0000-0000F5070000}"/>
    <cellStyle name="20% - Accent2 10 5 2 3" xfId="15956" xr:uid="{00000000-0005-0000-0000-0000F6070000}"/>
    <cellStyle name="20% - Accent2 10 5 3" xfId="5553" xr:uid="{00000000-0005-0000-0000-0000F7070000}"/>
    <cellStyle name="20% - Accent2 10 5 3 2" xfId="22749" xr:uid="{00000000-0005-0000-0000-0000F8070000}"/>
    <cellStyle name="20% - Accent2 10 5 4" xfId="19592" xr:uid="{00000000-0005-0000-0000-0000F9070000}"/>
    <cellStyle name="20% - Accent2 10 5 5" xfId="12348" xr:uid="{00000000-0005-0000-0000-0000FA070000}"/>
    <cellStyle name="20% - Accent2 10 6" xfId="812" xr:uid="{00000000-0005-0000-0000-0000FB070000}"/>
    <cellStyle name="20% - Accent2 10 6 2" xfId="7581" xr:uid="{00000000-0005-0000-0000-0000FC070000}"/>
    <cellStyle name="20% - Accent2 10 6 2 2" xfId="24777" xr:uid="{00000000-0005-0000-0000-0000FD070000}"/>
    <cellStyle name="20% - Accent2 10 6 3" xfId="18012" xr:uid="{00000000-0005-0000-0000-0000FE070000}"/>
    <cellStyle name="20% - Accent2 10 6 4" xfId="14376" xr:uid="{00000000-0005-0000-0000-0000FF070000}"/>
    <cellStyle name="20% - Accent2 10 7" xfId="7214" xr:uid="{00000000-0005-0000-0000-000000080000}"/>
    <cellStyle name="20% - Accent2 10 7 2" xfId="24410" xr:uid="{00000000-0005-0000-0000-000001080000}"/>
    <cellStyle name="20% - Accent2 10 7 3" xfId="14009" xr:uid="{00000000-0005-0000-0000-000002080000}"/>
    <cellStyle name="20% - Accent2 10 8" xfId="3973" xr:uid="{00000000-0005-0000-0000-000003080000}"/>
    <cellStyle name="20% - Accent2 10 8 2" xfId="21169" xr:uid="{00000000-0005-0000-0000-000004080000}"/>
    <cellStyle name="20% - Accent2 10 9" xfId="17645" xr:uid="{00000000-0005-0000-0000-000005080000}"/>
    <cellStyle name="20% - Accent2 11" xfId="126" xr:uid="{00000000-0005-0000-0000-000006080000}"/>
    <cellStyle name="20% - Accent2 11 2" xfId="1315" xr:uid="{00000000-0005-0000-0000-000007080000}"/>
    <cellStyle name="20% - Accent2 11 2 2" xfId="2916" xr:uid="{00000000-0005-0000-0000-000008080000}"/>
    <cellStyle name="20% - Accent2 11 2 2 2" xfId="9681" xr:uid="{00000000-0005-0000-0000-000009080000}"/>
    <cellStyle name="20% - Accent2 11 2 2 2 2" xfId="26877" xr:uid="{00000000-0005-0000-0000-00000A080000}"/>
    <cellStyle name="20% - Accent2 11 2 2 2 3" xfId="16476" xr:uid="{00000000-0005-0000-0000-00000B080000}"/>
    <cellStyle name="20% - Accent2 11 2 2 3" xfId="6073" xr:uid="{00000000-0005-0000-0000-00000C080000}"/>
    <cellStyle name="20% - Accent2 11 2 2 3 2" xfId="23269" xr:uid="{00000000-0005-0000-0000-00000D080000}"/>
    <cellStyle name="20% - Accent2 11 2 2 4" xfId="20112" xr:uid="{00000000-0005-0000-0000-00000E080000}"/>
    <cellStyle name="20% - Accent2 11 2 2 5" xfId="12868" xr:uid="{00000000-0005-0000-0000-00000F080000}"/>
    <cellStyle name="20% - Accent2 11 2 3" xfId="8084" xr:uid="{00000000-0005-0000-0000-000010080000}"/>
    <cellStyle name="20% - Accent2 11 2 3 2" xfId="25280" xr:uid="{00000000-0005-0000-0000-000011080000}"/>
    <cellStyle name="20% - Accent2 11 2 3 3" xfId="14879" xr:uid="{00000000-0005-0000-0000-000012080000}"/>
    <cellStyle name="20% - Accent2 11 2 4" xfId="4476" xr:uid="{00000000-0005-0000-0000-000013080000}"/>
    <cellStyle name="20% - Accent2 11 2 4 2" xfId="21672" xr:uid="{00000000-0005-0000-0000-000014080000}"/>
    <cellStyle name="20% - Accent2 11 2 5" xfId="18515" xr:uid="{00000000-0005-0000-0000-000015080000}"/>
    <cellStyle name="20% - Accent2 11 2 6" xfId="11271" xr:uid="{00000000-0005-0000-0000-000016080000}"/>
    <cellStyle name="20% - Accent2 11 3" xfId="1723" xr:uid="{00000000-0005-0000-0000-000017080000}"/>
    <cellStyle name="20% - Accent2 11 3 2" xfId="3312" xr:uid="{00000000-0005-0000-0000-000018080000}"/>
    <cellStyle name="20% - Accent2 11 3 2 2" xfId="10077" xr:uid="{00000000-0005-0000-0000-000019080000}"/>
    <cellStyle name="20% - Accent2 11 3 2 2 2" xfId="27273" xr:uid="{00000000-0005-0000-0000-00001A080000}"/>
    <cellStyle name="20% - Accent2 11 3 2 2 3" xfId="16872" xr:uid="{00000000-0005-0000-0000-00001B080000}"/>
    <cellStyle name="20% - Accent2 11 3 2 3" xfId="6469" xr:uid="{00000000-0005-0000-0000-00001C080000}"/>
    <cellStyle name="20% - Accent2 11 3 2 3 2" xfId="23665" xr:uid="{00000000-0005-0000-0000-00001D080000}"/>
    <cellStyle name="20% - Accent2 11 3 2 4" xfId="20508" xr:uid="{00000000-0005-0000-0000-00001E080000}"/>
    <cellStyle name="20% - Accent2 11 3 2 5" xfId="13264" xr:uid="{00000000-0005-0000-0000-00001F080000}"/>
    <cellStyle name="20% - Accent2 11 3 3" xfId="8492" xr:uid="{00000000-0005-0000-0000-000020080000}"/>
    <cellStyle name="20% - Accent2 11 3 3 2" xfId="25688" xr:uid="{00000000-0005-0000-0000-000021080000}"/>
    <cellStyle name="20% - Accent2 11 3 3 3" xfId="15287" xr:uid="{00000000-0005-0000-0000-000022080000}"/>
    <cellStyle name="20% - Accent2 11 3 4" xfId="4884" xr:uid="{00000000-0005-0000-0000-000023080000}"/>
    <cellStyle name="20% - Accent2 11 3 4 2" xfId="22080" xr:uid="{00000000-0005-0000-0000-000024080000}"/>
    <cellStyle name="20% - Accent2 11 3 5" xfId="18923" xr:uid="{00000000-0005-0000-0000-000025080000}"/>
    <cellStyle name="20% - Accent2 11 3 6" xfId="11679" xr:uid="{00000000-0005-0000-0000-000026080000}"/>
    <cellStyle name="20% - Accent2 11 4" xfId="2449" xr:uid="{00000000-0005-0000-0000-000027080000}"/>
    <cellStyle name="20% - Accent2 11 4 2" xfId="9214" xr:uid="{00000000-0005-0000-0000-000028080000}"/>
    <cellStyle name="20% - Accent2 11 4 2 2" xfId="26410" xr:uid="{00000000-0005-0000-0000-000029080000}"/>
    <cellStyle name="20% - Accent2 11 4 2 3" xfId="16009" xr:uid="{00000000-0005-0000-0000-00002A080000}"/>
    <cellStyle name="20% - Accent2 11 4 3" xfId="5606" xr:uid="{00000000-0005-0000-0000-00002B080000}"/>
    <cellStyle name="20% - Accent2 11 4 3 2" xfId="22802" xr:uid="{00000000-0005-0000-0000-00002C080000}"/>
    <cellStyle name="20% - Accent2 11 4 4" xfId="19645" xr:uid="{00000000-0005-0000-0000-00002D080000}"/>
    <cellStyle name="20% - Accent2 11 4 5" xfId="12401" xr:uid="{00000000-0005-0000-0000-00002E080000}"/>
    <cellStyle name="20% - Accent2 11 5" xfId="907" xr:uid="{00000000-0005-0000-0000-00002F080000}"/>
    <cellStyle name="20% - Accent2 11 5 2" xfId="7676" xr:uid="{00000000-0005-0000-0000-000030080000}"/>
    <cellStyle name="20% - Accent2 11 5 2 2" xfId="24872" xr:uid="{00000000-0005-0000-0000-000031080000}"/>
    <cellStyle name="20% - Accent2 11 5 3" xfId="18107" xr:uid="{00000000-0005-0000-0000-000032080000}"/>
    <cellStyle name="20% - Accent2 11 5 4" xfId="14471" xr:uid="{00000000-0005-0000-0000-000033080000}"/>
    <cellStyle name="20% - Accent2 11 6" xfId="6901" xr:uid="{00000000-0005-0000-0000-000034080000}"/>
    <cellStyle name="20% - Accent2 11 6 2" xfId="24097" xr:uid="{00000000-0005-0000-0000-000035080000}"/>
    <cellStyle name="20% - Accent2 11 6 3" xfId="13696" xr:uid="{00000000-0005-0000-0000-000036080000}"/>
    <cellStyle name="20% - Accent2 11 7" xfId="4068" xr:uid="{00000000-0005-0000-0000-000037080000}"/>
    <cellStyle name="20% - Accent2 11 7 2" xfId="21264" xr:uid="{00000000-0005-0000-0000-000038080000}"/>
    <cellStyle name="20% - Accent2 11 8" xfId="17332" xr:uid="{00000000-0005-0000-0000-000039080000}"/>
    <cellStyle name="20% - Accent2 11 9" xfId="10863" xr:uid="{00000000-0005-0000-0000-00003A080000}"/>
    <cellStyle name="20% - Accent2 12" xfId="460" xr:uid="{00000000-0005-0000-0000-00003B080000}"/>
    <cellStyle name="20% - Accent2 12 2" xfId="2496" xr:uid="{00000000-0005-0000-0000-00003C080000}"/>
    <cellStyle name="20% - Accent2 12 2 2" xfId="9261" xr:uid="{00000000-0005-0000-0000-00003D080000}"/>
    <cellStyle name="20% - Accent2 12 2 2 2" xfId="26457" xr:uid="{00000000-0005-0000-0000-00003E080000}"/>
    <cellStyle name="20% - Accent2 12 2 2 3" xfId="16056" xr:uid="{00000000-0005-0000-0000-00003F080000}"/>
    <cellStyle name="20% - Accent2 12 2 3" xfId="5653" xr:uid="{00000000-0005-0000-0000-000040080000}"/>
    <cellStyle name="20% - Accent2 12 2 3 2" xfId="22849" xr:uid="{00000000-0005-0000-0000-000041080000}"/>
    <cellStyle name="20% - Accent2 12 2 4" xfId="19692" xr:uid="{00000000-0005-0000-0000-000042080000}"/>
    <cellStyle name="20% - Accent2 12 2 5" xfId="12448" xr:uid="{00000000-0005-0000-0000-000043080000}"/>
    <cellStyle name="20% - Accent2 12 3" xfId="824" xr:uid="{00000000-0005-0000-0000-000044080000}"/>
    <cellStyle name="20% - Accent2 12 3 2" xfId="7593" xr:uid="{00000000-0005-0000-0000-000045080000}"/>
    <cellStyle name="20% - Accent2 12 3 2 2" xfId="24789" xr:uid="{00000000-0005-0000-0000-000046080000}"/>
    <cellStyle name="20% - Accent2 12 3 3" xfId="18024" xr:uid="{00000000-0005-0000-0000-000047080000}"/>
    <cellStyle name="20% - Accent2 12 3 4" xfId="14388" xr:uid="{00000000-0005-0000-0000-000048080000}"/>
    <cellStyle name="20% - Accent2 12 4" xfId="7229" xr:uid="{00000000-0005-0000-0000-000049080000}"/>
    <cellStyle name="20% - Accent2 12 4 2" xfId="24425" xr:uid="{00000000-0005-0000-0000-00004A080000}"/>
    <cellStyle name="20% - Accent2 12 4 3" xfId="14024" xr:uid="{00000000-0005-0000-0000-00004B080000}"/>
    <cellStyle name="20% - Accent2 12 5" xfId="3985" xr:uid="{00000000-0005-0000-0000-00004C080000}"/>
    <cellStyle name="20% - Accent2 12 5 2" xfId="21181" xr:uid="{00000000-0005-0000-0000-00004D080000}"/>
    <cellStyle name="20% - Accent2 12 6" xfId="17660" xr:uid="{00000000-0005-0000-0000-00004E080000}"/>
    <cellStyle name="20% - Accent2 12 7" xfId="10780" xr:uid="{00000000-0005-0000-0000-00004F080000}"/>
    <cellStyle name="20% - Accent2 13" xfId="474" xr:uid="{00000000-0005-0000-0000-000050080000}"/>
    <cellStyle name="20% - Accent2 13 2" xfId="2510" xr:uid="{00000000-0005-0000-0000-000051080000}"/>
    <cellStyle name="20% - Accent2 13 2 2" xfId="9275" xr:uid="{00000000-0005-0000-0000-000052080000}"/>
    <cellStyle name="20% - Accent2 13 2 2 2" xfId="26471" xr:uid="{00000000-0005-0000-0000-000053080000}"/>
    <cellStyle name="20% - Accent2 13 2 2 3" xfId="16070" xr:uid="{00000000-0005-0000-0000-000054080000}"/>
    <cellStyle name="20% - Accent2 13 2 3" xfId="5667" xr:uid="{00000000-0005-0000-0000-000055080000}"/>
    <cellStyle name="20% - Accent2 13 2 3 2" xfId="22863" xr:uid="{00000000-0005-0000-0000-000056080000}"/>
    <cellStyle name="20% - Accent2 13 2 4" xfId="19706" xr:uid="{00000000-0005-0000-0000-000057080000}"/>
    <cellStyle name="20% - Accent2 13 2 5" xfId="12462" xr:uid="{00000000-0005-0000-0000-000058080000}"/>
    <cellStyle name="20% - Accent2 13 3" xfId="1232" xr:uid="{00000000-0005-0000-0000-000059080000}"/>
    <cellStyle name="20% - Accent2 13 3 2" xfId="8001" xr:uid="{00000000-0005-0000-0000-00005A080000}"/>
    <cellStyle name="20% - Accent2 13 3 2 2" xfId="25197" xr:uid="{00000000-0005-0000-0000-00005B080000}"/>
    <cellStyle name="20% - Accent2 13 3 3" xfId="18432" xr:uid="{00000000-0005-0000-0000-00005C080000}"/>
    <cellStyle name="20% - Accent2 13 3 4" xfId="14796" xr:uid="{00000000-0005-0000-0000-00005D080000}"/>
    <cellStyle name="20% - Accent2 13 4" xfId="7243" xr:uid="{00000000-0005-0000-0000-00005E080000}"/>
    <cellStyle name="20% - Accent2 13 4 2" xfId="24439" xr:uid="{00000000-0005-0000-0000-00005F080000}"/>
    <cellStyle name="20% - Accent2 13 4 3" xfId="14038" xr:uid="{00000000-0005-0000-0000-000060080000}"/>
    <cellStyle name="20% - Accent2 13 5" xfId="4393" xr:uid="{00000000-0005-0000-0000-000061080000}"/>
    <cellStyle name="20% - Accent2 13 5 2" xfId="21589" xr:uid="{00000000-0005-0000-0000-000062080000}"/>
    <cellStyle name="20% - Accent2 13 6" xfId="17674" xr:uid="{00000000-0005-0000-0000-000063080000}"/>
    <cellStyle name="20% - Accent2 13 7" xfId="11188" xr:uid="{00000000-0005-0000-0000-000064080000}"/>
    <cellStyle name="20% - Accent2 14" xfId="488" xr:uid="{00000000-0005-0000-0000-000065080000}"/>
    <cellStyle name="20% - Accent2 14 2" xfId="2522" xr:uid="{00000000-0005-0000-0000-000066080000}"/>
    <cellStyle name="20% - Accent2 14 2 2" xfId="9287" xr:uid="{00000000-0005-0000-0000-000067080000}"/>
    <cellStyle name="20% - Accent2 14 2 2 2" xfId="26483" xr:uid="{00000000-0005-0000-0000-000068080000}"/>
    <cellStyle name="20% - Accent2 14 2 2 3" xfId="16082" xr:uid="{00000000-0005-0000-0000-000069080000}"/>
    <cellStyle name="20% - Accent2 14 2 3" xfId="5679" xr:uid="{00000000-0005-0000-0000-00006A080000}"/>
    <cellStyle name="20% - Accent2 14 2 3 2" xfId="22875" xr:uid="{00000000-0005-0000-0000-00006B080000}"/>
    <cellStyle name="20% - Accent2 14 2 4" xfId="19718" xr:uid="{00000000-0005-0000-0000-00006C080000}"/>
    <cellStyle name="20% - Accent2 14 2 5" xfId="12474" xr:uid="{00000000-0005-0000-0000-00006D080000}"/>
    <cellStyle name="20% - Accent2 14 3" xfId="1640" xr:uid="{00000000-0005-0000-0000-00006E080000}"/>
    <cellStyle name="20% - Accent2 14 3 2" xfId="8409" xr:uid="{00000000-0005-0000-0000-00006F080000}"/>
    <cellStyle name="20% - Accent2 14 3 2 2" xfId="25605" xr:uid="{00000000-0005-0000-0000-000070080000}"/>
    <cellStyle name="20% - Accent2 14 3 3" xfId="18840" xr:uid="{00000000-0005-0000-0000-000071080000}"/>
    <cellStyle name="20% - Accent2 14 3 4" xfId="15204" xr:uid="{00000000-0005-0000-0000-000072080000}"/>
    <cellStyle name="20% - Accent2 14 4" xfId="7257" xr:uid="{00000000-0005-0000-0000-000073080000}"/>
    <cellStyle name="20% - Accent2 14 4 2" xfId="24453" xr:uid="{00000000-0005-0000-0000-000074080000}"/>
    <cellStyle name="20% - Accent2 14 4 3" xfId="14052" xr:uid="{00000000-0005-0000-0000-000075080000}"/>
    <cellStyle name="20% - Accent2 14 5" xfId="4801" xr:uid="{00000000-0005-0000-0000-000076080000}"/>
    <cellStyle name="20% - Accent2 14 5 2" xfId="21997" xr:uid="{00000000-0005-0000-0000-000077080000}"/>
    <cellStyle name="20% - Accent2 14 6" xfId="17688" xr:uid="{00000000-0005-0000-0000-000078080000}"/>
    <cellStyle name="20% - Accent2 14 7" xfId="11596" xr:uid="{00000000-0005-0000-0000-000079080000}"/>
    <cellStyle name="20% - Accent2 15" xfId="2051" xr:uid="{00000000-0005-0000-0000-00007A080000}"/>
    <cellStyle name="20% - Accent2 15 2" xfId="3637" xr:uid="{00000000-0005-0000-0000-00007B080000}"/>
    <cellStyle name="20% - Accent2 15 2 2" xfId="10402" xr:uid="{00000000-0005-0000-0000-00007C080000}"/>
    <cellStyle name="20% - Accent2 15 2 2 2" xfId="27598" xr:uid="{00000000-0005-0000-0000-00007D080000}"/>
    <cellStyle name="20% - Accent2 15 2 2 3" xfId="17197" xr:uid="{00000000-0005-0000-0000-00007E080000}"/>
    <cellStyle name="20% - Accent2 15 2 3" xfId="6794" xr:uid="{00000000-0005-0000-0000-00007F080000}"/>
    <cellStyle name="20% - Accent2 15 2 3 2" xfId="23990" xr:uid="{00000000-0005-0000-0000-000080080000}"/>
    <cellStyle name="20% - Accent2 15 2 4" xfId="20833" xr:uid="{00000000-0005-0000-0000-000081080000}"/>
    <cellStyle name="20% - Accent2 15 2 5" xfId="13589" xr:uid="{00000000-0005-0000-0000-000082080000}"/>
    <cellStyle name="20% - Accent2 15 3" xfId="8820" xr:uid="{00000000-0005-0000-0000-000083080000}"/>
    <cellStyle name="20% - Accent2 15 3 2" xfId="26016" xr:uid="{00000000-0005-0000-0000-000084080000}"/>
    <cellStyle name="20% - Accent2 15 3 3" xfId="15615" xr:uid="{00000000-0005-0000-0000-000085080000}"/>
    <cellStyle name="20% - Accent2 15 4" xfId="5212" xr:uid="{00000000-0005-0000-0000-000086080000}"/>
    <cellStyle name="20% - Accent2 15 4 2" xfId="22408" xr:uid="{00000000-0005-0000-0000-000087080000}"/>
    <cellStyle name="20% - Accent2 15 5" xfId="19251" xr:uid="{00000000-0005-0000-0000-000088080000}"/>
    <cellStyle name="20% - Accent2 15 6" xfId="12007" xr:uid="{00000000-0005-0000-0000-000089080000}"/>
    <cellStyle name="20% - Accent2 16" xfId="2065" xr:uid="{00000000-0005-0000-0000-00008A080000}"/>
    <cellStyle name="20% - Accent2 16 2" xfId="3649" xr:uid="{00000000-0005-0000-0000-00008B080000}"/>
    <cellStyle name="20% - Accent2 16 2 2" xfId="10414" xr:uid="{00000000-0005-0000-0000-00008C080000}"/>
    <cellStyle name="20% - Accent2 16 2 2 2" xfId="27610" xr:uid="{00000000-0005-0000-0000-00008D080000}"/>
    <cellStyle name="20% - Accent2 16 2 2 3" xfId="17209" xr:uid="{00000000-0005-0000-0000-00008E080000}"/>
    <cellStyle name="20% - Accent2 16 2 3" xfId="6806" xr:uid="{00000000-0005-0000-0000-00008F080000}"/>
    <cellStyle name="20% - Accent2 16 2 3 2" xfId="24002" xr:uid="{00000000-0005-0000-0000-000090080000}"/>
    <cellStyle name="20% - Accent2 16 2 4" xfId="20845" xr:uid="{00000000-0005-0000-0000-000091080000}"/>
    <cellStyle name="20% - Accent2 16 2 5" xfId="13601" xr:uid="{00000000-0005-0000-0000-000092080000}"/>
    <cellStyle name="20% - Accent2 16 3" xfId="8834" xr:uid="{00000000-0005-0000-0000-000093080000}"/>
    <cellStyle name="20% - Accent2 16 3 2" xfId="26030" xr:uid="{00000000-0005-0000-0000-000094080000}"/>
    <cellStyle name="20% - Accent2 16 3 3" xfId="15629" xr:uid="{00000000-0005-0000-0000-000095080000}"/>
    <cellStyle name="20% - Accent2 16 4" xfId="5226" xr:uid="{00000000-0005-0000-0000-000096080000}"/>
    <cellStyle name="20% - Accent2 16 4 2" xfId="22422" xr:uid="{00000000-0005-0000-0000-000097080000}"/>
    <cellStyle name="20% - Accent2 16 5" xfId="19265" xr:uid="{00000000-0005-0000-0000-000098080000}"/>
    <cellStyle name="20% - Accent2 16 6" xfId="12021" xr:uid="{00000000-0005-0000-0000-000099080000}"/>
    <cellStyle name="20% - Accent2 17" xfId="2080" xr:uid="{00000000-0005-0000-0000-00009A080000}"/>
    <cellStyle name="20% - Accent2 17 2" xfId="8849" xr:uid="{00000000-0005-0000-0000-00009B080000}"/>
    <cellStyle name="20% - Accent2 17 2 2" xfId="26045" xr:uid="{00000000-0005-0000-0000-00009C080000}"/>
    <cellStyle name="20% - Accent2 17 2 3" xfId="15644" xr:uid="{00000000-0005-0000-0000-00009D080000}"/>
    <cellStyle name="20% - Accent2 17 3" xfId="5241" xr:uid="{00000000-0005-0000-0000-00009E080000}"/>
    <cellStyle name="20% - Accent2 17 3 2" xfId="22437" xr:uid="{00000000-0005-0000-0000-00009F080000}"/>
    <cellStyle name="20% - Accent2 17 4" xfId="19280" xr:uid="{00000000-0005-0000-0000-0000A0080000}"/>
    <cellStyle name="20% - Accent2 17 5" xfId="12036" xr:uid="{00000000-0005-0000-0000-0000A1080000}"/>
    <cellStyle name="20% - Accent2 18" xfId="499" xr:uid="{00000000-0005-0000-0000-0000A2080000}"/>
    <cellStyle name="20% - Accent2 18 2" xfId="7268" xr:uid="{00000000-0005-0000-0000-0000A3080000}"/>
    <cellStyle name="20% - Accent2 18 2 2" xfId="24464" xr:uid="{00000000-0005-0000-0000-0000A4080000}"/>
    <cellStyle name="20% - Accent2 18 3" xfId="17699" xr:uid="{00000000-0005-0000-0000-0000A5080000}"/>
    <cellStyle name="20% - Accent2 18 4" xfId="14063" xr:uid="{00000000-0005-0000-0000-0000A6080000}"/>
    <cellStyle name="20% - Accent2 19" xfId="6818" xr:uid="{00000000-0005-0000-0000-0000A7080000}"/>
    <cellStyle name="20% - Accent2 19 2" xfId="24014" xr:uid="{00000000-0005-0000-0000-0000A8080000}"/>
    <cellStyle name="20% - Accent2 19 3" xfId="13613" xr:uid="{00000000-0005-0000-0000-0000A9080000}"/>
    <cellStyle name="20% - Accent2 2" xfId="52" xr:uid="{00000000-0005-0000-0000-0000AA080000}"/>
    <cellStyle name="20% - Accent2 2 10" xfId="1653" xr:uid="{00000000-0005-0000-0000-0000AB080000}"/>
    <cellStyle name="20% - Accent2 2 10 2" xfId="3242" xr:uid="{00000000-0005-0000-0000-0000AC080000}"/>
    <cellStyle name="20% - Accent2 2 10 2 2" xfId="10007" xr:uid="{00000000-0005-0000-0000-0000AD080000}"/>
    <cellStyle name="20% - Accent2 2 10 2 2 2" xfId="27203" xr:uid="{00000000-0005-0000-0000-0000AE080000}"/>
    <cellStyle name="20% - Accent2 2 10 2 2 3" xfId="16802" xr:uid="{00000000-0005-0000-0000-0000AF080000}"/>
    <cellStyle name="20% - Accent2 2 10 2 3" xfId="6399" xr:uid="{00000000-0005-0000-0000-0000B0080000}"/>
    <cellStyle name="20% - Accent2 2 10 2 3 2" xfId="23595" xr:uid="{00000000-0005-0000-0000-0000B1080000}"/>
    <cellStyle name="20% - Accent2 2 10 2 4" xfId="20438" xr:uid="{00000000-0005-0000-0000-0000B2080000}"/>
    <cellStyle name="20% - Accent2 2 10 2 5" xfId="13194" xr:uid="{00000000-0005-0000-0000-0000B3080000}"/>
    <cellStyle name="20% - Accent2 2 10 3" xfId="8422" xr:uid="{00000000-0005-0000-0000-0000B4080000}"/>
    <cellStyle name="20% - Accent2 2 10 3 2" xfId="25618" xr:uid="{00000000-0005-0000-0000-0000B5080000}"/>
    <cellStyle name="20% - Accent2 2 10 3 3" xfId="15217" xr:uid="{00000000-0005-0000-0000-0000B6080000}"/>
    <cellStyle name="20% - Accent2 2 10 4" xfId="4814" xr:uid="{00000000-0005-0000-0000-0000B7080000}"/>
    <cellStyle name="20% - Accent2 2 10 4 2" xfId="22010" xr:uid="{00000000-0005-0000-0000-0000B8080000}"/>
    <cellStyle name="20% - Accent2 2 10 5" xfId="18853" xr:uid="{00000000-0005-0000-0000-0000B9080000}"/>
    <cellStyle name="20% - Accent2 2 10 6" xfId="11609" xr:uid="{00000000-0005-0000-0000-0000BA080000}"/>
    <cellStyle name="20% - Accent2 2 11" xfId="2099" xr:uid="{00000000-0005-0000-0000-0000BB080000}"/>
    <cellStyle name="20% - Accent2 2 11 2" xfId="8865" xr:uid="{00000000-0005-0000-0000-0000BC080000}"/>
    <cellStyle name="20% - Accent2 2 11 2 2" xfId="26061" xr:uid="{00000000-0005-0000-0000-0000BD080000}"/>
    <cellStyle name="20% - Accent2 2 11 2 3" xfId="15660" xr:uid="{00000000-0005-0000-0000-0000BE080000}"/>
    <cellStyle name="20% - Accent2 2 11 3" xfId="5257" xr:uid="{00000000-0005-0000-0000-0000BF080000}"/>
    <cellStyle name="20% - Accent2 2 11 3 2" xfId="22453" xr:uid="{00000000-0005-0000-0000-0000C0080000}"/>
    <cellStyle name="20% - Accent2 2 11 4" xfId="19296" xr:uid="{00000000-0005-0000-0000-0000C1080000}"/>
    <cellStyle name="20% - Accent2 2 11 5" xfId="12052" xr:uid="{00000000-0005-0000-0000-0000C2080000}"/>
    <cellStyle name="20% - Accent2 2 12" xfId="516" xr:uid="{00000000-0005-0000-0000-0000C3080000}"/>
    <cellStyle name="20% - Accent2 2 12 2" xfId="7285" xr:uid="{00000000-0005-0000-0000-0000C4080000}"/>
    <cellStyle name="20% - Accent2 2 12 2 2" xfId="24481" xr:uid="{00000000-0005-0000-0000-0000C5080000}"/>
    <cellStyle name="20% - Accent2 2 12 3" xfId="17716" xr:uid="{00000000-0005-0000-0000-0000C6080000}"/>
    <cellStyle name="20% - Accent2 2 12 4" xfId="14080" xr:uid="{00000000-0005-0000-0000-0000C7080000}"/>
    <cellStyle name="20% - Accent2 2 13" xfId="6831" xr:uid="{00000000-0005-0000-0000-0000C8080000}"/>
    <cellStyle name="20% - Accent2 2 13 2" xfId="24027" xr:uid="{00000000-0005-0000-0000-0000C9080000}"/>
    <cellStyle name="20% - Accent2 2 13 3" xfId="13626" xr:uid="{00000000-0005-0000-0000-0000CA080000}"/>
    <cellStyle name="20% - Accent2 2 14" xfId="3677" xr:uid="{00000000-0005-0000-0000-0000CB080000}"/>
    <cellStyle name="20% - Accent2 2 14 2" xfId="20873" xr:uid="{00000000-0005-0000-0000-0000CC080000}"/>
    <cellStyle name="20% - Accent2 2 15" xfId="17262" xr:uid="{00000000-0005-0000-0000-0000CD080000}"/>
    <cellStyle name="20% - Accent2 2 16" xfId="27684" xr:uid="{00000000-0005-0000-0000-0000CE080000}"/>
    <cellStyle name="20% - Accent2 2 17" xfId="10472" xr:uid="{00000000-0005-0000-0000-0000CF080000}"/>
    <cellStyle name="20% - Accent2 2 2" xfId="87" xr:uid="{00000000-0005-0000-0000-0000D0080000}"/>
    <cellStyle name="20% - Accent2 2 2 10" xfId="6862" xr:uid="{00000000-0005-0000-0000-0000D1080000}"/>
    <cellStyle name="20% - Accent2 2 2 10 2" xfId="24058" xr:uid="{00000000-0005-0000-0000-0000D2080000}"/>
    <cellStyle name="20% - Accent2 2 2 10 3" xfId="13657" xr:uid="{00000000-0005-0000-0000-0000D3080000}"/>
    <cellStyle name="20% - Accent2 2 2 11" xfId="3733" xr:uid="{00000000-0005-0000-0000-0000D4080000}"/>
    <cellStyle name="20% - Accent2 2 2 11 2" xfId="20929" xr:uid="{00000000-0005-0000-0000-0000D5080000}"/>
    <cellStyle name="20% - Accent2 2 2 12" xfId="17293" xr:uid="{00000000-0005-0000-0000-0000D6080000}"/>
    <cellStyle name="20% - Accent2 2 2 13" xfId="27740" xr:uid="{00000000-0005-0000-0000-0000D7080000}"/>
    <cellStyle name="20% - Accent2 2 2 14" xfId="10528" xr:uid="{00000000-0005-0000-0000-0000D8080000}"/>
    <cellStyle name="20% - Accent2 2 2 2" xfId="291" xr:uid="{00000000-0005-0000-0000-0000D9080000}"/>
    <cellStyle name="20% - Accent2 2 2 2 10" xfId="27826" xr:uid="{00000000-0005-0000-0000-0000DA080000}"/>
    <cellStyle name="20% - Accent2 2 2 2 11" xfId="10614" xr:uid="{00000000-0005-0000-0000-0000DB080000}"/>
    <cellStyle name="20% - Accent2 2 2 2 2" xfId="1066" xr:uid="{00000000-0005-0000-0000-0000DC080000}"/>
    <cellStyle name="20% - Accent2 2 2 2 2 2" xfId="2679" xr:uid="{00000000-0005-0000-0000-0000DD080000}"/>
    <cellStyle name="20% - Accent2 2 2 2 2 2 2" xfId="9444" xr:uid="{00000000-0005-0000-0000-0000DE080000}"/>
    <cellStyle name="20% - Accent2 2 2 2 2 2 2 2" xfId="26640" xr:uid="{00000000-0005-0000-0000-0000DF080000}"/>
    <cellStyle name="20% - Accent2 2 2 2 2 2 2 3" xfId="16239" xr:uid="{00000000-0005-0000-0000-0000E0080000}"/>
    <cellStyle name="20% - Accent2 2 2 2 2 2 3" xfId="5836" xr:uid="{00000000-0005-0000-0000-0000E1080000}"/>
    <cellStyle name="20% - Accent2 2 2 2 2 2 3 2" xfId="23032" xr:uid="{00000000-0005-0000-0000-0000E2080000}"/>
    <cellStyle name="20% - Accent2 2 2 2 2 2 4" xfId="19875" xr:uid="{00000000-0005-0000-0000-0000E3080000}"/>
    <cellStyle name="20% - Accent2 2 2 2 2 2 5" xfId="12631" xr:uid="{00000000-0005-0000-0000-0000E4080000}"/>
    <cellStyle name="20% - Accent2 2 2 2 2 3" xfId="7835" xr:uid="{00000000-0005-0000-0000-0000E5080000}"/>
    <cellStyle name="20% - Accent2 2 2 2 2 3 2" xfId="25031" xr:uid="{00000000-0005-0000-0000-0000E6080000}"/>
    <cellStyle name="20% - Accent2 2 2 2 2 3 3" xfId="14630" xr:uid="{00000000-0005-0000-0000-0000E7080000}"/>
    <cellStyle name="20% - Accent2 2 2 2 2 4" xfId="4227" xr:uid="{00000000-0005-0000-0000-0000E8080000}"/>
    <cellStyle name="20% - Accent2 2 2 2 2 4 2" xfId="21423" xr:uid="{00000000-0005-0000-0000-0000E9080000}"/>
    <cellStyle name="20% - Accent2 2 2 2 2 5" xfId="18266" xr:uid="{00000000-0005-0000-0000-0000EA080000}"/>
    <cellStyle name="20% - Accent2 2 2 2 2 6" xfId="11022" xr:uid="{00000000-0005-0000-0000-0000EB080000}"/>
    <cellStyle name="20% - Accent2 2 2 2 3" xfId="1474" xr:uid="{00000000-0005-0000-0000-0000EC080000}"/>
    <cellStyle name="20% - Accent2 2 2 2 3 2" xfId="3075" xr:uid="{00000000-0005-0000-0000-0000ED080000}"/>
    <cellStyle name="20% - Accent2 2 2 2 3 2 2" xfId="9840" xr:uid="{00000000-0005-0000-0000-0000EE080000}"/>
    <cellStyle name="20% - Accent2 2 2 2 3 2 2 2" xfId="27036" xr:uid="{00000000-0005-0000-0000-0000EF080000}"/>
    <cellStyle name="20% - Accent2 2 2 2 3 2 2 3" xfId="16635" xr:uid="{00000000-0005-0000-0000-0000F0080000}"/>
    <cellStyle name="20% - Accent2 2 2 2 3 2 3" xfId="6232" xr:uid="{00000000-0005-0000-0000-0000F1080000}"/>
    <cellStyle name="20% - Accent2 2 2 2 3 2 3 2" xfId="23428" xr:uid="{00000000-0005-0000-0000-0000F2080000}"/>
    <cellStyle name="20% - Accent2 2 2 2 3 2 4" xfId="20271" xr:uid="{00000000-0005-0000-0000-0000F3080000}"/>
    <cellStyle name="20% - Accent2 2 2 2 3 2 5" xfId="13027" xr:uid="{00000000-0005-0000-0000-0000F4080000}"/>
    <cellStyle name="20% - Accent2 2 2 2 3 3" xfId="8243" xr:uid="{00000000-0005-0000-0000-0000F5080000}"/>
    <cellStyle name="20% - Accent2 2 2 2 3 3 2" xfId="25439" xr:uid="{00000000-0005-0000-0000-0000F6080000}"/>
    <cellStyle name="20% - Accent2 2 2 2 3 3 3" xfId="15038" xr:uid="{00000000-0005-0000-0000-0000F7080000}"/>
    <cellStyle name="20% - Accent2 2 2 2 3 4" xfId="4635" xr:uid="{00000000-0005-0000-0000-0000F8080000}"/>
    <cellStyle name="20% - Accent2 2 2 2 3 4 2" xfId="21831" xr:uid="{00000000-0005-0000-0000-0000F9080000}"/>
    <cellStyle name="20% - Accent2 2 2 2 3 5" xfId="18674" xr:uid="{00000000-0005-0000-0000-0000FA080000}"/>
    <cellStyle name="20% - Accent2 2 2 2 3 6" xfId="11430" xr:uid="{00000000-0005-0000-0000-0000FB080000}"/>
    <cellStyle name="20% - Accent2 2 2 2 4" xfId="1882" xr:uid="{00000000-0005-0000-0000-0000FC080000}"/>
    <cellStyle name="20% - Accent2 2 2 2 4 2" xfId="3471" xr:uid="{00000000-0005-0000-0000-0000FD080000}"/>
    <cellStyle name="20% - Accent2 2 2 2 4 2 2" xfId="10236" xr:uid="{00000000-0005-0000-0000-0000FE080000}"/>
    <cellStyle name="20% - Accent2 2 2 2 4 2 2 2" xfId="27432" xr:uid="{00000000-0005-0000-0000-0000FF080000}"/>
    <cellStyle name="20% - Accent2 2 2 2 4 2 2 3" xfId="17031" xr:uid="{00000000-0005-0000-0000-000000090000}"/>
    <cellStyle name="20% - Accent2 2 2 2 4 2 3" xfId="6628" xr:uid="{00000000-0005-0000-0000-000001090000}"/>
    <cellStyle name="20% - Accent2 2 2 2 4 2 3 2" xfId="23824" xr:uid="{00000000-0005-0000-0000-000002090000}"/>
    <cellStyle name="20% - Accent2 2 2 2 4 2 4" xfId="20667" xr:uid="{00000000-0005-0000-0000-000003090000}"/>
    <cellStyle name="20% - Accent2 2 2 2 4 2 5" xfId="13423" xr:uid="{00000000-0005-0000-0000-000004090000}"/>
    <cellStyle name="20% - Accent2 2 2 2 4 3" xfId="8651" xr:uid="{00000000-0005-0000-0000-000005090000}"/>
    <cellStyle name="20% - Accent2 2 2 2 4 3 2" xfId="25847" xr:uid="{00000000-0005-0000-0000-000006090000}"/>
    <cellStyle name="20% - Accent2 2 2 2 4 3 3" xfId="15446" xr:uid="{00000000-0005-0000-0000-000007090000}"/>
    <cellStyle name="20% - Accent2 2 2 2 4 4" xfId="5043" xr:uid="{00000000-0005-0000-0000-000008090000}"/>
    <cellStyle name="20% - Accent2 2 2 2 4 4 2" xfId="22239" xr:uid="{00000000-0005-0000-0000-000009090000}"/>
    <cellStyle name="20% - Accent2 2 2 2 4 5" xfId="19082" xr:uid="{00000000-0005-0000-0000-00000A090000}"/>
    <cellStyle name="20% - Accent2 2 2 2 4 6" xfId="11838" xr:uid="{00000000-0005-0000-0000-00000B090000}"/>
    <cellStyle name="20% - Accent2 2 2 2 5" xfId="2241" xr:uid="{00000000-0005-0000-0000-00000C090000}"/>
    <cellStyle name="20% - Accent2 2 2 2 5 2" xfId="9007" xr:uid="{00000000-0005-0000-0000-00000D090000}"/>
    <cellStyle name="20% - Accent2 2 2 2 5 2 2" xfId="26203" xr:uid="{00000000-0005-0000-0000-00000E090000}"/>
    <cellStyle name="20% - Accent2 2 2 2 5 2 3" xfId="15802" xr:uid="{00000000-0005-0000-0000-00000F090000}"/>
    <cellStyle name="20% - Accent2 2 2 2 5 3" xfId="5399" xr:uid="{00000000-0005-0000-0000-000010090000}"/>
    <cellStyle name="20% - Accent2 2 2 2 5 3 2" xfId="22595" xr:uid="{00000000-0005-0000-0000-000011090000}"/>
    <cellStyle name="20% - Accent2 2 2 2 5 4" xfId="19438" xr:uid="{00000000-0005-0000-0000-000012090000}"/>
    <cellStyle name="20% - Accent2 2 2 2 5 5" xfId="12194" xr:uid="{00000000-0005-0000-0000-000013090000}"/>
    <cellStyle name="20% - Accent2 2 2 2 6" xfId="658" xr:uid="{00000000-0005-0000-0000-000014090000}"/>
    <cellStyle name="20% - Accent2 2 2 2 6 2" xfId="7427" xr:uid="{00000000-0005-0000-0000-000015090000}"/>
    <cellStyle name="20% - Accent2 2 2 2 6 2 2" xfId="24623" xr:uid="{00000000-0005-0000-0000-000016090000}"/>
    <cellStyle name="20% - Accent2 2 2 2 6 3" xfId="17858" xr:uid="{00000000-0005-0000-0000-000017090000}"/>
    <cellStyle name="20% - Accent2 2 2 2 6 4" xfId="14222" xr:uid="{00000000-0005-0000-0000-000018090000}"/>
    <cellStyle name="20% - Accent2 2 2 2 7" xfId="7060" xr:uid="{00000000-0005-0000-0000-000019090000}"/>
    <cellStyle name="20% - Accent2 2 2 2 7 2" xfId="24256" xr:uid="{00000000-0005-0000-0000-00001A090000}"/>
    <cellStyle name="20% - Accent2 2 2 2 7 3" xfId="13855" xr:uid="{00000000-0005-0000-0000-00001B090000}"/>
    <cellStyle name="20% - Accent2 2 2 2 8" xfId="3819" xr:uid="{00000000-0005-0000-0000-00001C090000}"/>
    <cellStyle name="20% - Accent2 2 2 2 8 2" xfId="21015" xr:uid="{00000000-0005-0000-0000-00001D090000}"/>
    <cellStyle name="20% - Accent2 2 2 2 9" xfId="17491" xr:uid="{00000000-0005-0000-0000-00001E090000}"/>
    <cellStyle name="20% - Accent2 2 2 3" xfId="389" xr:uid="{00000000-0005-0000-0000-00001F090000}"/>
    <cellStyle name="20% - Accent2 2 2 3 10" xfId="27924" xr:uid="{00000000-0005-0000-0000-000020090000}"/>
    <cellStyle name="20% - Accent2 2 2 3 11" xfId="10712" xr:uid="{00000000-0005-0000-0000-000021090000}"/>
    <cellStyle name="20% - Accent2 2 2 3 2" xfId="1164" xr:uid="{00000000-0005-0000-0000-000022090000}"/>
    <cellStyle name="20% - Accent2 2 2 3 2 2" xfId="2777" xr:uid="{00000000-0005-0000-0000-000023090000}"/>
    <cellStyle name="20% - Accent2 2 2 3 2 2 2" xfId="9542" xr:uid="{00000000-0005-0000-0000-000024090000}"/>
    <cellStyle name="20% - Accent2 2 2 3 2 2 2 2" xfId="26738" xr:uid="{00000000-0005-0000-0000-000025090000}"/>
    <cellStyle name="20% - Accent2 2 2 3 2 2 2 3" xfId="16337" xr:uid="{00000000-0005-0000-0000-000026090000}"/>
    <cellStyle name="20% - Accent2 2 2 3 2 2 3" xfId="5934" xr:uid="{00000000-0005-0000-0000-000027090000}"/>
    <cellStyle name="20% - Accent2 2 2 3 2 2 3 2" xfId="23130" xr:uid="{00000000-0005-0000-0000-000028090000}"/>
    <cellStyle name="20% - Accent2 2 2 3 2 2 4" xfId="19973" xr:uid="{00000000-0005-0000-0000-000029090000}"/>
    <cellStyle name="20% - Accent2 2 2 3 2 2 5" xfId="12729" xr:uid="{00000000-0005-0000-0000-00002A090000}"/>
    <cellStyle name="20% - Accent2 2 2 3 2 3" xfId="7933" xr:uid="{00000000-0005-0000-0000-00002B090000}"/>
    <cellStyle name="20% - Accent2 2 2 3 2 3 2" xfId="25129" xr:uid="{00000000-0005-0000-0000-00002C090000}"/>
    <cellStyle name="20% - Accent2 2 2 3 2 3 3" xfId="14728" xr:uid="{00000000-0005-0000-0000-00002D090000}"/>
    <cellStyle name="20% - Accent2 2 2 3 2 4" xfId="4325" xr:uid="{00000000-0005-0000-0000-00002E090000}"/>
    <cellStyle name="20% - Accent2 2 2 3 2 4 2" xfId="21521" xr:uid="{00000000-0005-0000-0000-00002F090000}"/>
    <cellStyle name="20% - Accent2 2 2 3 2 5" xfId="18364" xr:uid="{00000000-0005-0000-0000-000030090000}"/>
    <cellStyle name="20% - Accent2 2 2 3 2 6" xfId="11120" xr:uid="{00000000-0005-0000-0000-000031090000}"/>
    <cellStyle name="20% - Accent2 2 2 3 3" xfId="1572" xr:uid="{00000000-0005-0000-0000-000032090000}"/>
    <cellStyle name="20% - Accent2 2 2 3 3 2" xfId="3173" xr:uid="{00000000-0005-0000-0000-000033090000}"/>
    <cellStyle name="20% - Accent2 2 2 3 3 2 2" xfId="9938" xr:uid="{00000000-0005-0000-0000-000034090000}"/>
    <cellStyle name="20% - Accent2 2 2 3 3 2 2 2" xfId="27134" xr:uid="{00000000-0005-0000-0000-000035090000}"/>
    <cellStyle name="20% - Accent2 2 2 3 3 2 2 3" xfId="16733" xr:uid="{00000000-0005-0000-0000-000036090000}"/>
    <cellStyle name="20% - Accent2 2 2 3 3 2 3" xfId="6330" xr:uid="{00000000-0005-0000-0000-000037090000}"/>
    <cellStyle name="20% - Accent2 2 2 3 3 2 3 2" xfId="23526" xr:uid="{00000000-0005-0000-0000-000038090000}"/>
    <cellStyle name="20% - Accent2 2 2 3 3 2 4" xfId="20369" xr:uid="{00000000-0005-0000-0000-000039090000}"/>
    <cellStyle name="20% - Accent2 2 2 3 3 2 5" xfId="13125" xr:uid="{00000000-0005-0000-0000-00003A090000}"/>
    <cellStyle name="20% - Accent2 2 2 3 3 3" xfId="8341" xr:uid="{00000000-0005-0000-0000-00003B090000}"/>
    <cellStyle name="20% - Accent2 2 2 3 3 3 2" xfId="25537" xr:uid="{00000000-0005-0000-0000-00003C090000}"/>
    <cellStyle name="20% - Accent2 2 2 3 3 3 3" xfId="15136" xr:uid="{00000000-0005-0000-0000-00003D090000}"/>
    <cellStyle name="20% - Accent2 2 2 3 3 4" xfId="4733" xr:uid="{00000000-0005-0000-0000-00003E090000}"/>
    <cellStyle name="20% - Accent2 2 2 3 3 4 2" xfId="21929" xr:uid="{00000000-0005-0000-0000-00003F090000}"/>
    <cellStyle name="20% - Accent2 2 2 3 3 5" xfId="18772" xr:uid="{00000000-0005-0000-0000-000040090000}"/>
    <cellStyle name="20% - Accent2 2 2 3 3 6" xfId="11528" xr:uid="{00000000-0005-0000-0000-000041090000}"/>
    <cellStyle name="20% - Accent2 2 2 3 4" xfId="1980" xr:uid="{00000000-0005-0000-0000-000042090000}"/>
    <cellStyle name="20% - Accent2 2 2 3 4 2" xfId="3569" xr:uid="{00000000-0005-0000-0000-000043090000}"/>
    <cellStyle name="20% - Accent2 2 2 3 4 2 2" xfId="10334" xr:uid="{00000000-0005-0000-0000-000044090000}"/>
    <cellStyle name="20% - Accent2 2 2 3 4 2 2 2" xfId="27530" xr:uid="{00000000-0005-0000-0000-000045090000}"/>
    <cellStyle name="20% - Accent2 2 2 3 4 2 2 3" xfId="17129" xr:uid="{00000000-0005-0000-0000-000046090000}"/>
    <cellStyle name="20% - Accent2 2 2 3 4 2 3" xfId="6726" xr:uid="{00000000-0005-0000-0000-000047090000}"/>
    <cellStyle name="20% - Accent2 2 2 3 4 2 3 2" xfId="23922" xr:uid="{00000000-0005-0000-0000-000048090000}"/>
    <cellStyle name="20% - Accent2 2 2 3 4 2 4" xfId="20765" xr:uid="{00000000-0005-0000-0000-000049090000}"/>
    <cellStyle name="20% - Accent2 2 2 3 4 2 5" xfId="13521" xr:uid="{00000000-0005-0000-0000-00004A090000}"/>
    <cellStyle name="20% - Accent2 2 2 3 4 3" xfId="8749" xr:uid="{00000000-0005-0000-0000-00004B090000}"/>
    <cellStyle name="20% - Accent2 2 2 3 4 3 2" xfId="25945" xr:uid="{00000000-0005-0000-0000-00004C090000}"/>
    <cellStyle name="20% - Accent2 2 2 3 4 3 3" xfId="15544" xr:uid="{00000000-0005-0000-0000-00004D090000}"/>
    <cellStyle name="20% - Accent2 2 2 3 4 4" xfId="5141" xr:uid="{00000000-0005-0000-0000-00004E090000}"/>
    <cellStyle name="20% - Accent2 2 2 3 4 4 2" xfId="22337" xr:uid="{00000000-0005-0000-0000-00004F090000}"/>
    <cellStyle name="20% - Accent2 2 2 3 4 5" xfId="19180" xr:uid="{00000000-0005-0000-0000-000050090000}"/>
    <cellStyle name="20% - Accent2 2 2 3 4 6" xfId="11936" xr:uid="{00000000-0005-0000-0000-000051090000}"/>
    <cellStyle name="20% - Accent2 2 2 3 5" xfId="2339" xr:uid="{00000000-0005-0000-0000-000052090000}"/>
    <cellStyle name="20% - Accent2 2 2 3 5 2" xfId="9105" xr:uid="{00000000-0005-0000-0000-000053090000}"/>
    <cellStyle name="20% - Accent2 2 2 3 5 2 2" xfId="26301" xr:uid="{00000000-0005-0000-0000-000054090000}"/>
    <cellStyle name="20% - Accent2 2 2 3 5 2 3" xfId="15900" xr:uid="{00000000-0005-0000-0000-000055090000}"/>
    <cellStyle name="20% - Accent2 2 2 3 5 3" xfId="5497" xr:uid="{00000000-0005-0000-0000-000056090000}"/>
    <cellStyle name="20% - Accent2 2 2 3 5 3 2" xfId="22693" xr:uid="{00000000-0005-0000-0000-000057090000}"/>
    <cellStyle name="20% - Accent2 2 2 3 5 4" xfId="19536" xr:uid="{00000000-0005-0000-0000-000058090000}"/>
    <cellStyle name="20% - Accent2 2 2 3 5 5" xfId="12292" xr:uid="{00000000-0005-0000-0000-000059090000}"/>
    <cellStyle name="20% - Accent2 2 2 3 6" xfId="756" xr:uid="{00000000-0005-0000-0000-00005A090000}"/>
    <cellStyle name="20% - Accent2 2 2 3 6 2" xfId="7525" xr:uid="{00000000-0005-0000-0000-00005B090000}"/>
    <cellStyle name="20% - Accent2 2 2 3 6 2 2" xfId="24721" xr:uid="{00000000-0005-0000-0000-00005C090000}"/>
    <cellStyle name="20% - Accent2 2 2 3 6 3" xfId="17956" xr:uid="{00000000-0005-0000-0000-00005D090000}"/>
    <cellStyle name="20% - Accent2 2 2 3 6 4" xfId="14320" xr:uid="{00000000-0005-0000-0000-00005E090000}"/>
    <cellStyle name="20% - Accent2 2 2 3 7" xfId="7158" xr:uid="{00000000-0005-0000-0000-00005F090000}"/>
    <cellStyle name="20% - Accent2 2 2 3 7 2" xfId="24354" xr:uid="{00000000-0005-0000-0000-000060090000}"/>
    <cellStyle name="20% - Accent2 2 2 3 7 3" xfId="13953" xr:uid="{00000000-0005-0000-0000-000061090000}"/>
    <cellStyle name="20% - Accent2 2 2 3 8" xfId="3917" xr:uid="{00000000-0005-0000-0000-000062090000}"/>
    <cellStyle name="20% - Accent2 2 2 3 8 2" xfId="21113" xr:uid="{00000000-0005-0000-0000-000063090000}"/>
    <cellStyle name="20% - Accent2 2 2 3 9" xfId="17589" xr:uid="{00000000-0005-0000-0000-000064090000}"/>
    <cellStyle name="20% - Accent2 2 2 4" xfId="205" xr:uid="{00000000-0005-0000-0000-000065090000}"/>
    <cellStyle name="20% - Accent2 2 2 4 2" xfId="1388" xr:uid="{00000000-0005-0000-0000-000066090000}"/>
    <cellStyle name="20% - Accent2 2 2 4 2 2" xfId="2989" xr:uid="{00000000-0005-0000-0000-000067090000}"/>
    <cellStyle name="20% - Accent2 2 2 4 2 2 2" xfId="9754" xr:uid="{00000000-0005-0000-0000-000068090000}"/>
    <cellStyle name="20% - Accent2 2 2 4 2 2 2 2" xfId="26950" xr:uid="{00000000-0005-0000-0000-000069090000}"/>
    <cellStyle name="20% - Accent2 2 2 4 2 2 2 3" xfId="16549" xr:uid="{00000000-0005-0000-0000-00006A090000}"/>
    <cellStyle name="20% - Accent2 2 2 4 2 2 3" xfId="6146" xr:uid="{00000000-0005-0000-0000-00006B090000}"/>
    <cellStyle name="20% - Accent2 2 2 4 2 2 3 2" xfId="23342" xr:uid="{00000000-0005-0000-0000-00006C090000}"/>
    <cellStyle name="20% - Accent2 2 2 4 2 2 4" xfId="20185" xr:uid="{00000000-0005-0000-0000-00006D090000}"/>
    <cellStyle name="20% - Accent2 2 2 4 2 2 5" xfId="12941" xr:uid="{00000000-0005-0000-0000-00006E090000}"/>
    <cellStyle name="20% - Accent2 2 2 4 2 3" xfId="8157" xr:uid="{00000000-0005-0000-0000-00006F090000}"/>
    <cellStyle name="20% - Accent2 2 2 4 2 3 2" xfId="25353" xr:uid="{00000000-0005-0000-0000-000070090000}"/>
    <cellStyle name="20% - Accent2 2 2 4 2 3 3" xfId="14952" xr:uid="{00000000-0005-0000-0000-000071090000}"/>
    <cellStyle name="20% - Accent2 2 2 4 2 4" xfId="4549" xr:uid="{00000000-0005-0000-0000-000072090000}"/>
    <cellStyle name="20% - Accent2 2 2 4 2 4 2" xfId="21745" xr:uid="{00000000-0005-0000-0000-000073090000}"/>
    <cellStyle name="20% - Accent2 2 2 4 2 5" xfId="18588" xr:uid="{00000000-0005-0000-0000-000074090000}"/>
    <cellStyle name="20% - Accent2 2 2 4 2 6" xfId="11344" xr:uid="{00000000-0005-0000-0000-000075090000}"/>
    <cellStyle name="20% - Accent2 2 2 4 3" xfId="1796" xr:uid="{00000000-0005-0000-0000-000076090000}"/>
    <cellStyle name="20% - Accent2 2 2 4 3 2" xfId="3385" xr:uid="{00000000-0005-0000-0000-000077090000}"/>
    <cellStyle name="20% - Accent2 2 2 4 3 2 2" xfId="10150" xr:uid="{00000000-0005-0000-0000-000078090000}"/>
    <cellStyle name="20% - Accent2 2 2 4 3 2 2 2" xfId="27346" xr:uid="{00000000-0005-0000-0000-000079090000}"/>
    <cellStyle name="20% - Accent2 2 2 4 3 2 2 3" xfId="16945" xr:uid="{00000000-0005-0000-0000-00007A090000}"/>
    <cellStyle name="20% - Accent2 2 2 4 3 2 3" xfId="6542" xr:uid="{00000000-0005-0000-0000-00007B090000}"/>
    <cellStyle name="20% - Accent2 2 2 4 3 2 3 2" xfId="23738" xr:uid="{00000000-0005-0000-0000-00007C090000}"/>
    <cellStyle name="20% - Accent2 2 2 4 3 2 4" xfId="20581" xr:uid="{00000000-0005-0000-0000-00007D090000}"/>
    <cellStyle name="20% - Accent2 2 2 4 3 2 5" xfId="13337" xr:uid="{00000000-0005-0000-0000-00007E090000}"/>
    <cellStyle name="20% - Accent2 2 2 4 3 3" xfId="8565" xr:uid="{00000000-0005-0000-0000-00007F090000}"/>
    <cellStyle name="20% - Accent2 2 2 4 3 3 2" xfId="25761" xr:uid="{00000000-0005-0000-0000-000080090000}"/>
    <cellStyle name="20% - Accent2 2 2 4 3 3 3" xfId="15360" xr:uid="{00000000-0005-0000-0000-000081090000}"/>
    <cellStyle name="20% - Accent2 2 2 4 3 4" xfId="4957" xr:uid="{00000000-0005-0000-0000-000082090000}"/>
    <cellStyle name="20% - Accent2 2 2 4 3 4 2" xfId="22153" xr:uid="{00000000-0005-0000-0000-000083090000}"/>
    <cellStyle name="20% - Accent2 2 2 4 3 5" xfId="18996" xr:uid="{00000000-0005-0000-0000-000084090000}"/>
    <cellStyle name="20% - Accent2 2 2 4 3 6" xfId="11752" xr:uid="{00000000-0005-0000-0000-000085090000}"/>
    <cellStyle name="20% - Accent2 2 2 4 4" xfId="2478" xr:uid="{00000000-0005-0000-0000-000086090000}"/>
    <cellStyle name="20% - Accent2 2 2 4 4 2" xfId="9243" xr:uid="{00000000-0005-0000-0000-000087090000}"/>
    <cellStyle name="20% - Accent2 2 2 4 4 2 2" xfId="26439" xr:uid="{00000000-0005-0000-0000-000088090000}"/>
    <cellStyle name="20% - Accent2 2 2 4 4 2 3" xfId="16038" xr:uid="{00000000-0005-0000-0000-000089090000}"/>
    <cellStyle name="20% - Accent2 2 2 4 4 3" xfId="5635" xr:uid="{00000000-0005-0000-0000-00008A090000}"/>
    <cellStyle name="20% - Accent2 2 2 4 4 3 2" xfId="22831" xr:uid="{00000000-0005-0000-0000-00008B090000}"/>
    <cellStyle name="20% - Accent2 2 2 4 4 4" xfId="19674" xr:uid="{00000000-0005-0000-0000-00008C090000}"/>
    <cellStyle name="20% - Accent2 2 2 4 4 5" xfId="12430" xr:uid="{00000000-0005-0000-0000-00008D090000}"/>
    <cellStyle name="20% - Accent2 2 2 4 5" xfId="980" xr:uid="{00000000-0005-0000-0000-00008E090000}"/>
    <cellStyle name="20% - Accent2 2 2 4 5 2" xfId="7749" xr:uid="{00000000-0005-0000-0000-00008F090000}"/>
    <cellStyle name="20% - Accent2 2 2 4 5 2 2" xfId="24945" xr:uid="{00000000-0005-0000-0000-000090090000}"/>
    <cellStyle name="20% - Accent2 2 2 4 5 3" xfId="18180" xr:uid="{00000000-0005-0000-0000-000091090000}"/>
    <cellStyle name="20% - Accent2 2 2 4 5 4" xfId="14544" xr:uid="{00000000-0005-0000-0000-000092090000}"/>
    <cellStyle name="20% - Accent2 2 2 4 6" xfId="6974" xr:uid="{00000000-0005-0000-0000-000093090000}"/>
    <cellStyle name="20% - Accent2 2 2 4 6 2" xfId="24170" xr:uid="{00000000-0005-0000-0000-000094090000}"/>
    <cellStyle name="20% - Accent2 2 2 4 6 3" xfId="13769" xr:uid="{00000000-0005-0000-0000-000095090000}"/>
    <cellStyle name="20% - Accent2 2 2 4 7" xfId="4141" xr:uid="{00000000-0005-0000-0000-000096090000}"/>
    <cellStyle name="20% - Accent2 2 2 4 7 2" xfId="21337" xr:uid="{00000000-0005-0000-0000-000097090000}"/>
    <cellStyle name="20% - Accent2 2 2 4 8" xfId="17405" xr:uid="{00000000-0005-0000-0000-000098090000}"/>
    <cellStyle name="20% - Accent2 2 2 4 9" xfId="10936" xr:uid="{00000000-0005-0000-0000-000099090000}"/>
    <cellStyle name="20% - Accent2 2 2 5" xfId="868" xr:uid="{00000000-0005-0000-0000-00009A090000}"/>
    <cellStyle name="20% - Accent2 2 2 5 2" xfId="2566" xr:uid="{00000000-0005-0000-0000-00009B090000}"/>
    <cellStyle name="20% - Accent2 2 2 5 2 2" xfId="9331" xr:uid="{00000000-0005-0000-0000-00009C090000}"/>
    <cellStyle name="20% - Accent2 2 2 5 2 2 2" xfId="26527" xr:uid="{00000000-0005-0000-0000-00009D090000}"/>
    <cellStyle name="20% - Accent2 2 2 5 2 2 3" xfId="16126" xr:uid="{00000000-0005-0000-0000-00009E090000}"/>
    <cellStyle name="20% - Accent2 2 2 5 2 3" xfId="5723" xr:uid="{00000000-0005-0000-0000-00009F090000}"/>
    <cellStyle name="20% - Accent2 2 2 5 2 3 2" xfId="22919" xr:uid="{00000000-0005-0000-0000-0000A0090000}"/>
    <cellStyle name="20% - Accent2 2 2 5 2 4" xfId="19762" xr:uid="{00000000-0005-0000-0000-0000A1090000}"/>
    <cellStyle name="20% - Accent2 2 2 5 2 5" xfId="12518" xr:uid="{00000000-0005-0000-0000-0000A2090000}"/>
    <cellStyle name="20% - Accent2 2 2 5 3" xfId="7637" xr:uid="{00000000-0005-0000-0000-0000A3090000}"/>
    <cellStyle name="20% - Accent2 2 2 5 3 2" xfId="24833" xr:uid="{00000000-0005-0000-0000-0000A4090000}"/>
    <cellStyle name="20% - Accent2 2 2 5 3 3" xfId="14432" xr:uid="{00000000-0005-0000-0000-0000A5090000}"/>
    <cellStyle name="20% - Accent2 2 2 5 4" xfId="4029" xr:uid="{00000000-0005-0000-0000-0000A6090000}"/>
    <cellStyle name="20% - Accent2 2 2 5 4 2" xfId="21225" xr:uid="{00000000-0005-0000-0000-0000A7090000}"/>
    <cellStyle name="20% - Accent2 2 2 5 5" xfId="18068" xr:uid="{00000000-0005-0000-0000-0000A8090000}"/>
    <cellStyle name="20% - Accent2 2 2 5 6" xfId="10824" xr:uid="{00000000-0005-0000-0000-0000A9090000}"/>
    <cellStyle name="20% - Accent2 2 2 6" xfId="1276" xr:uid="{00000000-0005-0000-0000-0000AA090000}"/>
    <cellStyle name="20% - Accent2 2 2 6 2" xfId="2877" xr:uid="{00000000-0005-0000-0000-0000AB090000}"/>
    <cellStyle name="20% - Accent2 2 2 6 2 2" xfId="9642" xr:uid="{00000000-0005-0000-0000-0000AC090000}"/>
    <cellStyle name="20% - Accent2 2 2 6 2 2 2" xfId="26838" xr:uid="{00000000-0005-0000-0000-0000AD090000}"/>
    <cellStyle name="20% - Accent2 2 2 6 2 2 3" xfId="16437" xr:uid="{00000000-0005-0000-0000-0000AE090000}"/>
    <cellStyle name="20% - Accent2 2 2 6 2 3" xfId="6034" xr:uid="{00000000-0005-0000-0000-0000AF090000}"/>
    <cellStyle name="20% - Accent2 2 2 6 2 3 2" xfId="23230" xr:uid="{00000000-0005-0000-0000-0000B0090000}"/>
    <cellStyle name="20% - Accent2 2 2 6 2 4" xfId="20073" xr:uid="{00000000-0005-0000-0000-0000B1090000}"/>
    <cellStyle name="20% - Accent2 2 2 6 2 5" xfId="12829" xr:uid="{00000000-0005-0000-0000-0000B2090000}"/>
    <cellStyle name="20% - Accent2 2 2 6 3" xfId="8045" xr:uid="{00000000-0005-0000-0000-0000B3090000}"/>
    <cellStyle name="20% - Accent2 2 2 6 3 2" xfId="25241" xr:uid="{00000000-0005-0000-0000-0000B4090000}"/>
    <cellStyle name="20% - Accent2 2 2 6 3 3" xfId="14840" xr:uid="{00000000-0005-0000-0000-0000B5090000}"/>
    <cellStyle name="20% - Accent2 2 2 6 4" xfId="4437" xr:uid="{00000000-0005-0000-0000-0000B6090000}"/>
    <cellStyle name="20% - Accent2 2 2 6 4 2" xfId="21633" xr:uid="{00000000-0005-0000-0000-0000B7090000}"/>
    <cellStyle name="20% - Accent2 2 2 6 5" xfId="18476" xr:uid="{00000000-0005-0000-0000-0000B8090000}"/>
    <cellStyle name="20% - Accent2 2 2 6 6" xfId="11232" xr:uid="{00000000-0005-0000-0000-0000B9090000}"/>
    <cellStyle name="20% - Accent2 2 2 7" xfId="1684" xr:uid="{00000000-0005-0000-0000-0000BA090000}"/>
    <cellStyle name="20% - Accent2 2 2 7 2" xfId="3273" xr:uid="{00000000-0005-0000-0000-0000BB090000}"/>
    <cellStyle name="20% - Accent2 2 2 7 2 2" xfId="10038" xr:uid="{00000000-0005-0000-0000-0000BC090000}"/>
    <cellStyle name="20% - Accent2 2 2 7 2 2 2" xfId="27234" xr:uid="{00000000-0005-0000-0000-0000BD090000}"/>
    <cellStyle name="20% - Accent2 2 2 7 2 2 3" xfId="16833" xr:uid="{00000000-0005-0000-0000-0000BE090000}"/>
    <cellStyle name="20% - Accent2 2 2 7 2 3" xfId="6430" xr:uid="{00000000-0005-0000-0000-0000BF090000}"/>
    <cellStyle name="20% - Accent2 2 2 7 2 3 2" xfId="23626" xr:uid="{00000000-0005-0000-0000-0000C0090000}"/>
    <cellStyle name="20% - Accent2 2 2 7 2 4" xfId="20469" xr:uid="{00000000-0005-0000-0000-0000C1090000}"/>
    <cellStyle name="20% - Accent2 2 2 7 2 5" xfId="13225" xr:uid="{00000000-0005-0000-0000-0000C2090000}"/>
    <cellStyle name="20% - Accent2 2 2 7 3" xfId="8453" xr:uid="{00000000-0005-0000-0000-0000C3090000}"/>
    <cellStyle name="20% - Accent2 2 2 7 3 2" xfId="25649" xr:uid="{00000000-0005-0000-0000-0000C4090000}"/>
    <cellStyle name="20% - Accent2 2 2 7 3 3" xfId="15248" xr:uid="{00000000-0005-0000-0000-0000C5090000}"/>
    <cellStyle name="20% - Accent2 2 2 7 4" xfId="4845" xr:uid="{00000000-0005-0000-0000-0000C6090000}"/>
    <cellStyle name="20% - Accent2 2 2 7 4 2" xfId="22041" xr:uid="{00000000-0005-0000-0000-0000C7090000}"/>
    <cellStyle name="20% - Accent2 2 2 7 5" xfId="18884" xr:uid="{00000000-0005-0000-0000-0000C8090000}"/>
    <cellStyle name="20% - Accent2 2 2 7 6" xfId="11640" xr:uid="{00000000-0005-0000-0000-0000C9090000}"/>
    <cellStyle name="20% - Accent2 2 2 8" xfId="2155" xr:uid="{00000000-0005-0000-0000-0000CA090000}"/>
    <cellStyle name="20% - Accent2 2 2 8 2" xfId="8921" xr:uid="{00000000-0005-0000-0000-0000CB090000}"/>
    <cellStyle name="20% - Accent2 2 2 8 2 2" xfId="26117" xr:uid="{00000000-0005-0000-0000-0000CC090000}"/>
    <cellStyle name="20% - Accent2 2 2 8 2 3" xfId="15716" xr:uid="{00000000-0005-0000-0000-0000CD090000}"/>
    <cellStyle name="20% - Accent2 2 2 8 3" xfId="5313" xr:uid="{00000000-0005-0000-0000-0000CE090000}"/>
    <cellStyle name="20% - Accent2 2 2 8 3 2" xfId="22509" xr:uid="{00000000-0005-0000-0000-0000CF090000}"/>
    <cellStyle name="20% - Accent2 2 2 8 4" xfId="19352" xr:uid="{00000000-0005-0000-0000-0000D0090000}"/>
    <cellStyle name="20% - Accent2 2 2 8 5" xfId="12108" xr:uid="{00000000-0005-0000-0000-0000D1090000}"/>
    <cellStyle name="20% - Accent2 2 2 9" xfId="572" xr:uid="{00000000-0005-0000-0000-0000D2090000}"/>
    <cellStyle name="20% - Accent2 2 2 9 2" xfId="7341" xr:uid="{00000000-0005-0000-0000-0000D3090000}"/>
    <cellStyle name="20% - Accent2 2 2 9 2 2" xfId="24537" xr:uid="{00000000-0005-0000-0000-0000D4090000}"/>
    <cellStyle name="20% - Accent2 2 2 9 3" xfId="17772" xr:uid="{00000000-0005-0000-0000-0000D5090000}"/>
    <cellStyle name="20% - Accent2 2 2 9 4" xfId="14136" xr:uid="{00000000-0005-0000-0000-0000D6090000}"/>
    <cellStyle name="20% - Accent2 2 3" xfId="115" xr:uid="{00000000-0005-0000-0000-0000D7090000}"/>
    <cellStyle name="20% - Accent2 2 3 10" xfId="6890" xr:uid="{00000000-0005-0000-0000-0000D8090000}"/>
    <cellStyle name="20% - Accent2 2 3 10 2" xfId="24086" xr:uid="{00000000-0005-0000-0000-0000D9090000}"/>
    <cellStyle name="20% - Accent2 2 3 10 3" xfId="13685" xr:uid="{00000000-0005-0000-0000-0000DA090000}"/>
    <cellStyle name="20% - Accent2 2 3 11" xfId="3761" xr:uid="{00000000-0005-0000-0000-0000DB090000}"/>
    <cellStyle name="20% - Accent2 2 3 11 2" xfId="20957" xr:uid="{00000000-0005-0000-0000-0000DC090000}"/>
    <cellStyle name="20% - Accent2 2 3 12" xfId="17321" xr:uid="{00000000-0005-0000-0000-0000DD090000}"/>
    <cellStyle name="20% - Accent2 2 3 13" xfId="27768" xr:uid="{00000000-0005-0000-0000-0000DE090000}"/>
    <cellStyle name="20% - Accent2 2 3 14" xfId="10556" xr:uid="{00000000-0005-0000-0000-0000DF090000}"/>
    <cellStyle name="20% - Accent2 2 3 2" xfId="319" xr:uid="{00000000-0005-0000-0000-0000E0090000}"/>
    <cellStyle name="20% - Accent2 2 3 2 10" xfId="27854" xr:uid="{00000000-0005-0000-0000-0000E1090000}"/>
    <cellStyle name="20% - Accent2 2 3 2 11" xfId="10642" xr:uid="{00000000-0005-0000-0000-0000E2090000}"/>
    <cellStyle name="20% - Accent2 2 3 2 2" xfId="1094" xr:uid="{00000000-0005-0000-0000-0000E3090000}"/>
    <cellStyle name="20% - Accent2 2 3 2 2 2" xfId="2707" xr:uid="{00000000-0005-0000-0000-0000E4090000}"/>
    <cellStyle name="20% - Accent2 2 3 2 2 2 2" xfId="9472" xr:uid="{00000000-0005-0000-0000-0000E5090000}"/>
    <cellStyle name="20% - Accent2 2 3 2 2 2 2 2" xfId="26668" xr:uid="{00000000-0005-0000-0000-0000E6090000}"/>
    <cellStyle name="20% - Accent2 2 3 2 2 2 2 3" xfId="16267" xr:uid="{00000000-0005-0000-0000-0000E7090000}"/>
    <cellStyle name="20% - Accent2 2 3 2 2 2 3" xfId="5864" xr:uid="{00000000-0005-0000-0000-0000E8090000}"/>
    <cellStyle name="20% - Accent2 2 3 2 2 2 3 2" xfId="23060" xr:uid="{00000000-0005-0000-0000-0000E9090000}"/>
    <cellStyle name="20% - Accent2 2 3 2 2 2 4" xfId="19903" xr:uid="{00000000-0005-0000-0000-0000EA090000}"/>
    <cellStyle name="20% - Accent2 2 3 2 2 2 5" xfId="12659" xr:uid="{00000000-0005-0000-0000-0000EB090000}"/>
    <cellStyle name="20% - Accent2 2 3 2 2 3" xfId="7863" xr:uid="{00000000-0005-0000-0000-0000EC090000}"/>
    <cellStyle name="20% - Accent2 2 3 2 2 3 2" xfId="25059" xr:uid="{00000000-0005-0000-0000-0000ED090000}"/>
    <cellStyle name="20% - Accent2 2 3 2 2 3 3" xfId="14658" xr:uid="{00000000-0005-0000-0000-0000EE090000}"/>
    <cellStyle name="20% - Accent2 2 3 2 2 4" xfId="4255" xr:uid="{00000000-0005-0000-0000-0000EF090000}"/>
    <cellStyle name="20% - Accent2 2 3 2 2 4 2" xfId="21451" xr:uid="{00000000-0005-0000-0000-0000F0090000}"/>
    <cellStyle name="20% - Accent2 2 3 2 2 5" xfId="18294" xr:uid="{00000000-0005-0000-0000-0000F1090000}"/>
    <cellStyle name="20% - Accent2 2 3 2 2 6" xfId="11050" xr:uid="{00000000-0005-0000-0000-0000F2090000}"/>
    <cellStyle name="20% - Accent2 2 3 2 3" xfId="1502" xr:uid="{00000000-0005-0000-0000-0000F3090000}"/>
    <cellStyle name="20% - Accent2 2 3 2 3 2" xfId="3103" xr:uid="{00000000-0005-0000-0000-0000F4090000}"/>
    <cellStyle name="20% - Accent2 2 3 2 3 2 2" xfId="9868" xr:uid="{00000000-0005-0000-0000-0000F5090000}"/>
    <cellStyle name="20% - Accent2 2 3 2 3 2 2 2" xfId="27064" xr:uid="{00000000-0005-0000-0000-0000F6090000}"/>
    <cellStyle name="20% - Accent2 2 3 2 3 2 2 3" xfId="16663" xr:uid="{00000000-0005-0000-0000-0000F7090000}"/>
    <cellStyle name="20% - Accent2 2 3 2 3 2 3" xfId="6260" xr:uid="{00000000-0005-0000-0000-0000F8090000}"/>
    <cellStyle name="20% - Accent2 2 3 2 3 2 3 2" xfId="23456" xr:uid="{00000000-0005-0000-0000-0000F9090000}"/>
    <cellStyle name="20% - Accent2 2 3 2 3 2 4" xfId="20299" xr:uid="{00000000-0005-0000-0000-0000FA090000}"/>
    <cellStyle name="20% - Accent2 2 3 2 3 2 5" xfId="13055" xr:uid="{00000000-0005-0000-0000-0000FB090000}"/>
    <cellStyle name="20% - Accent2 2 3 2 3 3" xfId="8271" xr:uid="{00000000-0005-0000-0000-0000FC090000}"/>
    <cellStyle name="20% - Accent2 2 3 2 3 3 2" xfId="25467" xr:uid="{00000000-0005-0000-0000-0000FD090000}"/>
    <cellStyle name="20% - Accent2 2 3 2 3 3 3" xfId="15066" xr:uid="{00000000-0005-0000-0000-0000FE090000}"/>
    <cellStyle name="20% - Accent2 2 3 2 3 4" xfId="4663" xr:uid="{00000000-0005-0000-0000-0000FF090000}"/>
    <cellStyle name="20% - Accent2 2 3 2 3 4 2" xfId="21859" xr:uid="{00000000-0005-0000-0000-0000000A0000}"/>
    <cellStyle name="20% - Accent2 2 3 2 3 5" xfId="18702" xr:uid="{00000000-0005-0000-0000-0000010A0000}"/>
    <cellStyle name="20% - Accent2 2 3 2 3 6" xfId="11458" xr:uid="{00000000-0005-0000-0000-0000020A0000}"/>
    <cellStyle name="20% - Accent2 2 3 2 4" xfId="1910" xr:uid="{00000000-0005-0000-0000-0000030A0000}"/>
    <cellStyle name="20% - Accent2 2 3 2 4 2" xfId="3499" xr:uid="{00000000-0005-0000-0000-0000040A0000}"/>
    <cellStyle name="20% - Accent2 2 3 2 4 2 2" xfId="10264" xr:uid="{00000000-0005-0000-0000-0000050A0000}"/>
    <cellStyle name="20% - Accent2 2 3 2 4 2 2 2" xfId="27460" xr:uid="{00000000-0005-0000-0000-0000060A0000}"/>
    <cellStyle name="20% - Accent2 2 3 2 4 2 2 3" xfId="17059" xr:uid="{00000000-0005-0000-0000-0000070A0000}"/>
    <cellStyle name="20% - Accent2 2 3 2 4 2 3" xfId="6656" xr:uid="{00000000-0005-0000-0000-0000080A0000}"/>
    <cellStyle name="20% - Accent2 2 3 2 4 2 3 2" xfId="23852" xr:uid="{00000000-0005-0000-0000-0000090A0000}"/>
    <cellStyle name="20% - Accent2 2 3 2 4 2 4" xfId="20695" xr:uid="{00000000-0005-0000-0000-00000A0A0000}"/>
    <cellStyle name="20% - Accent2 2 3 2 4 2 5" xfId="13451" xr:uid="{00000000-0005-0000-0000-00000B0A0000}"/>
    <cellStyle name="20% - Accent2 2 3 2 4 3" xfId="8679" xr:uid="{00000000-0005-0000-0000-00000C0A0000}"/>
    <cellStyle name="20% - Accent2 2 3 2 4 3 2" xfId="25875" xr:uid="{00000000-0005-0000-0000-00000D0A0000}"/>
    <cellStyle name="20% - Accent2 2 3 2 4 3 3" xfId="15474" xr:uid="{00000000-0005-0000-0000-00000E0A0000}"/>
    <cellStyle name="20% - Accent2 2 3 2 4 4" xfId="5071" xr:uid="{00000000-0005-0000-0000-00000F0A0000}"/>
    <cellStyle name="20% - Accent2 2 3 2 4 4 2" xfId="22267" xr:uid="{00000000-0005-0000-0000-0000100A0000}"/>
    <cellStyle name="20% - Accent2 2 3 2 4 5" xfId="19110" xr:uid="{00000000-0005-0000-0000-0000110A0000}"/>
    <cellStyle name="20% - Accent2 2 3 2 4 6" xfId="11866" xr:uid="{00000000-0005-0000-0000-0000120A0000}"/>
    <cellStyle name="20% - Accent2 2 3 2 5" xfId="2269" xr:uid="{00000000-0005-0000-0000-0000130A0000}"/>
    <cellStyle name="20% - Accent2 2 3 2 5 2" xfId="9035" xr:uid="{00000000-0005-0000-0000-0000140A0000}"/>
    <cellStyle name="20% - Accent2 2 3 2 5 2 2" xfId="26231" xr:uid="{00000000-0005-0000-0000-0000150A0000}"/>
    <cellStyle name="20% - Accent2 2 3 2 5 2 3" xfId="15830" xr:uid="{00000000-0005-0000-0000-0000160A0000}"/>
    <cellStyle name="20% - Accent2 2 3 2 5 3" xfId="5427" xr:uid="{00000000-0005-0000-0000-0000170A0000}"/>
    <cellStyle name="20% - Accent2 2 3 2 5 3 2" xfId="22623" xr:uid="{00000000-0005-0000-0000-0000180A0000}"/>
    <cellStyle name="20% - Accent2 2 3 2 5 4" xfId="19466" xr:uid="{00000000-0005-0000-0000-0000190A0000}"/>
    <cellStyle name="20% - Accent2 2 3 2 5 5" xfId="12222" xr:uid="{00000000-0005-0000-0000-00001A0A0000}"/>
    <cellStyle name="20% - Accent2 2 3 2 6" xfId="686" xr:uid="{00000000-0005-0000-0000-00001B0A0000}"/>
    <cellStyle name="20% - Accent2 2 3 2 6 2" xfId="7455" xr:uid="{00000000-0005-0000-0000-00001C0A0000}"/>
    <cellStyle name="20% - Accent2 2 3 2 6 2 2" xfId="24651" xr:uid="{00000000-0005-0000-0000-00001D0A0000}"/>
    <cellStyle name="20% - Accent2 2 3 2 6 3" xfId="17886" xr:uid="{00000000-0005-0000-0000-00001E0A0000}"/>
    <cellStyle name="20% - Accent2 2 3 2 6 4" xfId="14250" xr:uid="{00000000-0005-0000-0000-00001F0A0000}"/>
    <cellStyle name="20% - Accent2 2 3 2 7" xfId="7088" xr:uid="{00000000-0005-0000-0000-0000200A0000}"/>
    <cellStyle name="20% - Accent2 2 3 2 7 2" xfId="24284" xr:uid="{00000000-0005-0000-0000-0000210A0000}"/>
    <cellStyle name="20% - Accent2 2 3 2 7 3" xfId="13883" xr:uid="{00000000-0005-0000-0000-0000220A0000}"/>
    <cellStyle name="20% - Accent2 2 3 2 8" xfId="3847" xr:uid="{00000000-0005-0000-0000-0000230A0000}"/>
    <cellStyle name="20% - Accent2 2 3 2 8 2" xfId="21043" xr:uid="{00000000-0005-0000-0000-0000240A0000}"/>
    <cellStyle name="20% - Accent2 2 3 2 9" xfId="17519" xr:uid="{00000000-0005-0000-0000-0000250A0000}"/>
    <cellStyle name="20% - Accent2 2 3 3" xfId="417" xr:uid="{00000000-0005-0000-0000-0000260A0000}"/>
    <cellStyle name="20% - Accent2 2 3 3 10" xfId="27952" xr:uid="{00000000-0005-0000-0000-0000270A0000}"/>
    <cellStyle name="20% - Accent2 2 3 3 11" xfId="10740" xr:uid="{00000000-0005-0000-0000-0000280A0000}"/>
    <cellStyle name="20% - Accent2 2 3 3 2" xfId="1192" xr:uid="{00000000-0005-0000-0000-0000290A0000}"/>
    <cellStyle name="20% - Accent2 2 3 3 2 2" xfId="2805" xr:uid="{00000000-0005-0000-0000-00002A0A0000}"/>
    <cellStyle name="20% - Accent2 2 3 3 2 2 2" xfId="9570" xr:uid="{00000000-0005-0000-0000-00002B0A0000}"/>
    <cellStyle name="20% - Accent2 2 3 3 2 2 2 2" xfId="26766" xr:uid="{00000000-0005-0000-0000-00002C0A0000}"/>
    <cellStyle name="20% - Accent2 2 3 3 2 2 2 3" xfId="16365" xr:uid="{00000000-0005-0000-0000-00002D0A0000}"/>
    <cellStyle name="20% - Accent2 2 3 3 2 2 3" xfId="5962" xr:uid="{00000000-0005-0000-0000-00002E0A0000}"/>
    <cellStyle name="20% - Accent2 2 3 3 2 2 3 2" xfId="23158" xr:uid="{00000000-0005-0000-0000-00002F0A0000}"/>
    <cellStyle name="20% - Accent2 2 3 3 2 2 4" xfId="20001" xr:uid="{00000000-0005-0000-0000-0000300A0000}"/>
    <cellStyle name="20% - Accent2 2 3 3 2 2 5" xfId="12757" xr:uid="{00000000-0005-0000-0000-0000310A0000}"/>
    <cellStyle name="20% - Accent2 2 3 3 2 3" xfId="7961" xr:uid="{00000000-0005-0000-0000-0000320A0000}"/>
    <cellStyle name="20% - Accent2 2 3 3 2 3 2" xfId="25157" xr:uid="{00000000-0005-0000-0000-0000330A0000}"/>
    <cellStyle name="20% - Accent2 2 3 3 2 3 3" xfId="14756" xr:uid="{00000000-0005-0000-0000-0000340A0000}"/>
    <cellStyle name="20% - Accent2 2 3 3 2 4" xfId="4353" xr:uid="{00000000-0005-0000-0000-0000350A0000}"/>
    <cellStyle name="20% - Accent2 2 3 3 2 4 2" xfId="21549" xr:uid="{00000000-0005-0000-0000-0000360A0000}"/>
    <cellStyle name="20% - Accent2 2 3 3 2 5" xfId="18392" xr:uid="{00000000-0005-0000-0000-0000370A0000}"/>
    <cellStyle name="20% - Accent2 2 3 3 2 6" xfId="11148" xr:uid="{00000000-0005-0000-0000-0000380A0000}"/>
    <cellStyle name="20% - Accent2 2 3 3 3" xfId="1600" xr:uid="{00000000-0005-0000-0000-0000390A0000}"/>
    <cellStyle name="20% - Accent2 2 3 3 3 2" xfId="3201" xr:uid="{00000000-0005-0000-0000-00003A0A0000}"/>
    <cellStyle name="20% - Accent2 2 3 3 3 2 2" xfId="9966" xr:uid="{00000000-0005-0000-0000-00003B0A0000}"/>
    <cellStyle name="20% - Accent2 2 3 3 3 2 2 2" xfId="27162" xr:uid="{00000000-0005-0000-0000-00003C0A0000}"/>
    <cellStyle name="20% - Accent2 2 3 3 3 2 2 3" xfId="16761" xr:uid="{00000000-0005-0000-0000-00003D0A0000}"/>
    <cellStyle name="20% - Accent2 2 3 3 3 2 3" xfId="6358" xr:uid="{00000000-0005-0000-0000-00003E0A0000}"/>
    <cellStyle name="20% - Accent2 2 3 3 3 2 3 2" xfId="23554" xr:uid="{00000000-0005-0000-0000-00003F0A0000}"/>
    <cellStyle name="20% - Accent2 2 3 3 3 2 4" xfId="20397" xr:uid="{00000000-0005-0000-0000-0000400A0000}"/>
    <cellStyle name="20% - Accent2 2 3 3 3 2 5" xfId="13153" xr:uid="{00000000-0005-0000-0000-0000410A0000}"/>
    <cellStyle name="20% - Accent2 2 3 3 3 3" xfId="8369" xr:uid="{00000000-0005-0000-0000-0000420A0000}"/>
    <cellStyle name="20% - Accent2 2 3 3 3 3 2" xfId="25565" xr:uid="{00000000-0005-0000-0000-0000430A0000}"/>
    <cellStyle name="20% - Accent2 2 3 3 3 3 3" xfId="15164" xr:uid="{00000000-0005-0000-0000-0000440A0000}"/>
    <cellStyle name="20% - Accent2 2 3 3 3 4" xfId="4761" xr:uid="{00000000-0005-0000-0000-0000450A0000}"/>
    <cellStyle name="20% - Accent2 2 3 3 3 4 2" xfId="21957" xr:uid="{00000000-0005-0000-0000-0000460A0000}"/>
    <cellStyle name="20% - Accent2 2 3 3 3 5" xfId="18800" xr:uid="{00000000-0005-0000-0000-0000470A0000}"/>
    <cellStyle name="20% - Accent2 2 3 3 3 6" xfId="11556" xr:uid="{00000000-0005-0000-0000-0000480A0000}"/>
    <cellStyle name="20% - Accent2 2 3 3 4" xfId="2008" xr:uid="{00000000-0005-0000-0000-0000490A0000}"/>
    <cellStyle name="20% - Accent2 2 3 3 4 2" xfId="3597" xr:uid="{00000000-0005-0000-0000-00004A0A0000}"/>
    <cellStyle name="20% - Accent2 2 3 3 4 2 2" xfId="10362" xr:uid="{00000000-0005-0000-0000-00004B0A0000}"/>
    <cellStyle name="20% - Accent2 2 3 3 4 2 2 2" xfId="27558" xr:uid="{00000000-0005-0000-0000-00004C0A0000}"/>
    <cellStyle name="20% - Accent2 2 3 3 4 2 2 3" xfId="17157" xr:uid="{00000000-0005-0000-0000-00004D0A0000}"/>
    <cellStyle name="20% - Accent2 2 3 3 4 2 3" xfId="6754" xr:uid="{00000000-0005-0000-0000-00004E0A0000}"/>
    <cellStyle name="20% - Accent2 2 3 3 4 2 3 2" xfId="23950" xr:uid="{00000000-0005-0000-0000-00004F0A0000}"/>
    <cellStyle name="20% - Accent2 2 3 3 4 2 4" xfId="20793" xr:uid="{00000000-0005-0000-0000-0000500A0000}"/>
    <cellStyle name="20% - Accent2 2 3 3 4 2 5" xfId="13549" xr:uid="{00000000-0005-0000-0000-0000510A0000}"/>
    <cellStyle name="20% - Accent2 2 3 3 4 3" xfId="8777" xr:uid="{00000000-0005-0000-0000-0000520A0000}"/>
    <cellStyle name="20% - Accent2 2 3 3 4 3 2" xfId="25973" xr:uid="{00000000-0005-0000-0000-0000530A0000}"/>
    <cellStyle name="20% - Accent2 2 3 3 4 3 3" xfId="15572" xr:uid="{00000000-0005-0000-0000-0000540A0000}"/>
    <cellStyle name="20% - Accent2 2 3 3 4 4" xfId="5169" xr:uid="{00000000-0005-0000-0000-0000550A0000}"/>
    <cellStyle name="20% - Accent2 2 3 3 4 4 2" xfId="22365" xr:uid="{00000000-0005-0000-0000-0000560A0000}"/>
    <cellStyle name="20% - Accent2 2 3 3 4 5" xfId="19208" xr:uid="{00000000-0005-0000-0000-0000570A0000}"/>
    <cellStyle name="20% - Accent2 2 3 3 4 6" xfId="11964" xr:uid="{00000000-0005-0000-0000-0000580A0000}"/>
    <cellStyle name="20% - Accent2 2 3 3 5" xfId="2367" xr:uid="{00000000-0005-0000-0000-0000590A0000}"/>
    <cellStyle name="20% - Accent2 2 3 3 5 2" xfId="9133" xr:uid="{00000000-0005-0000-0000-00005A0A0000}"/>
    <cellStyle name="20% - Accent2 2 3 3 5 2 2" xfId="26329" xr:uid="{00000000-0005-0000-0000-00005B0A0000}"/>
    <cellStyle name="20% - Accent2 2 3 3 5 2 3" xfId="15928" xr:uid="{00000000-0005-0000-0000-00005C0A0000}"/>
    <cellStyle name="20% - Accent2 2 3 3 5 3" xfId="5525" xr:uid="{00000000-0005-0000-0000-00005D0A0000}"/>
    <cellStyle name="20% - Accent2 2 3 3 5 3 2" xfId="22721" xr:uid="{00000000-0005-0000-0000-00005E0A0000}"/>
    <cellStyle name="20% - Accent2 2 3 3 5 4" xfId="19564" xr:uid="{00000000-0005-0000-0000-00005F0A0000}"/>
    <cellStyle name="20% - Accent2 2 3 3 5 5" xfId="12320" xr:uid="{00000000-0005-0000-0000-0000600A0000}"/>
    <cellStyle name="20% - Accent2 2 3 3 6" xfId="784" xr:uid="{00000000-0005-0000-0000-0000610A0000}"/>
    <cellStyle name="20% - Accent2 2 3 3 6 2" xfId="7553" xr:uid="{00000000-0005-0000-0000-0000620A0000}"/>
    <cellStyle name="20% - Accent2 2 3 3 6 2 2" xfId="24749" xr:uid="{00000000-0005-0000-0000-0000630A0000}"/>
    <cellStyle name="20% - Accent2 2 3 3 6 3" xfId="17984" xr:uid="{00000000-0005-0000-0000-0000640A0000}"/>
    <cellStyle name="20% - Accent2 2 3 3 6 4" xfId="14348" xr:uid="{00000000-0005-0000-0000-0000650A0000}"/>
    <cellStyle name="20% - Accent2 2 3 3 7" xfId="7186" xr:uid="{00000000-0005-0000-0000-0000660A0000}"/>
    <cellStyle name="20% - Accent2 2 3 3 7 2" xfId="24382" xr:uid="{00000000-0005-0000-0000-0000670A0000}"/>
    <cellStyle name="20% - Accent2 2 3 3 7 3" xfId="13981" xr:uid="{00000000-0005-0000-0000-0000680A0000}"/>
    <cellStyle name="20% - Accent2 2 3 3 8" xfId="3945" xr:uid="{00000000-0005-0000-0000-0000690A0000}"/>
    <cellStyle name="20% - Accent2 2 3 3 8 2" xfId="21141" xr:uid="{00000000-0005-0000-0000-00006A0A0000}"/>
    <cellStyle name="20% - Accent2 2 3 3 9" xfId="17617" xr:uid="{00000000-0005-0000-0000-00006B0A0000}"/>
    <cellStyle name="20% - Accent2 2 3 4" xfId="233" xr:uid="{00000000-0005-0000-0000-00006C0A0000}"/>
    <cellStyle name="20% - Accent2 2 3 4 2" xfId="1416" xr:uid="{00000000-0005-0000-0000-00006D0A0000}"/>
    <cellStyle name="20% - Accent2 2 3 4 2 2" xfId="3017" xr:uid="{00000000-0005-0000-0000-00006E0A0000}"/>
    <cellStyle name="20% - Accent2 2 3 4 2 2 2" xfId="9782" xr:uid="{00000000-0005-0000-0000-00006F0A0000}"/>
    <cellStyle name="20% - Accent2 2 3 4 2 2 2 2" xfId="26978" xr:uid="{00000000-0005-0000-0000-0000700A0000}"/>
    <cellStyle name="20% - Accent2 2 3 4 2 2 2 3" xfId="16577" xr:uid="{00000000-0005-0000-0000-0000710A0000}"/>
    <cellStyle name="20% - Accent2 2 3 4 2 2 3" xfId="6174" xr:uid="{00000000-0005-0000-0000-0000720A0000}"/>
    <cellStyle name="20% - Accent2 2 3 4 2 2 3 2" xfId="23370" xr:uid="{00000000-0005-0000-0000-0000730A0000}"/>
    <cellStyle name="20% - Accent2 2 3 4 2 2 4" xfId="20213" xr:uid="{00000000-0005-0000-0000-0000740A0000}"/>
    <cellStyle name="20% - Accent2 2 3 4 2 2 5" xfId="12969" xr:uid="{00000000-0005-0000-0000-0000750A0000}"/>
    <cellStyle name="20% - Accent2 2 3 4 2 3" xfId="8185" xr:uid="{00000000-0005-0000-0000-0000760A0000}"/>
    <cellStyle name="20% - Accent2 2 3 4 2 3 2" xfId="25381" xr:uid="{00000000-0005-0000-0000-0000770A0000}"/>
    <cellStyle name="20% - Accent2 2 3 4 2 3 3" xfId="14980" xr:uid="{00000000-0005-0000-0000-0000780A0000}"/>
    <cellStyle name="20% - Accent2 2 3 4 2 4" xfId="4577" xr:uid="{00000000-0005-0000-0000-0000790A0000}"/>
    <cellStyle name="20% - Accent2 2 3 4 2 4 2" xfId="21773" xr:uid="{00000000-0005-0000-0000-00007A0A0000}"/>
    <cellStyle name="20% - Accent2 2 3 4 2 5" xfId="18616" xr:uid="{00000000-0005-0000-0000-00007B0A0000}"/>
    <cellStyle name="20% - Accent2 2 3 4 2 6" xfId="11372" xr:uid="{00000000-0005-0000-0000-00007C0A0000}"/>
    <cellStyle name="20% - Accent2 2 3 4 3" xfId="1824" xr:uid="{00000000-0005-0000-0000-00007D0A0000}"/>
    <cellStyle name="20% - Accent2 2 3 4 3 2" xfId="3413" xr:uid="{00000000-0005-0000-0000-00007E0A0000}"/>
    <cellStyle name="20% - Accent2 2 3 4 3 2 2" xfId="10178" xr:uid="{00000000-0005-0000-0000-00007F0A0000}"/>
    <cellStyle name="20% - Accent2 2 3 4 3 2 2 2" xfId="27374" xr:uid="{00000000-0005-0000-0000-0000800A0000}"/>
    <cellStyle name="20% - Accent2 2 3 4 3 2 2 3" xfId="16973" xr:uid="{00000000-0005-0000-0000-0000810A0000}"/>
    <cellStyle name="20% - Accent2 2 3 4 3 2 3" xfId="6570" xr:uid="{00000000-0005-0000-0000-0000820A0000}"/>
    <cellStyle name="20% - Accent2 2 3 4 3 2 3 2" xfId="23766" xr:uid="{00000000-0005-0000-0000-0000830A0000}"/>
    <cellStyle name="20% - Accent2 2 3 4 3 2 4" xfId="20609" xr:uid="{00000000-0005-0000-0000-0000840A0000}"/>
    <cellStyle name="20% - Accent2 2 3 4 3 2 5" xfId="13365" xr:uid="{00000000-0005-0000-0000-0000850A0000}"/>
    <cellStyle name="20% - Accent2 2 3 4 3 3" xfId="8593" xr:uid="{00000000-0005-0000-0000-0000860A0000}"/>
    <cellStyle name="20% - Accent2 2 3 4 3 3 2" xfId="25789" xr:uid="{00000000-0005-0000-0000-0000870A0000}"/>
    <cellStyle name="20% - Accent2 2 3 4 3 3 3" xfId="15388" xr:uid="{00000000-0005-0000-0000-0000880A0000}"/>
    <cellStyle name="20% - Accent2 2 3 4 3 4" xfId="4985" xr:uid="{00000000-0005-0000-0000-0000890A0000}"/>
    <cellStyle name="20% - Accent2 2 3 4 3 4 2" xfId="22181" xr:uid="{00000000-0005-0000-0000-00008A0A0000}"/>
    <cellStyle name="20% - Accent2 2 3 4 3 5" xfId="19024" xr:uid="{00000000-0005-0000-0000-00008B0A0000}"/>
    <cellStyle name="20% - Accent2 2 3 4 3 6" xfId="11780" xr:uid="{00000000-0005-0000-0000-00008C0A0000}"/>
    <cellStyle name="20% - Accent2 2 3 4 4" xfId="2420" xr:uid="{00000000-0005-0000-0000-00008D0A0000}"/>
    <cellStyle name="20% - Accent2 2 3 4 4 2" xfId="9185" xr:uid="{00000000-0005-0000-0000-00008E0A0000}"/>
    <cellStyle name="20% - Accent2 2 3 4 4 2 2" xfId="26381" xr:uid="{00000000-0005-0000-0000-00008F0A0000}"/>
    <cellStyle name="20% - Accent2 2 3 4 4 2 3" xfId="15980" xr:uid="{00000000-0005-0000-0000-0000900A0000}"/>
    <cellStyle name="20% - Accent2 2 3 4 4 3" xfId="5577" xr:uid="{00000000-0005-0000-0000-0000910A0000}"/>
    <cellStyle name="20% - Accent2 2 3 4 4 3 2" xfId="22773" xr:uid="{00000000-0005-0000-0000-0000920A0000}"/>
    <cellStyle name="20% - Accent2 2 3 4 4 4" xfId="19616" xr:uid="{00000000-0005-0000-0000-0000930A0000}"/>
    <cellStyle name="20% - Accent2 2 3 4 4 5" xfId="12372" xr:uid="{00000000-0005-0000-0000-0000940A0000}"/>
    <cellStyle name="20% - Accent2 2 3 4 5" xfId="1008" xr:uid="{00000000-0005-0000-0000-0000950A0000}"/>
    <cellStyle name="20% - Accent2 2 3 4 5 2" xfId="7777" xr:uid="{00000000-0005-0000-0000-0000960A0000}"/>
    <cellStyle name="20% - Accent2 2 3 4 5 2 2" xfId="24973" xr:uid="{00000000-0005-0000-0000-0000970A0000}"/>
    <cellStyle name="20% - Accent2 2 3 4 5 3" xfId="18208" xr:uid="{00000000-0005-0000-0000-0000980A0000}"/>
    <cellStyle name="20% - Accent2 2 3 4 5 4" xfId="14572" xr:uid="{00000000-0005-0000-0000-0000990A0000}"/>
    <cellStyle name="20% - Accent2 2 3 4 6" xfId="7002" xr:uid="{00000000-0005-0000-0000-00009A0A0000}"/>
    <cellStyle name="20% - Accent2 2 3 4 6 2" xfId="24198" xr:uid="{00000000-0005-0000-0000-00009B0A0000}"/>
    <cellStyle name="20% - Accent2 2 3 4 6 3" xfId="13797" xr:uid="{00000000-0005-0000-0000-00009C0A0000}"/>
    <cellStyle name="20% - Accent2 2 3 4 7" xfId="4169" xr:uid="{00000000-0005-0000-0000-00009D0A0000}"/>
    <cellStyle name="20% - Accent2 2 3 4 7 2" xfId="21365" xr:uid="{00000000-0005-0000-0000-00009E0A0000}"/>
    <cellStyle name="20% - Accent2 2 3 4 8" xfId="17433" xr:uid="{00000000-0005-0000-0000-00009F0A0000}"/>
    <cellStyle name="20% - Accent2 2 3 4 9" xfId="10964" xr:uid="{00000000-0005-0000-0000-0000A00A0000}"/>
    <cellStyle name="20% - Accent2 2 3 5" xfId="896" xr:uid="{00000000-0005-0000-0000-0000A10A0000}"/>
    <cellStyle name="20% - Accent2 2 3 5 2" xfId="2594" xr:uid="{00000000-0005-0000-0000-0000A20A0000}"/>
    <cellStyle name="20% - Accent2 2 3 5 2 2" xfId="9359" xr:uid="{00000000-0005-0000-0000-0000A30A0000}"/>
    <cellStyle name="20% - Accent2 2 3 5 2 2 2" xfId="26555" xr:uid="{00000000-0005-0000-0000-0000A40A0000}"/>
    <cellStyle name="20% - Accent2 2 3 5 2 2 3" xfId="16154" xr:uid="{00000000-0005-0000-0000-0000A50A0000}"/>
    <cellStyle name="20% - Accent2 2 3 5 2 3" xfId="5751" xr:uid="{00000000-0005-0000-0000-0000A60A0000}"/>
    <cellStyle name="20% - Accent2 2 3 5 2 3 2" xfId="22947" xr:uid="{00000000-0005-0000-0000-0000A70A0000}"/>
    <cellStyle name="20% - Accent2 2 3 5 2 4" xfId="19790" xr:uid="{00000000-0005-0000-0000-0000A80A0000}"/>
    <cellStyle name="20% - Accent2 2 3 5 2 5" xfId="12546" xr:uid="{00000000-0005-0000-0000-0000A90A0000}"/>
    <cellStyle name="20% - Accent2 2 3 5 3" xfId="7665" xr:uid="{00000000-0005-0000-0000-0000AA0A0000}"/>
    <cellStyle name="20% - Accent2 2 3 5 3 2" xfId="24861" xr:uid="{00000000-0005-0000-0000-0000AB0A0000}"/>
    <cellStyle name="20% - Accent2 2 3 5 3 3" xfId="14460" xr:uid="{00000000-0005-0000-0000-0000AC0A0000}"/>
    <cellStyle name="20% - Accent2 2 3 5 4" xfId="4057" xr:uid="{00000000-0005-0000-0000-0000AD0A0000}"/>
    <cellStyle name="20% - Accent2 2 3 5 4 2" xfId="21253" xr:uid="{00000000-0005-0000-0000-0000AE0A0000}"/>
    <cellStyle name="20% - Accent2 2 3 5 5" xfId="18096" xr:uid="{00000000-0005-0000-0000-0000AF0A0000}"/>
    <cellStyle name="20% - Accent2 2 3 5 6" xfId="10852" xr:uid="{00000000-0005-0000-0000-0000B00A0000}"/>
    <cellStyle name="20% - Accent2 2 3 6" xfId="1304" xr:uid="{00000000-0005-0000-0000-0000B10A0000}"/>
    <cellStyle name="20% - Accent2 2 3 6 2" xfId="2905" xr:uid="{00000000-0005-0000-0000-0000B20A0000}"/>
    <cellStyle name="20% - Accent2 2 3 6 2 2" xfId="9670" xr:uid="{00000000-0005-0000-0000-0000B30A0000}"/>
    <cellStyle name="20% - Accent2 2 3 6 2 2 2" xfId="26866" xr:uid="{00000000-0005-0000-0000-0000B40A0000}"/>
    <cellStyle name="20% - Accent2 2 3 6 2 2 3" xfId="16465" xr:uid="{00000000-0005-0000-0000-0000B50A0000}"/>
    <cellStyle name="20% - Accent2 2 3 6 2 3" xfId="6062" xr:uid="{00000000-0005-0000-0000-0000B60A0000}"/>
    <cellStyle name="20% - Accent2 2 3 6 2 3 2" xfId="23258" xr:uid="{00000000-0005-0000-0000-0000B70A0000}"/>
    <cellStyle name="20% - Accent2 2 3 6 2 4" xfId="20101" xr:uid="{00000000-0005-0000-0000-0000B80A0000}"/>
    <cellStyle name="20% - Accent2 2 3 6 2 5" xfId="12857" xr:uid="{00000000-0005-0000-0000-0000B90A0000}"/>
    <cellStyle name="20% - Accent2 2 3 6 3" xfId="8073" xr:uid="{00000000-0005-0000-0000-0000BA0A0000}"/>
    <cellStyle name="20% - Accent2 2 3 6 3 2" xfId="25269" xr:uid="{00000000-0005-0000-0000-0000BB0A0000}"/>
    <cellStyle name="20% - Accent2 2 3 6 3 3" xfId="14868" xr:uid="{00000000-0005-0000-0000-0000BC0A0000}"/>
    <cellStyle name="20% - Accent2 2 3 6 4" xfId="4465" xr:uid="{00000000-0005-0000-0000-0000BD0A0000}"/>
    <cellStyle name="20% - Accent2 2 3 6 4 2" xfId="21661" xr:uid="{00000000-0005-0000-0000-0000BE0A0000}"/>
    <cellStyle name="20% - Accent2 2 3 6 5" xfId="18504" xr:uid="{00000000-0005-0000-0000-0000BF0A0000}"/>
    <cellStyle name="20% - Accent2 2 3 6 6" xfId="11260" xr:uid="{00000000-0005-0000-0000-0000C00A0000}"/>
    <cellStyle name="20% - Accent2 2 3 7" xfId="1712" xr:uid="{00000000-0005-0000-0000-0000C10A0000}"/>
    <cellStyle name="20% - Accent2 2 3 7 2" xfId="3301" xr:uid="{00000000-0005-0000-0000-0000C20A0000}"/>
    <cellStyle name="20% - Accent2 2 3 7 2 2" xfId="10066" xr:uid="{00000000-0005-0000-0000-0000C30A0000}"/>
    <cellStyle name="20% - Accent2 2 3 7 2 2 2" xfId="27262" xr:uid="{00000000-0005-0000-0000-0000C40A0000}"/>
    <cellStyle name="20% - Accent2 2 3 7 2 2 3" xfId="16861" xr:uid="{00000000-0005-0000-0000-0000C50A0000}"/>
    <cellStyle name="20% - Accent2 2 3 7 2 3" xfId="6458" xr:uid="{00000000-0005-0000-0000-0000C60A0000}"/>
    <cellStyle name="20% - Accent2 2 3 7 2 3 2" xfId="23654" xr:uid="{00000000-0005-0000-0000-0000C70A0000}"/>
    <cellStyle name="20% - Accent2 2 3 7 2 4" xfId="20497" xr:uid="{00000000-0005-0000-0000-0000C80A0000}"/>
    <cellStyle name="20% - Accent2 2 3 7 2 5" xfId="13253" xr:uid="{00000000-0005-0000-0000-0000C90A0000}"/>
    <cellStyle name="20% - Accent2 2 3 7 3" xfId="8481" xr:uid="{00000000-0005-0000-0000-0000CA0A0000}"/>
    <cellStyle name="20% - Accent2 2 3 7 3 2" xfId="25677" xr:uid="{00000000-0005-0000-0000-0000CB0A0000}"/>
    <cellStyle name="20% - Accent2 2 3 7 3 3" xfId="15276" xr:uid="{00000000-0005-0000-0000-0000CC0A0000}"/>
    <cellStyle name="20% - Accent2 2 3 7 4" xfId="4873" xr:uid="{00000000-0005-0000-0000-0000CD0A0000}"/>
    <cellStyle name="20% - Accent2 2 3 7 4 2" xfId="22069" xr:uid="{00000000-0005-0000-0000-0000CE0A0000}"/>
    <cellStyle name="20% - Accent2 2 3 7 5" xfId="18912" xr:uid="{00000000-0005-0000-0000-0000CF0A0000}"/>
    <cellStyle name="20% - Accent2 2 3 7 6" xfId="11668" xr:uid="{00000000-0005-0000-0000-0000D00A0000}"/>
    <cellStyle name="20% - Accent2 2 3 8" xfId="2183" xr:uid="{00000000-0005-0000-0000-0000D10A0000}"/>
    <cellStyle name="20% - Accent2 2 3 8 2" xfId="8949" xr:uid="{00000000-0005-0000-0000-0000D20A0000}"/>
    <cellStyle name="20% - Accent2 2 3 8 2 2" xfId="26145" xr:uid="{00000000-0005-0000-0000-0000D30A0000}"/>
    <cellStyle name="20% - Accent2 2 3 8 2 3" xfId="15744" xr:uid="{00000000-0005-0000-0000-0000D40A0000}"/>
    <cellStyle name="20% - Accent2 2 3 8 3" xfId="5341" xr:uid="{00000000-0005-0000-0000-0000D50A0000}"/>
    <cellStyle name="20% - Accent2 2 3 8 3 2" xfId="22537" xr:uid="{00000000-0005-0000-0000-0000D60A0000}"/>
    <cellStyle name="20% - Accent2 2 3 8 4" xfId="19380" xr:uid="{00000000-0005-0000-0000-0000D70A0000}"/>
    <cellStyle name="20% - Accent2 2 3 8 5" xfId="12136" xr:uid="{00000000-0005-0000-0000-0000D80A0000}"/>
    <cellStyle name="20% - Accent2 2 3 9" xfId="600" xr:uid="{00000000-0005-0000-0000-0000D90A0000}"/>
    <cellStyle name="20% - Accent2 2 3 9 2" xfId="7369" xr:uid="{00000000-0005-0000-0000-0000DA0A0000}"/>
    <cellStyle name="20% - Accent2 2 3 9 2 2" xfId="24565" xr:uid="{00000000-0005-0000-0000-0000DB0A0000}"/>
    <cellStyle name="20% - Accent2 2 3 9 3" xfId="17800" xr:uid="{00000000-0005-0000-0000-0000DC0A0000}"/>
    <cellStyle name="20% - Accent2 2 3 9 4" xfId="14164" xr:uid="{00000000-0005-0000-0000-0000DD0A0000}"/>
    <cellStyle name="20% - Accent2 2 4" xfId="172" xr:uid="{00000000-0005-0000-0000-0000DE0A0000}"/>
    <cellStyle name="20% - Accent2 2 4 10" xfId="27709" xr:uid="{00000000-0005-0000-0000-0000DF0A0000}"/>
    <cellStyle name="20% - Accent2 2 4 11" xfId="10497" xr:uid="{00000000-0005-0000-0000-0000E00A0000}"/>
    <cellStyle name="20% - Accent2 2 4 2" xfId="949" xr:uid="{00000000-0005-0000-0000-0000E10A0000}"/>
    <cellStyle name="20% - Accent2 2 4 2 2" xfId="2619" xr:uid="{00000000-0005-0000-0000-0000E20A0000}"/>
    <cellStyle name="20% - Accent2 2 4 2 2 2" xfId="9384" xr:uid="{00000000-0005-0000-0000-0000E30A0000}"/>
    <cellStyle name="20% - Accent2 2 4 2 2 2 2" xfId="26580" xr:uid="{00000000-0005-0000-0000-0000E40A0000}"/>
    <cellStyle name="20% - Accent2 2 4 2 2 2 3" xfId="16179" xr:uid="{00000000-0005-0000-0000-0000E50A0000}"/>
    <cellStyle name="20% - Accent2 2 4 2 2 3" xfId="5776" xr:uid="{00000000-0005-0000-0000-0000E60A0000}"/>
    <cellStyle name="20% - Accent2 2 4 2 2 3 2" xfId="22972" xr:uid="{00000000-0005-0000-0000-0000E70A0000}"/>
    <cellStyle name="20% - Accent2 2 4 2 2 4" xfId="19815" xr:uid="{00000000-0005-0000-0000-0000E80A0000}"/>
    <cellStyle name="20% - Accent2 2 4 2 2 5" xfId="12571" xr:uid="{00000000-0005-0000-0000-0000E90A0000}"/>
    <cellStyle name="20% - Accent2 2 4 2 3" xfId="7718" xr:uid="{00000000-0005-0000-0000-0000EA0A0000}"/>
    <cellStyle name="20% - Accent2 2 4 2 3 2" xfId="24914" xr:uid="{00000000-0005-0000-0000-0000EB0A0000}"/>
    <cellStyle name="20% - Accent2 2 4 2 3 3" xfId="14513" xr:uid="{00000000-0005-0000-0000-0000EC0A0000}"/>
    <cellStyle name="20% - Accent2 2 4 2 4" xfId="4110" xr:uid="{00000000-0005-0000-0000-0000ED0A0000}"/>
    <cellStyle name="20% - Accent2 2 4 2 4 2" xfId="21306" xr:uid="{00000000-0005-0000-0000-0000EE0A0000}"/>
    <cellStyle name="20% - Accent2 2 4 2 5" xfId="18149" xr:uid="{00000000-0005-0000-0000-0000EF0A0000}"/>
    <cellStyle name="20% - Accent2 2 4 2 6" xfId="10905" xr:uid="{00000000-0005-0000-0000-0000F00A0000}"/>
    <cellStyle name="20% - Accent2 2 4 3" xfId="1357" xr:uid="{00000000-0005-0000-0000-0000F10A0000}"/>
    <cellStyle name="20% - Accent2 2 4 3 2" xfId="2958" xr:uid="{00000000-0005-0000-0000-0000F20A0000}"/>
    <cellStyle name="20% - Accent2 2 4 3 2 2" xfId="9723" xr:uid="{00000000-0005-0000-0000-0000F30A0000}"/>
    <cellStyle name="20% - Accent2 2 4 3 2 2 2" xfId="26919" xr:uid="{00000000-0005-0000-0000-0000F40A0000}"/>
    <cellStyle name="20% - Accent2 2 4 3 2 2 3" xfId="16518" xr:uid="{00000000-0005-0000-0000-0000F50A0000}"/>
    <cellStyle name="20% - Accent2 2 4 3 2 3" xfId="6115" xr:uid="{00000000-0005-0000-0000-0000F60A0000}"/>
    <cellStyle name="20% - Accent2 2 4 3 2 3 2" xfId="23311" xr:uid="{00000000-0005-0000-0000-0000F70A0000}"/>
    <cellStyle name="20% - Accent2 2 4 3 2 4" xfId="20154" xr:uid="{00000000-0005-0000-0000-0000F80A0000}"/>
    <cellStyle name="20% - Accent2 2 4 3 2 5" xfId="12910" xr:uid="{00000000-0005-0000-0000-0000F90A0000}"/>
    <cellStyle name="20% - Accent2 2 4 3 3" xfId="8126" xr:uid="{00000000-0005-0000-0000-0000FA0A0000}"/>
    <cellStyle name="20% - Accent2 2 4 3 3 2" xfId="25322" xr:uid="{00000000-0005-0000-0000-0000FB0A0000}"/>
    <cellStyle name="20% - Accent2 2 4 3 3 3" xfId="14921" xr:uid="{00000000-0005-0000-0000-0000FC0A0000}"/>
    <cellStyle name="20% - Accent2 2 4 3 4" xfId="4518" xr:uid="{00000000-0005-0000-0000-0000FD0A0000}"/>
    <cellStyle name="20% - Accent2 2 4 3 4 2" xfId="21714" xr:uid="{00000000-0005-0000-0000-0000FE0A0000}"/>
    <cellStyle name="20% - Accent2 2 4 3 5" xfId="18557" xr:uid="{00000000-0005-0000-0000-0000FF0A0000}"/>
    <cellStyle name="20% - Accent2 2 4 3 6" xfId="11313" xr:uid="{00000000-0005-0000-0000-0000000B0000}"/>
    <cellStyle name="20% - Accent2 2 4 4" xfId="1765" xr:uid="{00000000-0005-0000-0000-0000010B0000}"/>
    <cellStyle name="20% - Accent2 2 4 4 2" xfId="3354" xr:uid="{00000000-0005-0000-0000-0000020B0000}"/>
    <cellStyle name="20% - Accent2 2 4 4 2 2" xfId="10119" xr:uid="{00000000-0005-0000-0000-0000030B0000}"/>
    <cellStyle name="20% - Accent2 2 4 4 2 2 2" xfId="27315" xr:uid="{00000000-0005-0000-0000-0000040B0000}"/>
    <cellStyle name="20% - Accent2 2 4 4 2 2 3" xfId="16914" xr:uid="{00000000-0005-0000-0000-0000050B0000}"/>
    <cellStyle name="20% - Accent2 2 4 4 2 3" xfId="6511" xr:uid="{00000000-0005-0000-0000-0000060B0000}"/>
    <cellStyle name="20% - Accent2 2 4 4 2 3 2" xfId="23707" xr:uid="{00000000-0005-0000-0000-0000070B0000}"/>
    <cellStyle name="20% - Accent2 2 4 4 2 4" xfId="20550" xr:uid="{00000000-0005-0000-0000-0000080B0000}"/>
    <cellStyle name="20% - Accent2 2 4 4 2 5" xfId="13306" xr:uid="{00000000-0005-0000-0000-0000090B0000}"/>
    <cellStyle name="20% - Accent2 2 4 4 3" xfId="8534" xr:uid="{00000000-0005-0000-0000-00000A0B0000}"/>
    <cellStyle name="20% - Accent2 2 4 4 3 2" xfId="25730" xr:uid="{00000000-0005-0000-0000-00000B0B0000}"/>
    <cellStyle name="20% - Accent2 2 4 4 3 3" xfId="15329" xr:uid="{00000000-0005-0000-0000-00000C0B0000}"/>
    <cellStyle name="20% - Accent2 2 4 4 4" xfId="4926" xr:uid="{00000000-0005-0000-0000-00000D0B0000}"/>
    <cellStyle name="20% - Accent2 2 4 4 4 2" xfId="22122" xr:uid="{00000000-0005-0000-0000-00000E0B0000}"/>
    <cellStyle name="20% - Accent2 2 4 4 5" xfId="18965" xr:uid="{00000000-0005-0000-0000-00000F0B0000}"/>
    <cellStyle name="20% - Accent2 2 4 4 6" xfId="11721" xr:uid="{00000000-0005-0000-0000-0000100B0000}"/>
    <cellStyle name="20% - Accent2 2 4 5" xfId="2124" xr:uid="{00000000-0005-0000-0000-0000110B0000}"/>
    <cellStyle name="20% - Accent2 2 4 5 2" xfId="8890" xr:uid="{00000000-0005-0000-0000-0000120B0000}"/>
    <cellStyle name="20% - Accent2 2 4 5 2 2" xfId="26086" xr:uid="{00000000-0005-0000-0000-0000130B0000}"/>
    <cellStyle name="20% - Accent2 2 4 5 2 3" xfId="15685" xr:uid="{00000000-0005-0000-0000-0000140B0000}"/>
    <cellStyle name="20% - Accent2 2 4 5 3" xfId="5282" xr:uid="{00000000-0005-0000-0000-0000150B0000}"/>
    <cellStyle name="20% - Accent2 2 4 5 3 2" xfId="22478" xr:uid="{00000000-0005-0000-0000-0000160B0000}"/>
    <cellStyle name="20% - Accent2 2 4 5 4" xfId="19321" xr:uid="{00000000-0005-0000-0000-0000170B0000}"/>
    <cellStyle name="20% - Accent2 2 4 5 5" xfId="12077" xr:uid="{00000000-0005-0000-0000-0000180B0000}"/>
    <cellStyle name="20% - Accent2 2 4 6" xfId="541" xr:uid="{00000000-0005-0000-0000-0000190B0000}"/>
    <cellStyle name="20% - Accent2 2 4 6 2" xfId="7310" xr:uid="{00000000-0005-0000-0000-00001A0B0000}"/>
    <cellStyle name="20% - Accent2 2 4 6 2 2" xfId="24506" xr:uid="{00000000-0005-0000-0000-00001B0B0000}"/>
    <cellStyle name="20% - Accent2 2 4 6 3" xfId="17741" xr:uid="{00000000-0005-0000-0000-00001C0B0000}"/>
    <cellStyle name="20% - Accent2 2 4 6 4" xfId="14105" xr:uid="{00000000-0005-0000-0000-00001D0B0000}"/>
    <cellStyle name="20% - Accent2 2 4 7" xfId="6943" xr:uid="{00000000-0005-0000-0000-00001E0B0000}"/>
    <cellStyle name="20% - Accent2 2 4 7 2" xfId="24139" xr:uid="{00000000-0005-0000-0000-00001F0B0000}"/>
    <cellStyle name="20% - Accent2 2 4 7 3" xfId="13738" xr:uid="{00000000-0005-0000-0000-0000200B0000}"/>
    <cellStyle name="20% - Accent2 2 4 8" xfId="3702" xr:uid="{00000000-0005-0000-0000-0000210B0000}"/>
    <cellStyle name="20% - Accent2 2 4 8 2" xfId="20898" xr:uid="{00000000-0005-0000-0000-0000220B0000}"/>
    <cellStyle name="20% - Accent2 2 4 9" xfId="17374" xr:uid="{00000000-0005-0000-0000-0000230B0000}"/>
    <cellStyle name="20% - Accent2 2 5" xfId="260" xr:uid="{00000000-0005-0000-0000-0000240B0000}"/>
    <cellStyle name="20% - Accent2 2 5 10" xfId="27795" xr:uid="{00000000-0005-0000-0000-0000250B0000}"/>
    <cellStyle name="20% - Accent2 2 5 11" xfId="10583" xr:uid="{00000000-0005-0000-0000-0000260B0000}"/>
    <cellStyle name="20% - Accent2 2 5 2" xfId="1035" xr:uid="{00000000-0005-0000-0000-0000270B0000}"/>
    <cellStyle name="20% - Accent2 2 5 2 2" xfId="2648" xr:uid="{00000000-0005-0000-0000-0000280B0000}"/>
    <cellStyle name="20% - Accent2 2 5 2 2 2" xfId="9413" xr:uid="{00000000-0005-0000-0000-0000290B0000}"/>
    <cellStyle name="20% - Accent2 2 5 2 2 2 2" xfId="26609" xr:uid="{00000000-0005-0000-0000-00002A0B0000}"/>
    <cellStyle name="20% - Accent2 2 5 2 2 2 3" xfId="16208" xr:uid="{00000000-0005-0000-0000-00002B0B0000}"/>
    <cellStyle name="20% - Accent2 2 5 2 2 3" xfId="5805" xr:uid="{00000000-0005-0000-0000-00002C0B0000}"/>
    <cellStyle name="20% - Accent2 2 5 2 2 3 2" xfId="23001" xr:uid="{00000000-0005-0000-0000-00002D0B0000}"/>
    <cellStyle name="20% - Accent2 2 5 2 2 4" xfId="19844" xr:uid="{00000000-0005-0000-0000-00002E0B0000}"/>
    <cellStyle name="20% - Accent2 2 5 2 2 5" xfId="12600" xr:uid="{00000000-0005-0000-0000-00002F0B0000}"/>
    <cellStyle name="20% - Accent2 2 5 2 3" xfId="7804" xr:uid="{00000000-0005-0000-0000-0000300B0000}"/>
    <cellStyle name="20% - Accent2 2 5 2 3 2" xfId="25000" xr:uid="{00000000-0005-0000-0000-0000310B0000}"/>
    <cellStyle name="20% - Accent2 2 5 2 3 3" xfId="14599" xr:uid="{00000000-0005-0000-0000-0000320B0000}"/>
    <cellStyle name="20% - Accent2 2 5 2 4" xfId="4196" xr:uid="{00000000-0005-0000-0000-0000330B0000}"/>
    <cellStyle name="20% - Accent2 2 5 2 4 2" xfId="21392" xr:uid="{00000000-0005-0000-0000-0000340B0000}"/>
    <cellStyle name="20% - Accent2 2 5 2 5" xfId="18235" xr:uid="{00000000-0005-0000-0000-0000350B0000}"/>
    <cellStyle name="20% - Accent2 2 5 2 6" xfId="10991" xr:uid="{00000000-0005-0000-0000-0000360B0000}"/>
    <cellStyle name="20% - Accent2 2 5 3" xfId="1443" xr:uid="{00000000-0005-0000-0000-0000370B0000}"/>
    <cellStyle name="20% - Accent2 2 5 3 2" xfId="3044" xr:uid="{00000000-0005-0000-0000-0000380B0000}"/>
    <cellStyle name="20% - Accent2 2 5 3 2 2" xfId="9809" xr:uid="{00000000-0005-0000-0000-0000390B0000}"/>
    <cellStyle name="20% - Accent2 2 5 3 2 2 2" xfId="27005" xr:uid="{00000000-0005-0000-0000-00003A0B0000}"/>
    <cellStyle name="20% - Accent2 2 5 3 2 2 3" xfId="16604" xr:uid="{00000000-0005-0000-0000-00003B0B0000}"/>
    <cellStyle name="20% - Accent2 2 5 3 2 3" xfId="6201" xr:uid="{00000000-0005-0000-0000-00003C0B0000}"/>
    <cellStyle name="20% - Accent2 2 5 3 2 3 2" xfId="23397" xr:uid="{00000000-0005-0000-0000-00003D0B0000}"/>
    <cellStyle name="20% - Accent2 2 5 3 2 4" xfId="20240" xr:uid="{00000000-0005-0000-0000-00003E0B0000}"/>
    <cellStyle name="20% - Accent2 2 5 3 2 5" xfId="12996" xr:uid="{00000000-0005-0000-0000-00003F0B0000}"/>
    <cellStyle name="20% - Accent2 2 5 3 3" xfId="8212" xr:uid="{00000000-0005-0000-0000-0000400B0000}"/>
    <cellStyle name="20% - Accent2 2 5 3 3 2" xfId="25408" xr:uid="{00000000-0005-0000-0000-0000410B0000}"/>
    <cellStyle name="20% - Accent2 2 5 3 3 3" xfId="15007" xr:uid="{00000000-0005-0000-0000-0000420B0000}"/>
    <cellStyle name="20% - Accent2 2 5 3 4" xfId="4604" xr:uid="{00000000-0005-0000-0000-0000430B0000}"/>
    <cellStyle name="20% - Accent2 2 5 3 4 2" xfId="21800" xr:uid="{00000000-0005-0000-0000-0000440B0000}"/>
    <cellStyle name="20% - Accent2 2 5 3 5" xfId="18643" xr:uid="{00000000-0005-0000-0000-0000450B0000}"/>
    <cellStyle name="20% - Accent2 2 5 3 6" xfId="11399" xr:uid="{00000000-0005-0000-0000-0000460B0000}"/>
    <cellStyle name="20% - Accent2 2 5 4" xfId="1851" xr:uid="{00000000-0005-0000-0000-0000470B0000}"/>
    <cellStyle name="20% - Accent2 2 5 4 2" xfId="3440" xr:uid="{00000000-0005-0000-0000-0000480B0000}"/>
    <cellStyle name="20% - Accent2 2 5 4 2 2" xfId="10205" xr:uid="{00000000-0005-0000-0000-0000490B0000}"/>
    <cellStyle name="20% - Accent2 2 5 4 2 2 2" xfId="27401" xr:uid="{00000000-0005-0000-0000-00004A0B0000}"/>
    <cellStyle name="20% - Accent2 2 5 4 2 2 3" xfId="17000" xr:uid="{00000000-0005-0000-0000-00004B0B0000}"/>
    <cellStyle name="20% - Accent2 2 5 4 2 3" xfId="6597" xr:uid="{00000000-0005-0000-0000-00004C0B0000}"/>
    <cellStyle name="20% - Accent2 2 5 4 2 3 2" xfId="23793" xr:uid="{00000000-0005-0000-0000-00004D0B0000}"/>
    <cellStyle name="20% - Accent2 2 5 4 2 4" xfId="20636" xr:uid="{00000000-0005-0000-0000-00004E0B0000}"/>
    <cellStyle name="20% - Accent2 2 5 4 2 5" xfId="13392" xr:uid="{00000000-0005-0000-0000-00004F0B0000}"/>
    <cellStyle name="20% - Accent2 2 5 4 3" xfId="8620" xr:uid="{00000000-0005-0000-0000-0000500B0000}"/>
    <cellStyle name="20% - Accent2 2 5 4 3 2" xfId="25816" xr:uid="{00000000-0005-0000-0000-0000510B0000}"/>
    <cellStyle name="20% - Accent2 2 5 4 3 3" xfId="15415" xr:uid="{00000000-0005-0000-0000-0000520B0000}"/>
    <cellStyle name="20% - Accent2 2 5 4 4" xfId="5012" xr:uid="{00000000-0005-0000-0000-0000530B0000}"/>
    <cellStyle name="20% - Accent2 2 5 4 4 2" xfId="22208" xr:uid="{00000000-0005-0000-0000-0000540B0000}"/>
    <cellStyle name="20% - Accent2 2 5 4 5" xfId="19051" xr:uid="{00000000-0005-0000-0000-0000550B0000}"/>
    <cellStyle name="20% - Accent2 2 5 4 6" xfId="11807" xr:uid="{00000000-0005-0000-0000-0000560B0000}"/>
    <cellStyle name="20% - Accent2 2 5 5" xfId="2210" xr:uid="{00000000-0005-0000-0000-0000570B0000}"/>
    <cellStyle name="20% - Accent2 2 5 5 2" xfId="8976" xr:uid="{00000000-0005-0000-0000-0000580B0000}"/>
    <cellStyle name="20% - Accent2 2 5 5 2 2" xfId="26172" xr:uid="{00000000-0005-0000-0000-0000590B0000}"/>
    <cellStyle name="20% - Accent2 2 5 5 2 3" xfId="15771" xr:uid="{00000000-0005-0000-0000-00005A0B0000}"/>
    <cellStyle name="20% - Accent2 2 5 5 3" xfId="5368" xr:uid="{00000000-0005-0000-0000-00005B0B0000}"/>
    <cellStyle name="20% - Accent2 2 5 5 3 2" xfId="22564" xr:uid="{00000000-0005-0000-0000-00005C0B0000}"/>
    <cellStyle name="20% - Accent2 2 5 5 4" xfId="19407" xr:uid="{00000000-0005-0000-0000-00005D0B0000}"/>
    <cellStyle name="20% - Accent2 2 5 5 5" xfId="12163" xr:uid="{00000000-0005-0000-0000-00005E0B0000}"/>
    <cellStyle name="20% - Accent2 2 5 6" xfId="627" xr:uid="{00000000-0005-0000-0000-00005F0B0000}"/>
    <cellStyle name="20% - Accent2 2 5 6 2" xfId="7396" xr:uid="{00000000-0005-0000-0000-0000600B0000}"/>
    <cellStyle name="20% - Accent2 2 5 6 2 2" xfId="24592" xr:uid="{00000000-0005-0000-0000-0000610B0000}"/>
    <cellStyle name="20% - Accent2 2 5 6 3" xfId="17827" xr:uid="{00000000-0005-0000-0000-0000620B0000}"/>
    <cellStyle name="20% - Accent2 2 5 6 4" xfId="14191" xr:uid="{00000000-0005-0000-0000-0000630B0000}"/>
    <cellStyle name="20% - Accent2 2 5 7" xfId="7029" xr:uid="{00000000-0005-0000-0000-0000640B0000}"/>
    <cellStyle name="20% - Accent2 2 5 7 2" xfId="24225" xr:uid="{00000000-0005-0000-0000-0000650B0000}"/>
    <cellStyle name="20% - Accent2 2 5 7 3" xfId="13824" xr:uid="{00000000-0005-0000-0000-0000660B0000}"/>
    <cellStyle name="20% - Accent2 2 5 8" xfId="3788" xr:uid="{00000000-0005-0000-0000-0000670B0000}"/>
    <cellStyle name="20% - Accent2 2 5 8 2" xfId="20984" xr:uid="{00000000-0005-0000-0000-0000680B0000}"/>
    <cellStyle name="20% - Accent2 2 5 9" xfId="17460" xr:uid="{00000000-0005-0000-0000-0000690B0000}"/>
    <cellStyle name="20% - Accent2 2 6" xfId="358" xr:uid="{00000000-0005-0000-0000-00006A0B0000}"/>
    <cellStyle name="20% - Accent2 2 6 10" xfId="27893" xr:uid="{00000000-0005-0000-0000-00006B0B0000}"/>
    <cellStyle name="20% - Accent2 2 6 11" xfId="10681" xr:uid="{00000000-0005-0000-0000-00006C0B0000}"/>
    <cellStyle name="20% - Accent2 2 6 2" xfId="1133" xr:uid="{00000000-0005-0000-0000-00006D0B0000}"/>
    <cellStyle name="20% - Accent2 2 6 2 2" xfId="2746" xr:uid="{00000000-0005-0000-0000-00006E0B0000}"/>
    <cellStyle name="20% - Accent2 2 6 2 2 2" xfId="9511" xr:uid="{00000000-0005-0000-0000-00006F0B0000}"/>
    <cellStyle name="20% - Accent2 2 6 2 2 2 2" xfId="26707" xr:uid="{00000000-0005-0000-0000-0000700B0000}"/>
    <cellStyle name="20% - Accent2 2 6 2 2 2 3" xfId="16306" xr:uid="{00000000-0005-0000-0000-0000710B0000}"/>
    <cellStyle name="20% - Accent2 2 6 2 2 3" xfId="5903" xr:uid="{00000000-0005-0000-0000-0000720B0000}"/>
    <cellStyle name="20% - Accent2 2 6 2 2 3 2" xfId="23099" xr:uid="{00000000-0005-0000-0000-0000730B0000}"/>
    <cellStyle name="20% - Accent2 2 6 2 2 4" xfId="19942" xr:uid="{00000000-0005-0000-0000-0000740B0000}"/>
    <cellStyle name="20% - Accent2 2 6 2 2 5" xfId="12698" xr:uid="{00000000-0005-0000-0000-0000750B0000}"/>
    <cellStyle name="20% - Accent2 2 6 2 3" xfId="7902" xr:uid="{00000000-0005-0000-0000-0000760B0000}"/>
    <cellStyle name="20% - Accent2 2 6 2 3 2" xfId="25098" xr:uid="{00000000-0005-0000-0000-0000770B0000}"/>
    <cellStyle name="20% - Accent2 2 6 2 3 3" xfId="14697" xr:uid="{00000000-0005-0000-0000-0000780B0000}"/>
    <cellStyle name="20% - Accent2 2 6 2 4" xfId="4294" xr:uid="{00000000-0005-0000-0000-0000790B0000}"/>
    <cellStyle name="20% - Accent2 2 6 2 4 2" xfId="21490" xr:uid="{00000000-0005-0000-0000-00007A0B0000}"/>
    <cellStyle name="20% - Accent2 2 6 2 5" xfId="18333" xr:uid="{00000000-0005-0000-0000-00007B0B0000}"/>
    <cellStyle name="20% - Accent2 2 6 2 6" xfId="11089" xr:uid="{00000000-0005-0000-0000-00007C0B0000}"/>
    <cellStyle name="20% - Accent2 2 6 3" xfId="1541" xr:uid="{00000000-0005-0000-0000-00007D0B0000}"/>
    <cellStyle name="20% - Accent2 2 6 3 2" xfId="3142" xr:uid="{00000000-0005-0000-0000-00007E0B0000}"/>
    <cellStyle name="20% - Accent2 2 6 3 2 2" xfId="9907" xr:uid="{00000000-0005-0000-0000-00007F0B0000}"/>
    <cellStyle name="20% - Accent2 2 6 3 2 2 2" xfId="27103" xr:uid="{00000000-0005-0000-0000-0000800B0000}"/>
    <cellStyle name="20% - Accent2 2 6 3 2 2 3" xfId="16702" xr:uid="{00000000-0005-0000-0000-0000810B0000}"/>
    <cellStyle name="20% - Accent2 2 6 3 2 3" xfId="6299" xr:uid="{00000000-0005-0000-0000-0000820B0000}"/>
    <cellStyle name="20% - Accent2 2 6 3 2 3 2" xfId="23495" xr:uid="{00000000-0005-0000-0000-0000830B0000}"/>
    <cellStyle name="20% - Accent2 2 6 3 2 4" xfId="20338" xr:uid="{00000000-0005-0000-0000-0000840B0000}"/>
    <cellStyle name="20% - Accent2 2 6 3 2 5" xfId="13094" xr:uid="{00000000-0005-0000-0000-0000850B0000}"/>
    <cellStyle name="20% - Accent2 2 6 3 3" xfId="8310" xr:uid="{00000000-0005-0000-0000-0000860B0000}"/>
    <cellStyle name="20% - Accent2 2 6 3 3 2" xfId="25506" xr:uid="{00000000-0005-0000-0000-0000870B0000}"/>
    <cellStyle name="20% - Accent2 2 6 3 3 3" xfId="15105" xr:uid="{00000000-0005-0000-0000-0000880B0000}"/>
    <cellStyle name="20% - Accent2 2 6 3 4" xfId="4702" xr:uid="{00000000-0005-0000-0000-0000890B0000}"/>
    <cellStyle name="20% - Accent2 2 6 3 4 2" xfId="21898" xr:uid="{00000000-0005-0000-0000-00008A0B0000}"/>
    <cellStyle name="20% - Accent2 2 6 3 5" xfId="18741" xr:uid="{00000000-0005-0000-0000-00008B0B0000}"/>
    <cellStyle name="20% - Accent2 2 6 3 6" xfId="11497" xr:uid="{00000000-0005-0000-0000-00008C0B0000}"/>
    <cellStyle name="20% - Accent2 2 6 4" xfId="1949" xr:uid="{00000000-0005-0000-0000-00008D0B0000}"/>
    <cellStyle name="20% - Accent2 2 6 4 2" xfId="3538" xr:uid="{00000000-0005-0000-0000-00008E0B0000}"/>
    <cellStyle name="20% - Accent2 2 6 4 2 2" xfId="10303" xr:uid="{00000000-0005-0000-0000-00008F0B0000}"/>
    <cellStyle name="20% - Accent2 2 6 4 2 2 2" xfId="27499" xr:uid="{00000000-0005-0000-0000-0000900B0000}"/>
    <cellStyle name="20% - Accent2 2 6 4 2 2 3" xfId="17098" xr:uid="{00000000-0005-0000-0000-0000910B0000}"/>
    <cellStyle name="20% - Accent2 2 6 4 2 3" xfId="6695" xr:uid="{00000000-0005-0000-0000-0000920B0000}"/>
    <cellStyle name="20% - Accent2 2 6 4 2 3 2" xfId="23891" xr:uid="{00000000-0005-0000-0000-0000930B0000}"/>
    <cellStyle name="20% - Accent2 2 6 4 2 4" xfId="20734" xr:uid="{00000000-0005-0000-0000-0000940B0000}"/>
    <cellStyle name="20% - Accent2 2 6 4 2 5" xfId="13490" xr:uid="{00000000-0005-0000-0000-0000950B0000}"/>
    <cellStyle name="20% - Accent2 2 6 4 3" xfId="8718" xr:uid="{00000000-0005-0000-0000-0000960B0000}"/>
    <cellStyle name="20% - Accent2 2 6 4 3 2" xfId="25914" xr:uid="{00000000-0005-0000-0000-0000970B0000}"/>
    <cellStyle name="20% - Accent2 2 6 4 3 3" xfId="15513" xr:uid="{00000000-0005-0000-0000-0000980B0000}"/>
    <cellStyle name="20% - Accent2 2 6 4 4" xfId="5110" xr:uid="{00000000-0005-0000-0000-0000990B0000}"/>
    <cellStyle name="20% - Accent2 2 6 4 4 2" xfId="22306" xr:uid="{00000000-0005-0000-0000-00009A0B0000}"/>
    <cellStyle name="20% - Accent2 2 6 4 5" xfId="19149" xr:uid="{00000000-0005-0000-0000-00009B0B0000}"/>
    <cellStyle name="20% - Accent2 2 6 4 6" xfId="11905" xr:uid="{00000000-0005-0000-0000-00009C0B0000}"/>
    <cellStyle name="20% - Accent2 2 6 5" xfId="2308" xr:uid="{00000000-0005-0000-0000-00009D0B0000}"/>
    <cellStyle name="20% - Accent2 2 6 5 2" xfId="9074" xr:uid="{00000000-0005-0000-0000-00009E0B0000}"/>
    <cellStyle name="20% - Accent2 2 6 5 2 2" xfId="26270" xr:uid="{00000000-0005-0000-0000-00009F0B0000}"/>
    <cellStyle name="20% - Accent2 2 6 5 2 3" xfId="15869" xr:uid="{00000000-0005-0000-0000-0000A00B0000}"/>
    <cellStyle name="20% - Accent2 2 6 5 3" xfId="5466" xr:uid="{00000000-0005-0000-0000-0000A10B0000}"/>
    <cellStyle name="20% - Accent2 2 6 5 3 2" xfId="22662" xr:uid="{00000000-0005-0000-0000-0000A20B0000}"/>
    <cellStyle name="20% - Accent2 2 6 5 4" xfId="19505" xr:uid="{00000000-0005-0000-0000-0000A30B0000}"/>
    <cellStyle name="20% - Accent2 2 6 5 5" xfId="12261" xr:uid="{00000000-0005-0000-0000-0000A40B0000}"/>
    <cellStyle name="20% - Accent2 2 6 6" xfId="725" xr:uid="{00000000-0005-0000-0000-0000A50B0000}"/>
    <cellStyle name="20% - Accent2 2 6 6 2" xfId="7494" xr:uid="{00000000-0005-0000-0000-0000A60B0000}"/>
    <cellStyle name="20% - Accent2 2 6 6 2 2" xfId="24690" xr:uid="{00000000-0005-0000-0000-0000A70B0000}"/>
    <cellStyle name="20% - Accent2 2 6 6 3" xfId="17925" xr:uid="{00000000-0005-0000-0000-0000A80B0000}"/>
    <cellStyle name="20% - Accent2 2 6 6 4" xfId="14289" xr:uid="{00000000-0005-0000-0000-0000A90B0000}"/>
    <cellStyle name="20% - Accent2 2 6 7" xfId="7127" xr:uid="{00000000-0005-0000-0000-0000AA0B0000}"/>
    <cellStyle name="20% - Accent2 2 6 7 2" xfId="24323" xr:uid="{00000000-0005-0000-0000-0000AB0B0000}"/>
    <cellStyle name="20% - Accent2 2 6 7 3" xfId="13922" xr:uid="{00000000-0005-0000-0000-0000AC0B0000}"/>
    <cellStyle name="20% - Accent2 2 6 8" xfId="3886" xr:uid="{00000000-0005-0000-0000-0000AD0B0000}"/>
    <cellStyle name="20% - Accent2 2 6 8 2" xfId="21082" xr:uid="{00000000-0005-0000-0000-0000AE0B0000}"/>
    <cellStyle name="20% - Accent2 2 6 9" xfId="17558" xr:uid="{00000000-0005-0000-0000-0000AF0B0000}"/>
    <cellStyle name="20% - Accent2 2 7" xfId="143" xr:uid="{00000000-0005-0000-0000-0000B00B0000}"/>
    <cellStyle name="20% - Accent2 2 7 2" xfId="1332" xr:uid="{00000000-0005-0000-0000-0000B10B0000}"/>
    <cellStyle name="20% - Accent2 2 7 2 2" xfId="2933" xr:uid="{00000000-0005-0000-0000-0000B20B0000}"/>
    <cellStyle name="20% - Accent2 2 7 2 2 2" xfId="9698" xr:uid="{00000000-0005-0000-0000-0000B30B0000}"/>
    <cellStyle name="20% - Accent2 2 7 2 2 2 2" xfId="26894" xr:uid="{00000000-0005-0000-0000-0000B40B0000}"/>
    <cellStyle name="20% - Accent2 2 7 2 2 2 3" xfId="16493" xr:uid="{00000000-0005-0000-0000-0000B50B0000}"/>
    <cellStyle name="20% - Accent2 2 7 2 2 3" xfId="6090" xr:uid="{00000000-0005-0000-0000-0000B60B0000}"/>
    <cellStyle name="20% - Accent2 2 7 2 2 3 2" xfId="23286" xr:uid="{00000000-0005-0000-0000-0000B70B0000}"/>
    <cellStyle name="20% - Accent2 2 7 2 2 4" xfId="20129" xr:uid="{00000000-0005-0000-0000-0000B80B0000}"/>
    <cellStyle name="20% - Accent2 2 7 2 2 5" xfId="12885" xr:uid="{00000000-0005-0000-0000-0000B90B0000}"/>
    <cellStyle name="20% - Accent2 2 7 2 3" xfId="8101" xr:uid="{00000000-0005-0000-0000-0000BA0B0000}"/>
    <cellStyle name="20% - Accent2 2 7 2 3 2" xfId="25297" xr:uid="{00000000-0005-0000-0000-0000BB0B0000}"/>
    <cellStyle name="20% - Accent2 2 7 2 3 3" xfId="14896" xr:uid="{00000000-0005-0000-0000-0000BC0B0000}"/>
    <cellStyle name="20% - Accent2 2 7 2 4" xfId="4493" xr:uid="{00000000-0005-0000-0000-0000BD0B0000}"/>
    <cellStyle name="20% - Accent2 2 7 2 4 2" xfId="21689" xr:uid="{00000000-0005-0000-0000-0000BE0B0000}"/>
    <cellStyle name="20% - Accent2 2 7 2 5" xfId="18532" xr:uid="{00000000-0005-0000-0000-0000BF0B0000}"/>
    <cellStyle name="20% - Accent2 2 7 2 6" xfId="11288" xr:uid="{00000000-0005-0000-0000-0000C00B0000}"/>
    <cellStyle name="20% - Accent2 2 7 3" xfId="1740" xr:uid="{00000000-0005-0000-0000-0000C10B0000}"/>
    <cellStyle name="20% - Accent2 2 7 3 2" xfId="3329" xr:uid="{00000000-0005-0000-0000-0000C20B0000}"/>
    <cellStyle name="20% - Accent2 2 7 3 2 2" xfId="10094" xr:uid="{00000000-0005-0000-0000-0000C30B0000}"/>
    <cellStyle name="20% - Accent2 2 7 3 2 2 2" xfId="27290" xr:uid="{00000000-0005-0000-0000-0000C40B0000}"/>
    <cellStyle name="20% - Accent2 2 7 3 2 2 3" xfId="16889" xr:uid="{00000000-0005-0000-0000-0000C50B0000}"/>
    <cellStyle name="20% - Accent2 2 7 3 2 3" xfId="6486" xr:uid="{00000000-0005-0000-0000-0000C60B0000}"/>
    <cellStyle name="20% - Accent2 2 7 3 2 3 2" xfId="23682" xr:uid="{00000000-0005-0000-0000-0000C70B0000}"/>
    <cellStyle name="20% - Accent2 2 7 3 2 4" xfId="20525" xr:uid="{00000000-0005-0000-0000-0000C80B0000}"/>
    <cellStyle name="20% - Accent2 2 7 3 2 5" xfId="13281" xr:uid="{00000000-0005-0000-0000-0000C90B0000}"/>
    <cellStyle name="20% - Accent2 2 7 3 3" xfId="8509" xr:uid="{00000000-0005-0000-0000-0000CA0B0000}"/>
    <cellStyle name="20% - Accent2 2 7 3 3 2" xfId="25705" xr:uid="{00000000-0005-0000-0000-0000CB0B0000}"/>
    <cellStyle name="20% - Accent2 2 7 3 3 3" xfId="15304" xr:uid="{00000000-0005-0000-0000-0000CC0B0000}"/>
    <cellStyle name="20% - Accent2 2 7 3 4" xfId="4901" xr:uid="{00000000-0005-0000-0000-0000CD0B0000}"/>
    <cellStyle name="20% - Accent2 2 7 3 4 2" xfId="22097" xr:uid="{00000000-0005-0000-0000-0000CE0B0000}"/>
    <cellStyle name="20% - Accent2 2 7 3 5" xfId="18940" xr:uid="{00000000-0005-0000-0000-0000CF0B0000}"/>
    <cellStyle name="20% - Accent2 2 7 3 6" xfId="11696" xr:uid="{00000000-0005-0000-0000-0000D00B0000}"/>
    <cellStyle name="20% - Accent2 2 7 4" xfId="2443" xr:uid="{00000000-0005-0000-0000-0000D10B0000}"/>
    <cellStyle name="20% - Accent2 2 7 4 2" xfId="9208" xr:uid="{00000000-0005-0000-0000-0000D20B0000}"/>
    <cellStyle name="20% - Accent2 2 7 4 2 2" xfId="26404" xr:uid="{00000000-0005-0000-0000-0000D30B0000}"/>
    <cellStyle name="20% - Accent2 2 7 4 2 3" xfId="16003" xr:uid="{00000000-0005-0000-0000-0000D40B0000}"/>
    <cellStyle name="20% - Accent2 2 7 4 3" xfId="5600" xr:uid="{00000000-0005-0000-0000-0000D50B0000}"/>
    <cellStyle name="20% - Accent2 2 7 4 3 2" xfId="22796" xr:uid="{00000000-0005-0000-0000-0000D60B0000}"/>
    <cellStyle name="20% - Accent2 2 7 4 4" xfId="19639" xr:uid="{00000000-0005-0000-0000-0000D70B0000}"/>
    <cellStyle name="20% - Accent2 2 7 4 5" xfId="12395" xr:uid="{00000000-0005-0000-0000-0000D80B0000}"/>
    <cellStyle name="20% - Accent2 2 7 5" xfId="924" xr:uid="{00000000-0005-0000-0000-0000D90B0000}"/>
    <cellStyle name="20% - Accent2 2 7 5 2" xfId="7693" xr:uid="{00000000-0005-0000-0000-0000DA0B0000}"/>
    <cellStyle name="20% - Accent2 2 7 5 2 2" xfId="24889" xr:uid="{00000000-0005-0000-0000-0000DB0B0000}"/>
    <cellStyle name="20% - Accent2 2 7 5 3" xfId="18124" xr:uid="{00000000-0005-0000-0000-0000DC0B0000}"/>
    <cellStyle name="20% - Accent2 2 7 5 4" xfId="14488" xr:uid="{00000000-0005-0000-0000-0000DD0B0000}"/>
    <cellStyle name="20% - Accent2 2 7 6" xfId="6918" xr:uid="{00000000-0005-0000-0000-0000DE0B0000}"/>
    <cellStyle name="20% - Accent2 2 7 6 2" xfId="24114" xr:uid="{00000000-0005-0000-0000-0000DF0B0000}"/>
    <cellStyle name="20% - Accent2 2 7 6 3" xfId="13713" xr:uid="{00000000-0005-0000-0000-0000E00B0000}"/>
    <cellStyle name="20% - Accent2 2 7 7" xfId="4085" xr:uid="{00000000-0005-0000-0000-0000E10B0000}"/>
    <cellStyle name="20% - Accent2 2 7 7 2" xfId="21281" xr:uid="{00000000-0005-0000-0000-0000E20B0000}"/>
    <cellStyle name="20% - Accent2 2 7 8" xfId="17349" xr:uid="{00000000-0005-0000-0000-0000E30B0000}"/>
    <cellStyle name="20% - Accent2 2 7 9" xfId="10880" xr:uid="{00000000-0005-0000-0000-0000E40B0000}"/>
    <cellStyle name="20% - Accent2 2 8" xfId="837" xr:uid="{00000000-0005-0000-0000-0000E50B0000}"/>
    <cellStyle name="20% - Accent2 2 8 2" xfId="2535" xr:uid="{00000000-0005-0000-0000-0000E60B0000}"/>
    <cellStyle name="20% - Accent2 2 8 2 2" xfId="9300" xr:uid="{00000000-0005-0000-0000-0000E70B0000}"/>
    <cellStyle name="20% - Accent2 2 8 2 2 2" xfId="26496" xr:uid="{00000000-0005-0000-0000-0000E80B0000}"/>
    <cellStyle name="20% - Accent2 2 8 2 2 3" xfId="16095" xr:uid="{00000000-0005-0000-0000-0000E90B0000}"/>
    <cellStyle name="20% - Accent2 2 8 2 3" xfId="5692" xr:uid="{00000000-0005-0000-0000-0000EA0B0000}"/>
    <cellStyle name="20% - Accent2 2 8 2 3 2" xfId="22888" xr:uid="{00000000-0005-0000-0000-0000EB0B0000}"/>
    <cellStyle name="20% - Accent2 2 8 2 4" xfId="19731" xr:uid="{00000000-0005-0000-0000-0000EC0B0000}"/>
    <cellStyle name="20% - Accent2 2 8 2 5" xfId="12487" xr:uid="{00000000-0005-0000-0000-0000ED0B0000}"/>
    <cellStyle name="20% - Accent2 2 8 3" xfId="7606" xr:uid="{00000000-0005-0000-0000-0000EE0B0000}"/>
    <cellStyle name="20% - Accent2 2 8 3 2" xfId="24802" xr:uid="{00000000-0005-0000-0000-0000EF0B0000}"/>
    <cellStyle name="20% - Accent2 2 8 3 3" xfId="14401" xr:uid="{00000000-0005-0000-0000-0000F00B0000}"/>
    <cellStyle name="20% - Accent2 2 8 4" xfId="3998" xr:uid="{00000000-0005-0000-0000-0000F10B0000}"/>
    <cellStyle name="20% - Accent2 2 8 4 2" xfId="21194" xr:uid="{00000000-0005-0000-0000-0000F20B0000}"/>
    <cellStyle name="20% - Accent2 2 8 5" xfId="18037" xr:uid="{00000000-0005-0000-0000-0000F30B0000}"/>
    <cellStyle name="20% - Accent2 2 8 6" xfId="10793" xr:uid="{00000000-0005-0000-0000-0000F40B0000}"/>
    <cellStyle name="20% - Accent2 2 9" xfId="1245" xr:uid="{00000000-0005-0000-0000-0000F50B0000}"/>
    <cellStyle name="20% - Accent2 2 9 2" xfId="2846" xr:uid="{00000000-0005-0000-0000-0000F60B0000}"/>
    <cellStyle name="20% - Accent2 2 9 2 2" xfId="9611" xr:uid="{00000000-0005-0000-0000-0000F70B0000}"/>
    <cellStyle name="20% - Accent2 2 9 2 2 2" xfId="26807" xr:uid="{00000000-0005-0000-0000-0000F80B0000}"/>
    <cellStyle name="20% - Accent2 2 9 2 2 3" xfId="16406" xr:uid="{00000000-0005-0000-0000-0000F90B0000}"/>
    <cellStyle name="20% - Accent2 2 9 2 3" xfId="6003" xr:uid="{00000000-0005-0000-0000-0000FA0B0000}"/>
    <cellStyle name="20% - Accent2 2 9 2 3 2" xfId="23199" xr:uid="{00000000-0005-0000-0000-0000FB0B0000}"/>
    <cellStyle name="20% - Accent2 2 9 2 4" xfId="20042" xr:uid="{00000000-0005-0000-0000-0000FC0B0000}"/>
    <cellStyle name="20% - Accent2 2 9 2 5" xfId="12798" xr:uid="{00000000-0005-0000-0000-0000FD0B0000}"/>
    <cellStyle name="20% - Accent2 2 9 3" xfId="8014" xr:uid="{00000000-0005-0000-0000-0000FE0B0000}"/>
    <cellStyle name="20% - Accent2 2 9 3 2" xfId="25210" xr:uid="{00000000-0005-0000-0000-0000FF0B0000}"/>
    <cellStyle name="20% - Accent2 2 9 3 3" xfId="14809" xr:uid="{00000000-0005-0000-0000-0000000C0000}"/>
    <cellStyle name="20% - Accent2 2 9 4" xfId="4406" xr:uid="{00000000-0005-0000-0000-0000010C0000}"/>
    <cellStyle name="20% - Accent2 2 9 4 2" xfId="21602" xr:uid="{00000000-0005-0000-0000-0000020C0000}"/>
    <cellStyle name="20% - Accent2 2 9 5" xfId="18445" xr:uid="{00000000-0005-0000-0000-0000030C0000}"/>
    <cellStyle name="20% - Accent2 2 9 6" xfId="11201" xr:uid="{00000000-0005-0000-0000-0000040C0000}"/>
    <cellStyle name="20% - Accent2 20" xfId="10428" xr:uid="{00000000-0005-0000-0000-0000050C0000}"/>
    <cellStyle name="20% - Accent2 20 2" xfId="27624" xr:uid="{00000000-0005-0000-0000-0000060C0000}"/>
    <cellStyle name="20% - Accent2 20 3" xfId="17223" xr:uid="{00000000-0005-0000-0000-0000070C0000}"/>
    <cellStyle name="20% - Accent2 21" xfId="10442" xr:uid="{00000000-0005-0000-0000-0000080C0000}"/>
    <cellStyle name="20% - Accent2 21 2" xfId="27638" xr:uid="{00000000-0005-0000-0000-0000090C0000}"/>
    <cellStyle name="20% - Accent2 21 3" xfId="17237" xr:uid="{00000000-0005-0000-0000-00000A0C0000}"/>
    <cellStyle name="20% - Accent2 22" xfId="3660" xr:uid="{00000000-0005-0000-0000-00000B0C0000}"/>
    <cellStyle name="20% - Accent2 22 2" xfId="20856" xr:uid="{00000000-0005-0000-0000-00000C0C0000}"/>
    <cellStyle name="20% - Accent2 23" xfId="17249" xr:uid="{00000000-0005-0000-0000-00000D0C0000}"/>
    <cellStyle name="20% - Accent2 24" xfId="27652" xr:uid="{00000000-0005-0000-0000-00000E0C0000}"/>
    <cellStyle name="20% - Accent2 25" xfId="27667" xr:uid="{00000000-0005-0000-0000-00000F0C0000}"/>
    <cellStyle name="20% - Accent2 26" xfId="10454" xr:uid="{00000000-0005-0000-0000-0000100C0000}"/>
    <cellStyle name="20% - Accent2 27" xfId="28007" xr:uid="{00000000-0005-0000-0000-0000110C0000}"/>
    <cellStyle name="20% - Accent2 3" xfId="68" xr:uid="{00000000-0005-0000-0000-0000120C0000}"/>
    <cellStyle name="20% - Accent2 3 10" xfId="6845" xr:uid="{00000000-0005-0000-0000-0000130C0000}"/>
    <cellStyle name="20% - Accent2 3 10 2" xfId="24041" xr:uid="{00000000-0005-0000-0000-0000140C0000}"/>
    <cellStyle name="20% - Accent2 3 10 3" xfId="13640" xr:uid="{00000000-0005-0000-0000-0000150C0000}"/>
    <cellStyle name="20% - Accent2 3 11" xfId="3716" xr:uid="{00000000-0005-0000-0000-0000160C0000}"/>
    <cellStyle name="20% - Accent2 3 11 2" xfId="20912" xr:uid="{00000000-0005-0000-0000-0000170C0000}"/>
    <cellStyle name="20% - Accent2 3 12" xfId="17276" xr:uid="{00000000-0005-0000-0000-0000180C0000}"/>
    <cellStyle name="20% - Accent2 3 13" xfId="27723" xr:uid="{00000000-0005-0000-0000-0000190C0000}"/>
    <cellStyle name="20% - Accent2 3 14" xfId="10511" xr:uid="{00000000-0005-0000-0000-00001A0C0000}"/>
    <cellStyle name="20% - Accent2 3 2" xfId="274" xr:uid="{00000000-0005-0000-0000-00001B0C0000}"/>
    <cellStyle name="20% - Accent2 3 2 10" xfId="27809" xr:uid="{00000000-0005-0000-0000-00001C0C0000}"/>
    <cellStyle name="20% - Accent2 3 2 11" xfId="10597" xr:uid="{00000000-0005-0000-0000-00001D0C0000}"/>
    <cellStyle name="20% - Accent2 3 2 2" xfId="1049" xr:uid="{00000000-0005-0000-0000-00001E0C0000}"/>
    <cellStyle name="20% - Accent2 3 2 2 2" xfId="2662" xr:uid="{00000000-0005-0000-0000-00001F0C0000}"/>
    <cellStyle name="20% - Accent2 3 2 2 2 2" xfId="9427" xr:uid="{00000000-0005-0000-0000-0000200C0000}"/>
    <cellStyle name="20% - Accent2 3 2 2 2 2 2" xfId="26623" xr:uid="{00000000-0005-0000-0000-0000210C0000}"/>
    <cellStyle name="20% - Accent2 3 2 2 2 2 3" xfId="16222" xr:uid="{00000000-0005-0000-0000-0000220C0000}"/>
    <cellStyle name="20% - Accent2 3 2 2 2 3" xfId="5819" xr:uid="{00000000-0005-0000-0000-0000230C0000}"/>
    <cellStyle name="20% - Accent2 3 2 2 2 3 2" xfId="23015" xr:uid="{00000000-0005-0000-0000-0000240C0000}"/>
    <cellStyle name="20% - Accent2 3 2 2 2 4" xfId="19858" xr:uid="{00000000-0005-0000-0000-0000250C0000}"/>
    <cellStyle name="20% - Accent2 3 2 2 2 5" xfId="12614" xr:uid="{00000000-0005-0000-0000-0000260C0000}"/>
    <cellStyle name="20% - Accent2 3 2 2 3" xfId="7818" xr:uid="{00000000-0005-0000-0000-0000270C0000}"/>
    <cellStyle name="20% - Accent2 3 2 2 3 2" xfId="25014" xr:uid="{00000000-0005-0000-0000-0000280C0000}"/>
    <cellStyle name="20% - Accent2 3 2 2 3 3" xfId="14613" xr:uid="{00000000-0005-0000-0000-0000290C0000}"/>
    <cellStyle name="20% - Accent2 3 2 2 4" xfId="4210" xr:uid="{00000000-0005-0000-0000-00002A0C0000}"/>
    <cellStyle name="20% - Accent2 3 2 2 4 2" xfId="21406" xr:uid="{00000000-0005-0000-0000-00002B0C0000}"/>
    <cellStyle name="20% - Accent2 3 2 2 5" xfId="18249" xr:uid="{00000000-0005-0000-0000-00002C0C0000}"/>
    <cellStyle name="20% - Accent2 3 2 2 6" xfId="11005" xr:uid="{00000000-0005-0000-0000-00002D0C0000}"/>
    <cellStyle name="20% - Accent2 3 2 3" xfId="1457" xr:uid="{00000000-0005-0000-0000-00002E0C0000}"/>
    <cellStyle name="20% - Accent2 3 2 3 2" xfId="3058" xr:uid="{00000000-0005-0000-0000-00002F0C0000}"/>
    <cellStyle name="20% - Accent2 3 2 3 2 2" xfId="9823" xr:uid="{00000000-0005-0000-0000-0000300C0000}"/>
    <cellStyle name="20% - Accent2 3 2 3 2 2 2" xfId="27019" xr:uid="{00000000-0005-0000-0000-0000310C0000}"/>
    <cellStyle name="20% - Accent2 3 2 3 2 2 3" xfId="16618" xr:uid="{00000000-0005-0000-0000-0000320C0000}"/>
    <cellStyle name="20% - Accent2 3 2 3 2 3" xfId="6215" xr:uid="{00000000-0005-0000-0000-0000330C0000}"/>
    <cellStyle name="20% - Accent2 3 2 3 2 3 2" xfId="23411" xr:uid="{00000000-0005-0000-0000-0000340C0000}"/>
    <cellStyle name="20% - Accent2 3 2 3 2 4" xfId="20254" xr:uid="{00000000-0005-0000-0000-0000350C0000}"/>
    <cellStyle name="20% - Accent2 3 2 3 2 5" xfId="13010" xr:uid="{00000000-0005-0000-0000-0000360C0000}"/>
    <cellStyle name="20% - Accent2 3 2 3 3" xfId="8226" xr:uid="{00000000-0005-0000-0000-0000370C0000}"/>
    <cellStyle name="20% - Accent2 3 2 3 3 2" xfId="25422" xr:uid="{00000000-0005-0000-0000-0000380C0000}"/>
    <cellStyle name="20% - Accent2 3 2 3 3 3" xfId="15021" xr:uid="{00000000-0005-0000-0000-0000390C0000}"/>
    <cellStyle name="20% - Accent2 3 2 3 4" xfId="4618" xr:uid="{00000000-0005-0000-0000-00003A0C0000}"/>
    <cellStyle name="20% - Accent2 3 2 3 4 2" xfId="21814" xr:uid="{00000000-0005-0000-0000-00003B0C0000}"/>
    <cellStyle name="20% - Accent2 3 2 3 5" xfId="18657" xr:uid="{00000000-0005-0000-0000-00003C0C0000}"/>
    <cellStyle name="20% - Accent2 3 2 3 6" xfId="11413" xr:uid="{00000000-0005-0000-0000-00003D0C0000}"/>
    <cellStyle name="20% - Accent2 3 2 4" xfId="1865" xr:uid="{00000000-0005-0000-0000-00003E0C0000}"/>
    <cellStyle name="20% - Accent2 3 2 4 2" xfId="3454" xr:uid="{00000000-0005-0000-0000-00003F0C0000}"/>
    <cellStyle name="20% - Accent2 3 2 4 2 2" xfId="10219" xr:uid="{00000000-0005-0000-0000-0000400C0000}"/>
    <cellStyle name="20% - Accent2 3 2 4 2 2 2" xfId="27415" xr:uid="{00000000-0005-0000-0000-0000410C0000}"/>
    <cellStyle name="20% - Accent2 3 2 4 2 2 3" xfId="17014" xr:uid="{00000000-0005-0000-0000-0000420C0000}"/>
    <cellStyle name="20% - Accent2 3 2 4 2 3" xfId="6611" xr:uid="{00000000-0005-0000-0000-0000430C0000}"/>
    <cellStyle name="20% - Accent2 3 2 4 2 3 2" xfId="23807" xr:uid="{00000000-0005-0000-0000-0000440C0000}"/>
    <cellStyle name="20% - Accent2 3 2 4 2 4" xfId="20650" xr:uid="{00000000-0005-0000-0000-0000450C0000}"/>
    <cellStyle name="20% - Accent2 3 2 4 2 5" xfId="13406" xr:uid="{00000000-0005-0000-0000-0000460C0000}"/>
    <cellStyle name="20% - Accent2 3 2 4 3" xfId="8634" xr:uid="{00000000-0005-0000-0000-0000470C0000}"/>
    <cellStyle name="20% - Accent2 3 2 4 3 2" xfId="25830" xr:uid="{00000000-0005-0000-0000-0000480C0000}"/>
    <cellStyle name="20% - Accent2 3 2 4 3 3" xfId="15429" xr:uid="{00000000-0005-0000-0000-0000490C0000}"/>
    <cellStyle name="20% - Accent2 3 2 4 4" xfId="5026" xr:uid="{00000000-0005-0000-0000-00004A0C0000}"/>
    <cellStyle name="20% - Accent2 3 2 4 4 2" xfId="22222" xr:uid="{00000000-0005-0000-0000-00004B0C0000}"/>
    <cellStyle name="20% - Accent2 3 2 4 5" xfId="19065" xr:uid="{00000000-0005-0000-0000-00004C0C0000}"/>
    <cellStyle name="20% - Accent2 3 2 4 6" xfId="11821" xr:uid="{00000000-0005-0000-0000-00004D0C0000}"/>
    <cellStyle name="20% - Accent2 3 2 5" xfId="2224" xr:uid="{00000000-0005-0000-0000-00004E0C0000}"/>
    <cellStyle name="20% - Accent2 3 2 5 2" xfId="8990" xr:uid="{00000000-0005-0000-0000-00004F0C0000}"/>
    <cellStyle name="20% - Accent2 3 2 5 2 2" xfId="26186" xr:uid="{00000000-0005-0000-0000-0000500C0000}"/>
    <cellStyle name="20% - Accent2 3 2 5 2 3" xfId="15785" xr:uid="{00000000-0005-0000-0000-0000510C0000}"/>
    <cellStyle name="20% - Accent2 3 2 5 3" xfId="5382" xr:uid="{00000000-0005-0000-0000-0000520C0000}"/>
    <cellStyle name="20% - Accent2 3 2 5 3 2" xfId="22578" xr:uid="{00000000-0005-0000-0000-0000530C0000}"/>
    <cellStyle name="20% - Accent2 3 2 5 4" xfId="19421" xr:uid="{00000000-0005-0000-0000-0000540C0000}"/>
    <cellStyle name="20% - Accent2 3 2 5 5" xfId="12177" xr:uid="{00000000-0005-0000-0000-0000550C0000}"/>
    <cellStyle name="20% - Accent2 3 2 6" xfId="641" xr:uid="{00000000-0005-0000-0000-0000560C0000}"/>
    <cellStyle name="20% - Accent2 3 2 6 2" xfId="7410" xr:uid="{00000000-0005-0000-0000-0000570C0000}"/>
    <cellStyle name="20% - Accent2 3 2 6 2 2" xfId="24606" xr:uid="{00000000-0005-0000-0000-0000580C0000}"/>
    <cellStyle name="20% - Accent2 3 2 6 3" xfId="17841" xr:uid="{00000000-0005-0000-0000-0000590C0000}"/>
    <cellStyle name="20% - Accent2 3 2 6 4" xfId="14205" xr:uid="{00000000-0005-0000-0000-00005A0C0000}"/>
    <cellStyle name="20% - Accent2 3 2 7" xfId="7043" xr:uid="{00000000-0005-0000-0000-00005B0C0000}"/>
    <cellStyle name="20% - Accent2 3 2 7 2" xfId="24239" xr:uid="{00000000-0005-0000-0000-00005C0C0000}"/>
    <cellStyle name="20% - Accent2 3 2 7 3" xfId="13838" xr:uid="{00000000-0005-0000-0000-00005D0C0000}"/>
    <cellStyle name="20% - Accent2 3 2 8" xfId="3802" xr:uid="{00000000-0005-0000-0000-00005E0C0000}"/>
    <cellStyle name="20% - Accent2 3 2 8 2" xfId="20998" xr:uid="{00000000-0005-0000-0000-00005F0C0000}"/>
    <cellStyle name="20% - Accent2 3 2 9" xfId="17474" xr:uid="{00000000-0005-0000-0000-0000600C0000}"/>
    <cellStyle name="20% - Accent2 3 3" xfId="372" xr:uid="{00000000-0005-0000-0000-0000610C0000}"/>
    <cellStyle name="20% - Accent2 3 3 10" xfId="27907" xr:uid="{00000000-0005-0000-0000-0000620C0000}"/>
    <cellStyle name="20% - Accent2 3 3 11" xfId="10695" xr:uid="{00000000-0005-0000-0000-0000630C0000}"/>
    <cellStyle name="20% - Accent2 3 3 2" xfId="1147" xr:uid="{00000000-0005-0000-0000-0000640C0000}"/>
    <cellStyle name="20% - Accent2 3 3 2 2" xfId="2760" xr:uid="{00000000-0005-0000-0000-0000650C0000}"/>
    <cellStyle name="20% - Accent2 3 3 2 2 2" xfId="9525" xr:uid="{00000000-0005-0000-0000-0000660C0000}"/>
    <cellStyle name="20% - Accent2 3 3 2 2 2 2" xfId="26721" xr:uid="{00000000-0005-0000-0000-0000670C0000}"/>
    <cellStyle name="20% - Accent2 3 3 2 2 2 3" xfId="16320" xr:uid="{00000000-0005-0000-0000-0000680C0000}"/>
    <cellStyle name="20% - Accent2 3 3 2 2 3" xfId="5917" xr:uid="{00000000-0005-0000-0000-0000690C0000}"/>
    <cellStyle name="20% - Accent2 3 3 2 2 3 2" xfId="23113" xr:uid="{00000000-0005-0000-0000-00006A0C0000}"/>
    <cellStyle name="20% - Accent2 3 3 2 2 4" xfId="19956" xr:uid="{00000000-0005-0000-0000-00006B0C0000}"/>
    <cellStyle name="20% - Accent2 3 3 2 2 5" xfId="12712" xr:uid="{00000000-0005-0000-0000-00006C0C0000}"/>
    <cellStyle name="20% - Accent2 3 3 2 3" xfId="7916" xr:uid="{00000000-0005-0000-0000-00006D0C0000}"/>
    <cellStyle name="20% - Accent2 3 3 2 3 2" xfId="25112" xr:uid="{00000000-0005-0000-0000-00006E0C0000}"/>
    <cellStyle name="20% - Accent2 3 3 2 3 3" xfId="14711" xr:uid="{00000000-0005-0000-0000-00006F0C0000}"/>
    <cellStyle name="20% - Accent2 3 3 2 4" xfId="4308" xr:uid="{00000000-0005-0000-0000-0000700C0000}"/>
    <cellStyle name="20% - Accent2 3 3 2 4 2" xfId="21504" xr:uid="{00000000-0005-0000-0000-0000710C0000}"/>
    <cellStyle name="20% - Accent2 3 3 2 5" xfId="18347" xr:uid="{00000000-0005-0000-0000-0000720C0000}"/>
    <cellStyle name="20% - Accent2 3 3 2 6" xfId="11103" xr:uid="{00000000-0005-0000-0000-0000730C0000}"/>
    <cellStyle name="20% - Accent2 3 3 3" xfId="1555" xr:uid="{00000000-0005-0000-0000-0000740C0000}"/>
    <cellStyle name="20% - Accent2 3 3 3 2" xfId="3156" xr:uid="{00000000-0005-0000-0000-0000750C0000}"/>
    <cellStyle name="20% - Accent2 3 3 3 2 2" xfId="9921" xr:uid="{00000000-0005-0000-0000-0000760C0000}"/>
    <cellStyle name="20% - Accent2 3 3 3 2 2 2" xfId="27117" xr:uid="{00000000-0005-0000-0000-0000770C0000}"/>
    <cellStyle name="20% - Accent2 3 3 3 2 2 3" xfId="16716" xr:uid="{00000000-0005-0000-0000-0000780C0000}"/>
    <cellStyle name="20% - Accent2 3 3 3 2 3" xfId="6313" xr:uid="{00000000-0005-0000-0000-0000790C0000}"/>
    <cellStyle name="20% - Accent2 3 3 3 2 3 2" xfId="23509" xr:uid="{00000000-0005-0000-0000-00007A0C0000}"/>
    <cellStyle name="20% - Accent2 3 3 3 2 4" xfId="20352" xr:uid="{00000000-0005-0000-0000-00007B0C0000}"/>
    <cellStyle name="20% - Accent2 3 3 3 2 5" xfId="13108" xr:uid="{00000000-0005-0000-0000-00007C0C0000}"/>
    <cellStyle name="20% - Accent2 3 3 3 3" xfId="8324" xr:uid="{00000000-0005-0000-0000-00007D0C0000}"/>
    <cellStyle name="20% - Accent2 3 3 3 3 2" xfId="25520" xr:uid="{00000000-0005-0000-0000-00007E0C0000}"/>
    <cellStyle name="20% - Accent2 3 3 3 3 3" xfId="15119" xr:uid="{00000000-0005-0000-0000-00007F0C0000}"/>
    <cellStyle name="20% - Accent2 3 3 3 4" xfId="4716" xr:uid="{00000000-0005-0000-0000-0000800C0000}"/>
    <cellStyle name="20% - Accent2 3 3 3 4 2" xfId="21912" xr:uid="{00000000-0005-0000-0000-0000810C0000}"/>
    <cellStyle name="20% - Accent2 3 3 3 5" xfId="18755" xr:uid="{00000000-0005-0000-0000-0000820C0000}"/>
    <cellStyle name="20% - Accent2 3 3 3 6" xfId="11511" xr:uid="{00000000-0005-0000-0000-0000830C0000}"/>
    <cellStyle name="20% - Accent2 3 3 4" xfId="1963" xr:uid="{00000000-0005-0000-0000-0000840C0000}"/>
    <cellStyle name="20% - Accent2 3 3 4 2" xfId="3552" xr:uid="{00000000-0005-0000-0000-0000850C0000}"/>
    <cellStyle name="20% - Accent2 3 3 4 2 2" xfId="10317" xr:uid="{00000000-0005-0000-0000-0000860C0000}"/>
    <cellStyle name="20% - Accent2 3 3 4 2 2 2" xfId="27513" xr:uid="{00000000-0005-0000-0000-0000870C0000}"/>
    <cellStyle name="20% - Accent2 3 3 4 2 2 3" xfId="17112" xr:uid="{00000000-0005-0000-0000-0000880C0000}"/>
    <cellStyle name="20% - Accent2 3 3 4 2 3" xfId="6709" xr:uid="{00000000-0005-0000-0000-0000890C0000}"/>
    <cellStyle name="20% - Accent2 3 3 4 2 3 2" xfId="23905" xr:uid="{00000000-0005-0000-0000-00008A0C0000}"/>
    <cellStyle name="20% - Accent2 3 3 4 2 4" xfId="20748" xr:uid="{00000000-0005-0000-0000-00008B0C0000}"/>
    <cellStyle name="20% - Accent2 3 3 4 2 5" xfId="13504" xr:uid="{00000000-0005-0000-0000-00008C0C0000}"/>
    <cellStyle name="20% - Accent2 3 3 4 3" xfId="8732" xr:uid="{00000000-0005-0000-0000-00008D0C0000}"/>
    <cellStyle name="20% - Accent2 3 3 4 3 2" xfId="25928" xr:uid="{00000000-0005-0000-0000-00008E0C0000}"/>
    <cellStyle name="20% - Accent2 3 3 4 3 3" xfId="15527" xr:uid="{00000000-0005-0000-0000-00008F0C0000}"/>
    <cellStyle name="20% - Accent2 3 3 4 4" xfId="5124" xr:uid="{00000000-0005-0000-0000-0000900C0000}"/>
    <cellStyle name="20% - Accent2 3 3 4 4 2" xfId="22320" xr:uid="{00000000-0005-0000-0000-0000910C0000}"/>
    <cellStyle name="20% - Accent2 3 3 4 5" xfId="19163" xr:uid="{00000000-0005-0000-0000-0000920C0000}"/>
    <cellStyle name="20% - Accent2 3 3 4 6" xfId="11919" xr:uid="{00000000-0005-0000-0000-0000930C0000}"/>
    <cellStyle name="20% - Accent2 3 3 5" xfId="2322" xr:uid="{00000000-0005-0000-0000-0000940C0000}"/>
    <cellStyle name="20% - Accent2 3 3 5 2" xfId="9088" xr:uid="{00000000-0005-0000-0000-0000950C0000}"/>
    <cellStyle name="20% - Accent2 3 3 5 2 2" xfId="26284" xr:uid="{00000000-0005-0000-0000-0000960C0000}"/>
    <cellStyle name="20% - Accent2 3 3 5 2 3" xfId="15883" xr:uid="{00000000-0005-0000-0000-0000970C0000}"/>
    <cellStyle name="20% - Accent2 3 3 5 3" xfId="5480" xr:uid="{00000000-0005-0000-0000-0000980C0000}"/>
    <cellStyle name="20% - Accent2 3 3 5 3 2" xfId="22676" xr:uid="{00000000-0005-0000-0000-0000990C0000}"/>
    <cellStyle name="20% - Accent2 3 3 5 4" xfId="19519" xr:uid="{00000000-0005-0000-0000-00009A0C0000}"/>
    <cellStyle name="20% - Accent2 3 3 5 5" xfId="12275" xr:uid="{00000000-0005-0000-0000-00009B0C0000}"/>
    <cellStyle name="20% - Accent2 3 3 6" xfId="739" xr:uid="{00000000-0005-0000-0000-00009C0C0000}"/>
    <cellStyle name="20% - Accent2 3 3 6 2" xfId="7508" xr:uid="{00000000-0005-0000-0000-00009D0C0000}"/>
    <cellStyle name="20% - Accent2 3 3 6 2 2" xfId="24704" xr:uid="{00000000-0005-0000-0000-00009E0C0000}"/>
    <cellStyle name="20% - Accent2 3 3 6 3" xfId="17939" xr:uid="{00000000-0005-0000-0000-00009F0C0000}"/>
    <cellStyle name="20% - Accent2 3 3 6 4" xfId="14303" xr:uid="{00000000-0005-0000-0000-0000A00C0000}"/>
    <cellStyle name="20% - Accent2 3 3 7" xfId="7141" xr:uid="{00000000-0005-0000-0000-0000A10C0000}"/>
    <cellStyle name="20% - Accent2 3 3 7 2" xfId="24337" xr:uid="{00000000-0005-0000-0000-0000A20C0000}"/>
    <cellStyle name="20% - Accent2 3 3 7 3" xfId="13936" xr:uid="{00000000-0005-0000-0000-0000A30C0000}"/>
    <cellStyle name="20% - Accent2 3 3 8" xfId="3900" xr:uid="{00000000-0005-0000-0000-0000A40C0000}"/>
    <cellStyle name="20% - Accent2 3 3 8 2" xfId="21096" xr:uid="{00000000-0005-0000-0000-0000A50C0000}"/>
    <cellStyle name="20% - Accent2 3 3 9" xfId="17572" xr:uid="{00000000-0005-0000-0000-0000A60C0000}"/>
    <cellStyle name="20% - Accent2 3 4" xfId="188" xr:uid="{00000000-0005-0000-0000-0000A70C0000}"/>
    <cellStyle name="20% - Accent2 3 4 2" xfId="1371" xr:uid="{00000000-0005-0000-0000-0000A80C0000}"/>
    <cellStyle name="20% - Accent2 3 4 2 2" xfId="2972" xr:uid="{00000000-0005-0000-0000-0000A90C0000}"/>
    <cellStyle name="20% - Accent2 3 4 2 2 2" xfId="9737" xr:uid="{00000000-0005-0000-0000-0000AA0C0000}"/>
    <cellStyle name="20% - Accent2 3 4 2 2 2 2" xfId="26933" xr:uid="{00000000-0005-0000-0000-0000AB0C0000}"/>
    <cellStyle name="20% - Accent2 3 4 2 2 2 3" xfId="16532" xr:uid="{00000000-0005-0000-0000-0000AC0C0000}"/>
    <cellStyle name="20% - Accent2 3 4 2 2 3" xfId="6129" xr:uid="{00000000-0005-0000-0000-0000AD0C0000}"/>
    <cellStyle name="20% - Accent2 3 4 2 2 3 2" xfId="23325" xr:uid="{00000000-0005-0000-0000-0000AE0C0000}"/>
    <cellStyle name="20% - Accent2 3 4 2 2 4" xfId="20168" xr:uid="{00000000-0005-0000-0000-0000AF0C0000}"/>
    <cellStyle name="20% - Accent2 3 4 2 2 5" xfId="12924" xr:uid="{00000000-0005-0000-0000-0000B00C0000}"/>
    <cellStyle name="20% - Accent2 3 4 2 3" xfId="8140" xr:uid="{00000000-0005-0000-0000-0000B10C0000}"/>
    <cellStyle name="20% - Accent2 3 4 2 3 2" xfId="25336" xr:uid="{00000000-0005-0000-0000-0000B20C0000}"/>
    <cellStyle name="20% - Accent2 3 4 2 3 3" xfId="14935" xr:uid="{00000000-0005-0000-0000-0000B30C0000}"/>
    <cellStyle name="20% - Accent2 3 4 2 4" xfId="4532" xr:uid="{00000000-0005-0000-0000-0000B40C0000}"/>
    <cellStyle name="20% - Accent2 3 4 2 4 2" xfId="21728" xr:uid="{00000000-0005-0000-0000-0000B50C0000}"/>
    <cellStyle name="20% - Accent2 3 4 2 5" xfId="18571" xr:uid="{00000000-0005-0000-0000-0000B60C0000}"/>
    <cellStyle name="20% - Accent2 3 4 2 6" xfId="11327" xr:uid="{00000000-0005-0000-0000-0000B70C0000}"/>
    <cellStyle name="20% - Accent2 3 4 3" xfId="1779" xr:uid="{00000000-0005-0000-0000-0000B80C0000}"/>
    <cellStyle name="20% - Accent2 3 4 3 2" xfId="3368" xr:uid="{00000000-0005-0000-0000-0000B90C0000}"/>
    <cellStyle name="20% - Accent2 3 4 3 2 2" xfId="10133" xr:uid="{00000000-0005-0000-0000-0000BA0C0000}"/>
    <cellStyle name="20% - Accent2 3 4 3 2 2 2" xfId="27329" xr:uid="{00000000-0005-0000-0000-0000BB0C0000}"/>
    <cellStyle name="20% - Accent2 3 4 3 2 2 3" xfId="16928" xr:uid="{00000000-0005-0000-0000-0000BC0C0000}"/>
    <cellStyle name="20% - Accent2 3 4 3 2 3" xfId="6525" xr:uid="{00000000-0005-0000-0000-0000BD0C0000}"/>
    <cellStyle name="20% - Accent2 3 4 3 2 3 2" xfId="23721" xr:uid="{00000000-0005-0000-0000-0000BE0C0000}"/>
    <cellStyle name="20% - Accent2 3 4 3 2 4" xfId="20564" xr:uid="{00000000-0005-0000-0000-0000BF0C0000}"/>
    <cellStyle name="20% - Accent2 3 4 3 2 5" xfId="13320" xr:uid="{00000000-0005-0000-0000-0000C00C0000}"/>
    <cellStyle name="20% - Accent2 3 4 3 3" xfId="8548" xr:uid="{00000000-0005-0000-0000-0000C10C0000}"/>
    <cellStyle name="20% - Accent2 3 4 3 3 2" xfId="25744" xr:uid="{00000000-0005-0000-0000-0000C20C0000}"/>
    <cellStyle name="20% - Accent2 3 4 3 3 3" xfId="15343" xr:uid="{00000000-0005-0000-0000-0000C30C0000}"/>
    <cellStyle name="20% - Accent2 3 4 3 4" xfId="4940" xr:uid="{00000000-0005-0000-0000-0000C40C0000}"/>
    <cellStyle name="20% - Accent2 3 4 3 4 2" xfId="22136" xr:uid="{00000000-0005-0000-0000-0000C50C0000}"/>
    <cellStyle name="20% - Accent2 3 4 3 5" xfId="18979" xr:uid="{00000000-0005-0000-0000-0000C60C0000}"/>
    <cellStyle name="20% - Accent2 3 4 3 6" xfId="11735" xr:uid="{00000000-0005-0000-0000-0000C70C0000}"/>
    <cellStyle name="20% - Accent2 3 4 4" xfId="2466" xr:uid="{00000000-0005-0000-0000-0000C80C0000}"/>
    <cellStyle name="20% - Accent2 3 4 4 2" xfId="9231" xr:uid="{00000000-0005-0000-0000-0000C90C0000}"/>
    <cellStyle name="20% - Accent2 3 4 4 2 2" xfId="26427" xr:uid="{00000000-0005-0000-0000-0000CA0C0000}"/>
    <cellStyle name="20% - Accent2 3 4 4 2 3" xfId="16026" xr:uid="{00000000-0005-0000-0000-0000CB0C0000}"/>
    <cellStyle name="20% - Accent2 3 4 4 3" xfId="5623" xr:uid="{00000000-0005-0000-0000-0000CC0C0000}"/>
    <cellStyle name="20% - Accent2 3 4 4 3 2" xfId="22819" xr:uid="{00000000-0005-0000-0000-0000CD0C0000}"/>
    <cellStyle name="20% - Accent2 3 4 4 4" xfId="19662" xr:uid="{00000000-0005-0000-0000-0000CE0C0000}"/>
    <cellStyle name="20% - Accent2 3 4 4 5" xfId="12418" xr:uid="{00000000-0005-0000-0000-0000CF0C0000}"/>
    <cellStyle name="20% - Accent2 3 4 5" xfId="963" xr:uid="{00000000-0005-0000-0000-0000D00C0000}"/>
    <cellStyle name="20% - Accent2 3 4 5 2" xfId="7732" xr:uid="{00000000-0005-0000-0000-0000D10C0000}"/>
    <cellStyle name="20% - Accent2 3 4 5 2 2" xfId="24928" xr:uid="{00000000-0005-0000-0000-0000D20C0000}"/>
    <cellStyle name="20% - Accent2 3 4 5 3" xfId="18163" xr:uid="{00000000-0005-0000-0000-0000D30C0000}"/>
    <cellStyle name="20% - Accent2 3 4 5 4" xfId="14527" xr:uid="{00000000-0005-0000-0000-0000D40C0000}"/>
    <cellStyle name="20% - Accent2 3 4 6" xfId="6957" xr:uid="{00000000-0005-0000-0000-0000D50C0000}"/>
    <cellStyle name="20% - Accent2 3 4 6 2" xfId="24153" xr:uid="{00000000-0005-0000-0000-0000D60C0000}"/>
    <cellStyle name="20% - Accent2 3 4 6 3" xfId="13752" xr:uid="{00000000-0005-0000-0000-0000D70C0000}"/>
    <cellStyle name="20% - Accent2 3 4 7" xfId="4124" xr:uid="{00000000-0005-0000-0000-0000D80C0000}"/>
    <cellStyle name="20% - Accent2 3 4 7 2" xfId="21320" xr:uid="{00000000-0005-0000-0000-0000D90C0000}"/>
    <cellStyle name="20% - Accent2 3 4 8" xfId="17388" xr:uid="{00000000-0005-0000-0000-0000DA0C0000}"/>
    <cellStyle name="20% - Accent2 3 4 9" xfId="10919" xr:uid="{00000000-0005-0000-0000-0000DB0C0000}"/>
    <cellStyle name="20% - Accent2 3 5" xfId="851" xr:uid="{00000000-0005-0000-0000-0000DC0C0000}"/>
    <cellStyle name="20% - Accent2 3 5 2" xfId="2549" xr:uid="{00000000-0005-0000-0000-0000DD0C0000}"/>
    <cellStyle name="20% - Accent2 3 5 2 2" xfId="9314" xr:uid="{00000000-0005-0000-0000-0000DE0C0000}"/>
    <cellStyle name="20% - Accent2 3 5 2 2 2" xfId="26510" xr:uid="{00000000-0005-0000-0000-0000DF0C0000}"/>
    <cellStyle name="20% - Accent2 3 5 2 2 3" xfId="16109" xr:uid="{00000000-0005-0000-0000-0000E00C0000}"/>
    <cellStyle name="20% - Accent2 3 5 2 3" xfId="5706" xr:uid="{00000000-0005-0000-0000-0000E10C0000}"/>
    <cellStyle name="20% - Accent2 3 5 2 3 2" xfId="22902" xr:uid="{00000000-0005-0000-0000-0000E20C0000}"/>
    <cellStyle name="20% - Accent2 3 5 2 4" xfId="19745" xr:uid="{00000000-0005-0000-0000-0000E30C0000}"/>
    <cellStyle name="20% - Accent2 3 5 2 5" xfId="12501" xr:uid="{00000000-0005-0000-0000-0000E40C0000}"/>
    <cellStyle name="20% - Accent2 3 5 3" xfId="7620" xr:uid="{00000000-0005-0000-0000-0000E50C0000}"/>
    <cellStyle name="20% - Accent2 3 5 3 2" xfId="24816" xr:uid="{00000000-0005-0000-0000-0000E60C0000}"/>
    <cellStyle name="20% - Accent2 3 5 3 3" xfId="14415" xr:uid="{00000000-0005-0000-0000-0000E70C0000}"/>
    <cellStyle name="20% - Accent2 3 5 4" xfId="4012" xr:uid="{00000000-0005-0000-0000-0000E80C0000}"/>
    <cellStyle name="20% - Accent2 3 5 4 2" xfId="21208" xr:uid="{00000000-0005-0000-0000-0000E90C0000}"/>
    <cellStyle name="20% - Accent2 3 5 5" xfId="18051" xr:uid="{00000000-0005-0000-0000-0000EA0C0000}"/>
    <cellStyle name="20% - Accent2 3 5 6" xfId="10807" xr:uid="{00000000-0005-0000-0000-0000EB0C0000}"/>
    <cellStyle name="20% - Accent2 3 6" xfId="1259" xr:uid="{00000000-0005-0000-0000-0000EC0C0000}"/>
    <cellStyle name="20% - Accent2 3 6 2" xfId="2860" xr:uid="{00000000-0005-0000-0000-0000ED0C0000}"/>
    <cellStyle name="20% - Accent2 3 6 2 2" xfId="9625" xr:uid="{00000000-0005-0000-0000-0000EE0C0000}"/>
    <cellStyle name="20% - Accent2 3 6 2 2 2" xfId="26821" xr:uid="{00000000-0005-0000-0000-0000EF0C0000}"/>
    <cellStyle name="20% - Accent2 3 6 2 2 3" xfId="16420" xr:uid="{00000000-0005-0000-0000-0000F00C0000}"/>
    <cellStyle name="20% - Accent2 3 6 2 3" xfId="6017" xr:uid="{00000000-0005-0000-0000-0000F10C0000}"/>
    <cellStyle name="20% - Accent2 3 6 2 3 2" xfId="23213" xr:uid="{00000000-0005-0000-0000-0000F20C0000}"/>
    <cellStyle name="20% - Accent2 3 6 2 4" xfId="20056" xr:uid="{00000000-0005-0000-0000-0000F30C0000}"/>
    <cellStyle name="20% - Accent2 3 6 2 5" xfId="12812" xr:uid="{00000000-0005-0000-0000-0000F40C0000}"/>
    <cellStyle name="20% - Accent2 3 6 3" xfId="8028" xr:uid="{00000000-0005-0000-0000-0000F50C0000}"/>
    <cellStyle name="20% - Accent2 3 6 3 2" xfId="25224" xr:uid="{00000000-0005-0000-0000-0000F60C0000}"/>
    <cellStyle name="20% - Accent2 3 6 3 3" xfId="14823" xr:uid="{00000000-0005-0000-0000-0000F70C0000}"/>
    <cellStyle name="20% - Accent2 3 6 4" xfId="4420" xr:uid="{00000000-0005-0000-0000-0000F80C0000}"/>
    <cellStyle name="20% - Accent2 3 6 4 2" xfId="21616" xr:uid="{00000000-0005-0000-0000-0000F90C0000}"/>
    <cellStyle name="20% - Accent2 3 6 5" xfId="18459" xr:uid="{00000000-0005-0000-0000-0000FA0C0000}"/>
    <cellStyle name="20% - Accent2 3 6 6" xfId="11215" xr:uid="{00000000-0005-0000-0000-0000FB0C0000}"/>
    <cellStyle name="20% - Accent2 3 7" xfId="1667" xr:uid="{00000000-0005-0000-0000-0000FC0C0000}"/>
    <cellStyle name="20% - Accent2 3 7 2" xfId="3256" xr:uid="{00000000-0005-0000-0000-0000FD0C0000}"/>
    <cellStyle name="20% - Accent2 3 7 2 2" xfId="10021" xr:uid="{00000000-0005-0000-0000-0000FE0C0000}"/>
    <cellStyle name="20% - Accent2 3 7 2 2 2" xfId="27217" xr:uid="{00000000-0005-0000-0000-0000FF0C0000}"/>
    <cellStyle name="20% - Accent2 3 7 2 2 3" xfId="16816" xr:uid="{00000000-0005-0000-0000-0000000D0000}"/>
    <cellStyle name="20% - Accent2 3 7 2 3" xfId="6413" xr:uid="{00000000-0005-0000-0000-0000010D0000}"/>
    <cellStyle name="20% - Accent2 3 7 2 3 2" xfId="23609" xr:uid="{00000000-0005-0000-0000-0000020D0000}"/>
    <cellStyle name="20% - Accent2 3 7 2 4" xfId="20452" xr:uid="{00000000-0005-0000-0000-0000030D0000}"/>
    <cellStyle name="20% - Accent2 3 7 2 5" xfId="13208" xr:uid="{00000000-0005-0000-0000-0000040D0000}"/>
    <cellStyle name="20% - Accent2 3 7 3" xfId="8436" xr:uid="{00000000-0005-0000-0000-0000050D0000}"/>
    <cellStyle name="20% - Accent2 3 7 3 2" xfId="25632" xr:uid="{00000000-0005-0000-0000-0000060D0000}"/>
    <cellStyle name="20% - Accent2 3 7 3 3" xfId="15231" xr:uid="{00000000-0005-0000-0000-0000070D0000}"/>
    <cellStyle name="20% - Accent2 3 7 4" xfId="4828" xr:uid="{00000000-0005-0000-0000-0000080D0000}"/>
    <cellStyle name="20% - Accent2 3 7 4 2" xfId="22024" xr:uid="{00000000-0005-0000-0000-0000090D0000}"/>
    <cellStyle name="20% - Accent2 3 7 5" xfId="18867" xr:uid="{00000000-0005-0000-0000-00000A0D0000}"/>
    <cellStyle name="20% - Accent2 3 7 6" xfId="11623" xr:uid="{00000000-0005-0000-0000-00000B0D0000}"/>
    <cellStyle name="20% - Accent2 3 8" xfId="2138" xr:uid="{00000000-0005-0000-0000-00000C0D0000}"/>
    <cellStyle name="20% - Accent2 3 8 2" xfId="8904" xr:uid="{00000000-0005-0000-0000-00000D0D0000}"/>
    <cellStyle name="20% - Accent2 3 8 2 2" xfId="26100" xr:uid="{00000000-0005-0000-0000-00000E0D0000}"/>
    <cellStyle name="20% - Accent2 3 8 2 3" xfId="15699" xr:uid="{00000000-0005-0000-0000-00000F0D0000}"/>
    <cellStyle name="20% - Accent2 3 8 3" xfId="5296" xr:uid="{00000000-0005-0000-0000-0000100D0000}"/>
    <cellStyle name="20% - Accent2 3 8 3 2" xfId="22492" xr:uid="{00000000-0005-0000-0000-0000110D0000}"/>
    <cellStyle name="20% - Accent2 3 8 4" xfId="19335" xr:uid="{00000000-0005-0000-0000-0000120D0000}"/>
    <cellStyle name="20% - Accent2 3 8 5" xfId="12091" xr:uid="{00000000-0005-0000-0000-0000130D0000}"/>
    <cellStyle name="20% - Accent2 3 9" xfId="555" xr:uid="{00000000-0005-0000-0000-0000140D0000}"/>
    <cellStyle name="20% - Accent2 3 9 2" xfId="7324" xr:uid="{00000000-0005-0000-0000-0000150D0000}"/>
    <cellStyle name="20% - Accent2 3 9 2 2" xfId="24520" xr:uid="{00000000-0005-0000-0000-0000160D0000}"/>
    <cellStyle name="20% - Accent2 3 9 3" xfId="17755" xr:uid="{00000000-0005-0000-0000-0000170D0000}"/>
    <cellStyle name="20% - Accent2 3 9 4" xfId="14119" xr:uid="{00000000-0005-0000-0000-0000180D0000}"/>
    <cellStyle name="20% - Accent2 4" xfId="98" xr:uid="{00000000-0005-0000-0000-0000190D0000}"/>
    <cellStyle name="20% - Accent2 4 10" xfId="6873" xr:uid="{00000000-0005-0000-0000-00001A0D0000}"/>
    <cellStyle name="20% - Accent2 4 10 2" xfId="24069" xr:uid="{00000000-0005-0000-0000-00001B0D0000}"/>
    <cellStyle name="20% - Accent2 4 10 3" xfId="13668" xr:uid="{00000000-0005-0000-0000-00001C0D0000}"/>
    <cellStyle name="20% - Accent2 4 11" xfId="3744" xr:uid="{00000000-0005-0000-0000-00001D0D0000}"/>
    <cellStyle name="20% - Accent2 4 11 2" xfId="20940" xr:uid="{00000000-0005-0000-0000-00001E0D0000}"/>
    <cellStyle name="20% - Accent2 4 12" xfId="17304" xr:uid="{00000000-0005-0000-0000-00001F0D0000}"/>
    <cellStyle name="20% - Accent2 4 13" xfId="27751" xr:uid="{00000000-0005-0000-0000-0000200D0000}"/>
    <cellStyle name="20% - Accent2 4 14" xfId="10539" xr:uid="{00000000-0005-0000-0000-0000210D0000}"/>
    <cellStyle name="20% - Accent2 4 2" xfId="302" xr:uid="{00000000-0005-0000-0000-0000220D0000}"/>
    <cellStyle name="20% - Accent2 4 2 10" xfId="27837" xr:uid="{00000000-0005-0000-0000-0000230D0000}"/>
    <cellStyle name="20% - Accent2 4 2 11" xfId="10625" xr:uid="{00000000-0005-0000-0000-0000240D0000}"/>
    <cellStyle name="20% - Accent2 4 2 2" xfId="1077" xr:uid="{00000000-0005-0000-0000-0000250D0000}"/>
    <cellStyle name="20% - Accent2 4 2 2 2" xfId="2690" xr:uid="{00000000-0005-0000-0000-0000260D0000}"/>
    <cellStyle name="20% - Accent2 4 2 2 2 2" xfId="9455" xr:uid="{00000000-0005-0000-0000-0000270D0000}"/>
    <cellStyle name="20% - Accent2 4 2 2 2 2 2" xfId="26651" xr:uid="{00000000-0005-0000-0000-0000280D0000}"/>
    <cellStyle name="20% - Accent2 4 2 2 2 2 3" xfId="16250" xr:uid="{00000000-0005-0000-0000-0000290D0000}"/>
    <cellStyle name="20% - Accent2 4 2 2 2 3" xfId="5847" xr:uid="{00000000-0005-0000-0000-00002A0D0000}"/>
    <cellStyle name="20% - Accent2 4 2 2 2 3 2" xfId="23043" xr:uid="{00000000-0005-0000-0000-00002B0D0000}"/>
    <cellStyle name="20% - Accent2 4 2 2 2 4" xfId="19886" xr:uid="{00000000-0005-0000-0000-00002C0D0000}"/>
    <cellStyle name="20% - Accent2 4 2 2 2 5" xfId="12642" xr:uid="{00000000-0005-0000-0000-00002D0D0000}"/>
    <cellStyle name="20% - Accent2 4 2 2 3" xfId="7846" xr:uid="{00000000-0005-0000-0000-00002E0D0000}"/>
    <cellStyle name="20% - Accent2 4 2 2 3 2" xfId="25042" xr:uid="{00000000-0005-0000-0000-00002F0D0000}"/>
    <cellStyle name="20% - Accent2 4 2 2 3 3" xfId="14641" xr:uid="{00000000-0005-0000-0000-0000300D0000}"/>
    <cellStyle name="20% - Accent2 4 2 2 4" xfId="4238" xr:uid="{00000000-0005-0000-0000-0000310D0000}"/>
    <cellStyle name="20% - Accent2 4 2 2 4 2" xfId="21434" xr:uid="{00000000-0005-0000-0000-0000320D0000}"/>
    <cellStyle name="20% - Accent2 4 2 2 5" xfId="18277" xr:uid="{00000000-0005-0000-0000-0000330D0000}"/>
    <cellStyle name="20% - Accent2 4 2 2 6" xfId="11033" xr:uid="{00000000-0005-0000-0000-0000340D0000}"/>
    <cellStyle name="20% - Accent2 4 2 3" xfId="1485" xr:uid="{00000000-0005-0000-0000-0000350D0000}"/>
    <cellStyle name="20% - Accent2 4 2 3 2" xfId="3086" xr:uid="{00000000-0005-0000-0000-0000360D0000}"/>
    <cellStyle name="20% - Accent2 4 2 3 2 2" xfId="9851" xr:uid="{00000000-0005-0000-0000-0000370D0000}"/>
    <cellStyle name="20% - Accent2 4 2 3 2 2 2" xfId="27047" xr:uid="{00000000-0005-0000-0000-0000380D0000}"/>
    <cellStyle name="20% - Accent2 4 2 3 2 2 3" xfId="16646" xr:uid="{00000000-0005-0000-0000-0000390D0000}"/>
    <cellStyle name="20% - Accent2 4 2 3 2 3" xfId="6243" xr:uid="{00000000-0005-0000-0000-00003A0D0000}"/>
    <cellStyle name="20% - Accent2 4 2 3 2 3 2" xfId="23439" xr:uid="{00000000-0005-0000-0000-00003B0D0000}"/>
    <cellStyle name="20% - Accent2 4 2 3 2 4" xfId="20282" xr:uid="{00000000-0005-0000-0000-00003C0D0000}"/>
    <cellStyle name="20% - Accent2 4 2 3 2 5" xfId="13038" xr:uid="{00000000-0005-0000-0000-00003D0D0000}"/>
    <cellStyle name="20% - Accent2 4 2 3 3" xfId="8254" xr:uid="{00000000-0005-0000-0000-00003E0D0000}"/>
    <cellStyle name="20% - Accent2 4 2 3 3 2" xfId="25450" xr:uid="{00000000-0005-0000-0000-00003F0D0000}"/>
    <cellStyle name="20% - Accent2 4 2 3 3 3" xfId="15049" xr:uid="{00000000-0005-0000-0000-0000400D0000}"/>
    <cellStyle name="20% - Accent2 4 2 3 4" xfId="4646" xr:uid="{00000000-0005-0000-0000-0000410D0000}"/>
    <cellStyle name="20% - Accent2 4 2 3 4 2" xfId="21842" xr:uid="{00000000-0005-0000-0000-0000420D0000}"/>
    <cellStyle name="20% - Accent2 4 2 3 5" xfId="18685" xr:uid="{00000000-0005-0000-0000-0000430D0000}"/>
    <cellStyle name="20% - Accent2 4 2 3 6" xfId="11441" xr:uid="{00000000-0005-0000-0000-0000440D0000}"/>
    <cellStyle name="20% - Accent2 4 2 4" xfId="1893" xr:uid="{00000000-0005-0000-0000-0000450D0000}"/>
    <cellStyle name="20% - Accent2 4 2 4 2" xfId="3482" xr:uid="{00000000-0005-0000-0000-0000460D0000}"/>
    <cellStyle name="20% - Accent2 4 2 4 2 2" xfId="10247" xr:uid="{00000000-0005-0000-0000-0000470D0000}"/>
    <cellStyle name="20% - Accent2 4 2 4 2 2 2" xfId="27443" xr:uid="{00000000-0005-0000-0000-0000480D0000}"/>
    <cellStyle name="20% - Accent2 4 2 4 2 2 3" xfId="17042" xr:uid="{00000000-0005-0000-0000-0000490D0000}"/>
    <cellStyle name="20% - Accent2 4 2 4 2 3" xfId="6639" xr:uid="{00000000-0005-0000-0000-00004A0D0000}"/>
    <cellStyle name="20% - Accent2 4 2 4 2 3 2" xfId="23835" xr:uid="{00000000-0005-0000-0000-00004B0D0000}"/>
    <cellStyle name="20% - Accent2 4 2 4 2 4" xfId="20678" xr:uid="{00000000-0005-0000-0000-00004C0D0000}"/>
    <cellStyle name="20% - Accent2 4 2 4 2 5" xfId="13434" xr:uid="{00000000-0005-0000-0000-00004D0D0000}"/>
    <cellStyle name="20% - Accent2 4 2 4 3" xfId="8662" xr:uid="{00000000-0005-0000-0000-00004E0D0000}"/>
    <cellStyle name="20% - Accent2 4 2 4 3 2" xfId="25858" xr:uid="{00000000-0005-0000-0000-00004F0D0000}"/>
    <cellStyle name="20% - Accent2 4 2 4 3 3" xfId="15457" xr:uid="{00000000-0005-0000-0000-0000500D0000}"/>
    <cellStyle name="20% - Accent2 4 2 4 4" xfId="5054" xr:uid="{00000000-0005-0000-0000-0000510D0000}"/>
    <cellStyle name="20% - Accent2 4 2 4 4 2" xfId="22250" xr:uid="{00000000-0005-0000-0000-0000520D0000}"/>
    <cellStyle name="20% - Accent2 4 2 4 5" xfId="19093" xr:uid="{00000000-0005-0000-0000-0000530D0000}"/>
    <cellStyle name="20% - Accent2 4 2 4 6" xfId="11849" xr:uid="{00000000-0005-0000-0000-0000540D0000}"/>
    <cellStyle name="20% - Accent2 4 2 5" xfId="2252" xr:uid="{00000000-0005-0000-0000-0000550D0000}"/>
    <cellStyle name="20% - Accent2 4 2 5 2" xfId="9018" xr:uid="{00000000-0005-0000-0000-0000560D0000}"/>
    <cellStyle name="20% - Accent2 4 2 5 2 2" xfId="26214" xr:uid="{00000000-0005-0000-0000-0000570D0000}"/>
    <cellStyle name="20% - Accent2 4 2 5 2 3" xfId="15813" xr:uid="{00000000-0005-0000-0000-0000580D0000}"/>
    <cellStyle name="20% - Accent2 4 2 5 3" xfId="5410" xr:uid="{00000000-0005-0000-0000-0000590D0000}"/>
    <cellStyle name="20% - Accent2 4 2 5 3 2" xfId="22606" xr:uid="{00000000-0005-0000-0000-00005A0D0000}"/>
    <cellStyle name="20% - Accent2 4 2 5 4" xfId="19449" xr:uid="{00000000-0005-0000-0000-00005B0D0000}"/>
    <cellStyle name="20% - Accent2 4 2 5 5" xfId="12205" xr:uid="{00000000-0005-0000-0000-00005C0D0000}"/>
    <cellStyle name="20% - Accent2 4 2 6" xfId="669" xr:uid="{00000000-0005-0000-0000-00005D0D0000}"/>
    <cellStyle name="20% - Accent2 4 2 6 2" xfId="7438" xr:uid="{00000000-0005-0000-0000-00005E0D0000}"/>
    <cellStyle name="20% - Accent2 4 2 6 2 2" xfId="24634" xr:uid="{00000000-0005-0000-0000-00005F0D0000}"/>
    <cellStyle name="20% - Accent2 4 2 6 3" xfId="17869" xr:uid="{00000000-0005-0000-0000-0000600D0000}"/>
    <cellStyle name="20% - Accent2 4 2 6 4" xfId="14233" xr:uid="{00000000-0005-0000-0000-0000610D0000}"/>
    <cellStyle name="20% - Accent2 4 2 7" xfId="7071" xr:uid="{00000000-0005-0000-0000-0000620D0000}"/>
    <cellStyle name="20% - Accent2 4 2 7 2" xfId="24267" xr:uid="{00000000-0005-0000-0000-0000630D0000}"/>
    <cellStyle name="20% - Accent2 4 2 7 3" xfId="13866" xr:uid="{00000000-0005-0000-0000-0000640D0000}"/>
    <cellStyle name="20% - Accent2 4 2 8" xfId="3830" xr:uid="{00000000-0005-0000-0000-0000650D0000}"/>
    <cellStyle name="20% - Accent2 4 2 8 2" xfId="21026" xr:uid="{00000000-0005-0000-0000-0000660D0000}"/>
    <cellStyle name="20% - Accent2 4 2 9" xfId="17502" xr:uid="{00000000-0005-0000-0000-0000670D0000}"/>
    <cellStyle name="20% - Accent2 4 3" xfId="400" xr:uid="{00000000-0005-0000-0000-0000680D0000}"/>
    <cellStyle name="20% - Accent2 4 3 10" xfId="27935" xr:uid="{00000000-0005-0000-0000-0000690D0000}"/>
    <cellStyle name="20% - Accent2 4 3 11" xfId="10723" xr:uid="{00000000-0005-0000-0000-00006A0D0000}"/>
    <cellStyle name="20% - Accent2 4 3 2" xfId="1175" xr:uid="{00000000-0005-0000-0000-00006B0D0000}"/>
    <cellStyle name="20% - Accent2 4 3 2 2" xfId="2788" xr:uid="{00000000-0005-0000-0000-00006C0D0000}"/>
    <cellStyle name="20% - Accent2 4 3 2 2 2" xfId="9553" xr:uid="{00000000-0005-0000-0000-00006D0D0000}"/>
    <cellStyle name="20% - Accent2 4 3 2 2 2 2" xfId="26749" xr:uid="{00000000-0005-0000-0000-00006E0D0000}"/>
    <cellStyle name="20% - Accent2 4 3 2 2 2 3" xfId="16348" xr:uid="{00000000-0005-0000-0000-00006F0D0000}"/>
    <cellStyle name="20% - Accent2 4 3 2 2 3" xfId="5945" xr:uid="{00000000-0005-0000-0000-0000700D0000}"/>
    <cellStyle name="20% - Accent2 4 3 2 2 3 2" xfId="23141" xr:uid="{00000000-0005-0000-0000-0000710D0000}"/>
    <cellStyle name="20% - Accent2 4 3 2 2 4" xfId="19984" xr:uid="{00000000-0005-0000-0000-0000720D0000}"/>
    <cellStyle name="20% - Accent2 4 3 2 2 5" xfId="12740" xr:uid="{00000000-0005-0000-0000-0000730D0000}"/>
    <cellStyle name="20% - Accent2 4 3 2 3" xfId="7944" xr:uid="{00000000-0005-0000-0000-0000740D0000}"/>
    <cellStyle name="20% - Accent2 4 3 2 3 2" xfId="25140" xr:uid="{00000000-0005-0000-0000-0000750D0000}"/>
    <cellStyle name="20% - Accent2 4 3 2 3 3" xfId="14739" xr:uid="{00000000-0005-0000-0000-0000760D0000}"/>
    <cellStyle name="20% - Accent2 4 3 2 4" xfId="4336" xr:uid="{00000000-0005-0000-0000-0000770D0000}"/>
    <cellStyle name="20% - Accent2 4 3 2 4 2" xfId="21532" xr:uid="{00000000-0005-0000-0000-0000780D0000}"/>
    <cellStyle name="20% - Accent2 4 3 2 5" xfId="18375" xr:uid="{00000000-0005-0000-0000-0000790D0000}"/>
    <cellStyle name="20% - Accent2 4 3 2 6" xfId="11131" xr:uid="{00000000-0005-0000-0000-00007A0D0000}"/>
    <cellStyle name="20% - Accent2 4 3 3" xfId="1583" xr:uid="{00000000-0005-0000-0000-00007B0D0000}"/>
    <cellStyle name="20% - Accent2 4 3 3 2" xfId="3184" xr:uid="{00000000-0005-0000-0000-00007C0D0000}"/>
    <cellStyle name="20% - Accent2 4 3 3 2 2" xfId="9949" xr:uid="{00000000-0005-0000-0000-00007D0D0000}"/>
    <cellStyle name="20% - Accent2 4 3 3 2 2 2" xfId="27145" xr:uid="{00000000-0005-0000-0000-00007E0D0000}"/>
    <cellStyle name="20% - Accent2 4 3 3 2 2 3" xfId="16744" xr:uid="{00000000-0005-0000-0000-00007F0D0000}"/>
    <cellStyle name="20% - Accent2 4 3 3 2 3" xfId="6341" xr:uid="{00000000-0005-0000-0000-0000800D0000}"/>
    <cellStyle name="20% - Accent2 4 3 3 2 3 2" xfId="23537" xr:uid="{00000000-0005-0000-0000-0000810D0000}"/>
    <cellStyle name="20% - Accent2 4 3 3 2 4" xfId="20380" xr:uid="{00000000-0005-0000-0000-0000820D0000}"/>
    <cellStyle name="20% - Accent2 4 3 3 2 5" xfId="13136" xr:uid="{00000000-0005-0000-0000-0000830D0000}"/>
    <cellStyle name="20% - Accent2 4 3 3 3" xfId="8352" xr:uid="{00000000-0005-0000-0000-0000840D0000}"/>
    <cellStyle name="20% - Accent2 4 3 3 3 2" xfId="25548" xr:uid="{00000000-0005-0000-0000-0000850D0000}"/>
    <cellStyle name="20% - Accent2 4 3 3 3 3" xfId="15147" xr:uid="{00000000-0005-0000-0000-0000860D0000}"/>
    <cellStyle name="20% - Accent2 4 3 3 4" xfId="4744" xr:uid="{00000000-0005-0000-0000-0000870D0000}"/>
    <cellStyle name="20% - Accent2 4 3 3 4 2" xfId="21940" xr:uid="{00000000-0005-0000-0000-0000880D0000}"/>
    <cellStyle name="20% - Accent2 4 3 3 5" xfId="18783" xr:uid="{00000000-0005-0000-0000-0000890D0000}"/>
    <cellStyle name="20% - Accent2 4 3 3 6" xfId="11539" xr:uid="{00000000-0005-0000-0000-00008A0D0000}"/>
    <cellStyle name="20% - Accent2 4 3 4" xfId="1991" xr:uid="{00000000-0005-0000-0000-00008B0D0000}"/>
    <cellStyle name="20% - Accent2 4 3 4 2" xfId="3580" xr:uid="{00000000-0005-0000-0000-00008C0D0000}"/>
    <cellStyle name="20% - Accent2 4 3 4 2 2" xfId="10345" xr:uid="{00000000-0005-0000-0000-00008D0D0000}"/>
    <cellStyle name="20% - Accent2 4 3 4 2 2 2" xfId="27541" xr:uid="{00000000-0005-0000-0000-00008E0D0000}"/>
    <cellStyle name="20% - Accent2 4 3 4 2 2 3" xfId="17140" xr:uid="{00000000-0005-0000-0000-00008F0D0000}"/>
    <cellStyle name="20% - Accent2 4 3 4 2 3" xfId="6737" xr:uid="{00000000-0005-0000-0000-0000900D0000}"/>
    <cellStyle name="20% - Accent2 4 3 4 2 3 2" xfId="23933" xr:uid="{00000000-0005-0000-0000-0000910D0000}"/>
    <cellStyle name="20% - Accent2 4 3 4 2 4" xfId="20776" xr:uid="{00000000-0005-0000-0000-0000920D0000}"/>
    <cellStyle name="20% - Accent2 4 3 4 2 5" xfId="13532" xr:uid="{00000000-0005-0000-0000-0000930D0000}"/>
    <cellStyle name="20% - Accent2 4 3 4 3" xfId="8760" xr:uid="{00000000-0005-0000-0000-0000940D0000}"/>
    <cellStyle name="20% - Accent2 4 3 4 3 2" xfId="25956" xr:uid="{00000000-0005-0000-0000-0000950D0000}"/>
    <cellStyle name="20% - Accent2 4 3 4 3 3" xfId="15555" xr:uid="{00000000-0005-0000-0000-0000960D0000}"/>
    <cellStyle name="20% - Accent2 4 3 4 4" xfId="5152" xr:uid="{00000000-0005-0000-0000-0000970D0000}"/>
    <cellStyle name="20% - Accent2 4 3 4 4 2" xfId="22348" xr:uid="{00000000-0005-0000-0000-0000980D0000}"/>
    <cellStyle name="20% - Accent2 4 3 4 5" xfId="19191" xr:uid="{00000000-0005-0000-0000-0000990D0000}"/>
    <cellStyle name="20% - Accent2 4 3 4 6" xfId="11947" xr:uid="{00000000-0005-0000-0000-00009A0D0000}"/>
    <cellStyle name="20% - Accent2 4 3 5" xfId="2350" xr:uid="{00000000-0005-0000-0000-00009B0D0000}"/>
    <cellStyle name="20% - Accent2 4 3 5 2" xfId="9116" xr:uid="{00000000-0005-0000-0000-00009C0D0000}"/>
    <cellStyle name="20% - Accent2 4 3 5 2 2" xfId="26312" xr:uid="{00000000-0005-0000-0000-00009D0D0000}"/>
    <cellStyle name="20% - Accent2 4 3 5 2 3" xfId="15911" xr:uid="{00000000-0005-0000-0000-00009E0D0000}"/>
    <cellStyle name="20% - Accent2 4 3 5 3" xfId="5508" xr:uid="{00000000-0005-0000-0000-00009F0D0000}"/>
    <cellStyle name="20% - Accent2 4 3 5 3 2" xfId="22704" xr:uid="{00000000-0005-0000-0000-0000A00D0000}"/>
    <cellStyle name="20% - Accent2 4 3 5 4" xfId="19547" xr:uid="{00000000-0005-0000-0000-0000A10D0000}"/>
    <cellStyle name="20% - Accent2 4 3 5 5" xfId="12303" xr:uid="{00000000-0005-0000-0000-0000A20D0000}"/>
    <cellStyle name="20% - Accent2 4 3 6" xfId="767" xr:uid="{00000000-0005-0000-0000-0000A30D0000}"/>
    <cellStyle name="20% - Accent2 4 3 6 2" xfId="7536" xr:uid="{00000000-0005-0000-0000-0000A40D0000}"/>
    <cellStyle name="20% - Accent2 4 3 6 2 2" xfId="24732" xr:uid="{00000000-0005-0000-0000-0000A50D0000}"/>
    <cellStyle name="20% - Accent2 4 3 6 3" xfId="17967" xr:uid="{00000000-0005-0000-0000-0000A60D0000}"/>
    <cellStyle name="20% - Accent2 4 3 6 4" xfId="14331" xr:uid="{00000000-0005-0000-0000-0000A70D0000}"/>
    <cellStyle name="20% - Accent2 4 3 7" xfId="7169" xr:uid="{00000000-0005-0000-0000-0000A80D0000}"/>
    <cellStyle name="20% - Accent2 4 3 7 2" xfId="24365" xr:uid="{00000000-0005-0000-0000-0000A90D0000}"/>
    <cellStyle name="20% - Accent2 4 3 7 3" xfId="13964" xr:uid="{00000000-0005-0000-0000-0000AA0D0000}"/>
    <cellStyle name="20% - Accent2 4 3 8" xfId="3928" xr:uid="{00000000-0005-0000-0000-0000AB0D0000}"/>
    <cellStyle name="20% - Accent2 4 3 8 2" xfId="21124" xr:uid="{00000000-0005-0000-0000-0000AC0D0000}"/>
    <cellStyle name="20% - Accent2 4 3 9" xfId="17600" xr:uid="{00000000-0005-0000-0000-0000AD0D0000}"/>
    <cellStyle name="20% - Accent2 4 4" xfId="216" xr:uid="{00000000-0005-0000-0000-0000AE0D0000}"/>
    <cellStyle name="20% - Accent2 4 4 2" xfId="1399" xr:uid="{00000000-0005-0000-0000-0000AF0D0000}"/>
    <cellStyle name="20% - Accent2 4 4 2 2" xfId="3000" xr:uid="{00000000-0005-0000-0000-0000B00D0000}"/>
    <cellStyle name="20% - Accent2 4 4 2 2 2" xfId="9765" xr:uid="{00000000-0005-0000-0000-0000B10D0000}"/>
    <cellStyle name="20% - Accent2 4 4 2 2 2 2" xfId="26961" xr:uid="{00000000-0005-0000-0000-0000B20D0000}"/>
    <cellStyle name="20% - Accent2 4 4 2 2 2 3" xfId="16560" xr:uid="{00000000-0005-0000-0000-0000B30D0000}"/>
    <cellStyle name="20% - Accent2 4 4 2 2 3" xfId="6157" xr:uid="{00000000-0005-0000-0000-0000B40D0000}"/>
    <cellStyle name="20% - Accent2 4 4 2 2 3 2" xfId="23353" xr:uid="{00000000-0005-0000-0000-0000B50D0000}"/>
    <cellStyle name="20% - Accent2 4 4 2 2 4" xfId="20196" xr:uid="{00000000-0005-0000-0000-0000B60D0000}"/>
    <cellStyle name="20% - Accent2 4 4 2 2 5" xfId="12952" xr:uid="{00000000-0005-0000-0000-0000B70D0000}"/>
    <cellStyle name="20% - Accent2 4 4 2 3" xfId="8168" xr:uid="{00000000-0005-0000-0000-0000B80D0000}"/>
    <cellStyle name="20% - Accent2 4 4 2 3 2" xfId="25364" xr:uid="{00000000-0005-0000-0000-0000B90D0000}"/>
    <cellStyle name="20% - Accent2 4 4 2 3 3" xfId="14963" xr:uid="{00000000-0005-0000-0000-0000BA0D0000}"/>
    <cellStyle name="20% - Accent2 4 4 2 4" xfId="4560" xr:uid="{00000000-0005-0000-0000-0000BB0D0000}"/>
    <cellStyle name="20% - Accent2 4 4 2 4 2" xfId="21756" xr:uid="{00000000-0005-0000-0000-0000BC0D0000}"/>
    <cellStyle name="20% - Accent2 4 4 2 5" xfId="18599" xr:uid="{00000000-0005-0000-0000-0000BD0D0000}"/>
    <cellStyle name="20% - Accent2 4 4 2 6" xfId="11355" xr:uid="{00000000-0005-0000-0000-0000BE0D0000}"/>
    <cellStyle name="20% - Accent2 4 4 3" xfId="1807" xr:uid="{00000000-0005-0000-0000-0000BF0D0000}"/>
    <cellStyle name="20% - Accent2 4 4 3 2" xfId="3396" xr:uid="{00000000-0005-0000-0000-0000C00D0000}"/>
    <cellStyle name="20% - Accent2 4 4 3 2 2" xfId="10161" xr:uid="{00000000-0005-0000-0000-0000C10D0000}"/>
    <cellStyle name="20% - Accent2 4 4 3 2 2 2" xfId="27357" xr:uid="{00000000-0005-0000-0000-0000C20D0000}"/>
    <cellStyle name="20% - Accent2 4 4 3 2 2 3" xfId="16956" xr:uid="{00000000-0005-0000-0000-0000C30D0000}"/>
    <cellStyle name="20% - Accent2 4 4 3 2 3" xfId="6553" xr:uid="{00000000-0005-0000-0000-0000C40D0000}"/>
    <cellStyle name="20% - Accent2 4 4 3 2 3 2" xfId="23749" xr:uid="{00000000-0005-0000-0000-0000C50D0000}"/>
    <cellStyle name="20% - Accent2 4 4 3 2 4" xfId="20592" xr:uid="{00000000-0005-0000-0000-0000C60D0000}"/>
    <cellStyle name="20% - Accent2 4 4 3 2 5" xfId="13348" xr:uid="{00000000-0005-0000-0000-0000C70D0000}"/>
    <cellStyle name="20% - Accent2 4 4 3 3" xfId="8576" xr:uid="{00000000-0005-0000-0000-0000C80D0000}"/>
    <cellStyle name="20% - Accent2 4 4 3 3 2" xfId="25772" xr:uid="{00000000-0005-0000-0000-0000C90D0000}"/>
    <cellStyle name="20% - Accent2 4 4 3 3 3" xfId="15371" xr:uid="{00000000-0005-0000-0000-0000CA0D0000}"/>
    <cellStyle name="20% - Accent2 4 4 3 4" xfId="4968" xr:uid="{00000000-0005-0000-0000-0000CB0D0000}"/>
    <cellStyle name="20% - Accent2 4 4 3 4 2" xfId="22164" xr:uid="{00000000-0005-0000-0000-0000CC0D0000}"/>
    <cellStyle name="20% - Accent2 4 4 3 5" xfId="19007" xr:uid="{00000000-0005-0000-0000-0000CD0D0000}"/>
    <cellStyle name="20% - Accent2 4 4 3 6" xfId="11763" xr:uid="{00000000-0005-0000-0000-0000CE0D0000}"/>
    <cellStyle name="20% - Accent2 4 4 4" xfId="2436" xr:uid="{00000000-0005-0000-0000-0000CF0D0000}"/>
    <cellStyle name="20% - Accent2 4 4 4 2" xfId="9201" xr:uid="{00000000-0005-0000-0000-0000D00D0000}"/>
    <cellStyle name="20% - Accent2 4 4 4 2 2" xfId="26397" xr:uid="{00000000-0005-0000-0000-0000D10D0000}"/>
    <cellStyle name="20% - Accent2 4 4 4 2 3" xfId="15996" xr:uid="{00000000-0005-0000-0000-0000D20D0000}"/>
    <cellStyle name="20% - Accent2 4 4 4 3" xfId="5593" xr:uid="{00000000-0005-0000-0000-0000D30D0000}"/>
    <cellStyle name="20% - Accent2 4 4 4 3 2" xfId="22789" xr:uid="{00000000-0005-0000-0000-0000D40D0000}"/>
    <cellStyle name="20% - Accent2 4 4 4 4" xfId="19632" xr:uid="{00000000-0005-0000-0000-0000D50D0000}"/>
    <cellStyle name="20% - Accent2 4 4 4 5" xfId="12388" xr:uid="{00000000-0005-0000-0000-0000D60D0000}"/>
    <cellStyle name="20% - Accent2 4 4 5" xfId="991" xr:uid="{00000000-0005-0000-0000-0000D70D0000}"/>
    <cellStyle name="20% - Accent2 4 4 5 2" xfId="7760" xr:uid="{00000000-0005-0000-0000-0000D80D0000}"/>
    <cellStyle name="20% - Accent2 4 4 5 2 2" xfId="24956" xr:uid="{00000000-0005-0000-0000-0000D90D0000}"/>
    <cellStyle name="20% - Accent2 4 4 5 3" xfId="18191" xr:uid="{00000000-0005-0000-0000-0000DA0D0000}"/>
    <cellStyle name="20% - Accent2 4 4 5 4" xfId="14555" xr:uid="{00000000-0005-0000-0000-0000DB0D0000}"/>
    <cellStyle name="20% - Accent2 4 4 6" xfId="6985" xr:uid="{00000000-0005-0000-0000-0000DC0D0000}"/>
    <cellStyle name="20% - Accent2 4 4 6 2" xfId="24181" xr:uid="{00000000-0005-0000-0000-0000DD0D0000}"/>
    <cellStyle name="20% - Accent2 4 4 6 3" xfId="13780" xr:uid="{00000000-0005-0000-0000-0000DE0D0000}"/>
    <cellStyle name="20% - Accent2 4 4 7" xfId="4152" xr:uid="{00000000-0005-0000-0000-0000DF0D0000}"/>
    <cellStyle name="20% - Accent2 4 4 7 2" xfId="21348" xr:uid="{00000000-0005-0000-0000-0000E00D0000}"/>
    <cellStyle name="20% - Accent2 4 4 8" xfId="17416" xr:uid="{00000000-0005-0000-0000-0000E10D0000}"/>
    <cellStyle name="20% - Accent2 4 4 9" xfId="10947" xr:uid="{00000000-0005-0000-0000-0000E20D0000}"/>
    <cellStyle name="20% - Accent2 4 5" xfId="879" xr:uid="{00000000-0005-0000-0000-0000E30D0000}"/>
    <cellStyle name="20% - Accent2 4 5 2" xfId="2577" xr:uid="{00000000-0005-0000-0000-0000E40D0000}"/>
    <cellStyle name="20% - Accent2 4 5 2 2" xfId="9342" xr:uid="{00000000-0005-0000-0000-0000E50D0000}"/>
    <cellStyle name="20% - Accent2 4 5 2 2 2" xfId="26538" xr:uid="{00000000-0005-0000-0000-0000E60D0000}"/>
    <cellStyle name="20% - Accent2 4 5 2 2 3" xfId="16137" xr:uid="{00000000-0005-0000-0000-0000E70D0000}"/>
    <cellStyle name="20% - Accent2 4 5 2 3" xfId="5734" xr:uid="{00000000-0005-0000-0000-0000E80D0000}"/>
    <cellStyle name="20% - Accent2 4 5 2 3 2" xfId="22930" xr:uid="{00000000-0005-0000-0000-0000E90D0000}"/>
    <cellStyle name="20% - Accent2 4 5 2 4" xfId="19773" xr:uid="{00000000-0005-0000-0000-0000EA0D0000}"/>
    <cellStyle name="20% - Accent2 4 5 2 5" xfId="12529" xr:uid="{00000000-0005-0000-0000-0000EB0D0000}"/>
    <cellStyle name="20% - Accent2 4 5 3" xfId="7648" xr:uid="{00000000-0005-0000-0000-0000EC0D0000}"/>
    <cellStyle name="20% - Accent2 4 5 3 2" xfId="24844" xr:uid="{00000000-0005-0000-0000-0000ED0D0000}"/>
    <cellStyle name="20% - Accent2 4 5 3 3" xfId="14443" xr:uid="{00000000-0005-0000-0000-0000EE0D0000}"/>
    <cellStyle name="20% - Accent2 4 5 4" xfId="4040" xr:uid="{00000000-0005-0000-0000-0000EF0D0000}"/>
    <cellStyle name="20% - Accent2 4 5 4 2" xfId="21236" xr:uid="{00000000-0005-0000-0000-0000F00D0000}"/>
    <cellStyle name="20% - Accent2 4 5 5" xfId="18079" xr:uid="{00000000-0005-0000-0000-0000F10D0000}"/>
    <cellStyle name="20% - Accent2 4 5 6" xfId="10835" xr:uid="{00000000-0005-0000-0000-0000F20D0000}"/>
    <cellStyle name="20% - Accent2 4 6" xfId="1287" xr:uid="{00000000-0005-0000-0000-0000F30D0000}"/>
    <cellStyle name="20% - Accent2 4 6 2" xfId="2888" xr:uid="{00000000-0005-0000-0000-0000F40D0000}"/>
    <cellStyle name="20% - Accent2 4 6 2 2" xfId="9653" xr:uid="{00000000-0005-0000-0000-0000F50D0000}"/>
    <cellStyle name="20% - Accent2 4 6 2 2 2" xfId="26849" xr:uid="{00000000-0005-0000-0000-0000F60D0000}"/>
    <cellStyle name="20% - Accent2 4 6 2 2 3" xfId="16448" xr:uid="{00000000-0005-0000-0000-0000F70D0000}"/>
    <cellStyle name="20% - Accent2 4 6 2 3" xfId="6045" xr:uid="{00000000-0005-0000-0000-0000F80D0000}"/>
    <cellStyle name="20% - Accent2 4 6 2 3 2" xfId="23241" xr:uid="{00000000-0005-0000-0000-0000F90D0000}"/>
    <cellStyle name="20% - Accent2 4 6 2 4" xfId="20084" xr:uid="{00000000-0005-0000-0000-0000FA0D0000}"/>
    <cellStyle name="20% - Accent2 4 6 2 5" xfId="12840" xr:uid="{00000000-0005-0000-0000-0000FB0D0000}"/>
    <cellStyle name="20% - Accent2 4 6 3" xfId="8056" xr:uid="{00000000-0005-0000-0000-0000FC0D0000}"/>
    <cellStyle name="20% - Accent2 4 6 3 2" xfId="25252" xr:uid="{00000000-0005-0000-0000-0000FD0D0000}"/>
    <cellStyle name="20% - Accent2 4 6 3 3" xfId="14851" xr:uid="{00000000-0005-0000-0000-0000FE0D0000}"/>
    <cellStyle name="20% - Accent2 4 6 4" xfId="4448" xr:uid="{00000000-0005-0000-0000-0000FF0D0000}"/>
    <cellStyle name="20% - Accent2 4 6 4 2" xfId="21644" xr:uid="{00000000-0005-0000-0000-0000000E0000}"/>
    <cellStyle name="20% - Accent2 4 6 5" xfId="18487" xr:uid="{00000000-0005-0000-0000-0000010E0000}"/>
    <cellStyle name="20% - Accent2 4 6 6" xfId="11243" xr:uid="{00000000-0005-0000-0000-0000020E0000}"/>
    <cellStyle name="20% - Accent2 4 7" xfId="1695" xr:uid="{00000000-0005-0000-0000-0000030E0000}"/>
    <cellStyle name="20% - Accent2 4 7 2" xfId="3284" xr:uid="{00000000-0005-0000-0000-0000040E0000}"/>
    <cellStyle name="20% - Accent2 4 7 2 2" xfId="10049" xr:uid="{00000000-0005-0000-0000-0000050E0000}"/>
    <cellStyle name="20% - Accent2 4 7 2 2 2" xfId="27245" xr:uid="{00000000-0005-0000-0000-0000060E0000}"/>
    <cellStyle name="20% - Accent2 4 7 2 2 3" xfId="16844" xr:uid="{00000000-0005-0000-0000-0000070E0000}"/>
    <cellStyle name="20% - Accent2 4 7 2 3" xfId="6441" xr:uid="{00000000-0005-0000-0000-0000080E0000}"/>
    <cellStyle name="20% - Accent2 4 7 2 3 2" xfId="23637" xr:uid="{00000000-0005-0000-0000-0000090E0000}"/>
    <cellStyle name="20% - Accent2 4 7 2 4" xfId="20480" xr:uid="{00000000-0005-0000-0000-00000A0E0000}"/>
    <cellStyle name="20% - Accent2 4 7 2 5" xfId="13236" xr:uid="{00000000-0005-0000-0000-00000B0E0000}"/>
    <cellStyle name="20% - Accent2 4 7 3" xfId="8464" xr:uid="{00000000-0005-0000-0000-00000C0E0000}"/>
    <cellStyle name="20% - Accent2 4 7 3 2" xfId="25660" xr:uid="{00000000-0005-0000-0000-00000D0E0000}"/>
    <cellStyle name="20% - Accent2 4 7 3 3" xfId="15259" xr:uid="{00000000-0005-0000-0000-00000E0E0000}"/>
    <cellStyle name="20% - Accent2 4 7 4" xfId="4856" xr:uid="{00000000-0005-0000-0000-00000F0E0000}"/>
    <cellStyle name="20% - Accent2 4 7 4 2" xfId="22052" xr:uid="{00000000-0005-0000-0000-0000100E0000}"/>
    <cellStyle name="20% - Accent2 4 7 5" xfId="18895" xr:uid="{00000000-0005-0000-0000-0000110E0000}"/>
    <cellStyle name="20% - Accent2 4 7 6" xfId="11651" xr:uid="{00000000-0005-0000-0000-0000120E0000}"/>
    <cellStyle name="20% - Accent2 4 8" xfId="2166" xr:uid="{00000000-0005-0000-0000-0000130E0000}"/>
    <cellStyle name="20% - Accent2 4 8 2" xfId="8932" xr:uid="{00000000-0005-0000-0000-0000140E0000}"/>
    <cellStyle name="20% - Accent2 4 8 2 2" xfId="26128" xr:uid="{00000000-0005-0000-0000-0000150E0000}"/>
    <cellStyle name="20% - Accent2 4 8 2 3" xfId="15727" xr:uid="{00000000-0005-0000-0000-0000160E0000}"/>
    <cellStyle name="20% - Accent2 4 8 3" xfId="5324" xr:uid="{00000000-0005-0000-0000-0000170E0000}"/>
    <cellStyle name="20% - Accent2 4 8 3 2" xfId="22520" xr:uid="{00000000-0005-0000-0000-0000180E0000}"/>
    <cellStyle name="20% - Accent2 4 8 4" xfId="19363" xr:uid="{00000000-0005-0000-0000-0000190E0000}"/>
    <cellStyle name="20% - Accent2 4 8 5" xfId="12119" xr:uid="{00000000-0005-0000-0000-00001A0E0000}"/>
    <cellStyle name="20% - Accent2 4 9" xfId="583" xr:uid="{00000000-0005-0000-0000-00001B0E0000}"/>
    <cellStyle name="20% - Accent2 4 9 2" xfId="7352" xr:uid="{00000000-0005-0000-0000-00001C0E0000}"/>
    <cellStyle name="20% - Accent2 4 9 2 2" xfId="24548" xr:uid="{00000000-0005-0000-0000-00001D0E0000}"/>
    <cellStyle name="20% - Accent2 4 9 3" xfId="17783" xr:uid="{00000000-0005-0000-0000-00001E0E0000}"/>
    <cellStyle name="20% - Accent2 4 9 4" xfId="14147" xr:uid="{00000000-0005-0000-0000-00001F0E0000}"/>
    <cellStyle name="20% - Accent2 5" xfId="158" xr:uid="{00000000-0005-0000-0000-0000200E0000}"/>
    <cellStyle name="20% - Accent2 5 10" xfId="27696" xr:uid="{00000000-0005-0000-0000-0000210E0000}"/>
    <cellStyle name="20% - Accent2 5 11" xfId="10484" xr:uid="{00000000-0005-0000-0000-0000220E0000}"/>
    <cellStyle name="20% - Accent2 5 2" xfId="936" xr:uid="{00000000-0005-0000-0000-0000230E0000}"/>
    <cellStyle name="20% - Accent2 5 2 2" xfId="2606" xr:uid="{00000000-0005-0000-0000-0000240E0000}"/>
    <cellStyle name="20% - Accent2 5 2 2 2" xfId="9371" xr:uid="{00000000-0005-0000-0000-0000250E0000}"/>
    <cellStyle name="20% - Accent2 5 2 2 2 2" xfId="26567" xr:uid="{00000000-0005-0000-0000-0000260E0000}"/>
    <cellStyle name="20% - Accent2 5 2 2 2 3" xfId="16166" xr:uid="{00000000-0005-0000-0000-0000270E0000}"/>
    <cellStyle name="20% - Accent2 5 2 2 3" xfId="5763" xr:uid="{00000000-0005-0000-0000-0000280E0000}"/>
    <cellStyle name="20% - Accent2 5 2 2 3 2" xfId="22959" xr:uid="{00000000-0005-0000-0000-0000290E0000}"/>
    <cellStyle name="20% - Accent2 5 2 2 4" xfId="19802" xr:uid="{00000000-0005-0000-0000-00002A0E0000}"/>
    <cellStyle name="20% - Accent2 5 2 2 5" xfId="12558" xr:uid="{00000000-0005-0000-0000-00002B0E0000}"/>
    <cellStyle name="20% - Accent2 5 2 3" xfId="7705" xr:uid="{00000000-0005-0000-0000-00002C0E0000}"/>
    <cellStyle name="20% - Accent2 5 2 3 2" xfId="24901" xr:uid="{00000000-0005-0000-0000-00002D0E0000}"/>
    <cellStyle name="20% - Accent2 5 2 3 3" xfId="14500" xr:uid="{00000000-0005-0000-0000-00002E0E0000}"/>
    <cellStyle name="20% - Accent2 5 2 4" xfId="4097" xr:uid="{00000000-0005-0000-0000-00002F0E0000}"/>
    <cellStyle name="20% - Accent2 5 2 4 2" xfId="21293" xr:uid="{00000000-0005-0000-0000-0000300E0000}"/>
    <cellStyle name="20% - Accent2 5 2 5" xfId="18136" xr:uid="{00000000-0005-0000-0000-0000310E0000}"/>
    <cellStyle name="20% - Accent2 5 2 6" xfId="10892" xr:uid="{00000000-0005-0000-0000-0000320E0000}"/>
    <cellStyle name="20% - Accent2 5 3" xfId="1344" xr:uid="{00000000-0005-0000-0000-0000330E0000}"/>
    <cellStyle name="20% - Accent2 5 3 2" xfId="2945" xr:uid="{00000000-0005-0000-0000-0000340E0000}"/>
    <cellStyle name="20% - Accent2 5 3 2 2" xfId="9710" xr:uid="{00000000-0005-0000-0000-0000350E0000}"/>
    <cellStyle name="20% - Accent2 5 3 2 2 2" xfId="26906" xr:uid="{00000000-0005-0000-0000-0000360E0000}"/>
    <cellStyle name="20% - Accent2 5 3 2 2 3" xfId="16505" xr:uid="{00000000-0005-0000-0000-0000370E0000}"/>
    <cellStyle name="20% - Accent2 5 3 2 3" xfId="6102" xr:uid="{00000000-0005-0000-0000-0000380E0000}"/>
    <cellStyle name="20% - Accent2 5 3 2 3 2" xfId="23298" xr:uid="{00000000-0005-0000-0000-0000390E0000}"/>
    <cellStyle name="20% - Accent2 5 3 2 4" xfId="20141" xr:uid="{00000000-0005-0000-0000-00003A0E0000}"/>
    <cellStyle name="20% - Accent2 5 3 2 5" xfId="12897" xr:uid="{00000000-0005-0000-0000-00003B0E0000}"/>
    <cellStyle name="20% - Accent2 5 3 3" xfId="8113" xr:uid="{00000000-0005-0000-0000-00003C0E0000}"/>
    <cellStyle name="20% - Accent2 5 3 3 2" xfId="25309" xr:uid="{00000000-0005-0000-0000-00003D0E0000}"/>
    <cellStyle name="20% - Accent2 5 3 3 3" xfId="14908" xr:uid="{00000000-0005-0000-0000-00003E0E0000}"/>
    <cellStyle name="20% - Accent2 5 3 4" xfId="4505" xr:uid="{00000000-0005-0000-0000-00003F0E0000}"/>
    <cellStyle name="20% - Accent2 5 3 4 2" xfId="21701" xr:uid="{00000000-0005-0000-0000-0000400E0000}"/>
    <cellStyle name="20% - Accent2 5 3 5" xfId="18544" xr:uid="{00000000-0005-0000-0000-0000410E0000}"/>
    <cellStyle name="20% - Accent2 5 3 6" xfId="11300" xr:uid="{00000000-0005-0000-0000-0000420E0000}"/>
    <cellStyle name="20% - Accent2 5 4" xfId="1752" xr:uid="{00000000-0005-0000-0000-0000430E0000}"/>
    <cellStyle name="20% - Accent2 5 4 2" xfId="3341" xr:uid="{00000000-0005-0000-0000-0000440E0000}"/>
    <cellStyle name="20% - Accent2 5 4 2 2" xfId="10106" xr:uid="{00000000-0005-0000-0000-0000450E0000}"/>
    <cellStyle name="20% - Accent2 5 4 2 2 2" xfId="27302" xr:uid="{00000000-0005-0000-0000-0000460E0000}"/>
    <cellStyle name="20% - Accent2 5 4 2 2 3" xfId="16901" xr:uid="{00000000-0005-0000-0000-0000470E0000}"/>
    <cellStyle name="20% - Accent2 5 4 2 3" xfId="6498" xr:uid="{00000000-0005-0000-0000-0000480E0000}"/>
    <cellStyle name="20% - Accent2 5 4 2 3 2" xfId="23694" xr:uid="{00000000-0005-0000-0000-0000490E0000}"/>
    <cellStyle name="20% - Accent2 5 4 2 4" xfId="20537" xr:uid="{00000000-0005-0000-0000-00004A0E0000}"/>
    <cellStyle name="20% - Accent2 5 4 2 5" xfId="13293" xr:uid="{00000000-0005-0000-0000-00004B0E0000}"/>
    <cellStyle name="20% - Accent2 5 4 3" xfId="8521" xr:uid="{00000000-0005-0000-0000-00004C0E0000}"/>
    <cellStyle name="20% - Accent2 5 4 3 2" xfId="25717" xr:uid="{00000000-0005-0000-0000-00004D0E0000}"/>
    <cellStyle name="20% - Accent2 5 4 3 3" xfId="15316" xr:uid="{00000000-0005-0000-0000-00004E0E0000}"/>
    <cellStyle name="20% - Accent2 5 4 4" xfId="4913" xr:uid="{00000000-0005-0000-0000-00004F0E0000}"/>
    <cellStyle name="20% - Accent2 5 4 4 2" xfId="22109" xr:uid="{00000000-0005-0000-0000-0000500E0000}"/>
    <cellStyle name="20% - Accent2 5 4 5" xfId="18952" xr:uid="{00000000-0005-0000-0000-0000510E0000}"/>
    <cellStyle name="20% - Accent2 5 4 6" xfId="11708" xr:uid="{00000000-0005-0000-0000-0000520E0000}"/>
    <cellStyle name="20% - Accent2 5 5" xfId="2111" xr:uid="{00000000-0005-0000-0000-0000530E0000}"/>
    <cellStyle name="20% - Accent2 5 5 2" xfId="8877" xr:uid="{00000000-0005-0000-0000-0000540E0000}"/>
    <cellStyle name="20% - Accent2 5 5 2 2" xfId="26073" xr:uid="{00000000-0005-0000-0000-0000550E0000}"/>
    <cellStyle name="20% - Accent2 5 5 2 3" xfId="15672" xr:uid="{00000000-0005-0000-0000-0000560E0000}"/>
    <cellStyle name="20% - Accent2 5 5 3" xfId="5269" xr:uid="{00000000-0005-0000-0000-0000570E0000}"/>
    <cellStyle name="20% - Accent2 5 5 3 2" xfId="22465" xr:uid="{00000000-0005-0000-0000-0000580E0000}"/>
    <cellStyle name="20% - Accent2 5 5 4" xfId="19308" xr:uid="{00000000-0005-0000-0000-0000590E0000}"/>
    <cellStyle name="20% - Accent2 5 5 5" xfId="12064" xr:uid="{00000000-0005-0000-0000-00005A0E0000}"/>
    <cellStyle name="20% - Accent2 5 6" xfId="528" xr:uid="{00000000-0005-0000-0000-00005B0E0000}"/>
    <cellStyle name="20% - Accent2 5 6 2" xfId="7297" xr:uid="{00000000-0005-0000-0000-00005C0E0000}"/>
    <cellStyle name="20% - Accent2 5 6 2 2" xfId="24493" xr:uid="{00000000-0005-0000-0000-00005D0E0000}"/>
    <cellStyle name="20% - Accent2 5 6 3" xfId="17728" xr:uid="{00000000-0005-0000-0000-00005E0E0000}"/>
    <cellStyle name="20% - Accent2 5 6 4" xfId="14092" xr:uid="{00000000-0005-0000-0000-00005F0E0000}"/>
    <cellStyle name="20% - Accent2 5 7" xfId="6930" xr:uid="{00000000-0005-0000-0000-0000600E0000}"/>
    <cellStyle name="20% - Accent2 5 7 2" xfId="24126" xr:uid="{00000000-0005-0000-0000-0000610E0000}"/>
    <cellStyle name="20% - Accent2 5 7 3" xfId="13725" xr:uid="{00000000-0005-0000-0000-0000620E0000}"/>
    <cellStyle name="20% - Accent2 5 8" xfId="3689" xr:uid="{00000000-0005-0000-0000-0000630E0000}"/>
    <cellStyle name="20% - Accent2 5 8 2" xfId="20885" xr:uid="{00000000-0005-0000-0000-0000640E0000}"/>
    <cellStyle name="20% - Accent2 5 9" xfId="17361" xr:uid="{00000000-0005-0000-0000-0000650E0000}"/>
    <cellStyle name="20% - Accent2 6" xfId="247" xr:uid="{00000000-0005-0000-0000-0000660E0000}"/>
    <cellStyle name="20% - Accent2 6 10" xfId="27782" xr:uid="{00000000-0005-0000-0000-0000670E0000}"/>
    <cellStyle name="20% - Accent2 6 11" xfId="10570" xr:uid="{00000000-0005-0000-0000-0000680E0000}"/>
    <cellStyle name="20% - Accent2 6 2" xfId="1022" xr:uid="{00000000-0005-0000-0000-0000690E0000}"/>
    <cellStyle name="20% - Accent2 6 2 2" xfId="2635" xr:uid="{00000000-0005-0000-0000-00006A0E0000}"/>
    <cellStyle name="20% - Accent2 6 2 2 2" xfId="9400" xr:uid="{00000000-0005-0000-0000-00006B0E0000}"/>
    <cellStyle name="20% - Accent2 6 2 2 2 2" xfId="26596" xr:uid="{00000000-0005-0000-0000-00006C0E0000}"/>
    <cellStyle name="20% - Accent2 6 2 2 2 3" xfId="16195" xr:uid="{00000000-0005-0000-0000-00006D0E0000}"/>
    <cellStyle name="20% - Accent2 6 2 2 3" xfId="5792" xr:uid="{00000000-0005-0000-0000-00006E0E0000}"/>
    <cellStyle name="20% - Accent2 6 2 2 3 2" xfId="22988" xr:uid="{00000000-0005-0000-0000-00006F0E0000}"/>
    <cellStyle name="20% - Accent2 6 2 2 4" xfId="19831" xr:uid="{00000000-0005-0000-0000-0000700E0000}"/>
    <cellStyle name="20% - Accent2 6 2 2 5" xfId="12587" xr:uid="{00000000-0005-0000-0000-0000710E0000}"/>
    <cellStyle name="20% - Accent2 6 2 3" xfId="7791" xr:uid="{00000000-0005-0000-0000-0000720E0000}"/>
    <cellStyle name="20% - Accent2 6 2 3 2" xfId="24987" xr:uid="{00000000-0005-0000-0000-0000730E0000}"/>
    <cellStyle name="20% - Accent2 6 2 3 3" xfId="14586" xr:uid="{00000000-0005-0000-0000-0000740E0000}"/>
    <cellStyle name="20% - Accent2 6 2 4" xfId="4183" xr:uid="{00000000-0005-0000-0000-0000750E0000}"/>
    <cellStyle name="20% - Accent2 6 2 4 2" xfId="21379" xr:uid="{00000000-0005-0000-0000-0000760E0000}"/>
    <cellStyle name="20% - Accent2 6 2 5" xfId="18222" xr:uid="{00000000-0005-0000-0000-0000770E0000}"/>
    <cellStyle name="20% - Accent2 6 2 6" xfId="10978" xr:uid="{00000000-0005-0000-0000-0000780E0000}"/>
    <cellStyle name="20% - Accent2 6 3" xfId="1430" xr:uid="{00000000-0005-0000-0000-0000790E0000}"/>
    <cellStyle name="20% - Accent2 6 3 2" xfId="3031" xr:uid="{00000000-0005-0000-0000-00007A0E0000}"/>
    <cellStyle name="20% - Accent2 6 3 2 2" xfId="9796" xr:uid="{00000000-0005-0000-0000-00007B0E0000}"/>
    <cellStyle name="20% - Accent2 6 3 2 2 2" xfId="26992" xr:uid="{00000000-0005-0000-0000-00007C0E0000}"/>
    <cellStyle name="20% - Accent2 6 3 2 2 3" xfId="16591" xr:uid="{00000000-0005-0000-0000-00007D0E0000}"/>
    <cellStyle name="20% - Accent2 6 3 2 3" xfId="6188" xr:uid="{00000000-0005-0000-0000-00007E0E0000}"/>
    <cellStyle name="20% - Accent2 6 3 2 3 2" xfId="23384" xr:uid="{00000000-0005-0000-0000-00007F0E0000}"/>
    <cellStyle name="20% - Accent2 6 3 2 4" xfId="20227" xr:uid="{00000000-0005-0000-0000-0000800E0000}"/>
    <cellStyle name="20% - Accent2 6 3 2 5" xfId="12983" xr:uid="{00000000-0005-0000-0000-0000810E0000}"/>
    <cellStyle name="20% - Accent2 6 3 3" xfId="8199" xr:uid="{00000000-0005-0000-0000-0000820E0000}"/>
    <cellStyle name="20% - Accent2 6 3 3 2" xfId="25395" xr:uid="{00000000-0005-0000-0000-0000830E0000}"/>
    <cellStyle name="20% - Accent2 6 3 3 3" xfId="14994" xr:uid="{00000000-0005-0000-0000-0000840E0000}"/>
    <cellStyle name="20% - Accent2 6 3 4" xfId="4591" xr:uid="{00000000-0005-0000-0000-0000850E0000}"/>
    <cellStyle name="20% - Accent2 6 3 4 2" xfId="21787" xr:uid="{00000000-0005-0000-0000-0000860E0000}"/>
    <cellStyle name="20% - Accent2 6 3 5" xfId="18630" xr:uid="{00000000-0005-0000-0000-0000870E0000}"/>
    <cellStyle name="20% - Accent2 6 3 6" xfId="11386" xr:uid="{00000000-0005-0000-0000-0000880E0000}"/>
    <cellStyle name="20% - Accent2 6 4" xfId="1838" xr:uid="{00000000-0005-0000-0000-0000890E0000}"/>
    <cellStyle name="20% - Accent2 6 4 2" xfId="3427" xr:uid="{00000000-0005-0000-0000-00008A0E0000}"/>
    <cellStyle name="20% - Accent2 6 4 2 2" xfId="10192" xr:uid="{00000000-0005-0000-0000-00008B0E0000}"/>
    <cellStyle name="20% - Accent2 6 4 2 2 2" xfId="27388" xr:uid="{00000000-0005-0000-0000-00008C0E0000}"/>
    <cellStyle name="20% - Accent2 6 4 2 2 3" xfId="16987" xr:uid="{00000000-0005-0000-0000-00008D0E0000}"/>
    <cellStyle name="20% - Accent2 6 4 2 3" xfId="6584" xr:uid="{00000000-0005-0000-0000-00008E0E0000}"/>
    <cellStyle name="20% - Accent2 6 4 2 3 2" xfId="23780" xr:uid="{00000000-0005-0000-0000-00008F0E0000}"/>
    <cellStyle name="20% - Accent2 6 4 2 4" xfId="20623" xr:uid="{00000000-0005-0000-0000-0000900E0000}"/>
    <cellStyle name="20% - Accent2 6 4 2 5" xfId="13379" xr:uid="{00000000-0005-0000-0000-0000910E0000}"/>
    <cellStyle name="20% - Accent2 6 4 3" xfId="8607" xr:uid="{00000000-0005-0000-0000-0000920E0000}"/>
    <cellStyle name="20% - Accent2 6 4 3 2" xfId="25803" xr:uid="{00000000-0005-0000-0000-0000930E0000}"/>
    <cellStyle name="20% - Accent2 6 4 3 3" xfId="15402" xr:uid="{00000000-0005-0000-0000-0000940E0000}"/>
    <cellStyle name="20% - Accent2 6 4 4" xfId="4999" xr:uid="{00000000-0005-0000-0000-0000950E0000}"/>
    <cellStyle name="20% - Accent2 6 4 4 2" xfId="22195" xr:uid="{00000000-0005-0000-0000-0000960E0000}"/>
    <cellStyle name="20% - Accent2 6 4 5" xfId="19038" xr:uid="{00000000-0005-0000-0000-0000970E0000}"/>
    <cellStyle name="20% - Accent2 6 4 6" xfId="11794" xr:uid="{00000000-0005-0000-0000-0000980E0000}"/>
    <cellStyle name="20% - Accent2 6 5" xfId="2197" xr:uid="{00000000-0005-0000-0000-0000990E0000}"/>
    <cellStyle name="20% - Accent2 6 5 2" xfId="8963" xr:uid="{00000000-0005-0000-0000-00009A0E0000}"/>
    <cellStyle name="20% - Accent2 6 5 2 2" xfId="26159" xr:uid="{00000000-0005-0000-0000-00009B0E0000}"/>
    <cellStyle name="20% - Accent2 6 5 2 3" xfId="15758" xr:uid="{00000000-0005-0000-0000-00009C0E0000}"/>
    <cellStyle name="20% - Accent2 6 5 3" xfId="5355" xr:uid="{00000000-0005-0000-0000-00009D0E0000}"/>
    <cellStyle name="20% - Accent2 6 5 3 2" xfId="22551" xr:uid="{00000000-0005-0000-0000-00009E0E0000}"/>
    <cellStyle name="20% - Accent2 6 5 4" xfId="19394" xr:uid="{00000000-0005-0000-0000-00009F0E0000}"/>
    <cellStyle name="20% - Accent2 6 5 5" xfId="12150" xr:uid="{00000000-0005-0000-0000-0000A00E0000}"/>
    <cellStyle name="20% - Accent2 6 6" xfId="614" xr:uid="{00000000-0005-0000-0000-0000A10E0000}"/>
    <cellStyle name="20% - Accent2 6 6 2" xfId="7383" xr:uid="{00000000-0005-0000-0000-0000A20E0000}"/>
    <cellStyle name="20% - Accent2 6 6 2 2" xfId="24579" xr:uid="{00000000-0005-0000-0000-0000A30E0000}"/>
    <cellStyle name="20% - Accent2 6 6 3" xfId="17814" xr:uid="{00000000-0005-0000-0000-0000A40E0000}"/>
    <cellStyle name="20% - Accent2 6 6 4" xfId="14178" xr:uid="{00000000-0005-0000-0000-0000A50E0000}"/>
    <cellStyle name="20% - Accent2 6 7" xfId="7016" xr:uid="{00000000-0005-0000-0000-0000A60E0000}"/>
    <cellStyle name="20% - Accent2 6 7 2" xfId="24212" xr:uid="{00000000-0005-0000-0000-0000A70E0000}"/>
    <cellStyle name="20% - Accent2 6 7 3" xfId="13811" xr:uid="{00000000-0005-0000-0000-0000A80E0000}"/>
    <cellStyle name="20% - Accent2 6 8" xfId="3775" xr:uid="{00000000-0005-0000-0000-0000A90E0000}"/>
    <cellStyle name="20% - Accent2 6 8 2" xfId="20971" xr:uid="{00000000-0005-0000-0000-0000AA0E0000}"/>
    <cellStyle name="20% - Accent2 6 9" xfId="17447" xr:uid="{00000000-0005-0000-0000-0000AB0E0000}"/>
    <cellStyle name="20% - Accent2 7" xfId="333" xr:uid="{00000000-0005-0000-0000-0000AC0E0000}"/>
    <cellStyle name="20% - Accent2 7 10" xfId="27868" xr:uid="{00000000-0005-0000-0000-0000AD0E0000}"/>
    <cellStyle name="20% - Accent2 7 11" xfId="10656" xr:uid="{00000000-0005-0000-0000-0000AE0E0000}"/>
    <cellStyle name="20% - Accent2 7 2" xfId="1108" xr:uid="{00000000-0005-0000-0000-0000AF0E0000}"/>
    <cellStyle name="20% - Accent2 7 2 2" xfId="2721" xr:uid="{00000000-0005-0000-0000-0000B00E0000}"/>
    <cellStyle name="20% - Accent2 7 2 2 2" xfId="9486" xr:uid="{00000000-0005-0000-0000-0000B10E0000}"/>
    <cellStyle name="20% - Accent2 7 2 2 2 2" xfId="26682" xr:uid="{00000000-0005-0000-0000-0000B20E0000}"/>
    <cellStyle name="20% - Accent2 7 2 2 2 3" xfId="16281" xr:uid="{00000000-0005-0000-0000-0000B30E0000}"/>
    <cellStyle name="20% - Accent2 7 2 2 3" xfId="5878" xr:uid="{00000000-0005-0000-0000-0000B40E0000}"/>
    <cellStyle name="20% - Accent2 7 2 2 3 2" xfId="23074" xr:uid="{00000000-0005-0000-0000-0000B50E0000}"/>
    <cellStyle name="20% - Accent2 7 2 2 4" xfId="19917" xr:uid="{00000000-0005-0000-0000-0000B60E0000}"/>
    <cellStyle name="20% - Accent2 7 2 2 5" xfId="12673" xr:uid="{00000000-0005-0000-0000-0000B70E0000}"/>
    <cellStyle name="20% - Accent2 7 2 3" xfId="7877" xr:uid="{00000000-0005-0000-0000-0000B80E0000}"/>
    <cellStyle name="20% - Accent2 7 2 3 2" xfId="25073" xr:uid="{00000000-0005-0000-0000-0000B90E0000}"/>
    <cellStyle name="20% - Accent2 7 2 3 3" xfId="14672" xr:uid="{00000000-0005-0000-0000-0000BA0E0000}"/>
    <cellStyle name="20% - Accent2 7 2 4" xfId="4269" xr:uid="{00000000-0005-0000-0000-0000BB0E0000}"/>
    <cellStyle name="20% - Accent2 7 2 4 2" xfId="21465" xr:uid="{00000000-0005-0000-0000-0000BC0E0000}"/>
    <cellStyle name="20% - Accent2 7 2 5" xfId="18308" xr:uid="{00000000-0005-0000-0000-0000BD0E0000}"/>
    <cellStyle name="20% - Accent2 7 2 6" xfId="11064" xr:uid="{00000000-0005-0000-0000-0000BE0E0000}"/>
    <cellStyle name="20% - Accent2 7 3" xfId="1516" xr:uid="{00000000-0005-0000-0000-0000BF0E0000}"/>
    <cellStyle name="20% - Accent2 7 3 2" xfId="3117" xr:uid="{00000000-0005-0000-0000-0000C00E0000}"/>
    <cellStyle name="20% - Accent2 7 3 2 2" xfId="9882" xr:uid="{00000000-0005-0000-0000-0000C10E0000}"/>
    <cellStyle name="20% - Accent2 7 3 2 2 2" xfId="27078" xr:uid="{00000000-0005-0000-0000-0000C20E0000}"/>
    <cellStyle name="20% - Accent2 7 3 2 2 3" xfId="16677" xr:uid="{00000000-0005-0000-0000-0000C30E0000}"/>
    <cellStyle name="20% - Accent2 7 3 2 3" xfId="6274" xr:uid="{00000000-0005-0000-0000-0000C40E0000}"/>
    <cellStyle name="20% - Accent2 7 3 2 3 2" xfId="23470" xr:uid="{00000000-0005-0000-0000-0000C50E0000}"/>
    <cellStyle name="20% - Accent2 7 3 2 4" xfId="20313" xr:uid="{00000000-0005-0000-0000-0000C60E0000}"/>
    <cellStyle name="20% - Accent2 7 3 2 5" xfId="13069" xr:uid="{00000000-0005-0000-0000-0000C70E0000}"/>
    <cellStyle name="20% - Accent2 7 3 3" xfId="8285" xr:uid="{00000000-0005-0000-0000-0000C80E0000}"/>
    <cellStyle name="20% - Accent2 7 3 3 2" xfId="25481" xr:uid="{00000000-0005-0000-0000-0000C90E0000}"/>
    <cellStyle name="20% - Accent2 7 3 3 3" xfId="15080" xr:uid="{00000000-0005-0000-0000-0000CA0E0000}"/>
    <cellStyle name="20% - Accent2 7 3 4" xfId="4677" xr:uid="{00000000-0005-0000-0000-0000CB0E0000}"/>
    <cellStyle name="20% - Accent2 7 3 4 2" xfId="21873" xr:uid="{00000000-0005-0000-0000-0000CC0E0000}"/>
    <cellStyle name="20% - Accent2 7 3 5" xfId="18716" xr:uid="{00000000-0005-0000-0000-0000CD0E0000}"/>
    <cellStyle name="20% - Accent2 7 3 6" xfId="11472" xr:uid="{00000000-0005-0000-0000-0000CE0E0000}"/>
    <cellStyle name="20% - Accent2 7 4" xfId="1924" xr:uid="{00000000-0005-0000-0000-0000CF0E0000}"/>
    <cellStyle name="20% - Accent2 7 4 2" xfId="3513" xr:uid="{00000000-0005-0000-0000-0000D00E0000}"/>
    <cellStyle name="20% - Accent2 7 4 2 2" xfId="10278" xr:uid="{00000000-0005-0000-0000-0000D10E0000}"/>
    <cellStyle name="20% - Accent2 7 4 2 2 2" xfId="27474" xr:uid="{00000000-0005-0000-0000-0000D20E0000}"/>
    <cellStyle name="20% - Accent2 7 4 2 2 3" xfId="17073" xr:uid="{00000000-0005-0000-0000-0000D30E0000}"/>
    <cellStyle name="20% - Accent2 7 4 2 3" xfId="6670" xr:uid="{00000000-0005-0000-0000-0000D40E0000}"/>
    <cellStyle name="20% - Accent2 7 4 2 3 2" xfId="23866" xr:uid="{00000000-0005-0000-0000-0000D50E0000}"/>
    <cellStyle name="20% - Accent2 7 4 2 4" xfId="20709" xr:uid="{00000000-0005-0000-0000-0000D60E0000}"/>
    <cellStyle name="20% - Accent2 7 4 2 5" xfId="13465" xr:uid="{00000000-0005-0000-0000-0000D70E0000}"/>
    <cellStyle name="20% - Accent2 7 4 3" xfId="8693" xr:uid="{00000000-0005-0000-0000-0000D80E0000}"/>
    <cellStyle name="20% - Accent2 7 4 3 2" xfId="25889" xr:uid="{00000000-0005-0000-0000-0000D90E0000}"/>
    <cellStyle name="20% - Accent2 7 4 3 3" xfId="15488" xr:uid="{00000000-0005-0000-0000-0000DA0E0000}"/>
    <cellStyle name="20% - Accent2 7 4 4" xfId="5085" xr:uid="{00000000-0005-0000-0000-0000DB0E0000}"/>
    <cellStyle name="20% - Accent2 7 4 4 2" xfId="22281" xr:uid="{00000000-0005-0000-0000-0000DC0E0000}"/>
    <cellStyle name="20% - Accent2 7 4 5" xfId="19124" xr:uid="{00000000-0005-0000-0000-0000DD0E0000}"/>
    <cellStyle name="20% - Accent2 7 4 6" xfId="11880" xr:uid="{00000000-0005-0000-0000-0000DE0E0000}"/>
    <cellStyle name="20% - Accent2 7 5" xfId="2283" xr:uid="{00000000-0005-0000-0000-0000DF0E0000}"/>
    <cellStyle name="20% - Accent2 7 5 2" xfId="9049" xr:uid="{00000000-0005-0000-0000-0000E00E0000}"/>
    <cellStyle name="20% - Accent2 7 5 2 2" xfId="26245" xr:uid="{00000000-0005-0000-0000-0000E10E0000}"/>
    <cellStyle name="20% - Accent2 7 5 2 3" xfId="15844" xr:uid="{00000000-0005-0000-0000-0000E20E0000}"/>
    <cellStyle name="20% - Accent2 7 5 3" xfId="5441" xr:uid="{00000000-0005-0000-0000-0000E30E0000}"/>
    <cellStyle name="20% - Accent2 7 5 3 2" xfId="22637" xr:uid="{00000000-0005-0000-0000-0000E40E0000}"/>
    <cellStyle name="20% - Accent2 7 5 4" xfId="19480" xr:uid="{00000000-0005-0000-0000-0000E50E0000}"/>
    <cellStyle name="20% - Accent2 7 5 5" xfId="12236" xr:uid="{00000000-0005-0000-0000-0000E60E0000}"/>
    <cellStyle name="20% - Accent2 7 6" xfId="700" xr:uid="{00000000-0005-0000-0000-0000E70E0000}"/>
    <cellStyle name="20% - Accent2 7 6 2" xfId="7469" xr:uid="{00000000-0005-0000-0000-0000E80E0000}"/>
    <cellStyle name="20% - Accent2 7 6 2 2" xfId="24665" xr:uid="{00000000-0005-0000-0000-0000E90E0000}"/>
    <cellStyle name="20% - Accent2 7 6 3" xfId="17900" xr:uid="{00000000-0005-0000-0000-0000EA0E0000}"/>
    <cellStyle name="20% - Accent2 7 6 4" xfId="14264" xr:uid="{00000000-0005-0000-0000-0000EB0E0000}"/>
    <cellStyle name="20% - Accent2 7 7" xfId="7102" xr:uid="{00000000-0005-0000-0000-0000EC0E0000}"/>
    <cellStyle name="20% - Accent2 7 7 2" xfId="24298" xr:uid="{00000000-0005-0000-0000-0000ED0E0000}"/>
    <cellStyle name="20% - Accent2 7 7 3" xfId="13897" xr:uid="{00000000-0005-0000-0000-0000EE0E0000}"/>
    <cellStyle name="20% - Accent2 7 8" xfId="3861" xr:uid="{00000000-0005-0000-0000-0000EF0E0000}"/>
    <cellStyle name="20% - Accent2 7 8 2" xfId="21057" xr:uid="{00000000-0005-0000-0000-0000F00E0000}"/>
    <cellStyle name="20% - Accent2 7 9" xfId="17533" xr:uid="{00000000-0005-0000-0000-0000F10E0000}"/>
    <cellStyle name="20% - Accent2 8" xfId="345" xr:uid="{00000000-0005-0000-0000-0000F20E0000}"/>
    <cellStyle name="20% - Accent2 8 10" xfId="27880" xr:uid="{00000000-0005-0000-0000-0000F30E0000}"/>
    <cellStyle name="20% - Accent2 8 11" xfId="10668" xr:uid="{00000000-0005-0000-0000-0000F40E0000}"/>
    <cellStyle name="20% - Accent2 8 2" xfId="1120" xr:uid="{00000000-0005-0000-0000-0000F50E0000}"/>
    <cellStyle name="20% - Accent2 8 2 2" xfId="2733" xr:uid="{00000000-0005-0000-0000-0000F60E0000}"/>
    <cellStyle name="20% - Accent2 8 2 2 2" xfId="9498" xr:uid="{00000000-0005-0000-0000-0000F70E0000}"/>
    <cellStyle name="20% - Accent2 8 2 2 2 2" xfId="26694" xr:uid="{00000000-0005-0000-0000-0000F80E0000}"/>
    <cellStyle name="20% - Accent2 8 2 2 2 3" xfId="16293" xr:uid="{00000000-0005-0000-0000-0000F90E0000}"/>
    <cellStyle name="20% - Accent2 8 2 2 3" xfId="5890" xr:uid="{00000000-0005-0000-0000-0000FA0E0000}"/>
    <cellStyle name="20% - Accent2 8 2 2 3 2" xfId="23086" xr:uid="{00000000-0005-0000-0000-0000FB0E0000}"/>
    <cellStyle name="20% - Accent2 8 2 2 4" xfId="19929" xr:uid="{00000000-0005-0000-0000-0000FC0E0000}"/>
    <cellStyle name="20% - Accent2 8 2 2 5" xfId="12685" xr:uid="{00000000-0005-0000-0000-0000FD0E0000}"/>
    <cellStyle name="20% - Accent2 8 2 3" xfId="7889" xr:uid="{00000000-0005-0000-0000-0000FE0E0000}"/>
    <cellStyle name="20% - Accent2 8 2 3 2" xfId="25085" xr:uid="{00000000-0005-0000-0000-0000FF0E0000}"/>
    <cellStyle name="20% - Accent2 8 2 3 3" xfId="14684" xr:uid="{00000000-0005-0000-0000-0000000F0000}"/>
    <cellStyle name="20% - Accent2 8 2 4" xfId="4281" xr:uid="{00000000-0005-0000-0000-0000010F0000}"/>
    <cellStyle name="20% - Accent2 8 2 4 2" xfId="21477" xr:uid="{00000000-0005-0000-0000-0000020F0000}"/>
    <cellStyle name="20% - Accent2 8 2 5" xfId="18320" xr:uid="{00000000-0005-0000-0000-0000030F0000}"/>
    <cellStyle name="20% - Accent2 8 2 6" xfId="11076" xr:uid="{00000000-0005-0000-0000-0000040F0000}"/>
    <cellStyle name="20% - Accent2 8 3" xfId="1528" xr:uid="{00000000-0005-0000-0000-0000050F0000}"/>
    <cellStyle name="20% - Accent2 8 3 2" xfId="3129" xr:uid="{00000000-0005-0000-0000-0000060F0000}"/>
    <cellStyle name="20% - Accent2 8 3 2 2" xfId="9894" xr:uid="{00000000-0005-0000-0000-0000070F0000}"/>
    <cellStyle name="20% - Accent2 8 3 2 2 2" xfId="27090" xr:uid="{00000000-0005-0000-0000-0000080F0000}"/>
    <cellStyle name="20% - Accent2 8 3 2 2 3" xfId="16689" xr:uid="{00000000-0005-0000-0000-0000090F0000}"/>
    <cellStyle name="20% - Accent2 8 3 2 3" xfId="6286" xr:uid="{00000000-0005-0000-0000-00000A0F0000}"/>
    <cellStyle name="20% - Accent2 8 3 2 3 2" xfId="23482" xr:uid="{00000000-0005-0000-0000-00000B0F0000}"/>
    <cellStyle name="20% - Accent2 8 3 2 4" xfId="20325" xr:uid="{00000000-0005-0000-0000-00000C0F0000}"/>
    <cellStyle name="20% - Accent2 8 3 2 5" xfId="13081" xr:uid="{00000000-0005-0000-0000-00000D0F0000}"/>
    <cellStyle name="20% - Accent2 8 3 3" xfId="8297" xr:uid="{00000000-0005-0000-0000-00000E0F0000}"/>
    <cellStyle name="20% - Accent2 8 3 3 2" xfId="25493" xr:uid="{00000000-0005-0000-0000-00000F0F0000}"/>
    <cellStyle name="20% - Accent2 8 3 3 3" xfId="15092" xr:uid="{00000000-0005-0000-0000-0000100F0000}"/>
    <cellStyle name="20% - Accent2 8 3 4" xfId="4689" xr:uid="{00000000-0005-0000-0000-0000110F0000}"/>
    <cellStyle name="20% - Accent2 8 3 4 2" xfId="21885" xr:uid="{00000000-0005-0000-0000-0000120F0000}"/>
    <cellStyle name="20% - Accent2 8 3 5" xfId="18728" xr:uid="{00000000-0005-0000-0000-0000130F0000}"/>
    <cellStyle name="20% - Accent2 8 3 6" xfId="11484" xr:uid="{00000000-0005-0000-0000-0000140F0000}"/>
    <cellStyle name="20% - Accent2 8 4" xfId="1936" xr:uid="{00000000-0005-0000-0000-0000150F0000}"/>
    <cellStyle name="20% - Accent2 8 4 2" xfId="3525" xr:uid="{00000000-0005-0000-0000-0000160F0000}"/>
    <cellStyle name="20% - Accent2 8 4 2 2" xfId="10290" xr:uid="{00000000-0005-0000-0000-0000170F0000}"/>
    <cellStyle name="20% - Accent2 8 4 2 2 2" xfId="27486" xr:uid="{00000000-0005-0000-0000-0000180F0000}"/>
    <cellStyle name="20% - Accent2 8 4 2 2 3" xfId="17085" xr:uid="{00000000-0005-0000-0000-0000190F0000}"/>
    <cellStyle name="20% - Accent2 8 4 2 3" xfId="6682" xr:uid="{00000000-0005-0000-0000-00001A0F0000}"/>
    <cellStyle name="20% - Accent2 8 4 2 3 2" xfId="23878" xr:uid="{00000000-0005-0000-0000-00001B0F0000}"/>
    <cellStyle name="20% - Accent2 8 4 2 4" xfId="20721" xr:uid="{00000000-0005-0000-0000-00001C0F0000}"/>
    <cellStyle name="20% - Accent2 8 4 2 5" xfId="13477" xr:uid="{00000000-0005-0000-0000-00001D0F0000}"/>
    <cellStyle name="20% - Accent2 8 4 3" xfId="8705" xr:uid="{00000000-0005-0000-0000-00001E0F0000}"/>
    <cellStyle name="20% - Accent2 8 4 3 2" xfId="25901" xr:uid="{00000000-0005-0000-0000-00001F0F0000}"/>
    <cellStyle name="20% - Accent2 8 4 3 3" xfId="15500" xr:uid="{00000000-0005-0000-0000-0000200F0000}"/>
    <cellStyle name="20% - Accent2 8 4 4" xfId="5097" xr:uid="{00000000-0005-0000-0000-0000210F0000}"/>
    <cellStyle name="20% - Accent2 8 4 4 2" xfId="22293" xr:uid="{00000000-0005-0000-0000-0000220F0000}"/>
    <cellStyle name="20% - Accent2 8 4 5" xfId="19136" xr:uid="{00000000-0005-0000-0000-0000230F0000}"/>
    <cellStyle name="20% - Accent2 8 4 6" xfId="11892" xr:uid="{00000000-0005-0000-0000-0000240F0000}"/>
    <cellStyle name="20% - Accent2 8 5" xfId="2295" xr:uid="{00000000-0005-0000-0000-0000250F0000}"/>
    <cellStyle name="20% - Accent2 8 5 2" xfId="9061" xr:uid="{00000000-0005-0000-0000-0000260F0000}"/>
    <cellStyle name="20% - Accent2 8 5 2 2" xfId="26257" xr:uid="{00000000-0005-0000-0000-0000270F0000}"/>
    <cellStyle name="20% - Accent2 8 5 2 3" xfId="15856" xr:uid="{00000000-0005-0000-0000-0000280F0000}"/>
    <cellStyle name="20% - Accent2 8 5 3" xfId="5453" xr:uid="{00000000-0005-0000-0000-0000290F0000}"/>
    <cellStyle name="20% - Accent2 8 5 3 2" xfId="22649" xr:uid="{00000000-0005-0000-0000-00002A0F0000}"/>
    <cellStyle name="20% - Accent2 8 5 4" xfId="19492" xr:uid="{00000000-0005-0000-0000-00002B0F0000}"/>
    <cellStyle name="20% - Accent2 8 5 5" xfId="12248" xr:uid="{00000000-0005-0000-0000-00002C0F0000}"/>
    <cellStyle name="20% - Accent2 8 6" xfId="712" xr:uid="{00000000-0005-0000-0000-00002D0F0000}"/>
    <cellStyle name="20% - Accent2 8 6 2" xfId="7481" xr:uid="{00000000-0005-0000-0000-00002E0F0000}"/>
    <cellStyle name="20% - Accent2 8 6 2 2" xfId="24677" xr:uid="{00000000-0005-0000-0000-00002F0F0000}"/>
    <cellStyle name="20% - Accent2 8 6 3" xfId="17912" xr:uid="{00000000-0005-0000-0000-0000300F0000}"/>
    <cellStyle name="20% - Accent2 8 6 4" xfId="14276" xr:uid="{00000000-0005-0000-0000-0000310F0000}"/>
    <cellStyle name="20% - Accent2 8 7" xfId="7114" xr:uid="{00000000-0005-0000-0000-0000320F0000}"/>
    <cellStyle name="20% - Accent2 8 7 2" xfId="24310" xr:uid="{00000000-0005-0000-0000-0000330F0000}"/>
    <cellStyle name="20% - Accent2 8 7 3" xfId="13909" xr:uid="{00000000-0005-0000-0000-0000340F0000}"/>
    <cellStyle name="20% - Accent2 8 8" xfId="3873" xr:uid="{00000000-0005-0000-0000-0000350F0000}"/>
    <cellStyle name="20% - Accent2 8 8 2" xfId="21069" xr:uid="{00000000-0005-0000-0000-0000360F0000}"/>
    <cellStyle name="20% - Accent2 8 9" xfId="17545" xr:uid="{00000000-0005-0000-0000-0000370F0000}"/>
    <cellStyle name="20% - Accent2 9" xfId="431" xr:uid="{00000000-0005-0000-0000-0000380F0000}"/>
    <cellStyle name="20% - Accent2 9 10" xfId="27966" xr:uid="{00000000-0005-0000-0000-0000390F0000}"/>
    <cellStyle name="20% - Accent2 9 11" xfId="10754" xr:uid="{00000000-0005-0000-0000-00003A0F0000}"/>
    <cellStyle name="20% - Accent2 9 2" xfId="1206" xr:uid="{00000000-0005-0000-0000-00003B0F0000}"/>
    <cellStyle name="20% - Accent2 9 2 2" xfId="2819" xr:uid="{00000000-0005-0000-0000-00003C0F0000}"/>
    <cellStyle name="20% - Accent2 9 2 2 2" xfId="9584" xr:uid="{00000000-0005-0000-0000-00003D0F0000}"/>
    <cellStyle name="20% - Accent2 9 2 2 2 2" xfId="26780" xr:uid="{00000000-0005-0000-0000-00003E0F0000}"/>
    <cellStyle name="20% - Accent2 9 2 2 2 3" xfId="16379" xr:uid="{00000000-0005-0000-0000-00003F0F0000}"/>
    <cellStyle name="20% - Accent2 9 2 2 3" xfId="5976" xr:uid="{00000000-0005-0000-0000-0000400F0000}"/>
    <cellStyle name="20% - Accent2 9 2 2 3 2" xfId="23172" xr:uid="{00000000-0005-0000-0000-0000410F0000}"/>
    <cellStyle name="20% - Accent2 9 2 2 4" xfId="20015" xr:uid="{00000000-0005-0000-0000-0000420F0000}"/>
    <cellStyle name="20% - Accent2 9 2 2 5" xfId="12771" xr:uid="{00000000-0005-0000-0000-0000430F0000}"/>
    <cellStyle name="20% - Accent2 9 2 3" xfId="7975" xr:uid="{00000000-0005-0000-0000-0000440F0000}"/>
    <cellStyle name="20% - Accent2 9 2 3 2" xfId="25171" xr:uid="{00000000-0005-0000-0000-0000450F0000}"/>
    <cellStyle name="20% - Accent2 9 2 3 3" xfId="14770" xr:uid="{00000000-0005-0000-0000-0000460F0000}"/>
    <cellStyle name="20% - Accent2 9 2 4" xfId="4367" xr:uid="{00000000-0005-0000-0000-0000470F0000}"/>
    <cellStyle name="20% - Accent2 9 2 4 2" xfId="21563" xr:uid="{00000000-0005-0000-0000-0000480F0000}"/>
    <cellStyle name="20% - Accent2 9 2 5" xfId="18406" xr:uid="{00000000-0005-0000-0000-0000490F0000}"/>
    <cellStyle name="20% - Accent2 9 2 6" xfId="11162" xr:uid="{00000000-0005-0000-0000-00004A0F0000}"/>
    <cellStyle name="20% - Accent2 9 3" xfId="1614" xr:uid="{00000000-0005-0000-0000-00004B0F0000}"/>
    <cellStyle name="20% - Accent2 9 3 2" xfId="3215" xr:uid="{00000000-0005-0000-0000-00004C0F0000}"/>
    <cellStyle name="20% - Accent2 9 3 2 2" xfId="9980" xr:uid="{00000000-0005-0000-0000-00004D0F0000}"/>
    <cellStyle name="20% - Accent2 9 3 2 2 2" xfId="27176" xr:uid="{00000000-0005-0000-0000-00004E0F0000}"/>
    <cellStyle name="20% - Accent2 9 3 2 2 3" xfId="16775" xr:uid="{00000000-0005-0000-0000-00004F0F0000}"/>
    <cellStyle name="20% - Accent2 9 3 2 3" xfId="6372" xr:uid="{00000000-0005-0000-0000-0000500F0000}"/>
    <cellStyle name="20% - Accent2 9 3 2 3 2" xfId="23568" xr:uid="{00000000-0005-0000-0000-0000510F0000}"/>
    <cellStyle name="20% - Accent2 9 3 2 4" xfId="20411" xr:uid="{00000000-0005-0000-0000-0000520F0000}"/>
    <cellStyle name="20% - Accent2 9 3 2 5" xfId="13167" xr:uid="{00000000-0005-0000-0000-0000530F0000}"/>
    <cellStyle name="20% - Accent2 9 3 3" xfId="8383" xr:uid="{00000000-0005-0000-0000-0000540F0000}"/>
    <cellStyle name="20% - Accent2 9 3 3 2" xfId="25579" xr:uid="{00000000-0005-0000-0000-0000550F0000}"/>
    <cellStyle name="20% - Accent2 9 3 3 3" xfId="15178" xr:uid="{00000000-0005-0000-0000-0000560F0000}"/>
    <cellStyle name="20% - Accent2 9 3 4" xfId="4775" xr:uid="{00000000-0005-0000-0000-0000570F0000}"/>
    <cellStyle name="20% - Accent2 9 3 4 2" xfId="21971" xr:uid="{00000000-0005-0000-0000-0000580F0000}"/>
    <cellStyle name="20% - Accent2 9 3 5" xfId="18814" xr:uid="{00000000-0005-0000-0000-0000590F0000}"/>
    <cellStyle name="20% - Accent2 9 3 6" xfId="11570" xr:uid="{00000000-0005-0000-0000-00005A0F0000}"/>
    <cellStyle name="20% - Accent2 9 4" xfId="2022" xr:uid="{00000000-0005-0000-0000-00005B0F0000}"/>
    <cellStyle name="20% - Accent2 9 4 2" xfId="3611" xr:uid="{00000000-0005-0000-0000-00005C0F0000}"/>
    <cellStyle name="20% - Accent2 9 4 2 2" xfId="10376" xr:uid="{00000000-0005-0000-0000-00005D0F0000}"/>
    <cellStyle name="20% - Accent2 9 4 2 2 2" xfId="27572" xr:uid="{00000000-0005-0000-0000-00005E0F0000}"/>
    <cellStyle name="20% - Accent2 9 4 2 2 3" xfId="17171" xr:uid="{00000000-0005-0000-0000-00005F0F0000}"/>
    <cellStyle name="20% - Accent2 9 4 2 3" xfId="6768" xr:uid="{00000000-0005-0000-0000-0000600F0000}"/>
    <cellStyle name="20% - Accent2 9 4 2 3 2" xfId="23964" xr:uid="{00000000-0005-0000-0000-0000610F0000}"/>
    <cellStyle name="20% - Accent2 9 4 2 4" xfId="20807" xr:uid="{00000000-0005-0000-0000-0000620F0000}"/>
    <cellStyle name="20% - Accent2 9 4 2 5" xfId="13563" xr:uid="{00000000-0005-0000-0000-0000630F0000}"/>
    <cellStyle name="20% - Accent2 9 4 3" xfId="8791" xr:uid="{00000000-0005-0000-0000-0000640F0000}"/>
    <cellStyle name="20% - Accent2 9 4 3 2" xfId="25987" xr:uid="{00000000-0005-0000-0000-0000650F0000}"/>
    <cellStyle name="20% - Accent2 9 4 3 3" xfId="15586" xr:uid="{00000000-0005-0000-0000-0000660F0000}"/>
    <cellStyle name="20% - Accent2 9 4 4" xfId="5183" xr:uid="{00000000-0005-0000-0000-0000670F0000}"/>
    <cellStyle name="20% - Accent2 9 4 4 2" xfId="22379" xr:uid="{00000000-0005-0000-0000-0000680F0000}"/>
    <cellStyle name="20% - Accent2 9 4 5" xfId="19222" xr:uid="{00000000-0005-0000-0000-0000690F0000}"/>
    <cellStyle name="20% - Accent2 9 4 6" xfId="11978" xr:uid="{00000000-0005-0000-0000-00006A0F0000}"/>
    <cellStyle name="20% - Accent2 9 5" xfId="2381" xr:uid="{00000000-0005-0000-0000-00006B0F0000}"/>
    <cellStyle name="20% - Accent2 9 5 2" xfId="9147" xr:uid="{00000000-0005-0000-0000-00006C0F0000}"/>
    <cellStyle name="20% - Accent2 9 5 2 2" xfId="26343" xr:uid="{00000000-0005-0000-0000-00006D0F0000}"/>
    <cellStyle name="20% - Accent2 9 5 2 3" xfId="15942" xr:uid="{00000000-0005-0000-0000-00006E0F0000}"/>
    <cellStyle name="20% - Accent2 9 5 3" xfId="5539" xr:uid="{00000000-0005-0000-0000-00006F0F0000}"/>
    <cellStyle name="20% - Accent2 9 5 3 2" xfId="22735" xr:uid="{00000000-0005-0000-0000-0000700F0000}"/>
    <cellStyle name="20% - Accent2 9 5 4" xfId="19578" xr:uid="{00000000-0005-0000-0000-0000710F0000}"/>
    <cellStyle name="20% - Accent2 9 5 5" xfId="12334" xr:uid="{00000000-0005-0000-0000-0000720F0000}"/>
    <cellStyle name="20% - Accent2 9 6" xfId="798" xr:uid="{00000000-0005-0000-0000-0000730F0000}"/>
    <cellStyle name="20% - Accent2 9 6 2" xfId="7567" xr:uid="{00000000-0005-0000-0000-0000740F0000}"/>
    <cellStyle name="20% - Accent2 9 6 2 2" xfId="24763" xr:uid="{00000000-0005-0000-0000-0000750F0000}"/>
    <cellStyle name="20% - Accent2 9 6 3" xfId="17998" xr:uid="{00000000-0005-0000-0000-0000760F0000}"/>
    <cellStyle name="20% - Accent2 9 6 4" xfId="14362" xr:uid="{00000000-0005-0000-0000-0000770F0000}"/>
    <cellStyle name="20% - Accent2 9 7" xfId="7200" xr:uid="{00000000-0005-0000-0000-0000780F0000}"/>
    <cellStyle name="20% - Accent2 9 7 2" xfId="24396" xr:uid="{00000000-0005-0000-0000-0000790F0000}"/>
    <cellStyle name="20% - Accent2 9 7 3" xfId="13995" xr:uid="{00000000-0005-0000-0000-00007A0F0000}"/>
    <cellStyle name="20% - Accent2 9 8" xfId="3959" xr:uid="{00000000-0005-0000-0000-00007B0F0000}"/>
    <cellStyle name="20% - Accent2 9 8 2" xfId="21155" xr:uid="{00000000-0005-0000-0000-00007C0F0000}"/>
    <cellStyle name="20% - Accent2 9 9" xfId="17631" xr:uid="{00000000-0005-0000-0000-00007D0F0000}"/>
    <cellStyle name="20% - Accent3" xfId="33" builtinId="38" customBuiltin="1"/>
    <cellStyle name="20% - Accent3 10" xfId="447" xr:uid="{00000000-0005-0000-0000-00007F0F0000}"/>
    <cellStyle name="20% - Accent3 10 10" xfId="27982" xr:uid="{00000000-0005-0000-0000-0000800F0000}"/>
    <cellStyle name="20% - Accent3 10 11" xfId="10770" xr:uid="{00000000-0005-0000-0000-0000810F0000}"/>
    <cellStyle name="20% - Accent3 10 2" xfId="1222" xr:uid="{00000000-0005-0000-0000-0000820F0000}"/>
    <cellStyle name="20% - Accent3 10 2 2" xfId="2835" xr:uid="{00000000-0005-0000-0000-0000830F0000}"/>
    <cellStyle name="20% - Accent3 10 2 2 2" xfId="9600" xr:uid="{00000000-0005-0000-0000-0000840F0000}"/>
    <cellStyle name="20% - Accent3 10 2 2 2 2" xfId="26796" xr:uid="{00000000-0005-0000-0000-0000850F0000}"/>
    <cellStyle name="20% - Accent3 10 2 2 2 3" xfId="16395" xr:uid="{00000000-0005-0000-0000-0000860F0000}"/>
    <cellStyle name="20% - Accent3 10 2 2 3" xfId="5992" xr:uid="{00000000-0005-0000-0000-0000870F0000}"/>
    <cellStyle name="20% - Accent3 10 2 2 3 2" xfId="23188" xr:uid="{00000000-0005-0000-0000-0000880F0000}"/>
    <cellStyle name="20% - Accent3 10 2 2 4" xfId="20031" xr:uid="{00000000-0005-0000-0000-0000890F0000}"/>
    <cellStyle name="20% - Accent3 10 2 2 5" xfId="12787" xr:uid="{00000000-0005-0000-0000-00008A0F0000}"/>
    <cellStyle name="20% - Accent3 10 2 3" xfId="7991" xr:uid="{00000000-0005-0000-0000-00008B0F0000}"/>
    <cellStyle name="20% - Accent3 10 2 3 2" xfId="25187" xr:uid="{00000000-0005-0000-0000-00008C0F0000}"/>
    <cellStyle name="20% - Accent3 10 2 3 3" xfId="14786" xr:uid="{00000000-0005-0000-0000-00008D0F0000}"/>
    <cellStyle name="20% - Accent3 10 2 4" xfId="4383" xr:uid="{00000000-0005-0000-0000-00008E0F0000}"/>
    <cellStyle name="20% - Accent3 10 2 4 2" xfId="21579" xr:uid="{00000000-0005-0000-0000-00008F0F0000}"/>
    <cellStyle name="20% - Accent3 10 2 5" xfId="18422" xr:uid="{00000000-0005-0000-0000-0000900F0000}"/>
    <cellStyle name="20% - Accent3 10 2 6" xfId="11178" xr:uid="{00000000-0005-0000-0000-0000910F0000}"/>
    <cellStyle name="20% - Accent3 10 3" xfId="1630" xr:uid="{00000000-0005-0000-0000-0000920F0000}"/>
    <cellStyle name="20% - Accent3 10 3 2" xfId="3231" xr:uid="{00000000-0005-0000-0000-0000930F0000}"/>
    <cellStyle name="20% - Accent3 10 3 2 2" xfId="9996" xr:uid="{00000000-0005-0000-0000-0000940F0000}"/>
    <cellStyle name="20% - Accent3 10 3 2 2 2" xfId="27192" xr:uid="{00000000-0005-0000-0000-0000950F0000}"/>
    <cellStyle name="20% - Accent3 10 3 2 2 3" xfId="16791" xr:uid="{00000000-0005-0000-0000-0000960F0000}"/>
    <cellStyle name="20% - Accent3 10 3 2 3" xfId="6388" xr:uid="{00000000-0005-0000-0000-0000970F0000}"/>
    <cellStyle name="20% - Accent3 10 3 2 3 2" xfId="23584" xr:uid="{00000000-0005-0000-0000-0000980F0000}"/>
    <cellStyle name="20% - Accent3 10 3 2 4" xfId="20427" xr:uid="{00000000-0005-0000-0000-0000990F0000}"/>
    <cellStyle name="20% - Accent3 10 3 2 5" xfId="13183" xr:uid="{00000000-0005-0000-0000-00009A0F0000}"/>
    <cellStyle name="20% - Accent3 10 3 3" xfId="8399" xr:uid="{00000000-0005-0000-0000-00009B0F0000}"/>
    <cellStyle name="20% - Accent3 10 3 3 2" xfId="25595" xr:uid="{00000000-0005-0000-0000-00009C0F0000}"/>
    <cellStyle name="20% - Accent3 10 3 3 3" xfId="15194" xr:uid="{00000000-0005-0000-0000-00009D0F0000}"/>
    <cellStyle name="20% - Accent3 10 3 4" xfId="4791" xr:uid="{00000000-0005-0000-0000-00009E0F0000}"/>
    <cellStyle name="20% - Accent3 10 3 4 2" xfId="21987" xr:uid="{00000000-0005-0000-0000-00009F0F0000}"/>
    <cellStyle name="20% - Accent3 10 3 5" xfId="18830" xr:uid="{00000000-0005-0000-0000-0000A00F0000}"/>
    <cellStyle name="20% - Accent3 10 3 6" xfId="11586" xr:uid="{00000000-0005-0000-0000-0000A10F0000}"/>
    <cellStyle name="20% - Accent3 10 4" xfId="2038" xr:uid="{00000000-0005-0000-0000-0000A20F0000}"/>
    <cellStyle name="20% - Accent3 10 4 2" xfId="3627" xr:uid="{00000000-0005-0000-0000-0000A30F0000}"/>
    <cellStyle name="20% - Accent3 10 4 2 2" xfId="10392" xr:uid="{00000000-0005-0000-0000-0000A40F0000}"/>
    <cellStyle name="20% - Accent3 10 4 2 2 2" xfId="27588" xr:uid="{00000000-0005-0000-0000-0000A50F0000}"/>
    <cellStyle name="20% - Accent3 10 4 2 2 3" xfId="17187" xr:uid="{00000000-0005-0000-0000-0000A60F0000}"/>
    <cellStyle name="20% - Accent3 10 4 2 3" xfId="6784" xr:uid="{00000000-0005-0000-0000-0000A70F0000}"/>
    <cellStyle name="20% - Accent3 10 4 2 3 2" xfId="23980" xr:uid="{00000000-0005-0000-0000-0000A80F0000}"/>
    <cellStyle name="20% - Accent3 10 4 2 4" xfId="20823" xr:uid="{00000000-0005-0000-0000-0000A90F0000}"/>
    <cellStyle name="20% - Accent3 10 4 2 5" xfId="13579" xr:uid="{00000000-0005-0000-0000-0000AA0F0000}"/>
    <cellStyle name="20% - Accent3 10 4 3" xfId="8807" xr:uid="{00000000-0005-0000-0000-0000AB0F0000}"/>
    <cellStyle name="20% - Accent3 10 4 3 2" xfId="26003" xr:uid="{00000000-0005-0000-0000-0000AC0F0000}"/>
    <cellStyle name="20% - Accent3 10 4 3 3" xfId="15602" xr:uid="{00000000-0005-0000-0000-0000AD0F0000}"/>
    <cellStyle name="20% - Accent3 10 4 4" xfId="5199" xr:uid="{00000000-0005-0000-0000-0000AE0F0000}"/>
    <cellStyle name="20% - Accent3 10 4 4 2" xfId="22395" xr:uid="{00000000-0005-0000-0000-0000AF0F0000}"/>
    <cellStyle name="20% - Accent3 10 4 5" xfId="19238" xr:uid="{00000000-0005-0000-0000-0000B00F0000}"/>
    <cellStyle name="20% - Accent3 10 4 6" xfId="11994" xr:uid="{00000000-0005-0000-0000-0000B10F0000}"/>
    <cellStyle name="20% - Accent3 10 5" xfId="2397" xr:uid="{00000000-0005-0000-0000-0000B20F0000}"/>
    <cellStyle name="20% - Accent3 10 5 2" xfId="9163" xr:uid="{00000000-0005-0000-0000-0000B30F0000}"/>
    <cellStyle name="20% - Accent3 10 5 2 2" xfId="26359" xr:uid="{00000000-0005-0000-0000-0000B40F0000}"/>
    <cellStyle name="20% - Accent3 10 5 2 3" xfId="15958" xr:uid="{00000000-0005-0000-0000-0000B50F0000}"/>
    <cellStyle name="20% - Accent3 10 5 3" xfId="5555" xr:uid="{00000000-0005-0000-0000-0000B60F0000}"/>
    <cellStyle name="20% - Accent3 10 5 3 2" xfId="22751" xr:uid="{00000000-0005-0000-0000-0000B70F0000}"/>
    <cellStyle name="20% - Accent3 10 5 4" xfId="19594" xr:uid="{00000000-0005-0000-0000-0000B80F0000}"/>
    <cellStyle name="20% - Accent3 10 5 5" xfId="12350" xr:uid="{00000000-0005-0000-0000-0000B90F0000}"/>
    <cellStyle name="20% - Accent3 10 6" xfId="814" xr:uid="{00000000-0005-0000-0000-0000BA0F0000}"/>
    <cellStyle name="20% - Accent3 10 6 2" xfId="7583" xr:uid="{00000000-0005-0000-0000-0000BB0F0000}"/>
    <cellStyle name="20% - Accent3 10 6 2 2" xfId="24779" xr:uid="{00000000-0005-0000-0000-0000BC0F0000}"/>
    <cellStyle name="20% - Accent3 10 6 3" xfId="18014" xr:uid="{00000000-0005-0000-0000-0000BD0F0000}"/>
    <cellStyle name="20% - Accent3 10 6 4" xfId="14378" xr:uid="{00000000-0005-0000-0000-0000BE0F0000}"/>
    <cellStyle name="20% - Accent3 10 7" xfId="7216" xr:uid="{00000000-0005-0000-0000-0000BF0F0000}"/>
    <cellStyle name="20% - Accent3 10 7 2" xfId="24412" xr:uid="{00000000-0005-0000-0000-0000C00F0000}"/>
    <cellStyle name="20% - Accent3 10 7 3" xfId="14011" xr:uid="{00000000-0005-0000-0000-0000C10F0000}"/>
    <cellStyle name="20% - Accent3 10 8" xfId="3975" xr:uid="{00000000-0005-0000-0000-0000C20F0000}"/>
    <cellStyle name="20% - Accent3 10 8 2" xfId="21171" xr:uid="{00000000-0005-0000-0000-0000C30F0000}"/>
    <cellStyle name="20% - Accent3 10 9" xfId="17647" xr:uid="{00000000-0005-0000-0000-0000C40F0000}"/>
    <cellStyle name="20% - Accent3 11" xfId="127" xr:uid="{00000000-0005-0000-0000-0000C50F0000}"/>
    <cellStyle name="20% - Accent3 11 2" xfId="1316" xr:uid="{00000000-0005-0000-0000-0000C60F0000}"/>
    <cellStyle name="20% - Accent3 11 2 2" xfId="2917" xr:uid="{00000000-0005-0000-0000-0000C70F0000}"/>
    <cellStyle name="20% - Accent3 11 2 2 2" xfId="9682" xr:uid="{00000000-0005-0000-0000-0000C80F0000}"/>
    <cellStyle name="20% - Accent3 11 2 2 2 2" xfId="26878" xr:uid="{00000000-0005-0000-0000-0000C90F0000}"/>
    <cellStyle name="20% - Accent3 11 2 2 2 3" xfId="16477" xr:uid="{00000000-0005-0000-0000-0000CA0F0000}"/>
    <cellStyle name="20% - Accent3 11 2 2 3" xfId="6074" xr:uid="{00000000-0005-0000-0000-0000CB0F0000}"/>
    <cellStyle name="20% - Accent3 11 2 2 3 2" xfId="23270" xr:uid="{00000000-0005-0000-0000-0000CC0F0000}"/>
    <cellStyle name="20% - Accent3 11 2 2 4" xfId="20113" xr:uid="{00000000-0005-0000-0000-0000CD0F0000}"/>
    <cellStyle name="20% - Accent3 11 2 2 5" xfId="12869" xr:uid="{00000000-0005-0000-0000-0000CE0F0000}"/>
    <cellStyle name="20% - Accent3 11 2 3" xfId="8085" xr:uid="{00000000-0005-0000-0000-0000CF0F0000}"/>
    <cellStyle name="20% - Accent3 11 2 3 2" xfId="25281" xr:uid="{00000000-0005-0000-0000-0000D00F0000}"/>
    <cellStyle name="20% - Accent3 11 2 3 3" xfId="14880" xr:uid="{00000000-0005-0000-0000-0000D10F0000}"/>
    <cellStyle name="20% - Accent3 11 2 4" xfId="4477" xr:uid="{00000000-0005-0000-0000-0000D20F0000}"/>
    <cellStyle name="20% - Accent3 11 2 4 2" xfId="21673" xr:uid="{00000000-0005-0000-0000-0000D30F0000}"/>
    <cellStyle name="20% - Accent3 11 2 5" xfId="18516" xr:uid="{00000000-0005-0000-0000-0000D40F0000}"/>
    <cellStyle name="20% - Accent3 11 2 6" xfId="11272" xr:uid="{00000000-0005-0000-0000-0000D50F0000}"/>
    <cellStyle name="20% - Accent3 11 3" xfId="1724" xr:uid="{00000000-0005-0000-0000-0000D60F0000}"/>
    <cellStyle name="20% - Accent3 11 3 2" xfId="3313" xr:uid="{00000000-0005-0000-0000-0000D70F0000}"/>
    <cellStyle name="20% - Accent3 11 3 2 2" xfId="10078" xr:uid="{00000000-0005-0000-0000-0000D80F0000}"/>
    <cellStyle name="20% - Accent3 11 3 2 2 2" xfId="27274" xr:uid="{00000000-0005-0000-0000-0000D90F0000}"/>
    <cellStyle name="20% - Accent3 11 3 2 2 3" xfId="16873" xr:uid="{00000000-0005-0000-0000-0000DA0F0000}"/>
    <cellStyle name="20% - Accent3 11 3 2 3" xfId="6470" xr:uid="{00000000-0005-0000-0000-0000DB0F0000}"/>
    <cellStyle name="20% - Accent3 11 3 2 3 2" xfId="23666" xr:uid="{00000000-0005-0000-0000-0000DC0F0000}"/>
    <cellStyle name="20% - Accent3 11 3 2 4" xfId="20509" xr:uid="{00000000-0005-0000-0000-0000DD0F0000}"/>
    <cellStyle name="20% - Accent3 11 3 2 5" xfId="13265" xr:uid="{00000000-0005-0000-0000-0000DE0F0000}"/>
    <cellStyle name="20% - Accent3 11 3 3" xfId="8493" xr:uid="{00000000-0005-0000-0000-0000DF0F0000}"/>
    <cellStyle name="20% - Accent3 11 3 3 2" xfId="25689" xr:uid="{00000000-0005-0000-0000-0000E00F0000}"/>
    <cellStyle name="20% - Accent3 11 3 3 3" xfId="15288" xr:uid="{00000000-0005-0000-0000-0000E10F0000}"/>
    <cellStyle name="20% - Accent3 11 3 4" xfId="4885" xr:uid="{00000000-0005-0000-0000-0000E20F0000}"/>
    <cellStyle name="20% - Accent3 11 3 4 2" xfId="22081" xr:uid="{00000000-0005-0000-0000-0000E30F0000}"/>
    <cellStyle name="20% - Accent3 11 3 5" xfId="18924" xr:uid="{00000000-0005-0000-0000-0000E40F0000}"/>
    <cellStyle name="20% - Accent3 11 3 6" xfId="11680" xr:uid="{00000000-0005-0000-0000-0000E50F0000}"/>
    <cellStyle name="20% - Accent3 11 4" xfId="2426" xr:uid="{00000000-0005-0000-0000-0000E60F0000}"/>
    <cellStyle name="20% - Accent3 11 4 2" xfId="9191" xr:uid="{00000000-0005-0000-0000-0000E70F0000}"/>
    <cellStyle name="20% - Accent3 11 4 2 2" xfId="26387" xr:uid="{00000000-0005-0000-0000-0000E80F0000}"/>
    <cellStyle name="20% - Accent3 11 4 2 3" xfId="15986" xr:uid="{00000000-0005-0000-0000-0000E90F0000}"/>
    <cellStyle name="20% - Accent3 11 4 3" xfId="5583" xr:uid="{00000000-0005-0000-0000-0000EA0F0000}"/>
    <cellStyle name="20% - Accent3 11 4 3 2" xfId="22779" xr:uid="{00000000-0005-0000-0000-0000EB0F0000}"/>
    <cellStyle name="20% - Accent3 11 4 4" xfId="19622" xr:uid="{00000000-0005-0000-0000-0000EC0F0000}"/>
    <cellStyle name="20% - Accent3 11 4 5" xfId="12378" xr:uid="{00000000-0005-0000-0000-0000ED0F0000}"/>
    <cellStyle name="20% - Accent3 11 5" xfId="908" xr:uid="{00000000-0005-0000-0000-0000EE0F0000}"/>
    <cellStyle name="20% - Accent3 11 5 2" xfId="7677" xr:uid="{00000000-0005-0000-0000-0000EF0F0000}"/>
    <cellStyle name="20% - Accent3 11 5 2 2" xfId="24873" xr:uid="{00000000-0005-0000-0000-0000F00F0000}"/>
    <cellStyle name="20% - Accent3 11 5 3" xfId="18108" xr:uid="{00000000-0005-0000-0000-0000F10F0000}"/>
    <cellStyle name="20% - Accent3 11 5 4" xfId="14472" xr:uid="{00000000-0005-0000-0000-0000F20F0000}"/>
    <cellStyle name="20% - Accent3 11 6" xfId="6902" xr:uid="{00000000-0005-0000-0000-0000F30F0000}"/>
    <cellStyle name="20% - Accent3 11 6 2" xfId="24098" xr:uid="{00000000-0005-0000-0000-0000F40F0000}"/>
    <cellStyle name="20% - Accent3 11 6 3" xfId="13697" xr:uid="{00000000-0005-0000-0000-0000F50F0000}"/>
    <cellStyle name="20% - Accent3 11 7" xfId="4069" xr:uid="{00000000-0005-0000-0000-0000F60F0000}"/>
    <cellStyle name="20% - Accent3 11 7 2" xfId="21265" xr:uid="{00000000-0005-0000-0000-0000F70F0000}"/>
    <cellStyle name="20% - Accent3 11 8" xfId="17333" xr:uid="{00000000-0005-0000-0000-0000F80F0000}"/>
    <cellStyle name="20% - Accent3 11 9" xfId="10864" xr:uid="{00000000-0005-0000-0000-0000F90F0000}"/>
    <cellStyle name="20% - Accent3 12" xfId="462" xr:uid="{00000000-0005-0000-0000-0000FA0F0000}"/>
    <cellStyle name="20% - Accent3 12 2" xfId="2498" xr:uid="{00000000-0005-0000-0000-0000FB0F0000}"/>
    <cellStyle name="20% - Accent3 12 2 2" xfId="9263" xr:uid="{00000000-0005-0000-0000-0000FC0F0000}"/>
    <cellStyle name="20% - Accent3 12 2 2 2" xfId="26459" xr:uid="{00000000-0005-0000-0000-0000FD0F0000}"/>
    <cellStyle name="20% - Accent3 12 2 2 3" xfId="16058" xr:uid="{00000000-0005-0000-0000-0000FE0F0000}"/>
    <cellStyle name="20% - Accent3 12 2 3" xfId="5655" xr:uid="{00000000-0005-0000-0000-0000FF0F0000}"/>
    <cellStyle name="20% - Accent3 12 2 3 2" xfId="22851" xr:uid="{00000000-0005-0000-0000-000000100000}"/>
    <cellStyle name="20% - Accent3 12 2 4" xfId="19694" xr:uid="{00000000-0005-0000-0000-000001100000}"/>
    <cellStyle name="20% - Accent3 12 2 5" xfId="12450" xr:uid="{00000000-0005-0000-0000-000002100000}"/>
    <cellStyle name="20% - Accent3 12 3" xfId="826" xr:uid="{00000000-0005-0000-0000-000003100000}"/>
    <cellStyle name="20% - Accent3 12 3 2" xfId="7595" xr:uid="{00000000-0005-0000-0000-000004100000}"/>
    <cellStyle name="20% - Accent3 12 3 2 2" xfId="24791" xr:uid="{00000000-0005-0000-0000-000005100000}"/>
    <cellStyle name="20% - Accent3 12 3 3" xfId="18026" xr:uid="{00000000-0005-0000-0000-000006100000}"/>
    <cellStyle name="20% - Accent3 12 3 4" xfId="14390" xr:uid="{00000000-0005-0000-0000-000007100000}"/>
    <cellStyle name="20% - Accent3 12 4" xfId="7231" xr:uid="{00000000-0005-0000-0000-000008100000}"/>
    <cellStyle name="20% - Accent3 12 4 2" xfId="24427" xr:uid="{00000000-0005-0000-0000-000009100000}"/>
    <cellStyle name="20% - Accent3 12 4 3" xfId="14026" xr:uid="{00000000-0005-0000-0000-00000A100000}"/>
    <cellStyle name="20% - Accent3 12 5" xfId="3987" xr:uid="{00000000-0005-0000-0000-00000B100000}"/>
    <cellStyle name="20% - Accent3 12 5 2" xfId="21183" xr:uid="{00000000-0005-0000-0000-00000C100000}"/>
    <cellStyle name="20% - Accent3 12 6" xfId="17662" xr:uid="{00000000-0005-0000-0000-00000D100000}"/>
    <cellStyle name="20% - Accent3 12 7" xfId="10782" xr:uid="{00000000-0005-0000-0000-00000E100000}"/>
    <cellStyle name="20% - Accent3 13" xfId="476" xr:uid="{00000000-0005-0000-0000-00000F100000}"/>
    <cellStyle name="20% - Accent3 13 2" xfId="2512" xr:uid="{00000000-0005-0000-0000-000010100000}"/>
    <cellStyle name="20% - Accent3 13 2 2" xfId="9277" xr:uid="{00000000-0005-0000-0000-000011100000}"/>
    <cellStyle name="20% - Accent3 13 2 2 2" xfId="26473" xr:uid="{00000000-0005-0000-0000-000012100000}"/>
    <cellStyle name="20% - Accent3 13 2 2 3" xfId="16072" xr:uid="{00000000-0005-0000-0000-000013100000}"/>
    <cellStyle name="20% - Accent3 13 2 3" xfId="5669" xr:uid="{00000000-0005-0000-0000-000014100000}"/>
    <cellStyle name="20% - Accent3 13 2 3 2" xfId="22865" xr:uid="{00000000-0005-0000-0000-000015100000}"/>
    <cellStyle name="20% - Accent3 13 2 4" xfId="19708" xr:uid="{00000000-0005-0000-0000-000016100000}"/>
    <cellStyle name="20% - Accent3 13 2 5" xfId="12464" xr:uid="{00000000-0005-0000-0000-000017100000}"/>
    <cellStyle name="20% - Accent3 13 3" xfId="1234" xr:uid="{00000000-0005-0000-0000-000018100000}"/>
    <cellStyle name="20% - Accent3 13 3 2" xfId="8003" xr:uid="{00000000-0005-0000-0000-000019100000}"/>
    <cellStyle name="20% - Accent3 13 3 2 2" xfId="25199" xr:uid="{00000000-0005-0000-0000-00001A100000}"/>
    <cellStyle name="20% - Accent3 13 3 3" xfId="18434" xr:uid="{00000000-0005-0000-0000-00001B100000}"/>
    <cellStyle name="20% - Accent3 13 3 4" xfId="14798" xr:uid="{00000000-0005-0000-0000-00001C100000}"/>
    <cellStyle name="20% - Accent3 13 4" xfId="7245" xr:uid="{00000000-0005-0000-0000-00001D100000}"/>
    <cellStyle name="20% - Accent3 13 4 2" xfId="24441" xr:uid="{00000000-0005-0000-0000-00001E100000}"/>
    <cellStyle name="20% - Accent3 13 4 3" xfId="14040" xr:uid="{00000000-0005-0000-0000-00001F100000}"/>
    <cellStyle name="20% - Accent3 13 5" xfId="4395" xr:uid="{00000000-0005-0000-0000-000020100000}"/>
    <cellStyle name="20% - Accent3 13 5 2" xfId="21591" xr:uid="{00000000-0005-0000-0000-000021100000}"/>
    <cellStyle name="20% - Accent3 13 6" xfId="17676" xr:uid="{00000000-0005-0000-0000-000022100000}"/>
    <cellStyle name="20% - Accent3 13 7" xfId="11190" xr:uid="{00000000-0005-0000-0000-000023100000}"/>
    <cellStyle name="20% - Accent3 14" xfId="490" xr:uid="{00000000-0005-0000-0000-000024100000}"/>
    <cellStyle name="20% - Accent3 14 2" xfId="2524" xr:uid="{00000000-0005-0000-0000-000025100000}"/>
    <cellStyle name="20% - Accent3 14 2 2" xfId="9289" xr:uid="{00000000-0005-0000-0000-000026100000}"/>
    <cellStyle name="20% - Accent3 14 2 2 2" xfId="26485" xr:uid="{00000000-0005-0000-0000-000027100000}"/>
    <cellStyle name="20% - Accent3 14 2 2 3" xfId="16084" xr:uid="{00000000-0005-0000-0000-000028100000}"/>
    <cellStyle name="20% - Accent3 14 2 3" xfId="5681" xr:uid="{00000000-0005-0000-0000-000029100000}"/>
    <cellStyle name="20% - Accent3 14 2 3 2" xfId="22877" xr:uid="{00000000-0005-0000-0000-00002A100000}"/>
    <cellStyle name="20% - Accent3 14 2 4" xfId="19720" xr:uid="{00000000-0005-0000-0000-00002B100000}"/>
    <cellStyle name="20% - Accent3 14 2 5" xfId="12476" xr:uid="{00000000-0005-0000-0000-00002C100000}"/>
    <cellStyle name="20% - Accent3 14 3" xfId="1642" xr:uid="{00000000-0005-0000-0000-00002D100000}"/>
    <cellStyle name="20% - Accent3 14 3 2" xfId="8411" xr:uid="{00000000-0005-0000-0000-00002E100000}"/>
    <cellStyle name="20% - Accent3 14 3 2 2" xfId="25607" xr:uid="{00000000-0005-0000-0000-00002F100000}"/>
    <cellStyle name="20% - Accent3 14 3 3" xfId="18842" xr:uid="{00000000-0005-0000-0000-000030100000}"/>
    <cellStyle name="20% - Accent3 14 3 4" xfId="15206" xr:uid="{00000000-0005-0000-0000-000031100000}"/>
    <cellStyle name="20% - Accent3 14 4" xfId="7259" xr:uid="{00000000-0005-0000-0000-000032100000}"/>
    <cellStyle name="20% - Accent3 14 4 2" xfId="24455" xr:uid="{00000000-0005-0000-0000-000033100000}"/>
    <cellStyle name="20% - Accent3 14 4 3" xfId="14054" xr:uid="{00000000-0005-0000-0000-000034100000}"/>
    <cellStyle name="20% - Accent3 14 5" xfId="4803" xr:uid="{00000000-0005-0000-0000-000035100000}"/>
    <cellStyle name="20% - Accent3 14 5 2" xfId="21999" xr:uid="{00000000-0005-0000-0000-000036100000}"/>
    <cellStyle name="20% - Accent3 14 6" xfId="17690" xr:uid="{00000000-0005-0000-0000-000037100000}"/>
    <cellStyle name="20% - Accent3 14 7" xfId="11598" xr:uid="{00000000-0005-0000-0000-000038100000}"/>
    <cellStyle name="20% - Accent3 15" xfId="2053" xr:uid="{00000000-0005-0000-0000-000039100000}"/>
    <cellStyle name="20% - Accent3 15 2" xfId="3639" xr:uid="{00000000-0005-0000-0000-00003A100000}"/>
    <cellStyle name="20% - Accent3 15 2 2" xfId="10404" xr:uid="{00000000-0005-0000-0000-00003B100000}"/>
    <cellStyle name="20% - Accent3 15 2 2 2" xfId="27600" xr:uid="{00000000-0005-0000-0000-00003C100000}"/>
    <cellStyle name="20% - Accent3 15 2 2 3" xfId="17199" xr:uid="{00000000-0005-0000-0000-00003D100000}"/>
    <cellStyle name="20% - Accent3 15 2 3" xfId="6796" xr:uid="{00000000-0005-0000-0000-00003E100000}"/>
    <cellStyle name="20% - Accent3 15 2 3 2" xfId="23992" xr:uid="{00000000-0005-0000-0000-00003F100000}"/>
    <cellStyle name="20% - Accent3 15 2 4" xfId="20835" xr:uid="{00000000-0005-0000-0000-000040100000}"/>
    <cellStyle name="20% - Accent3 15 2 5" xfId="13591" xr:uid="{00000000-0005-0000-0000-000041100000}"/>
    <cellStyle name="20% - Accent3 15 3" xfId="8822" xr:uid="{00000000-0005-0000-0000-000042100000}"/>
    <cellStyle name="20% - Accent3 15 3 2" xfId="26018" xr:uid="{00000000-0005-0000-0000-000043100000}"/>
    <cellStyle name="20% - Accent3 15 3 3" xfId="15617" xr:uid="{00000000-0005-0000-0000-000044100000}"/>
    <cellStyle name="20% - Accent3 15 4" xfId="5214" xr:uid="{00000000-0005-0000-0000-000045100000}"/>
    <cellStyle name="20% - Accent3 15 4 2" xfId="22410" xr:uid="{00000000-0005-0000-0000-000046100000}"/>
    <cellStyle name="20% - Accent3 15 5" xfId="19253" xr:uid="{00000000-0005-0000-0000-000047100000}"/>
    <cellStyle name="20% - Accent3 15 6" xfId="12009" xr:uid="{00000000-0005-0000-0000-000048100000}"/>
    <cellStyle name="20% - Accent3 16" xfId="2067" xr:uid="{00000000-0005-0000-0000-000049100000}"/>
    <cellStyle name="20% - Accent3 16 2" xfId="3651" xr:uid="{00000000-0005-0000-0000-00004A100000}"/>
    <cellStyle name="20% - Accent3 16 2 2" xfId="10416" xr:uid="{00000000-0005-0000-0000-00004B100000}"/>
    <cellStyle name="20% - Accent3 16 2 2 2" xfId="27612" xr:uid="{00000000-0005-0000-0000-00004C100000}"/>
    <cellStyle name="20% - Accent3 16 2 2 3" xfId="17211" xr:uid="{00000000-0005-0000-0000-00004D100000}"/>
    <cellStyle name="20% - Accent3 16 2 3" xfId="6808" xr:uid="{00000000-0005-0000-0000-00004E100000}"/>
    <cellStyle name="20% - Accent3 16 2 3 2" xfId="24004" xr:uid="{00000000-0005-0000-0000-00004F100000}"/>
    <cellStyle name="20% - Accent3 16 2 4" xfId="20847" xr:uid="{00000000-0005-0000-0000-000050100000}"/>
    <cellStyle name="20% - Accent3 16 2 5" xfId="13603" xr:uid="{00000000-0005-0000-0000-000051100000}"/>
    <cellStyle name="20% - Accent3 16 3" xfId="8836" xr:uid="{00000000-0005-0000-0000-000052100000}"/>
    <cellStyle name="20% - Accent3 16 3 2" xfId="26032" xr:uid="{00000000-0005-0000-0000-000053100000}"/>
    <cellStyle name="20% - Accent3 16 3 3" xfId="15631" xr:uid="{00000000-0005-0000-0000-000054100000}"/>
    <cellStyle name="20% - Accent3 16 4" xfId="5228" xr:uid="{00000000-0005-0000-0000-000055100000}"/>
    <cellStyle name="20% - Accent3 16 4 2" xfId="22424" xr:uid="{00000000-0005-0000-0000-000056100000}"/>
    <cellStyle name="20% - Accent3 16 5" xfId="19267" xr:uid="{00000000-0005-0000-0000-000057100000}"/>
    <cellStyle name="20% - Accent3 16 6" xfId="12023" xr:uid="{00000000-0005-0000-0000-000058100000}"/>
    <cellStyle name="20% - Accent3 17" xfId="2082" xr:uid="{00000000-0005-0000-0000-000059100000}"/>
    <cellStyle name="20% - Accent3 17 2" xfId="8851" xr:uid="{00000000-0005-0000-0000-00005A100000}"/>
    <cellStyle name="20% - Accent3 17 2 2" xfId="26047" xr:uid="{00000000-0005-0000-0000-00005B100000}"/>
    <cellStyle name="20% - Accent3 17 2 3" xfId="15646" xr:uid="{00000000-0005-0000-0000-00005C100000}"/>
    <cellStyle name="20% - Accent3 17 3" xfId="5243" xr:uid="{00000000-0005-0000-0000-00005D100000}"/>
    <cellStyle name="20% - Accent3 17 3 2" xfId="22439" xr:uid="{00000000-0005-0000-0000-00005E100000}"/>
    <cellStyle name="20% - Accent3 17 4" xfId="19282" xr:uid="{00000000-0005-0000-0000-00005F100000}"/>
    <cellStyle name="20% - Accent3 17 5" xfId="12038" xr:uid="{00000000-0005-0000-0000-000060100000}"/>
    <cellStyle name="20% - Accent3 18" xfId="500" xr:uid="{00000000-0005-0000-0000-000061100000}"/>
    <cellStyle name="20% - Accent3 18 2" xfId="7269" xr:uid="{00000000-0005-0000-0000-000062100000}"/>
    <cellStyle name="20% - Accent3 18 2 2" xfId="24465" xr:uid="{00000000-0005-0000-0000-000063100000}"/>
    <cellStyle name="20% - Accent3 18 3" xfId="17700" xr:uid="{00000000-0005-0000-0000-000064100000}"/>
    <cellStyle name="20% - Accent3 18 4" xfId="14064" xr:uid="{00000000-0005-0000-0000-000065100000}"/>
    <cellStyle name="20% - Accent3 19" xfId="6820" xr:uid="{00000000-0005-0000-0000-000066100000}"/>
    <cellStyle name="20% - Accent3 19 2" xfId="24016" xr:uid="{00000000-0005-0000-0000-000067100000}"/>
    <cellStyle name="20% - Accent3 19 3" xfId="13615" xr:uid="{00000000-0005-0000-0000-000068100000}"/>
    <cellStyle name="20% - Accent3 2" xfId="53" xr:uid="{00000000-0005-0000-0000-000069100000}"/>
    <cellStyle name="20% - Accent3 2 10" xfId="1654" xr:uid="{00000000-0005-0000-0000-00006A100000}"/>
    <cellStyle name="20% - Accent3 2 10 2" xfId="3243" xr:uid="{00000000-0005-0000-0000-00006B100000}"/>
    <cellStyle name="20% - Accent3 2 10 2 2" xfId="10008" xr:uid="{00000000-0005-0000-0000-00006C100000}"/>
    <cellStyle name="20% - Accent3 2 10 2 2 2" xfId="27204" xr:uid="{00000000-0005-0000-0000-00006D100000}"/>
    <cellStyle name="20% - Accent3 2 10 2 2 3" xfId="16803" xr:uid="{00000000-0005-0000-0000-00006E100000}"/>
    <cellStyle name="20% - Accent3 2 10 2 3" xfId="6400" xr:uid="{00000000-0005-0000-0000-00006F100000}"/>
    <cellStyle name="20% - Accent3 2 10 2 3 2" xfId="23596" xr:uid="{00000000-0005-0000-0000-000070100000}"/>
    <cellStyle name="20% - Accent3 2 10 2 4" xfId="20439" xr:uid="{00000000-0005-0000-0000-000071100000}"/>
    <cellStyle name="20% - Accent3 2 10 2 5" xfId="13195" xr:uid="{00000000-0005-0000-0000-000072100000}"/>
    <cellStyle name="20% - Accent3 2 10 3" xfId="8423" xr:uid="{00000000-0005-0000-0000-000073100000}"/>
    <cellStyle name="20% - Accent3 2 10 3 2" xfId="25619" xr:uid="{00000000-0005-0000-0000-000074100000}"/>
    <cellStyle name="20% - Accent3 2 10 3 3" xfId="15218" xr:uid="{00000000-0005-0000-0000-000075100000}"/>
    <cellStyle name="20% - Accent3 2 10 4" xfId="4815" xr:uid="{00000000-0005-0000-0000-000076100000}"/>
    <cellStyle name="20% - Accent3 2 10 4 2" xfId="22011" xr:uid="{00000000-0005-0000-0000-000077100000}"/>
    <cellStyle name="20% - Accent3 2 10 5" xfId="18854" xr:uid="{00000000-0005-0000-0000-000078100000}"/>
    <cellStyle name="20% - Accent3 2 10 6" xfId="11610" xr:uid="{00000000-0005-0000-0000-000079100000}"/>
    <cellStyle name="20% - Accent3 2 11" xfId="2101" xr:uid="{00000000-0005-0000-0000-00007A100000}"/>
    <cellStyle name="20% - Accent3 2 11 2" xfId="8867" xr:uid="{00000000-0005-0000-0000-00007B100000}"/>
    <cellStyle name="20% - Accent3 2 11 2 2" xfId="26063" xr:uid="{00000000-0005-0000-0000-00007C100000}"/>
    <cellStyle name="20% - Accent3 2 11 2 3" xfId="15662" xr:uid="{00000000-0005-0000-0000-00007D100000}"/>
    <cellStyle name="20% - Accent3 2 11 3" xfId="5259" xr:uid="{00000000-0005-0000-0000-00007E100000}"/>
    <cellStyle name="20% - Accent3 2 11 3 2" xfId="22455" xr:uid="{00000000-0005-0000-0000-00007F100000}"/>
    <cellStyle name="20% - Accent3 2 11 4" xfId="19298" xr:uid="{00000000-0005-0000-0000-000080100000}"/>
    <cellStyle name="20% - Accent3 2 11 5" xfId="12054" xr:uid="{00000000-0005-0000-0000-000081100000}"/>
    <cellStyle name="20% - Accent3 2 12" xfId="518" xr:uid="{00000000-0005-0000-0000-000082100000}"/>
    <cellStyle name="20% - Accent3 2 12 2" xfId="7287" xr:uid="{00000000-0005-0000-0000-000083100000}"/>
    <cellStyle name="20% - Accent3 2 12 2 2" xfId="24483" xr:uid="{00000000-0005-0000-0000-000084100000}"/>
    <cellStyle name="20% - Accent3 2 12 3" xfId="17718" xr:uid="{00000000-0005-0000-0000-000085100000}"/>
    <cellStyle name="20% - Accent3 2 12 4" xfId="14082" xr:uid="{00000000-0005-0000-0000-000086100000}"/>
    <cellStyle name="20% - Accent3 2 13" xfId="6832" xr:uid="{00000000-0005-0000-0000-000087100000}"/>
    <cellStyle name="20% - Accent3 2 13 2" xfId="24028" xr:uid="{00000000-0005-0000-0000-000088100000}"/>
    <cellStyle name="20% - Accent3 2 13 3" xfId="13627" xr:uid="{00000000-0005-0000-0000-000089100000}"/>
    <cellStyle name="20% - Accent3 2 14" xfId="3679" xr:uid="{00000000-0005-0000-0000-00008A100000}"/>
    <cellStyle name="20% - Accent3 2 14 2" xfId="20875" xr:uid="{00000000-0005-0000-0000-00008B100000}"/>
    <cellStyle name="20% - Accent3 2 15" xfId="17263" xr:uid="{00000000-0005-0000-0000-00008C100000}"/>
    <cellStyle name="20% - Accent3 2 16" xfId="27686" xr:uid="{00000000-0005-0000-0000-00008D100000}"/>
    <cellStyle name="20% - Accent3 2 17" xfId="10474" xr:uid="{00000000-0005-0000-0000-00008E100000}"/>
    <cellStyle name="20% - Accent3 2 2" xfId="89" xr:uid="{00000000-0005-0000-0000-00008F100000}"/>
    <cellStyle name="20% - Accent3 2 2 10" xfId="6864" xr:uid="{00000000-0005-0000-0000-000090100000}"/>
    <cellStyle name="20% - Accent3 2 2 10 2" xfId="24060" xr:uid="{00000000-0005-0000-0000-000091100000}"/>
    <cellStyle name="20% - Accent3 2 2 10 3" xfId="13659" xr:uid="{00000000-0005-0000-0000-000092100000}"/>
    <cellStyle name="20% - Accent3 2 2 11" xfId="3735" xr:uid="{00000000-0005-0000-0000-000093100000}"/>
    <cellStyle name="20% - Accent3 2 2 11 2" xfId="20931" xr:uid="{00000000-0005-0000-0000-000094100000}"/>
    <cellStyle name="20% - Accent3 2 2 12" xfId="17295" xr:uid="{00000000-0005-0000-0000-000095100000}"/>
    <cellStyle name="20% - Accent3 2 2 13" xfId="27742" xr:uid="{00000000-0005-0000-0000-000096100000}"/>
    <cellStyle name="20% - Accent3 2 2 14" xfId="10530" xr:uid="{00000000-0005-0000-0000-000097100000}"/>
    <cellStyle name="20% - Accent3 2 2 2" xfId="293" xr:uid="{00000000-0005-0000-0000-000098100000}"/>
    <cellStyle name="20% - Accent3 2 2 2 10" xfId="27828" xr:uid="{00000000-0005-0000-0000-000099100000}"/>
    <cellStyle name="20% - Accent3 2 2 2 11" xfId="10616" xr:uid="{00000000-0005-0000-0000-00009A100000}"/>
    <cellStyle name="20% - Accent3 2 2 2 2" xfId="1068" xr:uid="{00000000-0005-0000-0000-00009B100000}"/>
    <cellStyle name="20% - Accent3 2 2 2 2 2" xfId="2681" xr:uid="{00000000-0005-0000-0000-00009C100000}"/>
    <cellStyle name="20% - Accent3 2 2 2 2 2 2" xfId="9446" xr:uid="{00000000-0005-0000-0000-00009D100000}"/>
    <cellStyle name="20% - Accent3 2 2 2 2 2 2 2" xfId="26642" xr:uid="{00000000-0005-0000-0000-00009E100000}"/>
    <cellStyle name="20% - Accent3 2 2 2 2 2 2 3" xfId="16241" xr:uid="{00000000-0005-0000-0000-00009F100000}"/>
    <cellStyle name="20% - Accent3 2 2 2 2 2 3" xfId="5838" xr:uid="{00000000-0005-0000-0000-0000A0100000}"/>
    <cellStyle name="20% - Accent3 2 2 2 2 2 3 2" xfId="23034" xr:uid="{00000000-0005-0000-0000-0000A1100000}"/>
    <cellStyle name="20% - Accent3 2 2 2 2 2 4" xfId="19877" xr:uid="{00000000-0005-0000-0000-0000A2100000}"/>
    <cellStyle name="20% - Accent3 2 2 2 2 2 5" xfId="12633" xr:uid="{00000000-0005-0000-0000-0000A3100000}"/>
    <cellStyle name="20% - Accent3 2 2 2 2 3" xfId="7837" xr:uid="{00000000-0005-0000-0000-0000A4100000}"/>
    <cellStyle name="20% - Accent3 2 2 2 2 3 2" xfId="25033" xr:uid="{00000000-0005-0000-0000-0000A5100000}"/>
    <cellStyle name="20% - Accent3 2 2 2 2 3 3" xfId="14632" xr:uid="{00000000-0005-0000-0000-0000A6100000}"/>
    <cellStyle name="20% - Accent3 2 2 2 2 4" xfId="4229" xr:uid="{00000000-0005-0000-0000-0000A7100000}"/>
    <cellStyle name="20% - Accent3 2 2 2 2 4 2" xfId="21425" xr:uid="{00000000-0005-0000-0000-0000A8100000}"/>
    <cellStyle name="20% - Accent3 2 2 2 2 5" xfId="18268" xr:uid="{00000000-0005-0000-0000-0000A9100000}"/>
    <cellStyle name="20% - Accent3 2 2 2 2 6" xfId="11024" xr:uid="{00000000-0005-0000-0000-0000AA100000}"/>
    <cellStyle name="20% - Accent3 2 2 2 3" xfId="1476" xr:uid="{00000000-0005-0000-0000-0000AB100000}"/>
    <cellStyle name="20% - Accent3 2 2 2 3 2" xfId="3077" xr:uid="{00000000-0005-0000-0000-0000AC100000}"/>
    <cellStyle name="20% - Accent3 2 2 2 3 2 2" xfId="9842" xr:uid="{00000000-0005-0000-0000-0000AD100000}"/>
    <cellStyle name="20% - Accent3 2 2 2 3 2 2 2" xfId="27038" xr:uid="{00000000-0005-0000-0000-0000AE100000}"/>
    <cellStyle name="20% - Accent3 2 2 2 3 2 2 3" xfId="16637" xr:uid="{00000000-0005-0000-0000-0000AF100000}"/>
    <cellStyle name="20% - Accent3 2 2 2 3 2 3" xfId="6234" xr:uid="{00000000-0005-0000-0000-0000B0100000}"/>
    <cellStyle name="20% - Accent3 2 2 2 3 2 3 2" xfId="23430" xr:uid="{00000000-0005-0000-0000-0000B1100000}"/>
    <cellStyle name="20% - Accent3 2 2 2 3 2 4" xfId="20273" xr:uid="{00000000-0005-0000-0000-0000B2100000}"/>
    <cellStyle name="20% - Accent3 2 2 2 3 2 5" xfId="13029" xr:uid="{00000000-0005-0000-0000-0000B3100000}"/>
    <cellStyle name="20% - Accent3 2 2 2 3 3" xfId="8245" xr:uid="{00000000-0005-0000-0000-0000B4100000}"/>
    <cellStyle name="20% - Accent3 2 2 2 3 3 2" xfId="25441" xr:uid="{00000000-0005-0000-0000-0000B5100000}"/>
    <cellStyle name="20% - Accent3 2 2 2 3 3 3" xfId="15040" xr:uid="{00000000-0005-0000-0000-0000B6100000}"/>
    <cellStyle name="20% - Accent3 2 2 2 3 4" xfId="4637" xr:uid="{00000000-0005-0000-0000-0000B7100000}"/>
    <cellStyle name="20% - Accent3 2 2 2 3 4 2" xfId="21833" xr:uid="{00000000-0005-0000-0000-0000B8100000}"/>
    <cellStyle name="20% - Accent3 2 2 2 3 5" xfId="18676" xr:uid="{00000000-0005-0000-0000-0000B9100000}"/>
    <cellStyle name="20% - Accent3 2 2 2 3 6" xfId="11432" xr:uid="{00000000-0005-0000-0000-0000BA100000}"/>
    <cellStyle name="20% - Accent3 2 2 2 4" xfId="1884" xr:uid="{00000000-0005-0000-0000-0000BB100000}"/>
    <cellStyle name="20% - Accent3 2 2 2 4 2" xfId="3473" xr:uid="{00000000-0005-0000-0000-0000BC100000}"/>
    <cellStyle name="20% - Accent3 2 2 2 4 2 2" xfId="10238" xr:uid="{00000000-0005-0000-0000-0000BD100000}"/>
    <cellStyle name="20% - Accent3 2 2 2 4 2 2 2" xfId="27434" xr:uid="{00000000-0005-0000-0000-0000BE100000}"/>
    <cellStyle name="20% - Accent3 2 2 2 4 2 2 3" xfId="17033" xr:uid="{00000000-0005-0000-0000-0000BF100000}"/>
    <cellStyle name="20% - Accent3 2 2 2 4 2 3" xfId="6630" xr:uid="{00000000-0005-0000-0000-0000C0100000}"/>
    <cellStyle name="20% - Accent3 2 2 2 4 2 3 2" xfId="23826" xr:uid="{00000000-0005-0000-0000-0000C1100000}"/>
    <cellStyle name="20% - Accent3 2 2 2 4 2 4" xfId="20669" xr:uid="{00000000-0005-0000-0000-0000C2100000}"/>
    <cellStyle name="20% - Accent3 2 2 2 4 2 5" xfId="13425" xr:uid="{00000000-0005-0000-0000-0000C3100000}"/>
    <cellStyle name="20% - Accent3 2 2 2 4 3" xfId="8653" xr:uid="{00000000-0005-0000-0000-0000C4100000}"/>
    <cellStyle name="20% - Accent3 2 2 2 4 3 2" xfId="25849" xr:uid="{00000000-0005-0000-0000-0000C5100000}"/>
    <cellStyle name="20% - Accent3 2 2 2 4 3 3" xfId="15448" xr:uid="{00000000-0005-0000-0000-0000C6100000}"/>
    <cellStyle name="20% - Accent3 2 2 2 4 4" xfId="5045" xr:uid="{00000000-0005-0000-0000-0000C7100000}"/>
    <cellStyle name="20% - Accent3 2 2 2 4 4 2" xfId="22241" xr:uid="{00000000-0005-0000-0000-0000C8100000}"/>
    <cellStyle name="20% - Accent3 2 2 2 4 5" xfId="19084" xr:uid="{00000000-0005-0000-0000-0000C9100000}"/>
    <cellStyle name="20% - Accent3 2 2 2 4 6" xfId="11840" xr:uid="{00000000-0005-0000-0000-0000CA100000}"/>
    <cellStyle name="20% - Accent3 2 2 2 5" xfId="2243" xr:uid="{00000000-0005-0000-0000-0000CB100000}"/>
    <cellStyle name="20% - Accent3 2 2 2 5 2" xfId="9009" xr:uid="{00000000-0005-0000-0000-0000CC100000}"/>
    <cellStyle name="20% - Accent3 2 2 2 5 2 2" xfId="26205" xr:uid="{00000000-0005-0000-0000-0000CD100000}"/>
    <cellStyle name="20% - Accent3 2 2 2 5 2 3" xfId="15804" xr:uid="{00000000-0005-0000-0000-0000CE100000}"/>
    <cellStyle name="20% - Accent3 2 2 2 5 3" xfId="5401" xr:uid="{00000000-0005-0000-0000-0000CF100000}"/>
    <cellStyle name="20% - Accent3 2 2 2 5 3 2" xfId="22597" xr:uid="{00000000-0005-0000-0000-0000D0100000}"/>
    <cellStyle name="20% - Accent3 2 2 2 5 4" xfId="19440" xr:uid="{00000000-0005-0000-0000-0000D1100000}"/>
    <cellStyle name="20% - Accent3 2 2 2 5 5" xfId="12196" xr:uid="{00000000-0005-0000-0000-0000D2100000}"/>
    <cellStyle name="20% - Accent3 2 2 2 6" xfId="660" xr:uid="{00000000-0005-0000-0000-0000D3100000}"/>
    <cellStyle name="20% - Accent3 2 2 2 6 2" xfId="7429" xr:uid="{00000000-0005-0000-0000-0000D4100000}"/>
    <cellStyle name="20% - Accent3 2 2 2 6 2 2" xfId="24625" xr:uid="{00000000-0005-0000-0000-0000D5100000}"/>
    <cellStyle name="20% - Accent3 2 2 2 6 3" xfId="17860" xr:uid="{00000000-0005-0000-0000-0000D6100000}"/>
    <cellStyle name="20% - Accent3 2 2 2 6 4" xfId="14224" xr:uid="{00000000-0005-0000-0000-0000D7100000}"/>
    <cellStyle name="20% - Accent3 2 2 2 7" xfId="7062" xr:uid="{00000000-0005-0000-0000-0000D8100000}"/>
    <cellStyle name="20% - Accent3 2 2 2 7 2" xfId="24258" xr:uid="{00000000-0005-0000-0000-0000D9100000}"/>
    <cellStyle name="20% - Accent3 2 2 2 7 3" xfId="13857" xr:uid="{00000000-0005-0000-0000-0000DA100000}"/>
    <cellStyle name="20% - Accent3 2 2 2 8" xfId="3821" xr:uid="{00000000-0005-0000-0000-0000DB100000}"/>
    <cellStyle name="20% - Accent3 2 2 2 8 2" xfId="21017" xr:uid="{00000000-0005-0000-0000-0000DC100000}"/>
    <cellStyle name="20% - Accent3 2 2 2 9" xfId="17493" xr:uid="{00000000-0005-0000-0000-0000DD100000}"/>
    <cellStyle name="20% - Accent3 2 2 3" xfId="391" xr:uid="{00000000-0005-0000-0000-0000DE100000}"/>
    <cellStyle name="20% - Accent3 2 2 3 10" xfId="27926" xr:uid="{00000000-0005-0000-0000-0000DF100000}"/>
    <cellStyle name="20% - Accent3 2 2 3 11" xfId="10714" xr:uid="{00000000-0005-0000-0000-0000E0100000}"/>
    <cellStyle name="20% - Accent3 2 2 3 2" xfId="1166" xr:uid="{00000000-0005-0000-0000-0000E1100000}"/>
    <cellStyle name="20% - Accent3 2 2 3 2 2" xfId="2779" xr:uid="{00000000-0005-0000-0000-0000E2100000}"/>
    <cellStyle name="20% - Accent3 2 2 3 2 2 2" xfId="9544" xr:uid="{00000000-0005-0000-0000-0000E3100000}"/>
    <cellStyle name="20% - Accent3 2 2 3 2 2 2 2" xfId="26740" xr:uid="{00000000-0005-0000-0000-0000E4100000}"/>
    <cellStyle name="20% - Accent3 2 2 3 2 2 2 3" xfId="16339" xr:uid="{00000000-0005-0000-0000-0000E5100000}"/>
    <cellStyle name="20% - Accent3 2 2 3 2 2 3" xfId="5936" xr:uid="{00000000-0005-0000-0000-0000E6100000}"/>
    <cellStyle name="20% - Accent3 2 2 3 2 2 3 2" xfId="23132" xr:uid="{00000000-0005-0000-0000-0000E7100000}"/>
    <cellStyle name="20% - Accent3 2 2 3 2 2 4" xfId="19975" xr:uid="{00000000-0005-0000-0000-0000E8100000}"/>
    <cellStyle name="20% - Accent3 2 2 3 2 2 5" xfId="12731" xr:uid="{00000000-0005-0000-0000-0000E9100000}"/>
    <cellStyle name="20% - Accent3 2 2 3 2 3" xfId="7935" xr:uid="{00000000-0005-0000-0000-0000EA100000}"/>
    <cellStyle name="20% - Accent3 2 2 3 2 3 2" xfId="25131" xr:uid="{00000000-0005-0000-0000-0000EB100000}"/>
    <cellStyle name="20% - Accent3 2 2 3 2 3 3" xfId="14730" xr:uid="{00000000-0005-0000-0000-0000EC100000}"/>
    <cellStyle name="20% - Accent3 2 2 3 2 4" xfId="4327" xr:uid="{00000000-0005-0000-0000-0000ED100000}"/>
    <cellStyle name="20% - Accent3 2 2 3 2 4 2" xfId="21523" xr:uid="{00000000-0005-0000-0000-0000EE100000}"/>
    <cellStyle name="20% - Accent3 2 2 3 2 5" xfId="18366" xr:uid="{00000000-0005-0000-0000-0000EF100000}"/>
    <cellStyle name="20% - Accent3 2 2 3 2 6" xfId="11122" xr:uid="{00000000-0005-0000-0000-0000F0100000}"/>
    <cellStyle name="20% - Accent3 2 2 3 3" xfId="1574" xr:uid="{00000000-0005-0000-0000-0000F1100000}"/>
    <cellStyle name="20% - Accent3 2 2 3 3 2" xfId="3175" xr:uid="{00000000-0005-0000-0000-0000F2100000}"/>
    <cellStyle name="20% - Accent3 2 2 3 3 2 2" xfId="9940" xr:uid="{00000000-0005-0000-0000-0000F3100000}"/>
    <cellStyle name="20% - Accent3 2 2 3 3 2 2 2" xfId="27136" xr:uid="{00000000-0005-0000-0000-0000F4100000}"/>
    <cellStyle name="20% - Accent3 2 2 3 3 2 2 3" xfId="16735" xr:uid="{00000000-0005-0000-0000-0000F5100000}"/>
    <cellStyle name="20% - Accent3 2 2 3 3 2 3" xfId="6332" xr:uid="{00000000-0005-0000-0000-0000F6100000}"/>
    <cellStyle name="20% - Accent3 2 2 3 3 2 3 2" xfId="23528" xr:uid="{00000000-0005-0000-0000-0000F7100000}"/>
    <cellStyle name="20% - Accent3 2 2 3 3 2 4" xfId="20371" xr:uid="{00000000-0005-0000-0000-0000F8100000}"/>
    <cellStyle name="20% - Accent3 2 2 3 3 2 5" xfId="13127" xr:uid="{00000000-0005-0000-0000-0000F9100000}"/>
    <cellStyle name="20% - Accent3 2 2 3 3 3" xfId="8343" xr:uid="{00000000-0005-0000-0000-0000FA100000}"/>
    <cellStyle name="20% - Accent3 2 2 3 3 3 2" xfId="25539" xr:uid="{00000000-0005-0000-0000-0000FB100000}"/>
    <cellStyle name="20% - Accent3 2 2 3 3 3 3" xfId="15138" xr:uid="{00000000-0005-0000-0000-0000FC100000}"/>
    <cellStyle name="20% - Accent3 2 2 3 3 4" xfId="4735" xr:uid="{00000000-0005-0000-0000-0000FD100000}"/>
    <cellStyle name="20% - Accent3 2 2 3 3 4 2" xfId="21931" xr:uid="{00000000-0005-0000-0000-0000FE100000}"/>
    <cellStyle name="20% - Accent3 2 2 3 3 5" xfId="18774" xr:uid="{00000000-0005-0000-0000-0000FF100000}"/>
    <cellStyle name="20% - Accent3 2 2 3 3 6" xfId="11530" xr:uid="{00000000-0005-0000-0000-000000110000}"/>
    <cellStyle name="20% - Accent3 2 2 3 4" xfId="1982" xr:uid="{00000000-0005-0000-0000-000001110000}"/>
    <cellStyle name="20% - Accent3 2 2 3 4 2" xfId="3571" xr:uid="{00000000-0005-0000-0000-000002110000}"/>
    <cellStyle name="20% - Accent3 2 2 3 4 2 2" xfId="10336" xr:uid="{00000000-0005-0000-0000-000003110000}"/>
    <cellStyle name="20% - Accent3 2 2 3 4 2 2 2" xfId="27532" xr:uid="{00000000-0005-0000-0000-000004110000}"/>
    <cellStyle name="20% - Accent3 2 2 3 4 2 2 3" xfId="17131" xr:uid="{00000000-0005-0000-0000-000005110000}"/>
    <cellStyle name="20% - Accent3 2 2 3 4 2 3" xfId="6728" xr:uid="{00000000-0005-0000-0000-000006110000}"/>
    <cellStyle name="20% - Accent3 2 2 3 4 2 3 2" xfId="23924" xr:uid="{00000000-0005-0000-0000-000007110000}"/>
    <cellStyle name="20% - Accent3 2 2 3 4 2 4" xfId="20767" xr:uid="{00000000-0005-0000-0000-000008110000}"/>
    <cellStyle name="20% - Accent3 2 2 3 4 2 5" xfId="13523" xr:uid="{00000000-0005-0000-0000-000009110000}"/>
    <cellStyle name="20% - Accent3 2 2 3 4 3" xfId="8751" xr:uid="{00000000-0005-0000-0000-00000A110000}"/>
    <cellStyle name="20% - Accent3 2 2 3 4 3 2" xfId="25947" xr:uid="{00000000-0005-0000-0000-00000B110000}"/>
    <cellStyle name="20% - Accent3 2 2 3 4 3 3" xfId="15546" xr:uid="{00000000-0005-0000-0000-00000C110000}"/>
    <cellStyle name="20% - Accent3 2 2 3 4 4" xfId="5143" xr:uid="{00000000-0005-0000-0000-00000D110000}"/>
    <cellStyle name="20% - Accent3 2 2 3 4 4 2" xfId="22339" xr:uid="{00000000-0005-0000-0000-00000E110000}"/>
    <cellStyle name="20% - Accent3 2 2 3 4 5" xfId="19182" xr:uid="{00000000-0005-0000-0000-00000F110000}"/>
    <cellStyle name="20% - Accent3 2 2 3 4 6" xfId="11938" xr:uid="{00000000-0005-0000-0000-000010110000}"/>
    <cellStyle name="20% - Accent3 2 2 3 5" xfId="2341" xr:uid="{00000000-0005-0000-0000-000011110000}"/>
    <cellStyle name="20% - Accent3 2 2 3 5 2" xfId="9107" xr:uid="{00000000-0005-0000-0000-000012110000}"/>
    <cellStyle name="20% - Accent3 2 2 3 5 2 2" xfId="26303" xr:uid="{00000000-0005-0000-0000-000013110000}"/>
    <cellStyle name="20% - Accent3 2 2 3 5 2 3" xfId="15902" xr:uid="{00000000-0005-0000-0000-000014110000}"/>
    <cellStyle name="20% - Accent3 2 2 3 5 3" xfId="5499" xr:uid="{00000000-0005-0000-0000-000015110000}"/>
    <cellStyle name="20% - Accent3 2 2 3 5 3 2" xfId="22695" xr:uid="{00000000-0005-0000-0000-000016110000}"/>
    <cellStyle name="20% - Accent3 2 2 3 5 4" xfId="19538" xr:uid="{00000000-0005-0000-0000-000017110000}"/>
    <cellStyle name="20% - Accent3 2 2 3 5 5" xfId="12294" xr:uid="{00000000-0005-0000-0000-000018110000}"/>
    <cellStyle name="20% - Accent3 2 2 3 6" xfId="758" xr:uid="{00000000-0005-0000-0000-000019110000}"/>
    <cellStyle name="20% - Accent3 2 2 3 6 2" xfId="7527" xr:uid="{00000000-0005-0000-0000-00001A110000}"/>
    <cellStyle name="20% - Accent3 2 2 3 6 2 2" xfId="24723" xr:uid="{00000000-0005-0000-0000-00001B110000}"/>
    <cellStyle name="20% - Accent3 2 2 3 6 3" xfId="17958" xr:uid="{00000000-0005-0000-0000-00001C110000}"/>
    <cellStyle name="20% - Accent3 2 2 3 6 4" xfId="14322" xr:uid="{00000000-0005-0000-0000-00001D110000}"/>
    <cellStyle name="20% - Accent3 2 2 3 7" xfId="7160" xr:uid="{00000000-0005-0000-0000-00001E110000}"/>
    <cellStyle name="20% - Accent3 2 2 3 7 2" xfId="24356" xr:uid="{00000000-0005-0000-0000-00001F110000}"/>
    <cellStyle name="20% - Accent3 2 2 3 7 3" xfId="13955" xr:uid="{00000000-0005-0000-0000-000020110000}"/>
    <cellStyle name="20% - Accent3 2 2 3 8" xfId="3919" xr:uid="{00000000-0005-0000-0000-000021110000}"/>
    <cellStyle name="20% - Accent3 2 2 3 8 2" xfId="21115" xr:uid="{00000000-0005-0000-0000-000022110000}"/>
    <cellStyle name="20% - Accent3 2 2 3 9" xfId="17591" xr:uid="{00000000-0005-0000-0000-000023110000}"/>
    <cellStyle name="20% - Accent3 2 2 4" xfId="207" xr:uid="{00000000-0005-0000-0000-000024110000}"/>
    <cellStyle name="20% - Accent3 2 2 4 2" xfId="1390" xr:uid="{00000000-0005-0000-0000-000025110000}"/>
    <cellStyle name="20% - Accent3 2 2 4 2 2" xfId="2991" xr:uid="{00000000-0005-0000-0000-000026110000}"/>
    <cellStyle name="20% - Accent3 2 2 4 2 2 2" xfId="9756" xr:uid="{00000000-0005-0000-0000-000027110000}"/>
    <cellStyle name="20% - Accent3 2 2 4 2 2 2 2" xfId="26952" xr:uid="{00000000-0005-0000-0000-000028110000}"/>
    <cellStyle name="20% - Accent3 2 2 4 2 2 2 3" xfId="16551" xr:uid="{00000000-0005-0000-0000-000029110000}"/>
    <cellStyle name="20% - Accent3 2 2 4 2 2 3" xfId="6148" xr:uid="{00000000-0005-0000-0000-00002A110000}"/>
    <cellStyle name="20% - Accent3 2 2 4 2 2 3 2" xfId="23344" xr:uid="{00000000-0005-0000-0000-00002B110000}"/>
    <cellStyle name="20% - Accent3 2 2 4 2 2 4" xfId="20187" xr:uid="{00000000-0005-0000-0000-00002C110000}"/>
    <cellStyle name="20% - Accent3 2 2 4 2 2 5" xfId="12943" xr:uid="{00000000-0005-0000-0000-00002D110000}"/>
    <cellStyle name="20% - Accent3 2 2 4 2 3" xfId="8159" xr:uid="{00000000-0005-0000-0000-00002E110000}"/>
    <cellStyle name="20% - Accent3 2 2 4 2 3 2" xfId="25355" xr:uid="{00000000-0005-0000-0000-00002F110000}"/>
    <cellStyle name="20% - Accent3 2 2 4 2 3 3" xfId="14954" xr:uid="{00000000-0005-0000-0000-000030110000}"/>
    <cellStyle name="20% - Accent3 2 2 4 2 4" xfId="4551" xr:uid="{00000000-0005-0000-0000-000031110000}"/>
    <cellStyle name="20% - Accent3 2 2 4 2 4 2" xfId="21747" xr:uid="{00000000-0005-0000-0000-000032110000}"/>
    <cellStyle name="20% - Accent3 2 2 4 2 5" xfId="18590" xr:uid="{00000000-0005-0000-0000-000033110000}"/>
    <cellStyle name="20% - Accent3 2 2 4 2 6" xfId="11346" xr:uid="{00000000-0005-0000-0000-000034110000}"/>
    <cellStyle name="20% - Accent3 2 2 4 3" xfId="1798" xr:uid="{00000000-0005-0000-0000-000035110000}"/>
    <cellStyle name="20% - Accent3 2 2 4 3 2" xfId="3387" xr:uid="{00000000-0005-0000-0000-000036110000}"/>
    <cellStyle name="20% - Accent3 2 2 4 3 2 2" xfId="10152" xr:uid="{00000000-0005-0000-0000-000037110000}"/>
    <cellStyle name="20% - Accent3 2 2 4 3 2 2 2" xfId="27348" xr:uid="{00000000-0005-0000-0000-000038110000}"/>
    <cellStyle name="20% - Accent3 2 2 4 3 2 2 3" xfId="16947" xr:uid="{00000000-0005-0000-0000-000039110000}"/>
    <cellStyle name="20% - Accent3 2 2 4 3 2 3" xfId="6544" xr:uid="{00000000-0005-0000-0000-00003A110000}"/>
    <cellStyle name="20% - Accent3 2 2 4 3 2 3 2" xfId="23740" xr:uid="{00000000-0005-0000-0000-00003B110000}"/>
    <cellStyle name="20% - Accent3 2 2 4 3 2 4" xfId="20583" xr:uid="{00000000-0005-0000-0000-00003C110000}"/>
    <cellStyle name="20% - Accent3 2 2 4 3 2 5" xfId="13339" xr:uid="{00000000-0005-0000-0000-00003D110000}"/>
    <cellStyle name="20% - Accent3 2 2 4 3 3" xfId="8567" xr:uid="{00000000-0005-0000-0000-00003E110000}"/>
    <cellStyle name="20% - Accent3 2 2 4 3 3 2" xfId="25763" xr:uid="{00000000-0005-0000-0000-00003F110000}"/>
    <cellStyle name="20% - Accent3 2 2 4 3 3 3" xfId="15362" xr:uid="{00000000-0005-0000-0000-000040110000}"/>
    <cellStyle name="20% - Accent3 2 2 4 3 4" xfId="4959" xr:uid="{00000000-0005-0000-0000-000041110000}"/>
    <cellStyle name="20% - Accent3 2 2 4 3 4 2" xfId="22155" xr:uid="{00000000-0005-0000-0000-000042110000}"/>
    <cellStyle name="20% - Accent3 2 2 4 3 5" xfId="18998" xr:uid="{00000000-0005-0000-0000-000043110000}"/>
    <cellStyle name="20% - Accent3 2 2 4 3 6" xfId="11754" xr:uid="{00000000-0005-0000-0000-000044110000}"/>
    <cellStyle name="20% - Accent3 2 2 4 4" xfId="2430" xr:uid="{00000000-0005-0000-0000-000045110000}"/>
    <cellStyle name="20% - Accent3 2 2 4 4 2" xfId="9195" xr:uid="{00000000-0005-0000-0000-000046110000}"/>
    <cellStyle name="20% - Accent3 2 2 4 4 2 2" xfId="26391" xr:uid="{00000000-0005-0000-0000-000047110000}"/>
    <cellStyle name="20% - Accent3 2 2 4 4 2 3" xfId="15990" xr:uid="{00000000-0005-0000-0000-000048110000}"/>
    <cellStyle name="20% - Accent3 2 2 4 4 3" xfId="5587" xr:uid="{00000000-0005-0000-0000-000049110000}"/>
    <cellStyle name="20% - Accent3 2 2 4 4 3 2" xfId="22783" xr:uid="{00000000-0005-0000-0000-00004A110000}"/>
    <cellStyle name="20% - Accent3 2 2 4 4 4" xfId="19626" xr:uid="{00000000-0005-0000-0000-00004B110000}"/>
    <cellStyle name="20% - Accent3 2 2 4 4 5" xfId="12382" xr:uid="{00000000-0005-0000-0000-00004C110000}"/>
    <cellStyle name="20% - Accent3 2 2 4 5" xfId="982" xr:uid="{00000000-0005-0000-0000-00004D110000}"/>
    <cellStyle name="20% - Accent3 2 2 4 5 2" xfId="7751" xr:uid="{00000000-0005-0000-0000-00004E110000}"/>
    <cellStyle name="20% - Accent3 2 2 4 5 2 2" xfId="24947" xr:uid="{00000000-0005-0000-0000-00004F110000}"/>
    <cellStyle name="20% - Accent3 2 2 4 5 3" xfId="18182" xr:uid="{00000000-0005-0000-0000-000050110000}"/>
    <cellStyle name="20% - Accent3 2 2 4 5 4" xfId="14546" xr:uid="{00000000-0005-0000-0000-000051110000}"/>
    <cellStyle name="20% - Accent3 2 2 4 6" xfId="6976" xr:uid="{00000000-0005-0000-0000-000052110000}"/>
    <cellStyle name="20% - Accent3 2 2 4 6 2" xfId="24172" xr:uid="{00000000-0005-0000-0000-000053110000}"/>
    <cellStyle name="20% - Accent3 2 2 4 6 3" xfId="13771" xr:uid="{00000000-0005-0000-0000-000054110000}"/>
    <cellStyle name="20% - Accent3 2 2 4 7" xfId="4143" xr:uid="{00000000-0005-0000-0000-000055110000}"/>
    <cellStyle name="20% - Accent3 2 2 4 7 2" xfId="21339" xr:uid="{00000000-0005-0000-0000-000056110000}"/>
    <cellStyle name="20% - Accent3 2 2 4 8" xfId="17407" xr:uid="{00000000-0005-0000-0000-000057110000}"/>
    <cellStyle name="20% - Accent3 2 2 4 9" xfId="10938" xr:uid="{00000000-0005-0000-0000-000058110000}"/>
    <cellStyle name="20% - Accent3 2 2 5" xfId="870" xr:uid="{00000000-0005-0000-0000-000059110000}"/>
    <cellStyle name="20% - Accent3 2 2 5 2" xfId="2568" xr:uid="{00000000-0005-0000-0000-00005A110000}"/>
    <cellStyle name="20% - Accent3 2 2 5 2 2" xfId="9333" xr:uid="{00000000-0005-0000-0000-00005B110000}"/>
    <cellStyle name="20% - Accent3 2 2 5 2 2 2" xfId="26529" xr:uid="{00000000-0005-0000-0000-00005C110000}"/>
    <cellStyle name="20% - Accent3 2 2 5 2 2 3" xfId="16128" xr:uid="{00000000-0005-0000-0000-00005D110000}"/>
    <cellStyle name="20% - Accent3 2 2 5 2 3" xfId="5725" xr:uid="{00000000-0005-0000-0000-00005E110000}"/>
    <cellStyle name="20% - Accent3 2 2 5 2 3 2" xfId="22921" xr:uid="{00000000-0005-0000-0000-00005F110000}"/>
    <cellStyle name="20% - Accent3 2 2 5 2 4" xfId="19764" xr:uid="{00000000-0005-0000-0000-000060110000}"/>
    <cellStyle name="20% - Accent3 2 2 5 2 5" xfId="12520" xr:uid="{00000000-0005-0000-0000-000061110000}"/>
    <cellStyle name="20% - Accent3 2 2 5 3" xfId="7639" xr:uid="{00000000-0005-0000-0000-000062110000}"/>
    <cellStyle name="20% - Accent3 2 2 5 3 2" xfId="24835" xr:uid="{00000000-0005-0000-0000-000063110000}"/>
    <cellStyle name="20% - Accent3 2 2 5 3 3" xfId="14434" xr:uid="{00000000-0005-0000-0000-000064110000}"/>
    <cellStyle name="20% - Accent3 2 2 5 4" xfId="4031" xr:uid="{00000000-0005-0000-0000-000065110000}"/>
    <cellStyle name="20% - Accent3 2 2 5 4 2" xfId="21227" xr:uid="{00000000-0005-0000-0000-000066110000}"/>
    <cellStyle name="20% - Accent3 2 2 5 5" xfId="18070" xr:uid="{00000000-0005-0000-0000-000067110000}"/>
    <cellStyle name="20% - Accent3 2 2 5 6" xfId="10826" xr:uid="{00000000-0005-0000-0000-000068110000}"/>
    <cellStyle name="20% - Accent3 2 2 6" xfId="1278" xr:uid="{00000000-0005-0000-0000-000069110000}"/>
    <cellStyle name="20% - Accent3 2 2 6 2" xfId="2879" xr:uid="{00000000-0005-0000-0000-00006A110000}"/>
    <cellStyle name="20% - Accent3 2 2 6 2 2" xfId="9644" xr:uid="{00000000-0005-0000-0000-00006B110000}"/>
    <cellStyle name="20% - Accent3 2 2 6 2 2 2" xfId="26840" xr:uid="{00000000-0005-0000-0000-00006C110000}"/>
    <cellStyle name="20% - Accent3 2 2 6 2 2 3" xfId="16439" xr:uid="{00000000-0005-0000-0000-00006D110000}"/>
    <cellStyle name="20% - Accent3 2 2 6 2 3" xfId="6036" xr:uid="{00000000-0005-0000-0000-00006E110000}"/>
    <cellStyle name="20% - Accent3 2 2 6 2 3 2" xfId="23232" xr:uid="{00000000-0005-0000-0000-00006F110000}"/>
    <cellStyle name="20% - Accent3 2 2 6 2 4" xfId="20075" xr:uid="{00000000-0005-0000-0000-000070110000}"/>
    <cellStyle name="20% - Accent3 2 2 6 2 5" xfId="12831" xr:uid="{00000000-0005-0000-0000-000071110000}"/>
    <cellStyle name="20% - Accent3 2 2 6 3" xfId="8047" xr:uid="{00000000-0005-0000-0000-000072110000}"/>
    <cellStyle name="20% - Accent3 2 2 6 3 2" xfId="25243" xr:uid="{00000000-0005-0000-0000-000073110000}"/>
    <cellStyle name="20% - Accent3 2 2 6 3 3" xfId="14842" xr:uid="{00000000-0005-0000-0000-000074110000}"/>
    <cellStyle name="20% - Accent3 2 2 6 4" xfId="4439" xr:uid="{00000000-0005-0000-0000-000075110000}"/>
    <cellStyle name="20% - Accent3 2 2 6 4 2" xfId="21635" xr:uid="{00000000-0005-0000-0000-000076110000}"/>
    <cellStyle name="20% - Accent3 2 2 6 5" xfId="18478" xr:uid="{00000000-0005-0000-0000-000077110000}"/>
    <cellStyle name="20% - Accent3 2 2 6 6" xfId="11234" xr:uid="{00000000-0005-0000-0000-000078110000}"/>
    <cellStyle name="20% - Accent3 2 2 7" xfId="1686" xr:uid="{00000000-0005-0000-0000-000079110000}"/>
    <cellStyle name="20% - Accent3 2 2 7 2" xfId="3275" xr:uid="{00000000-0005-0000-0000-00007A110000}"/>
    <cellStyle name="20% - Accent3 2 2 7 2 2" xfId="10040" xr:uid="{00000000-0005-0000-0000-00007B110000}"/>
    <cellStyle name="20% - Accent3 2 2 7 2 2 2" xfId="27236" xr:uid="{00000000-0005-0000-0000-00007C110000}"/>
    <cellStyle name="20% - Accent3 2 2 7 2 2 3" xfId="16835" xr:uid="{00000000-0005-0000-0000-00007D110000}"/>
    <cellStyle name="20% - Accent3 2 2 7 2 3" xfId="6432" xr:uid="{00000000-0005-0000-0000-00007E110000}"/>
    <cellStyle name="20% - Accent3 2 2 7 2 3 2" xfId="23628" xr:uid="{00000000-0005-0000-0000-00007F110000}"/>
    <cellStyle name="20% - Accent3 2 2 7 2 4" xfId="20471" xr:uid="{00000000-0005-0000-0000-000080110000}"/>
    <cellStyle name="20% - Accent3 2 2 7 2 5" xfId="13227" xr:uid="{00000000-0005-0000-0000-000081110000}"/>
    <cellStyle name="20% - Accent3 2 2 7 3" xfId="8455" xr:uid="{00000000-0005-0000-0000-000082110000}"/>
    <cellStyle name="20% - Accent3 2 2 7 3 2" xfId="25651" xr:uid="{00000000-0005-0000-0000-000083110000}"/>
    <cellStyle name="20% - Accent3 2 2 7 3 3" xfId="15250" xr:uid="{00000000-0005-0000-0000-000084110000}"/>
    <cellStyle name="20% - Accent3 2 2 7 4" xfId="4847" xr:uid="{00000000-0005-0000-0000-000085110000}"/>
    <cellStyle name="20% - Accent3 2 2 7 4 2" xfId="22043" xr:uid="{00000000-0005-0000-0000-000086110000}"/>
    <cellStyle name="20% - Accent3 2 2 7 5" xfId="18886" xr:uid="{00000000-0005-0000-0000-000087110000}"/>
    <cellStyle name="20% - Accent3 2 2 7 6" xfId="11642" xr:uid="{00000000-0005-0000-0000-000088110000}"/>
    <cellStyle name="20% - Accent3 2 2 8" xfId="2157" xr:uid="{00000000-0005-0000-0000-000089110000}"/>
    <cellStyle name="20% - Accent3 2 2 8 2" xfId="8923" xr:uid="{00000000-0005-0000-0000-00008A110000}"/>
    <cellStyle name="20% - Accent3 2 2 8 2 2" xfId="26119" xr:uid="{00000000-0005-0000-0000-00008B110000}"/>
    <cellStyle name="20% - Accent3 2 2 8 2 3" xfId="15718" xr:uid="{00000000-0005-0000-0000-00008C110000}"/>
    <cellStyle name="20% - Accent3 2 2 8 3" xfId="5315" xr:uid="{00000000-0005-0000-0000-00008D110000}"/>
    <cellStyle name="20% - Accent3 2 2 8 3 2" xfId="22511" xr:uid="{00000000-0005-0000-0000-00008E110000}"/>
    <cellStyle name="20% - Accent3 2 2 8 4" xfId="19354" xr:uid="{00000000-0005-0000-0000-00008F110000}"/>
    <cellStyle name="20% - Accent3 2 2 8 5" xfId="12110" xr:uid="{00000000-0005-0000-0000-000090110000}"/>
    <cellStyle name="20% - Accent3 2 2 9" xfId="574" xr:uid="{00000000-0005-0000-0000-000091110000}"/>
    <cellStyle name="20% - Accent3 2 2 9 2" xfId="7343" xr:uid="{00000000-0005-0000-0000-000092110000}"/>
    <cellStyle name="20% - Accent3 2 2 9 2 2" xfId="24539" xr:uid="{00000000-0005-0000-0000-000093110000}"/>
    <cellStyle name="20% - Accent3 2 2 9 3" xfId="17774" xr:uid="{00000000-0005-0000-0000-000094110000}"/>
    <cellStyle name="20% - Accent3 2 2 9 4" xfId="14138" xr:uid="{00000000-0005-0000-0000-000095110000}"/>
    <cellStyle name="20% - Accent3 2 3" xfId="117" xr:uid="{00000000-0005-0000-0000-000096110000}"/>
    <cellStyle name="20% - Accent3 2 3 10" xfId="6892" xr:uid="{00000000-0005-0000-0000-000097110000}"/>
    <cellStyle name="20% - Accent3 2 3 10 2" xfId="24088" xr:uid="{00000000-0005-0000-0000-000098110000}"/>
    <cellStyle name="20% - Accent3 2 3 10 3" xfId="13687" xr:uid="{00000000-0005-0000-0000-000099110000}"/>
    <cellStyle name="20% - Accent3 2 3 11" xfId="3763" xr:uid="{00000000-0005-0000-0000-00009A110000}"/>
    <cellStyle name="20% - Accent3 2 3 11 2" xfId="20959" xr:uid="{00000000-0005-0000-0000-00009B110000}"/>
    <cellStyle name="20% - Accent3 2 3 12" xfId="17323" xr:uid="{00000000-0005-0000-0000-00009C110000}"/>
    <cellStyle name="20% - Accent3 2 3 13" xfId="27770" xr:uid="{00000000-0005-0000-0000-00009D110000}"/>
    <cellStyle name="20% - Accent3 2 3 14" xfId="10558" xr:uid="{00000000-0005-0000-0000-00009E110000}"/>
    <cellStyle name="20% - Accent3 2 3 2" xfId="321" xr:uid="{00000000-0005-0000-0000-00009F110000}"/>
    <cellStyle name="20% - Accent3 2 3 2 10" xfId="27856" xr:uid="{00000000-0005-0000-0000-0000A0110000}"/>
    <cellStyle name="20% - Accent3 2 3 2 11" xfId="10644" xr:uid="{00000000-0005-0000-0000-0000A1110000}"/>
    <cellStyle name="20% - Accent3 2 3 2 2" xfId="1096" xr:uid="{00000000-0005-0000-0000-0000A2110000}"/>
    <cellStyle name="20% - Accent3 2 3 2 2 2" xfId="2709" xr:uid="{00000000-0005-0000-0000-0000A3110000}"/>
    <cellStyle name="20% - Accent3 2 3 2 2 2 2" xfId="9474" xr:uid="{00000000-0005-0000-0000-0000A4110000}"/>
    <cellStyle name="20% - Accent3 2 3 2 2 2 2 2" xfId="26670" xr:uid="{00000000-0005-0000-0000-0000A5110000}"/>
    <cellStyle name="20% - Accent3 2 3 2 2 2 2 3" xfId="16269" xr:uid="{00000000-0005-0000-0000-0000A6110000}"/>
    <cellStyle name="20% - Accent3 2 3 2 2 2 3" xfId="5866" xr:uid="{00000000-0005-0000-0000-0000A7110000}"/>
    <cellStyle name="20% - Accent3 2 3 2 2 2 3 2" xfId="23062" xr:uid="{00000000-0005-0000-0000-0000A8110000}"/>
    <cellStyle name="20% - Accent3 2 3 2 2 2 4" xfId="19905" xr:uid="{00000000-0005-0000-0000-0000A9110000}"/>
    <cellStyle name="20% - Accent3 2 3 2 2 2 5" xfId="12661" xr:uid="{00000000-0005-0000-0000-0000AA110000}"/>
    <cellStyle name="20% - Accent3 2 3 2 2 3" xfId="7865" xr:uid="{00000000-0005-0000-0000-0000AB110000}"/>
    <cellStyle name="20% - Accent3 2 3 2 2 3 2" xfId="25061" xr:uid="{00000000-0005-0000-0000-0000AC110000}"/>
    <cellStyle name="20% - Accent3 2 3 2 2 3 3" xfId="14660" xr:uid="{00000000-0005-0000-0000-0000AD110000}"/>
    <cellStyle name="20% - Accent3 2 3 2 2 4" xfId="4257" xr:uid="{00000000-0005-0000-0000-0000AE110000}"/>
    <cellStyle name="20% - Accent3 2 3 2 2 4 2" xfId="21453" xr:uid="{00000000-0005-0000-0000-0000AF110000}"/>
    <cellStyle name="20% - Accent3 2 3 2 2 5" xfId="18296" xr:uid="{00000000-0005-0000-0000-0000B0110000}"/>
    <cellStyle name="20% - Accent3 2 3 2 2 6" xfId="11052" xr:uid="{00000000-0005-0000-0000-0000B1110000}"/>
    <cellStyle name="20% - Accent3 2 3 2 3" xfId="1504" xr:uid="{00000000-0005-0000-0000-0000B2110000}"/>
    <cellStyle name="20% - Accent3 2 3 2 3 2" xfId="3105" xr:uid="{00000000-0005-0000-0000-0000B3110000}"/>
    <cellStyle name="20% - Accent3 2 3 2 3 2 2" xfId="9870" xr:uid="{00000000-0005-0000-0000-0000B4110000}"/>
    <cellStyle name="20% - Accent3 2 3 2 3 2 2 2" xfId="27066" xr:uid="{00000000-0005-0000-0000-0000B5110000}"/>
    <cellStyle name="20% - Accent3 2 3 2 3 2 2 3" xfId="16665" xr:uid="{00000000-0005-0000-0000-0000B6110000}"/>
    <cellStyle name="20% - Accent3 2 3 2 3 2 3" xfId="6262" xr:uid="{00000000-0005-0000-0000-0000B7110000}"/>
    <cellStyle name="20% - Accent3 2 3 2 3 2 3 2" xfId="23458" xr:uid="{00000000-0005-0000-0000-0000B8110000}"/>
    <cellStyle name="20% - Accent3 2 3 2 3 2 4" xfId="20301" xr:uid="{00000000-0005-0000-0000-0000B9110000}"/>
    <cellStyle name="20% - Accent3 2 3 2 3 2 5" xfId="13057" xr:uid="{00000000-0005-0000-0000-0000BA110000}"/>
    <cellStyle name="20% - Accent3 2 3 2 3 3" xfId="8273" xr:uid="{00000000-0005-0000-0000-0000BB110000}"/>
    <cellStyle name="20% - Accent3 2 3 2 3 3 2" xfId="25469" xr:uid="{00000000-0005-0000-0000-0000BC110000}"/>
    <cellStyle name="20% - Accent3 2 3 2 3 3 3" xfId="15068" xr:uid="{00000000-0005-0000-0000-0000BD110000}"/>
    <cellStyle name="20% - Accent3 2 3 2 3 4" xfId="4665" xr:uid="{00000000-0005-0000-0000-0000BE110000}"/>
    <cellStyle name="20% - Accent3 2 3 2 3 4 2" xfId="21861" xr:uid="{00000000-0005-0000-0000-0000BF110000}"/>
    <cellStyle name="20% - Accent3 2 3 2 3 5" xfId="18704" xr:uid="{00000000-0005-0000-0000-0000C0110000}"/>
    <cellStyle name="20% - Accent3 2 3 2 3 6" xfId="11460" xr:uid="{00000000-0005-0000-0000-0000C1110000}"/>
    <cellStyle name="20% - Accent3 2 3 2 4" xfId="1912" xr:uid="{00000000-0005-0000-0000-0000C2110000}"/>
    <cellStyle name="20% - Accent3 2 3 2 4 2" xfId="3501" xr:uid="{00000000-0005-0000-0000-0000C3110000}"/>
    <cellStyle name="20% - Accent3 2 3 2 4 2 2" xfId="10266" xr:uid="{00000000-0005-0000-0000-0000C4110000}"/>
    <cellStyle name="20% - Accent3 2 3 2 4 2 2 2" xfId="27462" xr:uid="{00000000-0005-0000-0000-0000C5110000}"/>
    <cellStyle name="20% - Accent3 2 3 2 4 2 2 3" xfId="17061" xr:uid="{00000000-0005-0000-0000-0000C6110000}"/>
    <cellStyle name="20% - Accent3 2 3 2 4 2 3" xfId="6658" xr:uid="{00000000-0005-0000-0000-0000C7110000}"/>
    <cellStyle name="20% - Accent3 2 3 2 4 2 3 2" xfId="23854" xr:uid="{00000000-0005-0000-0000-0000C8110000}"/>
    <cellStyle name="20% - Accent3 2 3 2 4 2 4" xfId="20697" xr:uid="{00000000-0005-0000-0000-0000C9110000}"/>
    <cellStyle name="20% - Accent3 2 3 2 4 2 5" xfId="13453" xr:uid="{00000000-0005-0000-0000-0000CA110000}"/>
    <cellStyle name="20% - Accent3 2 3 2 4 3" xfId="8681" xr:uid="{00000000-0005-0000-0000-0000CB110000}"/>
    <cellStyle name="20% - Accent3 2 3 2 4 3 2" xfId="25877" xr:uid="{00000000-0005-0000-0000-0000CC110000}"/>
    <cellStyle name="20% - Accent3 2 3 2 4 3 3" xfId="15476" xr:uid="{00000000-0005-0000-0000-0000CD110000}"/>
    <cellStyle name="20% - Accent3 2 3 2 4 4" xfId="5073" xr:uid="{00000000-0005-0000-0000-0000CE110000}"/>
    <cellStyle name="20% - Accent3 2 3 2 4 4 2" xfId="22269" xr:uid="{00000000-0005-0000-0000-0000CF110000}"/>
    <cellStyle name="20% - Accent3 2 3 2 4 5" xfId="19112" xr:uid="{00000000-0005-0000-0000-0000D0110000}"/>
    <cellStyle name="20% - Accent3 2 3 2 4 6" xfId="11868" xr:uid="{00000000-0005-0000-0000-0000D1110000}"/>
    <cellStyle name="20% - Accent3 2 3 2 5" xfId="2271" xr:uid="{00000000-0005-0000-0000-0000D2110000}"/>
    <cellStyle name="20% - Accent3 2 3 2 5 2" xfId="9037" xr:uid="{00000000-0005-0000-0000-0000D3110000}"/>
    <cellStyle name="20% - Accent3 2 3 2 5 2 2" xfId="26233" xr:uid="{00000000-0005-0000-0000-0000D4110000}"/>
    <cellStyle name="20% - Accent3 2 3 2 5 2 3" xfId="15832" xr:uid="{00000000-0005-0000-0000-0000D5110000}"/>
    <cellStyle name="20% - Accent3 2 3 2 5 3" xfId="5429" xr:uid="{00000000-0005-0000-0000-0000D6110000}"/>
    <cellStyle name="20% - Accent3 2 3 2 5 3 2" xfId="22625" xr:uid="{00000000-0005-0000-0000-0000D7110000}"/>
    <cellStyle name="20% - Accent3 2 3 2 5 4" xfId="19468" xr:uid="{00000000-0005-0000-0000-0000D8110000}"/>
    <cellStyle name="20% - Accent3 2 3 2 5 5" xfId="12224" xr:uid="{00000000-0005-0000-0000-0000D9110000}"/>
    <cellStyle name="20% - Accent3 2 3 2 6" xfId="688" xr:uid="{00000000-0005-0000-0000-0000DA110000}"/>
    <cellStyle name="20% - Accent3 2 3 2 6 2" xfId="7457" xr:uid="{00000000-0005-0000-0000-0000DB110000}"/>
    <cellStyle name="20% - Accent3 2 3 2 6 2 2" xfId="24653" xr:uid="{00000000-0005-0000-0000-0000DC110000}"/>
    <cellStyle name="20% - Accent3 2 3 2 6 3" xfId="17888" xr:uid="{00000000-0005-0000-0000-0000DD110000}"/>
    <cellStyle name="20% - Accent3 2 3 2 6 4" xfId="14252" xr:uid="{00000000-0005-0000-0000-0000DE110000}"/>
    <cellStyle name="20% - Accent3 2 3 2 7" xfId="7090" xr:uid="{00000000-0005-0000-0000-0000DF110000}"/>
    <cellStyle name="20% - Accent3 2 3 2 7 2" xfId="24286" xr:uid="{00000000-0005-0000-0000-0000E0110000}"/>
    <cellStyle name="20% - Accent3 2 3 2 7 3" xfId="13885" xr:uid="{00000000-0005-0000-0000-0000E1110000}"/>
    <cellStyle name="20% - Accent3 2 3 2 8" xfId="3849" xr:uid="{00000000-0005-0000-0000-0000E2110000}"/>
    <cellStyle name="20% - Accent3 2 3 2 8 2" xfId="21045" xr:uid="{00000000-0005-0000-0000-0000E3110000}"/>
    <cellStyle name="20% - Accent3 2 3 2 9" xfId="17521" xr:uid="{00000000-0005-0000-0000-0000E4110000}"/>
    <cellStyle name="20% - Accent3 2 3 3" xfId="419" xr:uid="{00000000-0005-0000-0000-0000E5110000}"/>
    <cellStyle name="20% - Accent3 2 3 3 10" xfId="27954" xr:uid="{00000000-0005-0000-0000-0000E6110000}"/>
    <cellStyle name="20% - Accent3 2 3 3 11" xfId="10742" xr:uid="{00000000-0005-0000-0000-0000E7110000}"/>
    <cellStyle name="20% - Accent3 2 3 3 2" xfId="1194" xr:uid="{00000000-0005-0000-0000-0000E8110000}"/>
    <cellStyle name="20% - Accent3 2 3 3 2 2" xfId="2807" xr:uid="{00000000-0005-0000-0000-0000E9110000}"/>
    <cellStyle name="20% - Accent3 2 3 3 2 2 2" xfId="9572" xr:uid="{00000000-0005-0000-0000-0000EA110000}"/>
    <cellStyle name="20% - Accent3 2 3 3 2 2 2 2" xfId="26768" xr:uid="{00000000-0005-0000-0000-0000EB110000}"/>
    <cellStyle name="20% - Accent3 2 3 3 2 2 2 3" xfId="16367" xr:uid="{00000000-0005-0000-0000-0000EC110000}"/>
    <cellStyle name="20% - Accent3 2 3 3 2 2 3" xfId="5964" xr:uid="{00000000-0005-0000-0000-0000ED110000}"/>
    <cellStyle name="20% - Accent3 2 3 3 2 2 3 2" xfId="23160" xr:uid="{00000000-0005-0000-0000-0000EE110000}"/>
    <cellStyle name="20% - Accent3 2 3 3 2 2 4" xfId="20003" xr:uid="{00000000-0005-0000-0000-0000EF110000}"/>
    <cellStyle name="20% - Accent3 2 3 3 2 2 5" xfId="12759" xr:uid="{00000000-0005-0000-0000-0000F0110000}"/>
    <cellStyle name="20% - Accent3 2 3 3 2 3" xfId="7963" xr:uid="{00000000-0005-0000-0000-0000F1110000}"/>
    <cellStyle name="20% - Accent3 2 3 3 2 3 2" xfId="25159" xr:uid="{00000000-0005-0000-0000-0000F2110000}"/>
    <cellStyle name="20% - Accent3 2 3 3 2 3 3" xfId="14758" xr:uid="{00000000-0005-0000-0000-0000F3110000}"/>
    <cellStyle name="20% - Accent3 2 3 3 2 4" xfId="4355" xr:uid="{00000000-0005-0000-0000-0000F4110000}"/>
    <cellStyle name="20% - Accent3 2 3 3 2 4 2" xfId="21551" xr:uid="{00000000-0005-0000-0000-0000F5110000}"/>
    <cellStyle name="20% - Accent3 2 3 3 2 5" xfId="18394" xr:uid="{00000000-0005-0000-0000-0000F6110000}"/>
    <cellStyle name="20% - Accent3 2 3 3 2 6" xfId="11150" xr:uid="{00000000-0005-0000-0000-0000F7110000}"/>
    <cellStyle name="20% - Accent3 2 3 3 3" xfId="1602" xr:uid="{00000000-0005-0000-0000-0000F8110000}"/>
    <cellStyle name="20% - Accent3 2 3 3 3 2" xfId="3203" xr:uid="{00000000-0005-0000-0000-0000F9110000}"/>
    <cellStyle name="20% - Accent3 2 3 3 3 2 2" xfId="9968" xr:uid="{00000000-0005-0000-0000-0000FA110000}"/>
    <cellStyle name="20% - Accent3 2 3 3 3 2 2 2" xfId="27164" xr:uid="{00000000-0005-0000-0000-0000FB110000}"/>
    <cellStyle name="20% - Accent3 2 3 3 3 2 2 3" xfId="16763" xr:uid="{00000000-0005-0000-0000-0000FC110000}"/>
    <cellStyle name="20% - Accent3 2 3 3 3 2 3" xfId="6360" xr:uid="{00000000-0005-0000-0000-0000FD110000}"/>
    <cellStyle name="20% - Accent3 2 3 3 3 2 3 2" xfId="23556" xr:uid="{00000000-0005-0000-0000-0000FE110000}"/>
    <cellStyle name="20% - Accent3 2 3 3 3 2 4" xfId="20399" xr:uid="{00000000-0005-0000-0000-0000FF110000}"/>
    <cellStyle name="20% - Accent3 2 3 3 3 2 5" xfId="13155" xr:uid="{00000000-0005-0000-0000-000000120000}"/>
    <cellStyle name="20% - Accent3 2 3 3 3 3" xfId="8371" xr:uid="{00000000-0005-0000-0000-000001120000}"/>
    <cellStyle name="20% - Accent3 2 3 3 3 3 2" xfId="25567" xr:uid="{00000000-0005-0000-0000-000002120000}"/>
    <cellStyle name="20% - Accent3 2 3 3 3 3 3" xfId="15166" xr:uid="{00000000-0005-0000-0000-000003120000}"/>
    <cellStyle name="20% - Accent3 2 3 3 3 4" xfId="4763" xr:uid="{00000000-0005-0000-0000-000004120000}"/>
    <cellStyle name="20% - Accent3 2 3 3 3 4 2" xfId="21959" xr:uid="{00000000-0005-0000-0000-000005120000}"/>
    <cellStyle name="20% - Accent3 2 3 3 3 5" xfId="18802" xr:uid="{00000000-0005-0000-0000-000006120000}"/>
    <cellStyle name="20% - Accent3 2 3 3 3 6" xfId="11558" xr:uid="{00000000-0005-0000-0000-000007120000}"/>
    <cellStyle name="20% - Accent3 2 3 3 4" xfId="2010" xr:uid="{00000000-0005-0000-0000-000008120000}"/>
    <cellStyle name="20% - Accent3 2 3 3 4 2" xfId="3599" xr:uid="{00000000-0005-0000-0000-000009120000}"/>
    <cellStyle name="20% - Accent3 2 3 3 4 2 2" xfId="10364" xr:uid="{00000000-0005-0000-0000-00000A120000}"/>
    <cellStyle name="20% - Accent3 2 3 3 4 2 2 2" xfId="27560" xr:uid="{00000000-0005-0000-0000-00000B120000}"/>
    <cellStyle name="20% - Accent3 2 3 3 4 2 2 3" xfId="17159" xr:uid="{00000000-0005-0000-0000-00000C120000}"/>
    <cellStyle name="20% - Accent3 2 3 3 4 2 3" xfId="6756" xr:uid="{00000000-0005-0000-0000-00000D120000}"/>
    <cellStyle name="20% - Accent3 2 3 3 4 2 3 2" xfId="23952" xr:uid="{00000000-0005-0000-0000-00000E120000}"/>
    <cellStyle name="20% - Accent3 2 3 3 4 2 4" xfId="20795" xr:uid="{00000000-0005-0000-0000-00000F120000}"/>
    <cellStyle name="20% - Accent3 2 3 3 4 2 5" xfId="13551" xr:uid="{00000000-0005-0000-0000-000010120000}"/>
    <cellStyle name="20% - Accent3 2 3 3 4 3" xfId="8779" xr:uid="{00000000-0005-0000-0000-000011120000}"/>
    <cellStyle name="20% - Accent3 2 3 3 4 3 2" xfId="25975" xr:uid="{00000000-0005-0000-0000-000012120000}"/>
    <cellStyle name="20% - Accent3 2 3 3 4 3 3" xfId="15574" xr:uid="{00000000-0005-0000-0000-000013120000}"/>
    <cellStyle name="20% - Accent3 2 3 3 4 4" xfId="5171" xr:uid="{00000000-0005-0000-0000-000014120000}"/>
    <cellStyle name="20% - Accent3 2 3 3 4 4 2" xfId="22367" xr:uid="{00000000-0005-0000-0000-000015120000}"/>
    <cellStyle name="20% - Accent3 2 3 3 4 5" xfId="19210" xr:uid="{00000000-0005-0000-0000-000016120000}"/>
    <cellStyle name="20% - Accent3 2 3 3 4 6" xfId="11966" xr:uid="{00000000-0005-0000-0000-000017120000}"/>
    <cellStyle name="20% - Accent3 2 3 3 5" xfId="2369" xr:uid="{00000000-0005-0000-0000-000018120000}"/>
    <cellStyle name="20% - Accent3 2 3 3 5 2" xfId="9135" xr:uid="{00000000-0005-0000-0000-000019120000}"/>
    <cellStyle name="20% - Accent3 2 3 3 5 2 2" xfId="26331" xr:uid="{00000000-0005-0000-0000-00001A120000}"/>
    <cellStyle name="20% - Accent3 2 3 3 5 2 3" xfId="15930" xr:uid="{00000000-0005-0000-0000-00001B120000}"/>
    <cellStyle name="20% - Accent3 2 3 3 5 3" xfId="5527" xr:uid="{00000000-0005-0000-0000-00001C120000}"/>
    <cellStyle name="20% - Accent3 2 3 3 5 3 2" xfId="22723" xr:uid="{00000000-0005-0000-0000-00001D120000}"/>
    <cellStyle name="20% - Accent3 2 3 3 5 4" xfId="19566" xr:uid="{00000000-0005-0000-0000-00001E120000}"/>
    <cellStyle name="20% - Accent3 2 3 3 5 5" xfId="12322" xr:uid="{00000000-0005-0000-0000-00001F120000}"/>
    <cellStyle name="20% - Accent3 2 3 3 6" xfId="786" xr:uid="{00000000-0005-0000-0000-000020120000}"/>
    <cellStyle name="20% - Accent3 2 3 3 6 2" xfId="7555" xr:uid="{00000000-0005-0000-0000-000021120000}"/>
    <cellStyle name="20% - Accent3 2 3 3 6 2 2" xfId="24751" xr:uid="{00000000-0005-0000-0000-000022120000}"/>
    <cellStyle name="20% - Accent3 2 3 3 6 3" xfId="17986" xr:uid="{00000000-0005-0000-0000-000023120000}"/>
    <cellStyle name="20% - Accent3 2 3 3 6 4" xfId="14350" xr:uid="{00000000-0005-0000-0000-000024120000}"/>
    <cellStyle name="20% - Accent3 2 3 3 7" xfId="7188" xr:uid="{00000000-0005-0000-0000-000025120000}"/>
    <cellStyle name="20% - Accent3 2 3 3 7 2" xfId="24384" xr:uid="{00000000-0005-0000-0000-000026120000}"/>
    <cellStyle name="20% - Accent3 2 3 3 7 3" xfId="13983" xr:uid="{00000000-0005-0000-0000-000027120000}"/>
    <cellStyle name="20% - Accent3 2 3 3 8" xfId="3947" xr:uid="{00000000-0005-0000-0000-000028120000}"/>
    <cellStyle name="20% - Accent3 2 3 3 8 2" xfId="21143" xr:uid="{00000000-0005-0000-0000-000029120000}"/>
    <cellStyle name="20% - Accent3 2 3 3 9" xfId="17619" xr:uid="{00000000-0005-0000-0000-00002A120000}"/>
    <cellStyle name="20% - Accent3 2 3 4" xfId="235" xr:uid="{00000000-0005-0000-0000-00002B120000}"/>
    <cellStyle name="20% - Accent3 2 3 4 2" xfId="1418" xr:uid="{00000000-0005-0000-0000-00002C120000}"/>
    <cellStyle name="20% - Accent3 2 3 4 2 2" xfId="3019" xr:uid="{00000000-0005-0000-0000-00002D120000}"/>
    <cellStyle name="20% - Accent3 2 3 4 2 2 2" xfId="9784" xr:uid="{00000000-0005-0000-0000-00002E120000}"/>
    <cellStyle name="20% - Accent3 2 3 4 2 2 2 2" xfId="26980" xr:uid="{00000000-0005-0000-0000-00002F120000}"/>
    <cellStyle name="20% - Accent3 2 3 4 2 2 2 3" xfId="16579" xr:uid="{00000000-0005-0000-0000-000030120000}"/>
    <cellStyle name="20% - Accent3 2 3 4 2 2 3" xfId="6176" xr:uid="{00000000-0005-0000-0000-000031120000}"/>
    <cellStyle name="20% - Accent3 2 3 4 2 2 3 2" xfId="23372" xr:uid="{00000000-0005-0000-0000-000032120000}"/>
    <cellStyle name="20% - Accent3 2 3 4 2 2 4" xfId="20215" xr:uid="{00000000-0005-0000-0000-000033120000}"/>
    <cellStyle name="20% - Accent3 2 3 4 2 2 5" xfId="12971" xr:uid="{00000000-0005-0000-0000-000034120000}"/>
    <cellStyle name="20% - Accent3 2 3 4 2 3" xfId="8187" xr:uid="{00000000-0005-0000-0000-000035120000}"/>
    <cellStyle name="20% - Accent3 2 3 4 2 3 2" xfId="25383" xr:uid="{00000000-0005-0000-0000-000036120000}"/>
    <cellStyle name="20% - Accent3 2 3 4 2 3 3" xfId="14982" xr:uid="{00000000-0005-0000-0000-000037120000}"/>
    <cellStyle name="20% - Accent3 2 3 4 2 4" xfId="4579" xr:uid="{00000000-0005-0000-0000-000038120000}"/>
    <cellStyle name="20% - Accent3 2 3 4 2 4 2" xfId="21775" xr:uid="{00000000-0005-0000-0000-000039120000}"/>
    <cellStyle name="20% - Accent3 2 3 4 2 5" xfId="18618" xr:uid="{00000000-0005-0000-0000-00003A120000}"/>
    <cellStyle name="20% - Accent3 2 3 4 2 6" xfId="11374" xr:uid="{00000000-0005-0000-0000-00003B120000}"/>
    <cellStyle name="20% - Accent3 2 3 4 3" xfId="1826" xr:uid="{00000000-0005-0000-0000-00003C120000}"/>
    <cellStyle name="20% - Accent3 2 3 4 3 2" xfId="3415" xr:uid="{00000000-0005-0000-0000-00003D120000}"/>
    <cellStyle name="20% - Accent3 2 3 4 3 2 2" xfId="10180" xr:uid="{00000000-0005-0000-0000-00003E120000}"/>
    <cellStyle name="20% - Accent3 2 3 4 3 2 2 2" xfId="27376" xr:uid="{00000000-0005-0000-0000-00003F120000}"/>
    <cellStyle name="20% - Accent3 2 3 4 3 2 2 3" xfId="16975" xr:uid="{00000000-0005-0000-0000-000040120000}"/>
    <cellStyle name="20% - Accent3 2 3 4 3 2 3" xfId="6572" xr:uid="{00000000-0005-0000-0000-000041120000}"/>
    <cellStyle name="20% - Accent3 2 3 4 3 2 3 2" xfId="23768" xr:uid="{00000000-0005-0000-0000-000042120000}"/>
    <cellStyle name="20% - Accent3 2 3 4 3 2 4" xfId="20611" xr:uid="{00000000-0005-0000-0000-000043120000}"/>
    <cellStyle name="20% - Accent3 2 3 4 3 2 5" xfId="13367" xr:uid="{00000000-0005-0000-0000-000044120000}"/>
    <cellStyle name="20% - Accent3 2 3 4 3 3" xfId="8595" xr:uid="{00000000-0005-0000-0000-000045120000}"/>
    <cellStyle name="20% - Accent3 2 3 4 3 3 2" xfId="25791" xr:uid="{00000000-0005-0000-0000-000046120000}"/>
    <cellStyle name="20% - Accent3 2 3 4 3 3 3" xfId="15390" xr:uid="{00000000-0005-0000-0000-000047120000}"/>
    <cellStyle name="20% - Accent3 2 3 4 3 4" xfId="4987" xr:uid="{00000000-0005-0000-0000-000048120000}"/>
    <cellStyle name="20% - Accent3 2 3 4 3 4 2" xfId="22183" xr:uid="{00000000-0005-0000-0000-000049120000}"/>
    <cellStyle name="20% - Accent3 2 3 4 3 5" xfId="19026" xr:uid="{00000000-0005-0000-0000-00004A120000}"/>
    <cellStyle name="20% - Accent3 2 3 4 3 6" xfId="11782" xr:uid="{00000000-0005-0000-0000-00004B120000}"/>
    <cellStyle name="20% - Accent3 2 3 4 4" xfId="2440" xr:uid="{00000000-0005-0000-0000-00004C120000}"/>
    <cellStyle name="20% - Accent3 2 3 4 4 2" xfId="9205" xr:uid="{00000000-0005-0000-0000-00004D120000}"/>
    <cellStyle name="20% - Accent3 2 3 4 4 2 2" xfId="26401" xr:uid="{00000000-0005-0000-0000-00004E120000}"/>
    <cellStyle name="20% - Accent3 2 3 4 4 2 3" xfId="16000" xr:uid="{00000000-0005-0000-0000-00004F120000}"/>
    <cellStyle name="20% - Accent3 2 3 4 4 3" xfId="5597" xr:uid="{00000000-0005-0000-0000-000050120000}"/>
    <cellStyle name="20% - Accent3 2 3 4 4 3 2" xfId="22793" xr:uid="{00000000-0005-0000-0000-000051120000}"/>
    <cellStyle name="20% - Accent3 2 3 4 4 4" xfId="19636" xr:uid="{00000000-0005-0000-0000-000052120000}"/>
    <cellStyle name="20% - Accent3 2 3 4 4 5" xfId="12392" xr:uid="{00000000-0005-0000-0000-000053120000}"/>
    <cellStyle name="20% - Accent3 2 3 4 5" xfId="1010" xr:uid="{00000000-0005-0000-0000-000054120000}"/>
    <cellStyle name="20% - Accent3 2 3 4 5 2" xfId="7779" xr:uid="{00000000-0005-0000-0000-000055120000}"/>
    <cellStyle name="20% - Accent3 2 3 4 5 2 2" xfId="24975" xr:uid="{00000000-0005-0000-0000-000056120000}"/>
    <cellStyle name="20% - Accent3 2 3 4 5 3" xfId="18210" xr:uid="{00000000-0005-0000-0000-000057120000}"/>
    <cellStyle name="20% - Accent3 2 3 4 5 4" xfId="14574" xr:uid="{00000000-0005-0000-0000-000058120000}"/>
    <cellStyle name="20% - Accent3 2 3 4 6" xfId="7004" xr:uid="{00000000-0005-0000-0000-000059120000}"/>
    <cellStyle name="20% - Accent3 2 3 4 6 2" xfId="24200" xr:uid="{00000000-0005-0000-0000-00005A120000}"/>
    <cellStyle name="20% - Accent3 2 3 4 6 3" xfId="13799" xr:uid="{00000000-0005-0000-0000-00005B120000}"/>
    <cellStyle name="20% - Accent3 2 3 4 7" xfId="4171" xr:uid="{00000000-0005-0000-0000-00005C120000}"/>
    <cellStyle name="20% - Accent3 2 3 4 7 2" xfId="21367" xr:uid="{00000000-0005-0000-0000-00005D120000}"/>
    <cellStyle name="20% - Accent3 2 3 4 8" xfId="17435" xr:uid="{00000000-0005-0000-0000-00005E120000}"/>
    <cellStyle name="20% - Accent3 2 3 4 9" xfId="10966" xr:uid="{00000000-0005-0000-0000-00005F120000}"/>
    <cellStyle name="20% - Accent3 2 3 5" xfId="898" xr:uid="{00000000-0005-0000-0000-000060120000}"/>
    <cellStyle name="20% - Accent3 2 3 5 2" xfId="2596" xr:uid="{00000000-0005-0000-0000-000061120000}"/>
    <cellStyle name="20% - Accent3 2 3 5 2 2" xfId="9361" xr:uid="{00000000-0005-0000-0000-000062120000}"/>
    <cellStyle name="20% - Accent3 2 3 5 2 2 2" xfId="26557" xr:uid="{00000000-0005-0000-0000-000063120000}"/>
    <cellStyle name="20% - Accent3 2 3 5 2 2 3" xfId="16156" xr:uid="{00000000-0005-0000-0000-000064120000}"/>
    <cellStyle name="20% - Accent3 2 3 5 2 3" xfId="5753" xr:uid="{00000000-0005-0000-0000-000065120000}"/>
    <cellStyle name="20% - Accent3 2 3 5 2 3 2" xfId="22949" xr:uid="{00000000-0005-0000-0000-000066120000}"/>
    <cellStyle name="20% - Accent3 2 3 5 2 4" xfId="19792" xr:uid="{00000000-0005-0000-0000-000067120000}"/>
    <cellStyle name="20% - Accent3 2 3 5 2 5" xfId="12548" xr:uid="{00000000-0005-0000-0000-000068120000}"/>
    <cellStyle name="20% - Accent3 2 3 5 3" xfId="7667" xr:uid="{00000000-0005-0000-0000-000069120000}"/>
    <cellStyle name="20% - Accent3 2 3 5 3 2" xfId="24863" xr:uid="{00000000-0005-0000-0000-00006A120000}"/>
    <cellStyle name="20% - Accent3 2 3 5 3 3" xfId="14462" xr:uid="{00000000-0005-0000-0000-00006B120000}"/>
    <cellStyle name="20% - Accent3 2 3 5 4" xfId="4059" xr:uid="{00000000-0005-0000-0000-00006C120000}"/>
    <cellStyle name="20% - Accent3 2 3 5 4 2" xfId="21255" xr:uid="{00000000-0005-0000-0000-00006D120000}"/>
    <cellStyle name="20% - Accent3 2 3 5 5" xfId="18098" xr:uid="{00000000-0005-0000-0000-00006E120000}"/>
    <cellStyle name="20% - Accent3 2 3 5 6" xfId="10854" xr:uid="{00000000-0005-0000-0000-00006F120000}"/>
    <cellStyle name="20% - Accent3 2 3 6" xfId="1306" xr:uid="{00000000-0005-0000-0000-000070120000}"/>
    <cellStyle name="20% - Accent3 2 3 6 2" xfId="2907" xr:uid="{00000000-0005-0000-0000-000071120000}"/>
    <cellStyle name="20% - Accent3 2 3 6 2 2" xfId="9672" xr:uid="{00000000-0005-0000-0000-000072120000}"/>
    <cellStyle name="20% - Accent3 2 3 6 2 2 2" xfId="26868" xr:uid="{00000000-0005-0000-0000-000073120000}"/>
    <cellStyle name="20% - Accent3 2 3 6 2 2 3" xfId="16467" xr:uid="{00000000-0005-0000-0000-000074120000}"/>
    <cellStyle name="20% - Accent3 2 3 6 2 3" xfId="6064" xr:uid="{00000000-0005-0000-0000-000075120000}"/>
    <cellStyle name="20% - Accent3 2 3 6 2 3 2" xfId="23260" xr:uid="{00000000-0005-0000-0000-000076120000}"/>
    <cellStyle name="20% - Accent3 2 3 6 2 4" xfId="20103" xr:uid="{00000000-0005-0000-0000-000077120000}"/>
    <cellStyle name="20% - Accent3 2 3 6 2 5" xfId="12859" xr:uid="{00000000-0005-0000-0000-000078120000}"/>
    <cellStyle name="20% - Accent3 2 3 6 3" xfId="8075" xr:uid="{00000000-0005-0000-0000-000079120000}"/>
    <cellStyle name="20% - Accent3 2 3 6 3 2" xfId="25271" xr:uid="{00000000-0005-0000-0000-00007A120000}"/>
    <cellStyle name="20% - Accent3 2 3 6 3 3" xfId="14870" xr:uid="{00000000-0005-0000-0000-00007B120000}"/>
    <cellStyle name="20% - Accent3 2 3 6 4" xfId="4467" xr:uid="{00000000-0005-0000-0000-00007C120000}"/>
    <cellStyle name="20% - Accent3 2 3 6 4 2" xfId="21663" xr:uid="{00000000-0005-0000-0000-00007D120000}"/>
    <cellStyle name="20% - Accent3 2 3 6 5" xfId="18506" xr:uid="{00000000-0005-0000-0000-00007E120000}"/>
    <cellStyle name="20% - Accent3 2 3 6 6" xfId="11262" xr:uid="{00000000-0005-0000-0000-00007F120000}"/>
    <cellStyle name="20% - Accent3 2 3 7" xfId="1714" xr:uid="{00000000-0005-0000-0000-000080120000}"/>
    <cellStyle name="20% - Accent3 2 3 7 2" xfId="3303" xr:uid="{00000000-0005-0000-0000-000081120000}"/>
    <cellStyle name="20% - Accent3 2 3 7 2 2" xfId="10068" xr:uid="{00000000-0005-0000-0000-000082120000}"/>
    <cellStyle name="20% - Accent3 2 3 7 2 2 2" xfId="27264" xr:uid="{00000000-0005-0000-0000-000083120000}"/>
    <cellStyle name="20% - Accent3 2 3 7 2 2 3" xfId="16863" xr:uid="{00000000-0005-0000-0000-000084120000}"/>
    <cellStyle name="20% - Accent3 2 3 7 2 3" xfId="6460" xr:uid="{00000000-0005-0000-0000-000085120000}"/>
    <cellStyle name="20% - Accent3 2 3 7 2 3 2" xfId="23656" xr:uid="{00000000-0005-0000-0000-000086120000}"/>
    <cellStyle name="20% - Accent3 2 3 7 2 4" xfId="20499" xr:uid="{00000000-0005-0000-0000-000087120000}"/>
    <cellStyle name="20% - Accent3 2 3 7 2 5" xfId="13255" xr:uid="{00000000-0005-0000-0000-000088120000}"/>
    <cellStyle name="20% - Accent3 2 3 7 3" xfId="8483" xr:uid="{00000000-0005-0000-0000-000089120000}"/>
    <cellStyle name="20% - Accent3 2 3 7 3 2" xfId="25679" xr:uid="{00000000-0005-0000-0000-00008A120000}"/>
    <cellStyle name="20% - Accent3 2 3 7 3 3" xfId="15278" xr:uid="{00000000-0005-0000-0000-00008B120000}"/>
    <cellStyle name="20% - Accent3 2 3 7 4" xfId="4875" xr:uid="{00000000-0005-0000-0000-00008C120000}"/>
    <cellStyle name="20% - Accent3 2 3 7 4 2" xfId="22071" xr:uid="{00000000-0005-0000-0000-00008D120000}"/>
    <cellStyle name="20% - Accent3 2 3 7 5" xfId="18914" xr:uid="{00000000-0005-0000-0000-00008E120000}"/>
    <cellStyle name="20% - Accent3 2 3 7 6" xfId="11670" xr:uid="{00000000-0005-0000-0000-00008F120000}"/>
    <cellStyle name="20% - Accent3 2 3 8" xfId="2185" xr:uid="{00000000-0005-0000-0000-000090120000}"/>
    <cellStyle name="20% - Accent3 2 3 8 2" xfId="8951" xr:uid="{00000000-0005-0000-0000-000091120000}"/>
    <cellStyle name="20% - Accent3 2 3 8 2 2" xfId="26147" xr:uid="{00000000-0005-0000-0000-000092120000}"/>
    <cellStyle name="20% - Accent3 2 3 8 2 3" xfId="15746" xr:uid="{00000000-0005-0000-0000-000093120000}"/>
    <cellStyle name="20% - Accent3 2 3 8 3" xfId="5343" xr:uid="{00000000-0005-0000-0000-000094120000}"/>
    <cellStyle name="20% - Accent3 2 3 8 3 2" xfId="22539" xr:uid="{00000000-0005-0000-0000-000095120000}"/>
    <cellStyle name="20% - Accent3 2 3 8 4" xfId="19382" xr:uid="{00000000-0005-0000-0000-000096120000}"/>
    <cellStyle name="20% - Accent3 2 3 8 5" xfId="12138" xr:uid="{00000000-0005-0000-0000-000097120000}"/>
    <cellStyle name="20% - Accent3 2 3 9" xfId="602" xr:uid="{00000000-0005-0000-0000-000098120000}"/>
    <cellStyle name="20% - Accent3 2 3 9 2" xfId="7371" xr:uid="{00000000-0005-0000-0000-000099120000}"/>
    <cellStyle name="20% - Accent3 2 3 9 2 2" xfId="24567" xr:uid="{00000000-0005-0000-0000-00009A120000}"/>
    <cellStyle name="20% - Accent3 2 3 9 3" xfId="17802" xr:uid="{00000000-0005-0000-0000-00009B120000}"/>
    <cellStyle name="20% - Accent3 2 3 9 4" xfId="14166" xr:uid="{00000000-0005-0000-0000-00009C120000}"/>
    <cellStyle name="20% - Accent3 2 4" xfId="173" xr:uid="{00000000-0005-0000-0000-00009D120000}"/>
    <cellStyle name="20% - Accent3 2 4 10" xfId="27710" xr:uid="{00000000-0005-0000-0000-00009E120000}"/>
    <cellStyle name="20% - Accent3 2 4 11" xfId="10498" xr:uid="{00000000-0005-0000-0000-00009F120000}"/>
    <cellStyle name="20% - Accent3 2 4 2" xfId="950" xr:uid="{00000000-0005-0000-0000-0000A0120000}"/>
    <cellStyle name="20% - Accent3 2 4 2 2" xfId="2620" xr:uid="{00000000-0005-0000-0000-0000A1120000}"/>
    <cellStyle name="20% - Accent3 2 4 2 2 2" xfId="9385" xr:uid="{00000000-0005-0000-0000-0000A2120000}"/>
    <cellStyle name="20% - Accent3 2 4 2 2 2 2" xfId="26581" xr:uid="{00000000-0005-0000-0000-0000A3120000}"/>
    <cellStyle name="20% - Accent3 2 4 2 2 2 3" xfId="16180" xr:uid="{00000000-0005-0000-0000-0000A4120000}"/>
    <cellStyle name="20% - Accent3 2 4 2 2 3" xfId="5777" xr:uid="{00000000-0005-0000-0000-0000A5120000}"/>
    <cellStyle name="20% - Accent3 2 4 2 2 3 2" xfId="22973" xr:uid="{00000000-0005-0000-0000-0000A6120000}"/>
    <cellStyle name="20% - Accent3 2 4 2 2 4" xfId="19816" xr:uid="{00000000-0005-0000-0000-0000A7120000}"/>
    <cellStyle name="20% - Accent3 2 4 2 2 5" xfId="12572" xr:uid="{00000000-0005-0000-0000-0000A8120000}"/>
    <cellStyle name="20% - Accent3 2 4 2 3" xfId="7719" xr:uid="{00000000-0005-0000-0000-0000A9120000}"/>
    <cellStyle name="20% - Accent3 2 4 2 3 2" xfId="24915" xr:uid="{00000000-0005-0000-0000-0000AA120000}"/>
    <cellStyle name="20% - Accent3 2 4 2 3 3" xfId="14514" xr:uid="{00000000-0005-0000-0000-0000AB120000}"/>
    <cellStyle name="20% - Accent3 2 4 2 4" xfId="4111" xr:uid="{00000000-0005-0000-0000-0000AC120000}"/>
    <cellStyle name="20% - Accent3 2 4 2 4 2" xfId="21307" xr:uid="{00000000-0005-0000-0000-0000AD120000}"/>
    <cellStyle name="20% - Accent3 2 4 2 5" xfId="18150" xr:uid="{00000000-0005-0000-0000-0000AE120000}"/>
    <cellStyle name="20% - Accent3 2 4 2 6" xfId="10906" xr:uid="{00000000-0005-0000-0000-0000AF120000}"/>
    <cellStyle name="20% - Accent3 2 4 3" xfId="1358" xr:uid="{00000000-0005-0000-0000-0000B0120000}"/>
    <cellStyle name="20% - Accent3 2 4 3 2" xfId="2959" xr:uid="{00000000-0005-0000-0000-0000B1120000}"/>
    <cellStyle name="20% - Accent3 2 4 3 2 2" xfId="9724" xr:uid="{00000000-0005-0000-0000-0000B2120000}"/>
    <cellStyle name="20% - Accent3 2 4 3 2 2 2" xfId="26920" xr:uid="{00000000-0005-0000-0000-0000B3120000}"/>
    <cellStyle name="20% - Accent3 2 4 3 2 2 3" xfId="16519" xr:uid="{00000000-0005-0000-0000-0000B4120000}"/>
    <cellStyle name="20% - Accent3 2 4 3 2 3" xfId="6116" xr:uid="{00000000-0005-0000-0000-0000B5120000}"/>
    <cellStyle name="20% - Accent3 2 4 3 2 3 2" xfId="23312" xr:uid="{00000000-0005-0000-0000-0000B6120000}"/>
    <cellStyle name="20% - Accent3 2 4 3 2 4" xfId="20155" xr:uid="{00000000-0005-0000-0000-0000B7120000}"/>
    <cellStyle name="20% - Accent3 2 4 3 2 5" xfId="12911" xr:uid="{00000000-0005-0000-0000-0000B8120000}"/>
    <cellStyle name="20% - Accent3 2 4 3 3" xfId="8127" xr:uid="{00000000-0005-0000-0000-0000B9120000}"/>
    <cellStyle name="20% - Accent3 2 4 3 3 2" xfId="25323" xr:uid="{00000000-0005-0000-0000-0000BA120000}"/>
    <cellStyle name="20% - Accent3 2 4 3 3 3" xfId="14922" xr:uid="{00000000-0005-0000-0000-0000BB120000}"/>
    <cellStyle name="20% - Accent3 2 4 3 4" xfId="4519" xr:uid="{00000000-0005-0000-0000-0000BC120000}"/>
    <cellStyle name="20% - Accent3 2 4 3 4 2" xfId="21715" xr:uid="{00000000-0005-0000-0000-0000BD120000}"/>
    <cellStyle name="20% - Accent3 2 4 3 5" xfId="18558" xr:uid="{00000000-0005-0000-0000-0000BE120000}"/>
    <cellStyle name="20% - Accent3 2 4 3 6" xfId="11314" xr:uid="{00000000-0005-0000-0000-0000BF120000}"/>
    <cellStyle name="20% - Accent3 2 4 4" xfId="1766" xr:uid="{00000000-0005-0000-0000-0000C0120000}"/>
    <cellStyle name="20% - Accent3 2 4 4 2" xfId="3355" xr:uid="{00000000-0005-0000-0000-0000C1120000}"/>
    <cellStyle name="20% - Accent3 2 4 4 2 2" xfId="10120" xr:uid="{00000000-0005-0000-0000-0000C2120000}"/>
    <cellStyle name="20% - Accent3 2 4 4 2 2 2" xfId="27316" xr:uid="{00000000-0005-0000-0000-0000C3120000}"/>
    <cellStyle name="20% - Accent3 2 4 4 2 2 3" xfId="16915" xr:uid="{00000000-0005-0000-0000-0000C4120000}"/>
    <cellStyle name="20% - Accent3 2 4 4 2 3" xfId="6512" xr:uid="{00000000-0005-0000-0000-0000C5120000}"/>
    <cellStyle name="20% - Accent3 2 4 4 2 3 2" xfId="23708" xr:uid="{00000000-0005-0000-0000-0000C6120000}"/>
    <cellStyle name="20% - Accent3 2 4 4 2 4" xfId="20551" xr:uid="{00000000-0005-0000-0000-0000C7120000}"/>
    <cellStyle name="20% - Accent3 2 4 4 2 5" xfId="13307" xr:uid="{00000000-0005-0000-0000-0000C8120000}"/>
    <cellStyle name="20% - Accent3 2 4 4 3" xfId="8535" xr:uid="{00000000-0005-0000-0000-0000C9120000}"/>
    <cellStyle name="20% - Accent3 2 4 4 3 2" xfId="25731" xr:uid="{00000000-0005-0000-0000-0000CA120000}"/>
    <cellStyle name="20% - Accent3 2 4 4 3 3" xfId="15330" xr:uid="{00000000-0005-0000-0000-0000CB120000}"/>
    <cellStyle name="20% - Accent3 2 4 4 4" xfId="4927" xr:uid="{00000000-0005-0000-0000-0000CC120000}"/>
    <cellStyle name="20% - Accent3 2 4 4 4 2" xfId="22123" xr:uid="{00000000-0005-0000-0000-0000CD120000}"/>
    <cellStyle name="20% - Accent3 2 4 4 5" xfId="18966" xr:uid="{00000000-0005-0000-0000-0000CE120000}"/>
    <cellStyle name="20% - Accent3 2 4 4 6" xfId="11722" xr:uid="{00000000-0005-0000-0000-0000CF120000}"/>
    <cellStyle name="20% - Accent3 2 4 5" xfId="2125" xr:uid="{00000000-0005-0000-0000-0000D0120000}"/>
    <cellStyle name="20% - Accent3 2 4 5 2" xfId="8891" xr:uid="{00000000-0005-0000-0000-0000D1120000}"/>
    <cellStyle name="20% - Accent3 2 4 5 2 2" xfId="26087" xr:uid="{00000000-0005-0000-0000-0000D2120000}"/>
    <cellStyle name="20% - Accent3 2 4 5 2 3" xfId="15686" xr:uid="{00000000-0005-0000-0000-0000D3120000}"/>
    <cellStyle name="20% - Accent3 2 4 5 3" xfId="5283" xr:uid="{00000000-0005-0000-0000-0000D4120000}"/>
    <cellStyle name="20% - Accent3 2 4 5 3 2" xfId="22479" xr:uid="{00000000-0005-0000-0000-0000D5120000}"/>
    <cellStyle name="20% - Accent3 2 4 5 4" xfId="19322" xr:uid="{00000000-0005-0000-0000-0000D6120000}"/>
    <cellStyle name="20% - Accent3 2 4 5 5" xfId="12078" xr:uid="{00000000-0005-0000-0000-0000D7120000}"/>
    <cellStyle name="20% - Accent3 2 4 6" xfId="542" xr:uid="{00000000-0005-0000-0000-0000D8120000}"/>
    <cellStyle name="20% - Accent3 2 4 6 2" xfId="7311" xr:uid="{00000000-0005-0000-0000-0000D9120000}"/>
    <cellStyle name="20% - Accent3 2 4 6 2 2" xfId="24507" xr:uid="{00000000-0005-0000-0000-0000DA120000}"/>
    <cellStyle name="20% - Accent3 2 4 6 3" xfId="17742" xr:uid="{00000000-0005-0000-0000-0000DB120000}"/>
    <cellStyle name="20% - Accent3 2 4 6 4" xfId="14106" xr:uid="{00000000-0005-0000-0000-0000DC120000}"/>
    <cellStyle name="20% - Accent3 2 4 7" xfId="6944" xr:uid="{00000000-0005-0000-0000-0000DD120000}"/>
    <cellStyle name="20% - Accent3 2 4 7 2" xfId="24140" xr:uid="{00000000-0005-0000-0000-0000DE120000}"/>
    <cellStyle name="20% - Accent3 2 4 7 3" xfId="13739" xr:uid="{00000000-0005-0000-0000-0000DF120000}"/>
    <cellStyle name="20% - Accent3 2 4 8" xfId="3703" xr:uid="{00000000-0005-0000-0000-0000E0120000}"/>
    <cellStyle name="20% - Accent3 2 4 8 2" xfId="20899" xr:uid="{00000000-0005-0000-0000-0000E1120000}"/>
    <cellStyle name="20% - Accent3 2 4 9" xfId="17375" xr:uid="{00000000-0005-0000-0000-0000E2120000}"/>
    <cellStyle name="20% - Accent3 2 5" xfId="261" xr:uid="{00000000-0005-0000-0000-0000E3120000}"/>
    <cellStyle name="20% - Accent3 2 5 10" xfId="27796" xr:uid="{00000000-0005-0000-0000-0000E4120000}"/>
    <cellStyle name="20% - Accent3 2 5 11" xfId="10584" xr:uid="{00000000-0005-0000-0000-0000E5120000}"/>
    <cellStyle name="20% - Accent3 2 5 2" xfId="1036" xr:uid="{00000000-0005-0000-0000-0000E6120000}"/>
    <cellStyle name="20% - Accent3 2 5 2 2" xfId="2649" xr:uid="{00000000-0005-0000-0000-0000E7120000}"/>
    <cellStyle name="20% - Accent3 2 5 2 2 2" xfId="9414" xr:uid="{00000000-0005-0000-0000-0000E8120000}"/>
    <cellStyle name="20% - Accent3 2 5 2 2 2 2" xfId="26610" xr:uid="{00000000-0005-0000-0000-0000E9120000}"/>
    <cellStyle name="20% - Accent3 2 5 2 2 2 3" xfId="16209" xr:uid="{00000000-0005-0000-0000-0000EA120000}"/>
    <cellStyle name="20% - Accent3 2 5 2 2 3" xfId="5806" xr:uid="{00000000-0005-0000-0000-0000EB120000}"/>
    <cellStyle name="20% - Accent3 2 5 2 2 3 2" xfId="23002" xr:uid="{00000000-0005-0000-0000-0000EC120000}"/>
    <cellStyle name="20% - Accent3 2 5 2 2 4" xfId="19845" xr:uid="{00000000-0005-0000-0000-0000ED120000}"/>
    <cellStyle name="20% - Accent3 2 5 2 2 5" xfId="12601" xr:uid="{00000000-0005-0000-0000-0000EE120000}"/>
    <cellStyle name="20% - Accent3 2 5 2 3" xfId="7805" xr:uid="{00000000-0005-0000-0000-0000EF120000}"/>
    <cellStyle name="20% - Accent3 2 5 2 3 2" xfId="25001" xr:uid="{00000000-0005-0000-0000-0000F0120000}"/>
    <cellStyle name="20% - Accent3 2 5 2 3 3" xfId="14600" xr:uid="{00000000-0005-0000-0000-0000F1120000}"/>
    <cellStyle name="20% - Accent3 2 5 2 4" xfId="4197" xr:uid="{00000000-0005-0000-0000-0000F2120000}"/>
    <cellStyle name="20% - Accent3 2 5 2 4 2" xfId="21393" xr:uid="{00000000-0005-0000-0000-0000F3120000}"/>
    <cellStyle name="20% - Accent3 2 5 2 5" xfId="18236" xr:uid="{00000000-0005-0000-0000-0000F4120000}"/>
    <cellStyle name="20% - Accent3 2 5 2 6" xfId="10992" xr:uid="{00000000-0005-0000-0000-0000F5120000}"/>
    <cellStyle name="20% - Accent3 2 5 3" xfId="1444" xr:uid="{00000000-0005-0000-0000-0000F6120000}"/>
    <cellStyle name="20% - Accent3 2 5 3 2" xfId="3045" xr:uid="{00000000-0005-0000-0000-0000F7120000}"/>
    <cellStyle name="20% - Accent3 2 5 3 2 2" xfId="9810" xr:uid="{00000000-0005-0000-0000-0000F8120000}"/>
    <cellStyle name="20% - Accent3 2 5 3 2 2 2" xfId="27006" xr:uid="{00000000-0005-0000-0000-0000F9120000}"/>
    <cellStyle name="20% - Accent3 2 5 3 2 2 3" xfId="16605" xr:uid="{00000000-0005-0000-0000-0000FA120000}"/>
    <cellStyle name="20% - Accent3 2 5 3 2 3" xfId="6202" xr:uid="{00000000-0005-0000-0000-0000FB120000}"/>
    <cellStyle name="20% - Accent3 2 5 3 2 3 2" xfId="23398" xr:uid="{00000000-0005-0000-0000-0000FC120000}"/>
    <cellStyle name="20% - Accent3 2 5 3 2 4" xfId="20241" xr:uid="{00000000-0005-0000-0000-0000FD120000}"/>
    <cellStyle name="20% - Accent3 2 5 3 2 5" xfId="12997" xr:uid="{00000000-0005-0000-0000-0000FE120000}"/>
    <cellStyle name="20% - Accent3 2 5 3 3" xfId="8213" xr:uid="{00000000-0005-0000-0000-0000FF120000}"/>
    <cellStyle name="20% - Accent3 2 5 3 3 2" xfId="25409" xr:uid="{00000000-0005-0000-0000-000000130000}"/>
    <cellStyle name="20% - Accent3 2 5 3 3 3" xfId="15008" xr:uid="{00000000-0005-0000-0000-000001130000}"/>
    <cellStyle name="20% - Accent3 2 5 3 4" xfId="4605" xr:uid="{00000000-0005-0000-0000-000002130000}"/>
    <cellStyle name="20% - Accent3 2 5 3 4 2" xfId="21801" xr:uid="{00000000-0005-0000-0000-000003130000}"/>
    <cellStyle name="20% - Accent3 2 5 3 5" xfId="18644" xr:uid="{00000000-0005-0000-0000-000004130000}"/>
    <cellStyle name="20% - Accent3 2 5 3 6" xfId="11400" xr:uid="{00000000-0005-0000-0000-000005130000}"/>
    <cellStyle name="20% - Accent3 2 5 4" xfId="1852" xr:uid="{00000000-0005-0000-0000-000006130000}"/>
    <cellStyle name="20% - Accent3 2 5 4 2" xfId="3441" xr:uid="{00000000-0005-0000-0000-000007130000}"/>
    <cellStyle name="20% - Accent3 2 5 4 2 2" xfId="10206" xr:uid="{00000000-0005-0000-0000-000008130000}"/>
    <cellStyle name="20% - Accent3 2 5 4 2 2 2" xfId="27402" xr:uid="{00000000-0005-0000-0000-000009130000}"/>
    <cellStyle name="20% - Accent3 2 5 4 2 2 3" xfId="17001" xr:uid="{00000000-0005-0000-0000-00000A130000}"/>
    <cellStyle name="20% - Accent3 2 5 4 2 3" xfId="6598" xr:uid="{00000000-0005-0000-0000-00000B130000}"/>
    <cellStyle name="20% - Accent3 2 5 4 2 3 2" xfId="23794" xr:uid="{00000000-0005-0000-0000-00000C130000}"/>
    <cellStyle name="20% - Accent3 2 5 4 2 4" xfId="20637" xr:uid="{00000000-0005-0000-0000-00000D130000}"/>
    <cellStyle name="20% - Accent3 2 5 4 2 5" xfId="13393" xr:uid="{00000000-0005-0000-0000-00000E130000}"/>
    <cellStyle name="20% - Accent3 2 5 4 3" xfId="8621" xr:uid="{00000000-0005-0000-0000-00000F130000}"/>
    <cellStyle name="20% - Accent3 2 5 4 3 2" xfId="25817" xr:uid="{00000000-0005-0000-0000-000010130000}"/>
    <cellStyle name="20% - Accent3 2 5 4 3 3" xfId="15416" xr:uid="{00000000-0005-0000-0000-000011130000}"/>
    <cellStyle name="20% - Accent3 2 5 4 4" xfId="5013" xr:uid="{00000000-0005-0000-0000-000012130000}"/>
    <cellStyle name="20% - Accent3 2 5 4 4 2" xfId="22209" xr:uid="{00000000-0005-0000-0000-000013130000}"/>
    <cellStyle name="20% - Accent3 2 5 4 5" xfId="19052" xr:uid="{00000000-0005-0000-0000-000014130000}"/>
    <cellStyle name="20% - Accent3 2 5 4 6" xfId="11808" xr:uid="{00000000-0005-0000-0000-000015130000}"/>
    <cellStyle name="20% - Accent3 2 5 5" xfId="2211" xr:uid="{00000000-0005-0000-0000-000016130000}"/>
    <cellStyle name="20% - Accent3 2 5 5 2" xfId="8977" xr:uid="{00000000-0005-0000-0000-000017130000}"/>
    <cellStyle name="20% - Accent3 2 5 5 2 2" xfId="26173" xr:uid="{00000000-0005-0000-0000-000018130000}"/>
    <cellStyle name="20% - Accent3 2 5 5 2 3" xfId="15772" xr:uid="{00000000-0005-0000-0000-000019130000}"/>
    <cellStyle name="20% - Accent3 2 5 5 3" xfId="5369" xr:uid="{00000000-0005-0000-0000-00001A130000}"/>
    <cellStyle name="20% - Accent3 2 5 5 3 2" xfId="22565" xr:uid="{00000000-0005-0000-0000-00001B130000}"/>
    <cellStyle name="20% - Accent3 2 5 5 4" xfId="19408" xr:uid="{00000000-0005-0000-0000-00001C130000}"/>
    <cellStyle name="20% - Accent3 2 5 5 5" xfId="12164" xr:uid="{00000000-0005-0000-0000-00001D130000}"/>
    <cellStyle name="20% - Accent3 2 5 6" xfId="628" xr:uid="{00000000-0005-0000-0000-00001E130000}"/>
    <cellStyle name="20% - Accent3 2 5 6 2" xfId="7397" xr:uid="{00000000-0005-0000-0000-00001F130000}"/>
    <cellStyle name="20% - Accent3 2 5 6 2 2" xfId="24593" xr:uid="{00000000-0005-0000-0000-000020130000}"/>
    <cellStyle name="20% - Accent3 2 5 6 3" xfId="17828" xr:uid="{00000000-0005-0000-0000-000021130000}"/>
    <cellStyle name="20% - Accent3 2 5 6 4" xfId="14192" xr:uid="{00000000-0005-0000-0000-000022130000}"/>
    <cellStyle name="20% - Accent3 2 5 7" xfId="7030" xr:uid="{00000000-0005-0000-0000-000023130000}"/>
    <cellStyle name="20% - Accent3 2 5 7 2" xfId="24226" xr:uid="{00000000-0005-0000-0000-000024130000}"/>
    <cellStyle name="20% - Accent3 2 5 7 3" xfId="13825" xr:uid="{00000000-0005-0000-0000-000025130000}"/>
    <cellStyle name="20% - Accent3 2 5 8" xfId="3789" xr:uid="{00000000-0005-0000-0000-000026130000}"/>
    <cellStyle name="20% - Accent3 2 5 8 2" xfId="20985" xr:uid="{00000000-0005-0000-0000-000027130000}"/>
    <cellStyle name="20% - Accent3 2 5 9" xfId="17461" xr:uid="{00000000-0005-0000-0000-000028130000}"/>
    <cellStyle name="20% - Accent3 2 6" xfId="359" xr:uid="{00000000-0005-0000-0000-000029130000}"/>
    <cellStyle name="20% - Accent3 2 6 10" xfId="27894" xr:uid="{00000000-0005-0000-0000-00002A130000}"/>
    <cellStyle name="20% - Accent3 2 6 11" xfId="10682" xr:uid="{00000000-0005-0000-0000-00002B130000}"/>
    <cellStyle name="20% - Accent3 2 6 2" xfId="1134" xr:uid="{00000000-0005-0000-0000-00002C130000}"/>
    <cellStyle name="20% - Accent3 2 6 2 2" xfId="2747" xr:uid="{00000000-0005-0000-0000-00002D130000}"/>
    <cellStyle name="20% - Accent3 2 6 2 2 2" xfId="9512" xr:uid="{00000000-0005-0000-0000-00002E130000}"/>
    <cellStyle name="20% - Accent3 2 6 2 2 2 2" xfId="26708" xr:uid="{00000000-0005-0000-0000-00002F130000}"/>
    <cellStyle name="20% - Accent3 2 6 2 2 2 3" xfId="16307" xr:uid="{00000000-0005-0000-0000-000030130000}"/>
    <cellStyle name="20% - Accent3 2 6 2 2 3" xfId="5904" xr:uid="{00000000-0005-0000-0000-000031130000}"/>
    <cellStyle name="20% - Accent3 2 6 2 2 3 2" xfId="23100" xr:uid="{00000000-0005-0000-0000-000032130000}"/>
    <cellStyle name="20% - Accent3 2 6 2 2 4" xfId="19943" xr:uid="{00000000-0005-0000-0000-000033130000}"/>
    <cellStyle name="20% - Accent3 2 6 2 2 5" xfId="12699" xr:uid="{00000000-0005-0000-0000-000034130000}"/>
    <cellStyle name="20% - Accent3 2 6 2 3" xfId="7903" xr:uid="{00000000-0005-0000-0000-000035130000}"/>
    <cellStyle name="20% - Accent3 2 6 2 3 2" xfId="25099" xr:uid="{00000000-0005-0000-0000-000036130000}"/>
    <cellStyle name="20% - Accent3 2 6 2 3 3" xfId="14698" xr:uid="{00000000-0005-0000-0000-000037130000}"/>
    <cellStyle name="20% - Accent3 2 6 2 4" xfId="4295" xr:uid="{00000000-0005-0000-0000-000038130000}"/>
    <cellStyle name="20% - Accent3 2 6 2 4 2" xfId="21491" xr:uid="{00000000-0005-0000-0000-000039130000}"/>
    <cellStyle name="20% - Accent3 2 6 2 5" xfId="18334" xr:uid="{00000000-0005-0000-0000-00003A130000}"/>
    <cellStyle name="20% - Accent3 2 6 2 6" xfId="11090" xr:uid="{00000000-0005-0000-0000-00003B130000}"/>
    <cellStyle name="20% - Accent3 2 6 3" xfId="1542" xr:uid="{00000000-0005-0000-0000-00003C130000}"/>
    <cellStyle name="20% - Accent3 2 6 3 2" xfId="3143" xr:uid="{00000000-0005-0000-0000-00003D130000}"/>
    <cellStyle name="20% - Accent3 2 6 3 2 2" xfId="9908" xr:uid="{00000000-0005-0000-0000-00003E130000}"/>
    <cellStyle name="20% - Accent3 2 6 3 2 2 2" xfId="27104" xr:uid="{00000000-0005-0000-0000-00003F130000}"/>
    <cellStyle name="20% - Accent3 2 6 3 2 2 3" xfId="16703" xr:uid="{00000000-0005-0000-0000-000040130000}"/>
    <cellStyle name="20% - Accent3 2 6 3 2 3" xfId="6300" xr:uid="{00000000-0005-0000-0000-000041130000}"/>
    <cellStyle name="20% - Accent3 2 6 3 2 3 2" xfId="23496" xr:uid="{00000000-0005-0000-0000-000042130000}"/>
    <cellStyle name="20% - Accent3 2 6 3 2 4" xfId="20339" xr:uid="{00000000-0005-0000-0000-000043130000}"/>
    <cellStyle name="20% - Accent3 2 6 3 2 5" xfId="13095" xr:uid="{00000000-0005-0000-0000-000044130000}"/>
    <cellStyle name="20% - Accent3 2 6 3 3" xfId="8311" xr:uid="{00000000-0005-0000-0000-000045130000}"/>
    <cellStyle name="20% - Accent3 2 6 3 3 2" xfId="25507" xr:uid="{00000000-0005-0000-0000-000046130000}"/>
    <cellStyle name="20% - Accent3 2 6 3 3 3" xfId="15106" xr:uid="{00000000-0005-0000-0000-000047130000}"/>
    <cellStyle name="20% - Accent3 2 6 3 4" xfId="4703" xr:uid="{00000000-0005-0000-0000-000048130000}"/>
    <cellStyle name="20% - Accent3 2 6 3 4 2" xfId="21899" xr:uid="{00000000-0005-0000-0000-000049130000}"/>
    <cellStyle name="20% - Accent3 2 6 3 5" xfId="18742" xr:uid="{00000000-0005-0000-0000-00004A130000}"/>
    <cellStyle name="20% - Accent3 2 6 3 6" xfId="11498" xr:uid="{00000000-0005-0000-0000-00004B130000}"/>
    <cellStyle name="20% - Accent3 2 6 4" xfId="1950" xr:uid="{00000000-0005-0000-0000-00004C130000}"/>
    <cellStyle name="20% - Accent3 2 6 4 2" xfId="3539" xr:uid="{00000000-0005-0000-0000-00004D130000}"/>
    <cellStyle name="20% - Accent3 2 6 4 2 2" xfId="10304" xr:uid="{00000000-0005-0000-0000-00004E130000}"/>
    <cellStyle name="20% - Accent3 2 6 4 2 2 2" xfId="27500" xr:uid="{00000000-0005-0000-0000-00004F130000}"/>
    <cellStyle name="20% - Accent3 2 6 4 2 2 3" xfId="17099" xr:uid="{00000000-0005-0000-0000-000050130000}"/>
    <cellStyle name="20% - Accent3 2 6 4 2 3" xfId="6696" xr:uid="{00000000-0005-0000-0000-000051130000}"/>
    <cellStyle name="20% - Accent3 2 6 4 2 3 2" xfId="23892" xr:uid="{00000000-0005-0000-0000-000052130000}"/>
    <cellStyle name="20% - Accent3 2 6 4 2 4" xfId="20735" xr:uid="{00000000-0005-0000-0000-000053130000}"/>
    <cellStyle name="20% - Accent3 2 6 4 2 5" xfId="13491" xr:uid="{00000000-0005-0000-0000-000054130000}"/>
    <cellStyle name="20% - Accent3 2 6 4 3" xfId="8719" xr:uid="{00000000-0005-0000-0000-000055130000}"/>
    <cellStyle name="20% - Accent3 2 6 4 3 2" xfId="25915" xr:uid="{00000000-0005-0000-0000-000056130000}"/>
    <cellStyle name="20% - Accent3 2 6 4 3 3" xfId="15514" xr:uid="{00000000-0005-0000-0000-000057130000}"/>
    <cellStyle name="20% - Accent3 2 6 4 4" xfId="5111" xr:uid="{00000000-0005-0000-0000-000058130000}"/>
    <cellStyle name="20% - Accent3 2 6 4 4 2" xfId="22307" xr:uid="{00000000-0005-0000-0000-000059130000}"/>
    <cellStyle name="20% - Accent3 2 6 4 5" xfId="19150" xr:uid="{00000000-0005-0000-0000-00005A130000}"/>
    <cellStyle name="20% - Accent3 2 6 4 6" xfId="11906" xr:uid="{00000000-0005-0000-0000-00005B130000}"/>
    <cellStyle name="20% - Accent3 2 6 5" xfId="2309" xr:uid="{00000000-0005-0000-0000-00005C130000}"/>
    <cellStyle name="20% - Accent3 2 6 5 2" xfId="9075" xr:uid="{00000000-0005-0000-0000-00005D130000}"/>
    <cellStyle name="20% - Accent3 2 6 5 2 2" xfId="26271" xr:uid="{00000000-0005-0000-0000-00005E130000}"/>
    <cellStyle name="20% - Accent3 2 6 5 2 3" xfId="15870" xr:uid="{00000000-0005-0000-0000-00005F130000}"/>
    <cellStyle name="20% - Accent3 2 6 5 3" xfId="5467" xr:uid="{00000000-0005-0000-0000-000060130000}"/>
    <cellStyle name="20% - Accent3 2 6 5 3 2" xfId="22663" xr:uid="{00000000-0005-0000-0000-000061130000}"/>
    <cellStyle name="20% - Accent3 2 6 5 4" xfId="19506" xr:uid="{00000000-0005-0000-0000-000062130000}"/>
    <cellStyle name="20% - Accent3 2 6 5 5" xfId="12262" xr:uid="{00000000-0005-0000-0000-000063130000}"/>
    <cellStyle name="20% - Accent3 2 6 6" xfId="726" xr:uid="{00000000-0005-0000-0000-000064130000}"/>
    <cellStyle name="20% - Accent3 2 6 6 2" xfId="7495" xr:uid="{00000000-0005-0000-0000-000065130000}"/>
    <cellStyle name="20% - Accent3 2 6 6 2 2" xfId="24691" xr:uid="{00000000-0005-0000-0000-000066130000}"/>
    <cellStyle name="20% - Accent3 2 6 6 3" xfId="17926" xr:uid="{00000000-0005-0000-0000-000067130000}"/>
    <cellStyle name="20% - Accent3 2 6 6 4" xfId="14290" xr:uid="{00000000-0005-0000-0000-000068130000}"/>
    <cellStyle name="20% - Accent3 2 6 7" xfId="7128" xr:uid="{00000000-0005-0000-0000-000069130000}"/>
    <cellStyle name="20% - Accent3 2 6 7 2" xfId="24324" xr:uid="{00000000-0005-0000-0000-00006A130000}"/>
    <cellStyle name="20% - Accent3 2 6 7 3" xfId="13923" xr:uid="{00000000-0005-0000-0000-00006B130000}"/>
    <cellStyle name="20% - Accent3 2 6 8" xfId="3887" xr:uid="{00000000-0005-0000-0000-00006C130000}"/>
    <cellStyle name="20% - Accent3 2 6 8 2" xfId="21083" xr:uid="{00000000-0005-0000-0000-00006D130000}"/>
    <cellStyle name="20% - Accent3 2 6 9" xfId="17559" xr:uid="{00000000-0005-0000-0000-00006E130000}"/>
    <cellStyle name="20% - Accent3 2 7" xfId="145" xr:uid="{00000000-0005-0000-0000-00006F130000}"/>
    <cellStyle name="20% - Accent3 2 7 2" xfId="1334" xr:uid="{00000000-0005-0000-0000-000070130000}"/>
    <cellStyle name="20% - Accent3 2 7 2 2" xfId="2935" xr:uid="{00000000-0005-0000-0000-000071130000}"/>
    <cellStyle name="20% - Accent3 2 7 2 2 2" xfId="9700" xr:uid="{00000000-0005-0000-0000-000072130000}"/>
    <cellStyle name="20% - Accent3 2 7 2 2 2 2" xfId="26896" xr:uid="{00000000-0005-0000-0000-000073130000}"/>
    <cellStyle name="20% - Accent3 2 7 2 2 2 3" xfId="16495" xr:uid="{00000000-0005-0000-0000-000074130000}"/>
    <cellStyle name="20% - Accent3 2 7 2 2 3" xfId="6092" xr:uid="{00000000-0005-0000-0000-000075130000}"/>
    <cellStyle name="20% - Accent3 2 7 2 2 3 2" xfId="23288" xr:uid="{00000000-0005-0000-0000-000076130000}"/>
    <cellStyle name="20% - Accent3 2 7 2 2 4" xfId="20131" xr:uid="{00000000-0005-0000-0000-000077130000}"/>
    <cellStyle name="20% - Accent3 2 7 2 2 5" xfId="12887" xr:uid="{00000000-0005-0000-0000-000078130000}"/>
    <cellStyle name="20% - Accent3 2 7 2 3" xfId="8103" xr:uid="{00000000-0005-0000-0000-000079130000}"/>
    <cellStyle name="20% - Accent3 2 7 2 3 2" xfId="25299" xr:uid="{00000000-0005-0000-0000-00007A130000}"/>
    <cellStyle name="20% - Accent3 2 7 2 3 3" xfId="14898" xr:uid="{00000000-0005-0000-0000-00007B130000}"/>
    <cellStyle name="20% - Accent3 2 7 2 4" xfId="4495" xr:uid="{00000000-0005-0000-0000-00007C130000}"/>
    <cellStyle name="20% - Accent3 2 7 2 4 2" xfId="21691" xr:uid="{00000000-0005-0000-0000-00007D130000}"/>
    <cellStyle name="20% - Accent3 2 7 2 5" xfId="18534" xr:uid="{00000000-0005-0000-0000-00007E130000}"/>
    <cellStyle name="20% - Accent3 2 7 2 6" xfId="11290" xr:uid="{00000000-0005-0000-0000-00007F130000}"/>
    <cellStyle name="20% - Accent3 2 7 3" xfId="1742" xr:uid="{00000000-0005-0000-0000-000080130000}"/>
    <cellStyle name="20% - Accent3 2 7 3 2" xfId="3331" xr:uid="{00000000-0005-0000-0000-000081130000}"/>
    <cellStyle name="20% - Accent3 2 7 3 2 2" xfId="10096" xr:uid="{00000000-0005-0000-0000-000082130000}"/>
    <cellStyle name="20% - Accent3 2 7 3 2 2 2" xfId="27292" xr:uid="{00000000-0005-0000-0000-000083130000}"/>
    <cellStyle name="20% - Accent3 2 7 3 2 2 3" xfId="16891" xr:uid="{00000000-0005-0000-0000-000084130000}"/>
    <cellStyle name="20% - Accent3 2 7 3 2 3" xfId="6488" xr:uid="{00000000-0005-0000-0000-000085130000}"/>
    <cellStyle name="20% - Accent3 2 7 3 2 3 2" xfId="23684" xr:uid="{00000000-0005-0000-0000-000086130000}"/>
    <cellStyle name="20% - Accent3 2 7 3 2 4" xfId="20527" xr:uid="{00000000-0005-0000-0000-000087130000}"/>
    <cellStyle name="20% - Accent3 2 7 3 2 5" xfId="13283" xr:uid="{00000000-0005-0000-0000-000088130000}"/>
    <cellStyle name="20% - Accent3 2 7 3 3" xfId="8511" xr:uid="{00000000-0005-0000-0000-000089130000}"/>
    <cellStyle name="20% - Accent3 2 7 3 3 2" xfId="25707" xr:uid="{00000000-0005-0000-0000-00008A130000}"/>
    <cellStyle name="20% - Accent3 2 7 3 3 3" xfId="15306" xr:uid="{00000000-0005-0000-0000-00008B130000}"/>
    <cellStyle name="20% - Accent3 2 7 3 4" xfId="4903" xr:uid="{00000000-0005-0000-0000-00008C130000}"/>
    <cellStyle name="20% - Accent3 2 7 3 4 2" xfId="22099" xr:uid="{00000000-0005-0000-0000-00008D130000}"/>
    <cellStyle name="20% - Accent3 2 7 3 5" xfId="18942" xr:uid="{00000000-0005-0000-0000-00008E130000}"/>
    <cellStyle name="20% - Accent3 2 7 3 6" xfId="11698" xr:uid="{00000000-0005-0000-0000-00008F130000}"/>
    <cellStyle name="20% - Accent3 2 7 4" xfId="2481" xr:uid="{00000000-0005-0000-0000-000090130000}"/>
    <cellStyle name="20% - Accent3 2 7 4 2" xfId="9246" xr:uid="{00000000-0005-0000-0000-000091130000}"/>
    <cellStyle name="20% - Accent3 2 7 4 2 2" xfId="26442" xr:uid="{00000000-0005-0000-0000-000092130000}"/>
    <cellStyle name="20% - Accent3 2 7 4 2 3" xfId="16041" xr:uid="{00000000-0005-0000-0000-000093130000}"/>
    <cellStyle name="20% - Accent3 2 7 4 3" xfId="5638" xr:uid="{00000000-0005-0000-0000-000094130000}"/>
    <cellStyle name="20% - Accent3 2 7 4 3 2" xfId="22834" xr:uid="{00000000-0005-0000-0000-000095130000}"/>
    <cellStyle name="20% - Accent3 2 7 4 4" xfId="19677" xr:uid="{00000000-0005-0000-0000-000096130000}"/>
    <cellStyle name="20% - Accent3 2 7 4 5" xfId="12433" xr:uid="{00000000-0005-0000-0000-000097130000}"/>
    <cellStyle name="20% - Accent3 2 7 5" xfId="926" xr:uid="{00000000-0005-0000-0000-000098130000}"/>
    <cellStyle name="20% - Accent3 2 7 5 2" xfId="7695" xr:uid="{00000000-0005-0000-0000-000099130000}"/>
    <cellStyle name="20% - Accent3 2 7 5 2 2" xfId="24891" xr:uid="{00000000-0005-0000-0000-00009A130000}"/>
    <cellStyle name="20% - Accent3 2 7 5 3" xfId="18126" xr:uid="{00000000-0005-0000-0000-00009B130000}"/>
    <cellStyle name="20% - Accent3 2 7 5 4" xfId="14490" xr:uid="{00000000-0005-0000-0000-00009C130000}"/>
    <cellStyle name="20% - Accent3 2 7 6" xfId="6920" xr:uid="{00000000-0005-0000-0000-00009D130000}"/>
    <cellStyle name="20% - Accent3 2 7 6 2" xfId="24116" xr:uid="{00000000-0005-0000-0000-00009E130000}"/>
    <cellStyle name="20% - Accent3 2 7 6 3" xfId="13715" xr:uid="{00000000-0005-0000-0000-00009F130000}"/>
    <cellStyle name="20% - Accent3 2 7 7" xfId="4087" xr:uid="{00000000-0005-0000-0000-0000A0130000}"/>
    <cellStyle name="20% - Accent3 2 7 7 2" xfId="21283" xr:uid="{00000000-0005-0000-0000-0000A1130000}"/>
    <cellStyle name="20% - Accent3 2 7 8" xfId="17351" xr:uid="{00000000-0005-0000-0000-0000A2130000}"/>
    <cellStyle name="20% - Accent3 2 7 9" xfId="10882" xr:uid="{00000000-0005-0000-0000-0000A3130000}"/>
    <cellStyle name="20% - Accent3 2 8" xfId="838" xr:uid="{00000000-0005-0000-0000-0000A4130000}"/>
    <cellStyle name="20% - Accent3 2 8 2" xfId="2536" xr:uid="{00000000-0005-0000-0000-0000A5130000}"/>
    <cellStyle name="20% - Accent3 2 8 2 2" xfId="9301" xr:uid="{00000000-0005-0000-0000-0000A6130000}"/>
    <cellStyle name="20% - Accent3 2 8 2 2 2" xfId="26497" xr:uid="{00000000-0005-0000-0000-0000A7130000}"/>
    <cellStyle name="20% - Accent3 2 8 2 2 3" xfId="16096" xr:uid="{00000000-0005-0000-0000-0000A8130000}"/>
    <cellStyle name="20% - Accent3 2 8 2 3" xfId="5693" xr:uid="{00000000-0005-0000-0000-0000A9130000}"/>
    <cellStyle name="20% - Accent3 2 8 2 3 2" xfId="22889" xr:uid="{00000000-0005-0000-0000-0000AA130000}"/>
    <cellStyle name="20% - Accent3 2 8 2 4" xfId="19732" xr:uid="{00000000-0005-0000-0000-0000AB130000}"/>
    <cellStyle name="20% - Accent3 2 8 2 5" xfId="12488" xr:uid="{00000000-0005-0000-0000-0000AC130000}"/>
    <cellStyle name="20% - Accent3 2 8 3" xfId="7607" xr:uid="{00000000-0005-0000-0000-0000AD130000}"/>
    <cellStyle name="20% - Accent3 2 8 3 2" xfId="24803" xr:uid="{00000000-0005-0000-0000-0000AE130000}"/>
    <cellStyle name="20% - Accent3 2 8 3 3" xfId="14402" xr:uid="{00000000-0005-0000-0000-0000AF130000}"/>
    <cellStyle name="20% - Accent3 2 8 4" xfId="3999" xr:uid="{00000000-0005-0000-0000-0000B0130000}"/>
    <cellStyle name="20% - Accent3 2 8 4 2" xfId="21195" xr:uid="{00000000-0005-0000-0000-0000B1130000}"/>
    <cellStyle name="20% - Accent3 2 8 5" xfId="18038" xr:uid="{00000000-0005-0000-0000-0000B2130000}"/>
    <cellStyle name="20% - Accent3 2 8 6" xfId="10794" xr:uid="{00000000-0005-0000-0000-0000B3130000}"/>
    <cellStyle name="20% - Accent3 2 9" xfId="1246" xr:uid="{00000000-0005-0000-0000-0000B4130000}"/>
    <cellStyle name="20% - Accent3 2 9 2" xfId="2847" xr:uid="{00000000-0005-0000-0000-0000B5130000}"/>
    <cellStyle name="20% - Accent3 2 9 2 2" xfId="9612" xr:uid="{00000000-0005-0000-0000-0000B6130000}"/>
    <cellStyle name="20% - Accent3 2 9 2 2 2" xfId="26808" xr:uid="{00000000-0005-0000-0000-0000B7130000}"/>
    <cellStyle name="20% - Accent3 2 9 2 2 3" xfId="16407" xr:uid="{00000000-0005-0000-0000-0000B8130000}"/>
    <cellStyle name="20% - Accent3 2 9 2 3" xfId="6004" xr:uid="{00000000-0005-0000-0000-0000B9130000}"/>
    <cellStyle name="20% - Accent3 2 9 2 3 2" xfId="23200" xr:uid="{00000000-0005-0000-0000-0000BA130000}"/>
    <cellStyle name="20% - Accent3 2 9 2 4" xfId="20043" xr:uid="{00000000-0005-0000-0000-0000BB130000}"/>
    <cellStyle name="20% - Accent3 2 9 2 5" xfId="12799" xr:uid="{00000000-0005-0000-0000-0000BC130000}"/>
    <cellStyle name="20% - Accent3 2 9 3" xfId="8015" xr:uid="{00000000-0005-0000-0000-0000BD130000}"/>
    <cellStyle name="20% - Accent3 2 9 3 2" xfId="25211" xr:uid="{00000000-0005-0000-0000-0000BE130000}"/>
    <cellStyle name="20% - Accent3 2 9 3 3" xfId="14810" xr:uid="{00000000-0005-0000-0000-0000BF130000}"/>
    <cellStyle name="20% - Accent3 2 9 4" xfId="4407" xr:uid="{00000000-0005-0000-0000-0000C0130000}"/>
    <cellStyle name="20% - Accent3 2 9 4 2" xfId="21603" xr:uid="{00000000-0005-0000-0000-0000C1130000}"/>
    <cellStyle name="20% - Accent3 2 9 5" xfId="18446" xr:uid="{00000000-0005-0000-0000-0000C2130000}"/>
    <cellStyle name="20% - Accent3 2 9 6" xfId="11202" xr:uid="{00000000-0005-0000-0000-0000C3130000}"/>
    <cellStyle name="20% - Accent3 20" xfId="10430" xr:uid="{00000000-0005-0000-0000-0000C4130000}"/>
    <cellStyle name="20% - Accent3 20 2" xfId="27626" xr:uid="{00000000-0005-0000-0000-0000C5130000}"/>
    <cellStyle name="20% - Accent3 20 3" xfId="17225" xr:uid="{00000000-0005-0000-0000-0000C6130000}"/>
    <cellStyle name="20% - Accent3 21" xfId="10444" xr:uid="{00000000-0005-0000-0000-0000C7130000}"/>
    <cellStyle name="20% - Accent3 21 2" xfId="27640" xr:uid="{00000000-0005-0000-0000-0000C8130000}"/>
    <cellStyle name="20% - Accent3 21 3" xfId="17239" xr:uid="{00000000-0005-0000-0000-0000C9130000}"/>
    <cellStyle name="20% - Accent3 22" xfId="3661" xr:uid="{00000000-0005-0000-0000-0000CA130000}"/>
    <cellStyle name="20% - Accent3 22 2" xfId="20857" xr:uid="{00000000-0005-0000-0000-0000CB130000}"/>
    <cellStyle name="20% - Accent3 23" xfId="17251" xr:uid="{00000000-0005-0000-0000-0000CC130000}"/>
    <cellStyle name="20% - Accent3 24" xfId="27654" xr:uid="{00000000-0005-0000-0000-0000CD130000}"/>
    <cellStyle name="20% - Accent3 25" xfId="27669" xr:uid="{00000000-0005-0000-0000-0000CE130000}"/>
    <cellStyle name="20% - Accent3 26" xfId="10455" xr:uid="{00000000-0005-0000-0000-0000CF130000}"/>
    <cellStyle name="20% - Accent3 27" xfId="28009" xr:uid="{00000000-0005-0000-0000-0000D0130000}"/>
    <cellStyle name="20% - Accent3 3" xfId="69" xr:uid="{00000000-0005-0000-0000-0000D1130000}"/>
    <cellStyle name="20% - Accent3 3 10" xfId="6846" xr:uid="{00000000-0005-0000-0000-0000D2130000}"/>
    <cellStyle name="20% - Accent3 3 10 2" xfId="24042" xr:uid="{00000000-0005-0000-0000-0000D3130000}"/>
    <cellStyle name="20% - Accent3 3 10 3" xfId="13641" xr:uid="{00000000-0005-0000-0000-0000D4130000}"/>
    <cellStyle name="20% - Accent3 3 11" xfId="3717" xr:uid="{00000000-0005-0000-0000-0000D5130000}"/>
    <cellStyle name="20% - Accent3 3 11 2" xfId="20913" xr:uid="{00000000-0005-0000-0000-0000D6130000}"/>
    <cellStyle name="20% - Accent3 3 12" xfId="17277" xr:uid="{00000000-0005-0000-0000-0000D7130000}"/>
    <cellStyle name="20% - Accent3 3 13" xfId="27724" xr:uid="{00000000-0005-0000-0000-0000D8130000}"/>
    <cellStyle name="20% - Accent3 3 14" xfId="10512" xr:uid="{00000000-0005-0000-0000-0000D9130000}"/>
    <cellStyle name="20% - Accent3 3 2" xfId="275" xr:uid="{00000000-0005-0000-0000-0000DA130000}"/>
    <cellStyle name="20% - Accent3 3 2 10" xfId="27810" xr:uid="{00000000-0005-0000-0000-0000DB130000}"/>
    <cellStyle name="20% - Accent3 3 2 11" xfId="10598" xr:uid="{00000000-0005-0000-0000-0000DC130000}"/>
    <cellStyle name="20% - Accent3 3 2 2" xfId="1050" xr:uid="{00000000-0005-0000-0000-0000DD130000}"/>
    <cellStyle name="20% - Accent3 3 2 2 2" xfId="2663" xr:uid="{00000000-0005-0000-0000-0000DE130000}"/>
    <cellStyle name="20% - Accent3 3 2 2 2 2" xfId="9428" xr:uid="{00000000-0005-0000-0000-0000DF130000}"/>
    <cellStyle name="20% - Accent3 3 2 2 2 2 2" xfId="26624" xr:uid="{00000000-0005-0000-0000-0000E0130000}"/>
    <cellStyle name="20% - Accent3 3 2 2 2 2 3" xfId="16223" xr:uid="{00000000-0005-0000-0000-0000E1130000}"/>
    <cellStyle name="20% - Accent3 3 2 2 2 3" xfId="5820" xr:uid="{00000000-0005-0000-0000-0000E2130000}"/>
    <cellStyle name="20% - Accent3 3 2 2 2 3 2" xfId="23016" xr:uid="{00000000-0005-0000-0000-0000E3130000}"/>
    <cellStyle name="20% - Accent3 3 2 2 2 4" xfId="19859" xr:uid="{00000000-0005-0000-0000-0000E4130000}"/>
    <cellStyle name="20% - Accent3 3 2 2 2 5" xfId="12615" xr:uid="{00000000-0005-0000-0000-0000E5130000}"/>
    <cellStyle name="20% - Accent3 3 2 2 3" xfId="7819" xr:uid="{00000000-0005-0000-0000-0000E6130000}"/>
    <cellStyle name="20% - Accent3 3 2 2 3 2" xfId="25015" xr:uid="{00000000-0005-0000-0000-0000E7130000}"/>
    <cellStyle name="20% - Accent3 3 2 2 3 3" xfId="14614" xr:uid="{00000000-0005-0000-0000-0000E8130000}"/>
    <cellStyle name="20% - Accent3 3 2 2 4" xfId="4211" xr:uid="{00000000-0005-0000-0000-0000E9130000}"/>
    <cellStyle name="20% - Accent3 3 2 2 4 2" xfId="21407" xr:uid="{00000000-0005-0000-0000-0000EA130000}"/>
    <cellStyle name="20% - Accent3 3 2 2 5" xfId="18250" xr:uid="{00000000-0005-0000-0000-0000EB130000}"/>
    <cellStyle name="20% - Accent3 3 2 2 6" xfId="11006" xr:uid="{00000000-0005-0000-0000-0000EC130000}"/>
    <cellStyle name="20% - Accent3 3 2 3" xfId="1458" xr:uid="{00000000-0005-0000-0000-0000ED130000}"/>
    <cellStyle name="20% - Accent3 3 2 3 2" xfId="3059" xr:uid="{00000000-0005-0000-0000-0000EE130000}"/>
    <cellStyle name="20% - Accent3 3 2 3 2 2" xfId="9824" xr:uid="{00000000-0005-0000-0000-0000EF130000}"/>
    <cellStyle name="20% - Accent3 3 2 3 2 2 2" xfId="27020" xr:uid="{00000000-0005-0000-0000-0000F0130000}"/>
    <cellStyle name="20% - Accent3 3 2 3 2 2 3" xfId="16619" xr:uid="{00000000-0005-0000-0000-0000F1130000}"/>
    <cellStyle name="20% - Accent3 3 2 3 2 3" xfId="6216" xr:uid="{00000000-0005-0000-0000-0000F2130000}"/>
    <cellStyle name="20% - Accent3 3 2 3 2 3 2" xfId="23412" xr:uid="{00000000-0005-0000-0000-0000F3130000}"/>
    <cellStyle name="20% - Accent3 3 2 3 2 4" xfId="20255" xr:uid="{00000000-0005-0000-0000-0000F4130000}"/>
    <cellStyle name="20% - Accent3 3 2 3 2 5" xfId="13011" xr:uid="{00000000-0005-0000-0000-0000F5130000}"/>
    <cellStyle name="20% - Accent3 3 2 3 3" xfId="8227" xr:uid="{00000000-0005-0000-0000-0000F6130000}"/>
    <cellStyle name="20% - Accent3 3 2 3 3 2" xfId="25423" xr:uid="{00000000-0005-0000-0000-0000F7130000}"/>
    <cellStyle name="20% - Accent3 3 2 3 3 3" xfId="15022" xr:uid="{00000000-0005-0000-0000-0000F8130000}"/>
    <cellStyle name="20% - Accent3 3 2 3 4" xfId="4619" xr:uid="{00000000-0005-0000-0000-0000F9130000}"/>
    <cellStyle name="20% - Accent3 3 2 3 4 2" xfId="21815" xr:uid="{00000000-0005-0000-0000-0000FA130000}"/>
    <cellStyle name="20% - Accent3 3 2 3 5" xfId="18658" xr:uid="{00000000-0005-0000-0000-0000FB130000}"/>
    <cellStyle name="20% - Accent3 3 2 3 6" xfId="11414" xr:uid="{00000000-0005-0000-0000-0000FC130000}"/>
    <cellStyle name="20% - Accent3 3 2 4" xfId="1866" xr:uid="{00000000-0005-0000-0000-0000FD130000}"/>
    <cellStyle name="20% - Accent3 3 2 4 2" xfId="3455" xr:uid="{00000000-0005-0000-0000-0000FE130000}"/>
    <cellStyle name="20% - Accent3 3 2 4 2 2" xfId="10220" xr:uid="{00000000-0005-0000-0000-0000FF130000}"/>
    <cellStyle name="20% - Accent3 3 2 4 2 2 2" xfId="27416" xr:uid="{00000000-0005-0000-0000-000000140000}"/>
    <cellStyle name="20% - Accent3 3 2 4 2 2 3" xfId="17015" xr:uid="{00000000-0005-0000-0000-000001140000}"/>
    <cellStyle name="20% - Accent3 3 2 4 2 3" xfId="6612" xr:uid="{00000000-0005-0000-0000-000002140000}"/>
    <cellStyle name="20% - Accent3 3 2 4 2 3 2" xfId="23808" xr:uid="{00000000-0005-0000-0000-000003140000}"/>
    <cellStyle name="20% - Accent3 3 2 4 2 4" xfId="20651" xr:uid="{00000000-0005-0000-0000-000004140000}"/>
    <cellStyle name="20% - Accent3 3 2 4 2 5" xfId="13407" xr:uid="{00000000-0005-0000-0000-000005140000}"/>
    <cellStyle name="20% - Accent3 3 2 4 3" xfId="8635" xr:uid="{00000000-0005-0000-0000-000006140000}"/>
    <cellStyle name="20% - Accent3 3 2 4 3 2" xfId="25831" xr:uid="{00000000-0005-0000-0000-000007140000}"/>
    <cellStyle name="20% - Accent3 3 2 4 3 3" xfId="15430" xr:uid="{00000000-0005-0000-0000-000008140000}"/>
    <cellStyle name="20% - Accent3 3 2 4 4" xfId="5027" xr:uid="{00000000-0005-0000-0000-000009140000}"/>
    <cellStyle name="20% - Accent3 3 2 4 4 2" xfId="22223" xr:uid="{00000000-0005-0000-0000-00000A140000}"/>
    <cellStyle name="20% - Accent3 3 2 4 5" xfId="19066" xr:uid="{00000000-0005-0000-0000-00000B140000}"/>
    <cellStyle name="20% - Accent3 3 2 4 6" xfId="11822" xr:uid="{00000000-0005-0000-0000-00000C140000}"/>
    <cellStyle name="20% - Accent3 3 2 5" xfId="2225" xr:uid="{00000000-0005-0000-0000-00000D140000}"/>
    <cellStyle name="20% - Accent3 3 2 5 2" xfId="8991" xr:uid="{00000000-0005-0000-0000-00000E140000}"/>
    <cellStyle name="20% - Accent3 3 2 5 2 2" xfId="26187" xr:uid="{00000000-0005-0000-0000-00000F140000}"/>
    <cellStyle name="20% - Accent3 3 2 5 2 3" xfId="15786" xr:uid="{00000000-0005-0000-0000-000010140000}"/>
    <cellStyle name="20% - Accent3 3 2 5 3" xfId="5383" xr:uid="{00000000-0005-0000-0000-000011140000}"/>
    <cellStyle name="20% - Accent3 3 2 5 3 2" xfId="22579" xr:uid="{00000000-0005-0000-0000-000012140000}"/>
    <cellStyle name="20% - Accent3 3 2 5 4" xfId="19422" xr:uid="{00000000-0005-0000-0000-000013140000}"/>
    <cellStyle name="20% - Accent3 3 2 5 5" xfId="12178" xr:uid="{00000000-0005-0000-0000-000014140000}"/>
    <cellStyle name="20% - Accent3 3 2 6" xfId="642" xr:uid="{00000000-0005-0000-0000-000015140000}"/>
    <cellStyle name="20% - Accent3 3 2 6 2" xfId="7411" xr:uid="{00000000-0005-0000-0000-000016140000}"/>
    <cellStyle name="20% - Accent3 3 2 6 2 2" xfId="24607" xr:uid="{00000000-0005-0000-0000-000017140000}"/>
    <cellStyle name="20% - Accent3 3 2 6 3" xfId="17842" xr:uid="{00000000-0005-0000-0000-000018140000}"/>
    <cellStyle name="20% - Accent3 3 2 6 4" xfId="14206" xr:uid="{00000000-0005-0000-0000-000019140000}"/>
    <cellStyle name="20% - Accent3 3 2 7" xfId="7044" xr:uid="{00000000-0005-0000-0000-00001A140000}"/>
    <cellStyle name="20% - Accent3 3 2 7 2" xfId="24240" xr:uid="{00000000-0005-0000-0000-00001B140000}"/>
    <cellStyle name="20% - Accent3 3 2 7 3" xfId="13839" xr:uid="{00000000-0005-0000-0000-00001C140000}"/>
    <cellStyle name="20% - Accent3 3 2 8" xfId="3803" xr:uid="{00000000-0005-0000-0000-00001D140000}"/>
    <cellStyle name="20% - Accent3 3 2 8 2" xfId="20999" xr:uid="{00000000-0005-0000-0000-00001E140000}"/>
    <cellStyle name="20% - Accent3 3 2 9" xfId="17475" xr:uid="{00000000-0005-0000-0000-00001F140000}"/>
    <cellStyle name="20% - Accent3 3 3" xfId="373" xr:uid="{00000000-0005-0000-0000-000020140000}"/>
    <cellStyle name="20% - Accent3 3 3 10" xfId="27908" xr:uid="{00000000-0005-0000-0000-000021140000}"/>
    <cellStyle name="20% - Accent3 3 3 11" xfId="10696" xr:uid="{00000000-0005-0000-0000-000022140000}"/>
    <cellStyle name="20% - Accent3 3 3 2" xfId="1148" xr:uid="{00000000-0005-0000-0000-000023140000}"/>
    <cellStyle name="20% - Accent3 3 3 2 2" xfId="2761" xr:uid="{00000000-0005-0000-0000-000024140000}"/>
    <cellStyle name="20% - Accent3 3 3 2 2 2" xfId="9526" xr:uid="{00000000-0005-0000-0000-000025140000}"/>
    <cellStyle name="20% - Accent3 3 3 2 2 2 2" xfId="26722" xr:uid="{00000000-0005-0000-0000-000026140000}"/>
    <cellStyle name="20% - Accent3 3 3 2 2 2 3" xfId="16321" xr:uid="{00000000-0005-0000-0000-000027140000}"/>
    <cellStyle name="20% - Accent3 3 3 2 2 3" xfId="5918" xr:uid="{00000000-0005-0000-0000-000028140000}"/>
    <cellStyle name="20% - Accent3 3 3 2 2 3 2" xfId="23114" xr:uid="{00000000-0005-0000-0000-000029140000}"/>
    <cellStyle name="20% - Accent3 3 3 2 2 4" xfId="19957" xr:uid="{00000000-0005-0000-0000-00002A140000}"/>
    <cellStyle name="20% - Accent3 3 3 2 2 5" xfId="12713" xr:uid="{00000000-0005-0000-0000-00002B140000}"/>
    <cellStyle name="20% - Accent3 3 3 2 3" xfId="7917" xr:uid="{00000000-0005-0000-0000-00002C140000}"/>
    <cellStyle name="20% - Accent3 3 3 2 3 2" xfId="25113" xr:uid="{00000000-0005-0000-0000-00002D140000}"/>
    <cellStyle name="20% - Accent3 3 3 2 3 3" xfId="14712" xr:uid="{00000000-0005-0000-0000-00002E140000}"/>
    <cellStyle name="20% - Accent3 3 3 2 4" xfId="4309" xr:uid="{00000000-0005-0000-0000-00002F140000}"/>
    <cellStyle name="20% - Accent3 3 3 2 4 2" xfId="21505" xr:uid="{00000000-0005-0000-0000-000030140000}"/>
    <cellStyle name="20% - Accent3 3 3 2 5" xfId="18348" xr:uid="{00000000-0005-0000-0000-000031140000}"/>
    <cellStyle name="20% - Accent3 3 3 2 6" xfId="11104" xr:uid="{00000000-0005-0000-0000-000032140000}"/>
    <cellStyle name="20% - Accent3 3 3 3" xfId="1556" xr:uid="{00000000-0005-0000-0000-000033140000}"/>
    <cellStyle name="20% - Accent3 3 3 3 2" xfId="3157" xr:uid="{00000000-0005-0000-0000-000034140000}"/>
    <cellStyle name="20% - Accent3 3 3 3 2 2" xfId="9922" xr:uid="{00000000-0005-0000-0000-000035140000}"/>
    <cellStyle name="20% - Accent3 3 3 3 2 2 2" xfId="27118" xr:uid="{00000000-0005-0000-0000-000036140000}"/>
    <cellStyle name="20% - Accent3 3 3 3 2 2 3" xfId="16717" xr:uid="{00000000-0005-0000-0000-000037140000}"/>
    <cellStyle name="20% - Accent3 3 3 3 2 3" xfId="6314" xr:uid="{00000000-0005-0000-0000-000038140000}"/>
    <cellStyle name="20% - Accent3 3 3 3 2 3 2" xfId="23510" xr:uid="{00000000-0005-0000-0000-000039140000}"/>
    <cellStyle name="20% - Accent3 3 3 3 2 4" xfId="20353" xr:uid="{00000000-0005-0000-0000-00003A140000}"/>
    <cellStyle name="20% - Accent3 3 3 3 2 5" xfId="13109" xr:uid="{00000000-0005-0000-0000-00003B140000}"/>
    <cellStyle name="20% - Accent3 3 3 3 3" xfId="8325" xr:uid="{00000000-0005-0000-0000-00003C140000}"/>
    <cellStyle name="20% - Accent3 3 3 3 3 2" xfId="25521" xr:uid="{00000000-0005-0000-0000-00003D140000}"/>
    <cellStyle name="20% - Accent3 3 3 3 3 3" xfId="15120" xr:uid="{00000000-0005-0000-0000-00003E140000}"/>
    <cellStyle name="20% - Accent3 3 3 3 4" xfId="4717" xr:uid="{00000000-0005-0000-0000-00003F140000}"/>
    <cellStyle name="20% - Accent3 3 3 3 4 2" xfId="21913" xr:uid="{00000000-0005-0000-0000-000040140000}"/>
    <cellStyle name="20% - Accent3 3 3 3 5" xfId="18756" xr:uid="{00000000-0005-0000-0000-000041140000}"/>
    <cellStyle name="20% - Accent3 3 3 3 6" xfId="11512" xr:uid="{00000000-0005-0000-0000-000042140000}"/>
    <cellStyle name="20% - Accent3 3 3 4" xfId="1964" xr:uid="{00000000-0005-0000-0000-000043140000}"/>
    <cellStyle name="20% - Accent3 3 3 4 2" xfId="3553" xr:uid="{00000000-0005-0000-0000-000044140000}"/>
    <cellStyle name="20% - Accent3 3 3 4 2 2" xfId="10318" xr:uid="{00000000-0005-0000-0000-000045140000}"/>
    <cellStyle name="20% - Accent3 3 3 4 2 2 2" xfId="27514" xr:uid="{00000000-0005-0000-0000-000046140000}"/>
    <cellStyle name="20% - Accent3 3 3 4 2 2 3" xfId="17113" xr:uid="{00000000-0005-0000-0000-000047140000}"/>
    <cellStyle name="20% - Accent3 3 3 4 2 3" xfId="6710" xr:uid="{00000000-0005-0000-0000-000048140000}"/>
    <cellStyle name="20% - Accent3 3 3 4 2 3 2" xfId="23906" xr:uid="{00000000-0005-0000-0000-000049140000}"/>
    <cellStyle name="20% - Accent3 3 3 4 2 4" xfId="20749" xr:uid="{00000000-0005-0000-0000-00004A140000}"/>
    <cellStyle name="20% - Accent3 3 3 4 2 5" xfId="13505" xr:uid="{00000000-0005-0000-0000-00004B140000}"/>
    <cellStyle name="20% - Accent3 3 3 4 3" xfId="8733" xr:uid="{00000000-0005-0000-0000-00004C140000}"/>
    <cellStyle name="20% - Accent3 3 3 4 3 2" xfId="25929" xr:uid="{00000000-0005-0000-0000-00004D140000}"/>
    <cellStyle name="20% - Accent3 3 3 4 3 3" xfId="15528" xr:uid="{00000000-0005-0000-0000-00004E140000}"/>
    <cellStyle name="20% - Accent3 3 3 4 4" xfId="5125" xr:uid="{00000000-0005-0000-0000-00004F140000}"/>
    <cellStyle name="20% - Accent3 3 3 4 4 2" xfId="22321" xr:uid="{00000000-0005-0000-0000-000050140000}"/>
    <cellStyle name="20% - Accent3 3 3 4 5" xfId="19164" xr:uid="{00000000-0005-0000-0000-000051140000}"/>
    <cellStyle name="20% - Accent3 3 3 4 6" xfId="11920" xr:uid="{00000000-0005-0000-0000-000052140000}"/>
    <cellStyle name="20% - Accent3 3 3 5" xfId="2323" xr:uid="{00000000-0005-0000-0000-000053140000}"/>
    <cellStyle name="20% - Accent3 3 3 5 2" xfId="9089" xr:uid="{00000000-0005-0000-0000-000054140000}"/>
    <cellStyle name="20% - Accent3 3 3 5 2 2" xfId="26285" xr:uid="{00000000-0005-0000-0000-000055140000}"/>
    <cellStyle name="20% - Accent3 3 3 5 2 3" xfId="15884" xr:uid="{00000000-0005-0000-0000-000056140000}"/>
    <cellStyle name="20% - Accent3 3 3 5 3" xfId="5481" xr:uid="{00000000-0005-0000-0000-000057140000}"/>
    <cellStyle name="20% - Accent3 3 3 5 3 2" xfId="22677" xr:uid="{00000000-0005-0000-0000-000058140000}"/>
    <cellStyle name="20% - Accent3 3 3 5 4" xfId="19520" xr:uid="{00000000-0005-0000-0000-000059140000}"/>
    <cellStyle name="20% - Accent3 3 3 5 5" xfId="12276" xr:uid="{00000000-0005-0000-0000-00005A140000}"/>
    <cellStyle name="20% - Accent3 3 3 6" xfId="740" xr:uid="{00000000-0005-0000-0000-00005B140000}"/>
    <cellStyle name="20% - Accent3 3 3 6 2" xfId="7509" xr:uid="{00000000-0005-0000-0000-00005C140000}"/>
    <cellStyle name="20% - Accent3 3 3 6 2 2" xfId="24705" xr:uid="{00000000-0005-0000-0000-00005D140000}"/>
    <cellStyle name="20% - Accent3 3 3 6 3" xfId="17940" xr:uid="{00000000-0005-0000-0000-00005E140000}"/>
    <cellStyle name="20% - Accent3 3 3 6 4" xfId="14304" xr:uid="{00000000-0005-0000-0000-00005F140000}"/>
    <cellStyle name="20% - Accent3 3 3 7" xfId="7142" xr:uid="{00000000-0005-0000-0000-000060140000}"/>
    <cellStyle name="20% - Accent3 3 3 7 2" xfId="24338" xr:uid="{00000000-0005-0000-0000-000061140000}"/>
    <cellStyle name="20% - Accent3 3 3 7 3" xfId="13937" xr:uid="{00000000-0005-0000-0000-000062140000}"/>
    <cellStyle name="20% - Accent3 3 3 8" xfId="3901" xr:uid="{00000000-0005-0000-0000-000063140000}"/>
    <cellStyle name="20% - Accent3 3 3 8 2" xfId="21097" xr:uid="{00000000-0005-0000-0000-000064140000}"/>
    <cellStyle name="20% - Accent3 3 3 9" xfId="17573" xr:uid="{00000000-0005-0000-0000-000065140000}"/>
    <cellStyle name="20% - Accent3 3 4" xfId="189" xr:uid="{00000000-0005-0000-0000-000066140000}"/>
    <cellStyle name="20% - Accent3 3 4 2" xfId="1372" xr:uid="{00000000-0005-0000-0000-000067140000}"/>
    <cellStyle name="20% - Accent3 3 4 2 2" xfId="2973" xr:uid="{00000000-0005-0000-0000-000068140000}"/>
    <cellStyle name="20% - Accent3 3 4 2 2 2" xfId="9738" xr:uid="{00000000-0005-0000-0000-000069140000}"/>
    <cellStyle name="20% - Accent3 3 4 2 2 2 2" xfId="26934" xr:uid="{00000000-0005-0000-0000-00006A140000}"/>
    <cellStyle name="20% - Accent3 3 4 2 2 2 3" xfId="16533" xr:uid="{00000000-0005-0000-0000-00006B140000}"/>
    <cellStyle name="20% - Accent3 3 4 2 2 3" xfId="6130" xr:uid="{00000000-0005-0000-0000-00006C140000}"/>
    <cellStyle name="20% - Accent3 3 4 2 2 3 2" xfId="23326" xr:uid="{00000000-0005-0000-0000-00006D140000}"/>
    <cellStyle name="20% - Accent3 3 4 2 2 4" xfId="20169" xr:uid="{00000000-0005-0000-0000-00006E140000}"/>
    <cellStyle name="20% - Accent3 3 4 2 2 5" xfId="12925" xr:uid="{00000000-0005-0000-0000-00006F140000}"/>
    <cellStyle name="20% - Accent3 3 4 2 3" xfId="8141" xr:uid="{00000000-0005-0000-0000-000070140000}"/>
    <cellStyle name="20% - Accent3 3 4 2 3 2" xfId="25337" xr:uid="{00000000-0005-0000-0000-000071140000}"/>
    <cellStyle name="20% - Accent3 3 4 2 3 3" xfId="14936" xr:uid="{00000000-0005-0000-0000-000072140000}"/>
    <cellStyle name="20% - Accent3 3 4 2 4" xfId="4533" xr:uid="{00000000-0005-0000-0000-000073140000}"/>
    <cellStyle name="20% - Accent3 3 4 2 4 2" xfId="21729" xr:uid="{00000000-0005-0000-0000-000074140000}"/>
    <cellStyle name="20% - Accent3 3 4 2 5" xfId="18572" xr:uid="{00000000-0005-0000-0000-000075140000}"/>
    <cellStyle name="20% - Accent3 3 4 2 6" xfId="11328" xr:uid="{00000000-0005-0000-0000-000076140000}"/>
    <cellStyle name="20% - Accent3 3 4 3" xfId="1780" xr:uid="{00000000-0005-0000-0000-000077140000}"/>
    <cellStyle name="20% - Accent3 3 4 3 2" xfId="3369" xr:uid="{00000000-0005-0000-0000-000078140000}"/>
    <cellStyle name="20% - Accent3 3 4 3 2 2" xfId="10134" xr:uid="{00000000-0005-0000-0000-000079140000}"/>
    <cellStyle name="20% - Accent3 3 4 3 2 2 2" xfId="27330" xr:uid="{00000000-0005-0000-0000-00007A140000}"/>
    <cellStyle name="20% - Accent3 3 4 3 2 2 3" xfId="16929" xr:uid="{00000000-0005-0000-0000-00007B140000}"/>
    <cellStyle name="20% - Accent3 3 4 3 2 3" xfId="6526" xr:uid="{00000000-0005-0000-0000-00007C140000}"/>
    <cellStyle name="20% - Accent3 3 4 3 2 3 2" xfId="23722" xr:uid="{00000000-0005-0000-0000-00007D140000}"/>
    <cellStyle name="20% - Accent3 3 4 3 2 4" xfId="20565" xr:uid="{00000000-0005-0000-0000-00007E140000}"/>
    <cellStyle name="20% - Accent3 3 4 3 2 5" xfId="13321" xr:uid="{00000000-0005-0000-0000-00007F140000}"/>
    <cellStyle name="20% - Accent3 3 4 3 3" xfId="8549" xr:uid="{00000000-0005-0000-0000-000080140000}"/>
    <cellStyle name="20% - Accent3 3 4 3 3 2" xfId="25745" xr:uid="{00000000-0005-0000-0000-000081140000}"/>
    <cellStyle name="20% - Accent3 3 4 3 3 3" xfId="15344" xr:uid="{00000000-0005-0000-0000-000082140000}"/>
    <cellStyle name="20% - Accent3 3 4 3 4" xfId="4941" xr:uid="{00000000-0005-0000-0000-000083140000}"/>
    <cellStyle name="20% - Accent3 3 4 3 4 2" xfId="22137" xr:uid="{00000000-0005-0000-0000-000084140000}"/>
    <cellStyle name="20% - Accent3 3 4 3 5" xfId="18980" xr:uid="{00000000-0005-0000-0000-000085140000}"/>
    <cellStyle name="20% - Accent3 3 4 3 6" xfId="11736" xr:uid="{00000000-0005-0000-0000-000086140000}"/>
    <cellStyle name="20% - Accent3 3 4 4" xfId="2442" xr:uid="{00000000-0005-0000-0000-000087140000}"/>
    <cellStyle name="20% - Accent3 3 4 4 2" xfId="9207" xr:uid="{00000000-0005-0000-0000-000088140000}"/>
    <cellStyle name="20% - Accent3 3 4 4 2 2" xfId="26403" xr:uid="{00000000-0005-0000-0000-000089140000}"/>
    <cellStyle name="20% - Accent3 3 4 4 2 3" xfId="16002" xr:uid="{00000000-0005-0000-0000-00008A140000}"/>
    <cellStyle name="20% - Accent3 3 4 4 3" xfId="5599" xr:uid="{00000000-0005-0000-0000-00008B140000}"/>
    <cellStyle name="20% - Accent3 3 4 4 3 2" xfId="22795" xr:uid="{00000000-0005-0000-0000-00008C140000}"/>
    <cellStyle name="20% - Accent3 3 4 4 4" xfId="19638" xr:uid="{00000000-0005-0000-0000-00008D140000}"/>
    <cellStyle name="20% - Accent3 3 4 4 5" xfId="12394" xr:uid="{00000000-0005-0000-0000-00008E140000}"/>
    <cellStyle name="20% - Accent3 3 4 5" xfId="964" xr:uid="{00000000-0005-0000-0000-00008F140000}"/>
    <cellStyle name="20% - Accent3 3 4 5 2" xfId="7733" xr:uid="{00000000-0005-0000-0000-000090140000}"/>
    <cellStyle name="20% - Accent3 3 4 5 2 2" xfId="24929" xr:uid="{00000000-0005-0000-0000-000091140000}"/>
    <cellStyle name="20% - Accent3 3 4 5 3" xfId="18164" xr:uid="{00000000-0005-0000-0000-000092140000}"/>
    <cellStyle name="20% - Accent3 3 4 5 4" xfId="14528" xr:uid="{00000000-0005-0000-0000-000093140000}"/>
    <cellStyle name="20% - Accent3 3 4 6" xfId="6958" xr:uid="{00000000-0005-0000-0000-000094140000}"/>
    <cellStyle name="20% - Accent3 3 4 6 2" xfId="24154" xr:uid="{00000000-0005-0000-0000-000095140000}"/>
    <cellStyle name="20% - Accent3 3 4 6 3" xfId="13753" xr:uid="{00000000-0005-0000-0000-000096140000}"/>
    <cellStyle name="20% - Accent3 3 4 7" xfId="4125" xr:uid="{00000000-0005-0000-0000-000097140000}"/>
    <cellStyle name="20% - Accent3 3 4 7 2" xfId="21321" xr:uid="{00000000-0005-0000-0000-000098140000}"/>
    <cellStyle name="20% - Accent3 3 4 8" xfId="17389" xr:uid="{00000000-0005-0000-0000-000099140000}"/>
    <cellStyle name="20% - Accent3 3 4 9" xfId="10920" xr:uid="{00000000-0005-0000-0000-00009A140000}"/>
    <cellStyle name="20% - Accent3 3 5" xfId="852" xr:uid="{00000000-0005-0000-0000-00009B140000}"/>
    <cellStyle name="20% - Accent3 3 5 2" xfId="2550" xr:uid="{00000000-0005-0000-0000-00009C140000}"/>
    <cellStyle name="20% - Accent3 3 5 2 2" xfId="9315" xr:uid="{00000000-0005-0000-0000-00009D140000}"/>
    <cellStyle name="20% - Accent3 3 5 2 2 2" xfId="26511" xr:uid="{00000000-0005-0000-0000-00009E140000}"/>
    <cellStyle name="20% - Accent3 3 5 2 2 3" xfId="16110" xr:uid="{00000000-0005-0000-0000-00009F140000}"/>
    <cellStyle name="20% - Accent3 3 5 2 3" xfId="5707" xr:uid="{00000000-0005-0000-0000-0000A0140000}"/>
    <cellStyle name="20% - Accent3 3 5 2 3 2" xfId="22903" xr:uid="{00000000-0005-0000-0000-0000A1140000}"/>
    <cellStyle name="20% - Accent3 3 5 2 4" xfId="19746" xr:uid="{00000000-0005-0000-0000-0000A2140000}"/>
    <cellStyle name="20% - Accent3 3 5 2 5" xfId="12502" xr:uid="{00000000-0005-0000-0000-0000A3140000}"/>
    <cellStyle name="20% - Accent3 3 5 3" xfId="7621" xr:uid="{00000000-0005-0000-0000-0000A4140000}"/>
    <cellStyle name="20% - Accent3 3 5 3 2" xfId="24817" xr:uid="{00000000-0005-0000-0000-0000A5140000}"/>
    <cellStyle name="20% - Accent3 3 5 3 3" xfId="14416" xr:uid="{00000000-0005-0000-0000-0000A6140000}"/>
    <cellStyle name="20% - Accent3 3 5 4" xfId="4013" xr:uid="{00000000-0005-0000-0000-0000A7140000}"/>
    <cellStyle name="20% - Accent3 3 5 4 2" xfId="21209" xr:uid="{00000000-0005-0000-0000-0000A8140000}"/>
    <cellStyle name="20% - Accent3 3 5 5" xfId="18052" xr:uid="{00000000-0005-0000-0000-0000A9140000}"/>
    <cellStyle name="20% - Accent3 3 5 6" xfId="10808" xr:uid="{00000000-0005-0000-0000-0000AA140000}"/>
    <cellStyle name="20% - Accent3 3 6" xfId="1260" xr:uid="{00000000-0005-0000-0000-0000AB140000}"/>
    <cellStyle name="20% - Accent3 3 6 2" xfId="2861" xr:uid="{00000000-0005-0000-0000-0000AC140000}"/>
    <cellStyle name="20% - Accent3 3 6 2 2" xfId="9626" xr:uid="{00000000-0005-0000-0000-0000AD140000}"/>
    <cellStyle name="20% - Accent3 3 6 2 2 2" xfId="26822" xr:uid="{00000000-0005-0000-0000-0000AE140000}"/>
    <cellStyle name="20% - Accent3 3 6 2 2 3" xfId="16421" xr:uid="{00000000-0005-0000-0000-0000AF140000}"/>
    <cellStyle name="20% - Accent3 3 6 2 3" xfId="6018" xr:uid="{00000000-0005-0000-0000-0000B0140000}"/>
    <cellStyle name="20% - Accent3 3 6 2 3 2" xfId="23214" xr:uid="{00000000-0005-0000-0000-0000B1140000}"/>
    <cellStyle name="20% - Accent3 3 6 2 4" xfId="20057" xr:uid="{00000000-0005-0000-0000-0000B2140000}"/>
    <cellStyle name="20% - Accent3 3 6 2 5" xfId="12813" xr:uid="{00000000-0005-0000-0000-0000B3140000}"/>
    <cellStyle name="20% - Accent3 3 6 3" xfId="8029" xr:uid="{00000000-0005-0000-0000-0000B4140000}"/>
    <cellStyle name="20% - Accent3 3 6 3 2" xfId="25225" xr:uid="{00000000-0005-0000-0000-0000B5140000}"/>
    <cellStyle name="20% - Accent3 3 6 3 3" xfId="14824" xr:uid="{00000000-0005-0000-0000-0000B6140000}"/>
    <cellStyle name="20% - Accent3 3 6 4" xfId="4421" xr:uid="{00000000-0005-0000-0000-0000B7140000}"/>
    <cellStyle name="20% - Accent3 3 6 4 2" xfId="21617" xr:uid="{00000000-0005-0000-0000-0000B8140000}"/>
    <cellStyle name="20% - Accent3 3 6 5" xfId="18460" xr:uid="{00000000-0005-0000-0000-0000B9140000}"/>
    <cellStyle name="20% - Accent3 3 6 6" xfId="11216" xr:uid="{00000000-0005-0000-0000-0000BA140000}"/>
    <cellStyle name="20% - Accent3 3 7" xfId="1668" xr:uid="{00000000-0005-0000-0000-0000BB140000}"/>
    <cellStyle name="20% - Accent3 3 7 2" xfId="3257" xr:uid="{00000000-0005-0000-0000-0000BC140000}"/>
    <cellStyle name="20% - Accent3 3 7 2 2" xfId="10022" xr:uid="{00000000-0005-0000-0000-0000BD140000}"/>
    <cellStyle name="20% - Accent3 3 7 2 2 2" xfId="27218" xr:uid="{00000000-0005-0000-0000-0000BE140000}"/>
    <cellStyle name="20% - Accent3 3 7 2 2 3" xfId="16817" xr:uid="{00000000-0005-0000-0000-0000BF140000}"/>
    <cellStyle name="20% - Accent3 3 7 2 3" xfId="6414" xr:uid="{00000000-0005-0000-0000-0000C0140000}"/>
    <cellStyle name="20% - Accent3 3 7 2 3 2" xfId="23610" xr:uid="{00000000-0005-0000-0000-0000C1140000}"/>
    <cellStyle name="20% - Accent3 3 7 2 4" xfId="20453" xr:uid="{00000000-0005-0000-0000-0000C2140000}"/>
    <cellStyle name="20% - Accent3 3 7 2 5" xfId="13209" xr:uid="{00000000-0005-0000-0000-0000C3140000}"/>
    <cellStyle name="20% - Accent3 3 7 3" xfId="8437" xr:uid="{00000000-0005-0000-0000-0000C4140000}"/>
    <cellStyle name="20% - Accent3 3 7 3 2" xfId="25633" xr:uid="{00000000-0005-0000-0000-0000C5140000}"/>
    <cellStyle name="20% - Accent3 3 7 3 3" xfId="15232" xr:uid="{00000000-0005-0000-0000-0000C6140000}"/>
    <cellStyle name="20% - Accent3 3 7 4" xfId="4829" xr:uid="{00000000-0005-0000-0000-0000C7140000}"/>
    <cellStyle name="20% - Accent3 3 7 4 2" xfId="22025" xr:uid="{00000000-0005-0000-0000-0000C8140000}"/>
    <cellStyle name="20% - Accent3 3 7 5" xfId="18868" xr:uid="{00000000-0005-0000-0000-0000C9140000}"/>
    <cellStyle name="20% - Accent3 3 7 6" xfId="11624" xr:uid="{00000000-0005-0000-0000-0000CA140000}"/>
    <cellStyle name="20% - Accent3 3 8" xfId="2139" xr:uid="{00000000-0005-0000-0000-0000CB140000}"/>
    <cellStyle name="20% - Accent3 3 8 2" xfId="8905" xr:uid="{00000000-0005-0000-0000-0000CC140000}"/>
    <cellStyle name="20% - Accent3 3 8 2 2" xfId="26101" xr:uid="{00000000-0005-0000-0000-0000CD140000}"/>
    <cellStyle name="20% - Accent3 3 8 2 3" xfId="15700" xr:uid="{00000000-0005-0000-0000-0000CE140000}"/>
    <cellStyle name="20% - Accent3 3 8 3" xfId="5297" xr:uid="{00000000-0005-0000-0000-0000CF140000}"/>
    <cellStyle name="20% - Accent3 3 8 3 2" xfId="22493" xr:uid="{00000000-0005-0000-0000-0000D0140000}"/>
    <cellStyle name="20% - Accent3 3 8 4" xfId="19336" xr:uid="{00000000-0005-0000-0000-0000D1140000}"/>
    <cellStyle name="20% - Accent3 3 8 5" xfId="12092" xr:uid="{00000000-0005-0000-0000-0000D2140000}"/>
    <cellStyle name="20% - Accent3 3 9" xfId="556" xr:uid="{00000000-0005-0000-0000-0000D3140000}"/>
    <cellStyle name="20% - Accent3 3 9 2" xfId="7325" xr:uid="{00000000-0005-0000-0000-0000D4140000}"/>
    <cellStyle name="20% - Accent3 3 9 2 2" xfId="24521" xr:uid="{00000000-0005-0000-0000-0000D5140000}"/>
    <cellStyle name="20% - Accent3 3 9 3" xfId="17756" xr:uid="{00000000-0005-0000-0000-0000D6140000}"/>
    <cellStyle name="20% - Accent3 3 9 4" xfId="14120" xr:uid="{00000000-0005-0000-0000-0000D7140000}"/>
    <cellStyle name="20% - Accent3 4" xfId="99" xr:uid="{00000000-0005-0000-0000-0000D8140000}"/>
    <cellStyle name="20% - Accent3 4 10" xfId="6874" xr:uid="{00000000-0005-0000-0000-0000D9140000}"/>
    <cellStyle name="20% - Accent3 4 10 2" xfId="24070" xr:uid="{00000000-0005-0000-0000-0000DA140000}"/>
    <cellStyle name="20% - Accent3 4 10 3" xfId="13669" xr:uid="{00000000-0005-0000-0000-0000DB140000}"/>
    <cellStyle name="20% - Accent3 4 11" xfId="3745" xr:uid="{00000000-0005-0000-0000-0000DC140000}"/>
    <cellStyle name="20% - Accent3 4 11 2" xfId="20941" xr:uid="{00000000-0005-0000-0000-0000DD140000}"/>
    <cellStyle name="20% - Accent3 4 12" xfId="17305" xr:uid="{00000000-0005-0000-0000-0000DE140000}"/>
    <cellStyle name="20% - Accent3 4 13" xfId="27752" xr:uid="{00000000-0005-0000-0000-0000DF140000}"/>
    <cellStyle name="20% - Accent3 4 14" xfId="10540" xr:uid="{00000000-0005-0000-0000-0000E0140000}"/>
    <cellStyle name="20% - Accent3 4 2" xfId="303" xr:uid="{00000000-0005-0000-0000-0000E1140000}"/>
    <cellStyle name="20% - Accent3 4 2 10" xfId="27838" xr:uid="{00000000-0005-0000-0000-0000E2140000}"/>
    <cellStyle name="20% - Accent3 4 2 11" xfId="10626" xr:uid="{00000000-0005-0000-0000-0000E3140000}"/>
    <cellStyle name="20% - Accent3 4 2 2" xfId="1078" xr:uid="{00000000-0005-0000-0000-0000E4140000}"/>
    <cellStyle name="20% - Accent3 4 2 2 2" xfId="2691" xr:uid="{00000000-0005-0000-0000-0000E5140000}"/>
    <cellStyle name="20% - Accent3 4 2 2 2 2" xfId="9456" xr:uid="{00000000-0005-0000-0000-0000E6140000}"/>
    <cellStyle name="20% - Accent3 4 2 2 2 2 2" xfId="26652" xr:uid="{00000000-0005-0000-0000-0000E7140000}"/>
    <cellStyle name="20% - Accent3 4 2 2 2 2 3" xfId="16251" xr:uid="{00000000-0005-0000-0000-0000E8140000}"/>
    <cellStyle name="20% - Accent3 4 2 2 2 3" xfId="5848" xr:uid="{00000000-0005-0000-0000-0000E9140000}"/>
    <cellStyle name="20% - Accent3 4 2 2 2 3 2" xfId="23044" xr:uid="{00000000-0005-0000-0000-0000EA140000}"/>
    <cellStyle name="20% - Accent3 4 2 2 2 4" xfId="19887" xr:uid="{00000000-0005-0000-0000-0000EB140000}"/>
    <cellStyle name="20% - Accent3 4 2 2 2 5" xfId="12643" xr:uid="{00000000-0005-0000-0000-0000EC140000}"/>
    <cellStyle name="20% - Accent3 4 2 2 3" xfId="7847" xr:uid="{00000000-0005-0000-0000-0000ED140000}"/>
    <cellStyle name="20% - Accent3 4 2 2 3 2" xfId="25043" xr:uid="{00000000-0005-0000-0000-0000EE140000}"/>
    <cellStyle name="20% - Accent3 4 2 2 3 3" xfId="14642" xr:uid="{00000000-0005-0000-0000-0000EF140000}"/>
    <cellStyle name="20% - Accent3 4 2 2 4" xfId="4239" xr:uid="{00000000-0005-0000-0000-0000F0140000}"/>
    <cellStyle name="20% - Accent3 4 2 2 4 2" xfId="21435" xr:uid="{00000000-0005-0000-0000-0000F1140000}"/>
    <cellStyle name="20% - Accent3 4 2 2 5" xfId="18278" xr:uid="{00000000-0005-0000-0000-0000F2140000}"/>
    <cellStyle name="20% - Accent3 4 2 2 6" xfId="11034" xr:uid="{00000000-0005-0000-0000-0000F3140000}"/>
    <cellStyle name="20% - Accent3 4 2 3" xfId="1486" xr:uid="{00000000-0005-0000-0000-0000F4140000}"/>
    <cellStyle name="20% - Accent3 4 2 3 2" xfId="3087" xr:uid="{00000000-0005-0000-0000-0000F5140000}"/>
    <cellStyle name="20% - Accent3 4 2 3 2 2" xfId="9852" xr:uid="{00000000-0005-0000-0000-0000F6140000}"/>
    <cellStyle name="20% - Accent3 4 2 3 2 2 2" xfId="27048" xr:uid="{00000000-0005-0000-0000-0000F7140000}"/>
    <cellStyle name="20% - Accent3 4 2 3 2 2 3" xfId="16647" xr:uid="{00000000-0005-0000-0000-0000F8140000}"/>
    <cellStyle name="20% - Accent3 4 2 3 2 3" xfId="6244" xr:uid="{00000000-0005-0000-0000-0000F9140000}"/>
    <cellStyle name="20% - Accent3 4 2 3 2 3 2" xfId="23440" xr:uid="{00000000-0005-0000-0000-0000FA140000}"/>
    <cellStyle name="20% - Accent3 4 2 3 2 4" xfId="20283" xr:uid="{00000000-0005-0000-0000-0000FB140000}"/>
    <cellStyle name="20% - Accent3 4 2 3 2 5" xfId="13039" xr:uid="{00000000-0005-0000-0000-0000FC140000}"/>
    <cellStyle name="20% - Accent3 4 2 3 3" xfId="8255" xr:uid="{00000000-0005-0000-0000-0000FD140000}"/>
    <cellStyle name="20% - Accent3 4 2 3 3 2" xfId="25451" xr:uid="{00000000-0005-0000-0000-0000FE140000}"/>
    <cellStyle name="20% - Accent3 4 2 3 3 3" xfId="15050" xr:uid="{00000000-0005-0000-0000-0000FF140000}"/>
    <cellStyle name="20% - Accent3 4 2 3 4" xfId="4647" xr:uid="{00000000-0005-0000-0000-000000150000}"/>
    <cellStyle name="20% - Accent3 4 2 3 4 2" xfId="21843" xr:uid="{00000000-0005-0000-0000-000001150000}"/>
    <cellStyle name="20% - Accent3 4 2 3 5" xfId="18686" xr:uid="{00000000-0005-0000-0000-000002150000}"/>
    <cellStyle name="20% - Accent3 4 2 3 6" xfId="11442" xr:uid="{00000000-0005-0000-0000-000003150000}"/>
    <cellStyle name="20% - Accent3 4 2 4" xfId="1894" xr:uid="{00000000-0005-0000-0000-000004150000}"/>
    <cellStyle name="20% - Accent3 4 2 4 2" xfId="3483" xr:uid="{00000000-0005-0000-0000-000005150000}"/>
    <cellStyle name="20% - Accent3 4 2 4 2 2" xfId="10248" xr:uid="{00000000-0005-0000-0000-000006150000}"/>
    <cellStyle name="20% - Accent3 4 2 4 2 2 2" xfId="27444" xr:uid="{00000000-0005-0000-0000-000007150000}"/>
    <cellStyle name="20% - Accent3 4 2 4 2 2 3" xfId="17043" xr:uid="{00000000-0005-0000-0000-000008150000}"/>
    <cellStyle name="20% - Accent3 4 2 4 2 3" xfId="6640" xr:uid="{00000000-0005-0000-0000-000009150000}"/>
    <cellStyle name="20% - Accent3 4 2 4 2 3 2" xfId="23836" xr:uid="{00000000-0005-0000-0000-00000A150000}"/>
    <cellStyle name="20% - Accent3 4 2 4 2 4" xfId="20679" xr:uid="{00000000-0005-0000-0000-00000B150000}"/>
    <cellStyle name="20% - Accent3 4 2 4 2 5" xfId="13435" xr:uid="{00000000-0005-0000-0000-00000C150000}"/>
    <cellStyle name="20% - Accent3 4 2 4 3" xfId="8663" xr:uid="{00000000-0005-0000-0000-00000D150000}"/>
    <cellStyle name="20% - Accent3 4 2 4 3 2" xfId="25859" xr:uid="{00000000-0005-0000-0000-00000E150000}"/>
    <cellStyle name="20% - Accent3 4 2 4 3 3" xfId="15458" xr:uid="{00000000-0005-0000-0000-00000F150000}"/>
    <cellStyle name="20% - Accent3 4 2 4 4" xfId="5055" xr:uid="{00000000-0005-0000-0000-000010150000}"/>
    <cellStyle name="20% - Accent3 4 2 4 4 2" xfId="22251" xr:uid="{00000000-0005-0000-0000-000011150000}"/>
    <cellStyle name="20% - Accent3 4 2 4 5" xfId="19094" xr:uid="{00000000-0005-0000-0000-000012150000}"/>
    <cellStyle name="20% - Accent3 4 2 4 6" xfId="11850" xr:uid="{00000000-0005-0000-0000-000013150000}"/>
    <cellStyle name="20% - Accent3 4 2 5" xfId="2253" xr:uid="{00000000-0005-0000-0000-000014150000}"/>
    <cellStyle name="20% - Accent3 4 2 5 2" xfId="9019" xr:uid="{00000000-0005-0000-0000-000015150000}"/>
    <cellStyle name="20% - Accent3 4 2 5 2 2" xfId="26215" xr:uid="{00000000-0005-0000-0000-000016150000}"/>
    <cellStyle name="20% - Accent3 4 2 5 2 3" xfId="15814" xr:uid="{00000000-0005-0000-0000-000017150000}"/>
    <cellStyle name="20% - Accent3 4 2 5 3" xfId="5411" xr:uid="{00000000-0005-0000-0000-000018150000}"/>
    <cellStyle name="20% - Accent3 4 2 5 3 2" xfId="22607" xr:uid="{00000000-0005-0000-0000-000019150000}"/>
    <cellStyle name="20% - Accent3 4 2 5 4" xfId="19450" xr:uid="{00000000-0005-0000-0000-00001A150000}"/>
    <cellStyle name="20% - Accent3 4 2 5 5" xfId="12206" xr:uid="{00000000-0005-0000-0000-00001B150000}"/>
    <cellStyle name="20% - Accent3 4 2 6" xfId="670" xr:uid="{00000000-0005-0000-0000-00001C150000}"/>
    <cellStyle name="20% - Accent3 4 2 6 2" xfId="7439" xr:uid="{00000000-0005-0000-0000-00001D150000}"/>
    <cellStyle name="20% - Accent3 4 2 6 2 2" xfId="24635" xr:uid="{00000000-0005-0000-0000-00001E150000}"/>
    <cellStyle name="20% - Accent3 4 2 6 3" xfId="17870" xr:uid="{00000000-0005-0000-0000-00001F150000}"/>
    <cellStyle name="20% - Accent3 4 2 6 4" xfId="14234" xr:uid="{00000000-0005-0000-0000-000020150000}"/>
    <cellStyle name="20% - Accent3 4 2 7" xfId="7072" xr:uid="{00000000-0005-0000-0000-000021150000}"/>
    <cellStyle name="20% - Accent3 4 2 7 2" xfId="24268" xr:uid="{00000000-0005-0000-0000-000022150000}"/>
    <cellStyle name="20% - Accent3 4 2 7 3" xfId="13867" xr:uid="{00000000-0005-0000-0000-000023150000}"/>
    <cellStyle name="20% - Accent3 4 2 8" xfId="3831" xr:uid="{00000000-0005-0000-0000-000024150000}"/>
    <cellStyle name="20% - Accent3 4 2 8 2" xfId="21027" xr:uid="{00000000-0005-0000-0000-000025150000}"/>
    <cellStyle name="20% - Accent3 4 2 9" xfId="17503" xr:uid="{00000000-0005-0000-0000-000026150000}"/>
    <cellStyle name="20% - Accent3 4 3" xfId="401" xr:uid="{00000000-0005-0000-0000-000027150000}"/>
    <cellStyle name="20% - Accent3 4 3 10" xfId="27936" xr:uid="{00000000-0005-0000-0000-000028150000}"/>
    <cellStyle name="20% - Accent3 4 3 11" xfId="10724" xr:uid="{00000000-0005-0000-0000-000029150000}"/>
    <cellStyle name="20% - Accent3 4 3 2" xfId="1176" xr:uid="{00000000-0005-0000-0000-00002A150000}"/>
    <cellStyle name="20% - Accent3 4 3 2 2" xfId="2789" xr:uid="{00000000-0005-0000-0000-00002B150000}"/>
    <cellStyle name="20% - Accent3 4 3 2 2 2" xfId="9554" xr:uid="{00000000-0005-0000-0000-00002C150000}"/>
    <cellStyle name="20% - Accent3 4 3 2 2 2 2" xfId="26750" xr:uid="{00000000-0005-0000-0000-00002D150000}"/>
    <cellStyle name="20% - Accent3 4 3 2 2 2 3" xfId="16349" xr:uid="{00000000-0005-0000-0000-00002E150000}"/>
    <cellStyle name="20% - Accent3 4 3 2 2 3" xfId="5946" xr:uid="{00000000-0005-0000-0000-00002F150000}"/>
    <cellStyle name="20% - Accent3 4 3 2 2 3 2" xfId="23142" xr:uid="{00000000-0005-0000-0000-000030150000}"/>
    <cellStyle name="20% - Accent3 4 3 2 2 4" xfId="19985" xr:uid="{00000000-0005-0000-0000-000031150000}"/>
    <cellStyle name="20% - Accent3 4 3 2 2 5" xfId="12741" xr:uid="{00000000-0005-0000-0000-000032150000}"/>
    <cellStyle name="20% - Accent3 4 3 2 3" xfId="7945" xr:uid="{00000000-0005-0000-0000-000033150000}"/>
    <cellStyle name="20% - Accent3 4 3 2 3 2" xfId="25141" xr:uid="{00000000-0005-0000-0000-000034150000}"/>
    <cellStyle name="20% - Accent3 4 3 2 3 3" xfId="14740" xr:uid="{00000000-0005-0000-0000-000035150000}"/>
    <cellStyle name="20% - Accent3 4 3 2 4" xfId="4337" xr:uid="{00000000-0005-0000-0000-000036150000}"/>
    <cellStyle name="20% - Accent3 4 3 2 4 2" xfId="21533" xr:uid="{00000000-0005-0000-0000-000037150000}"/>
    <cellStyle name="20% - Accent3 4 3 2 5" xfId="18376" xr:uid="{00000000-0005-0000-0000-000038150000}"/>
    <cellStyle name="20% - Accent3 4 3 2 6" xfId="11132" xr:uid="{00000000-0005-0000-0000-000039150000}"/>
    <cellStyle name="20% - Accent3 4 3 3" xfId="1584" xr:uid="{00000000-0005-0000-0000-00003A150000}"/>
    <cellStyle name="20% - Accent3 4 3 3 2" xfId="3185" xr:uid="{00000000-0005-0000-0000-00003B150000}"/>
    <cellStyle name="20% - Accent3 4 3 3 2 2" xfId="9950" xr:uid="{00000000-0005-0000-0000-00003C150000}"/>
    <cellStyle name="20% - Accent3 4 3 3 2 2 2" xfId="27146" xr:uid="{00000000-0005-0000-0000-00003D150000}"/>
    <cellStyle name="20% - Accent3 4 3 3 2 2 3" xfId="16745" xr:uid="{00000000-0005-0000-0000-00003E150000}"/>
    <cellStyle name="20% - Accent3 4 3 3 2 3" xfId="6342" xr:uid="{00000000-0005-0000-0000-00003F150000}"/>
    <cellStyle name="20% - Accent3 4 3 3 2 3 2" xfId="23538" xr:uid="{00000000-0005-0000-0000-000040150000}"/>
    <cellStyle name="20% - Accent3 4 3 3 2 4" xfId="20381" xr:uid="{00000000-0005-0000-0000-000041150000}"/>
    <cellStyle name="20% - Accent3 4 3 3 2 5" xfId="13137" xr:uid="{00000000-0005-0000-0000-000042150000}"/>
    <cellStyle name="20% - Accent3 4 3 3 3" xfId="8353" xr:uid="{00000000-0005-0000-0000-000043150000}"/>
    <cellStyle name="20% - Accent3 4 3 3 3 2" xfId="25549" xr:uid="{00000000-0005-0000-0000-000044150000}"/>
    <cellStyle name="20% - Accent3 4 3 3 3 3" xfId="15148" xr:uid="{00000000-0005-0000-0000-000045150000}"/>
    <cellStyle name="20% - Accent3 4 3 3 4" xfId="4745" xr:uid="{00000000-0005-0000-0000-000046150000}"/>
    <cellStyle name="20% - Accent3 4 3 3 4 2" xfId="21941" xr:uid="{00000000-0005-0000-0000-000047150000}"/>
    <cellStyle name="20% - Accent3 4 3 3 5" xfId="18784" xr:uid="{00000000-0005-0000-0000-000048150000}"/>
    <cellStyle name="20% - Accent3 4 3 3 6" xfId="11540" xr:uid="{00000000-0005-0000-0000-000049150000}"/>
    <cellStyle name="20% - Accent3 4 3 4" xfId="1992" xr:uid="{00000000-0005-0000-0000-00004A150000}"/>
    <cellStyle name="20% - Accent3 4 3 4 2" xfId="3581" xr:uid="{00000000-0005-0000-0000-00004B150000}"/>
    <cellStyle name="20% - Accent3 4 3 4 2 2" xfId="10346" xr:uid="{00000000-0005-0000-0000-00004C150000}"/>
    <cellStyle name="20% - Accent3 4 3 4 2 2 2" xfId="27542" xr:uid="{00000000-0005-0000-0000-00004D150000}"/>
    <cellStyle name="20% - Accent3 4 3 4 2 2 3" xfId="17141" xr:uid="{00000000-0005-0000-0000-00004E150000}"/>
    <cellStyle name="20% - Accent3 4 3 4 2 3" xfId="6738" xr:uid="{00000000-0005-0000-0000-00004F150000}"/>
    <cellStyle name="20% - Accent3 4 3 4 2 3 2" xfId="23934" xr:uid="{00000000-0005-0000-0000-000050150000}"/>
    <cellStyle name="20% - Accent3 4 3 4 2 4" xfId="20777" xr:uid="{00000000-0005-0000-0000-000051150000}"/>
    <cellStyle name="20% - Accent3 4 3 4 2 5" xfId="13533" xr:uid="{00000000-0005-0000-0000-000052150000}"/>
    <cellStyle name="20% - Accent3 4 3 4 3" xfId="8761" xr:uid="{00000000-0005-0000-0000-000053150000}"/>
    <cellStyle name="20% - Accent3 4 3 4 3 2" xfId="25957" xr:uid="{00000000-0005-0000-0000-000054150000}"/>
    <cellStyle name="20% - Accent3 4 3 4 3 3" xfId="15556" xr:uid="{00000000-0005-0000-0000-000055150000}"/>
    <cellStyle name="20% - Accent3 4 3 4 4" xfId="5153" xr:uid="{00000000-0005-0000-0000-000056150000}"/>
    <cellStyle name="20% - Accent3 4 3 4 4 2" xfId="22349" xr:uid="{00000000-0005-0000-0000-000057150000}"/>
    <cellStyle name="20% - Accent3 4 3 4 5" xfId="19192" xr:uid="{00000000-0005-0000-0000-000058150000}"/>
    <cellStyle name="20% - Accent3 4 3 4 6" xfId="11948" xr:uid="{00000000-0005-0000-0000-000059150000}"/>
    <cellStyle name="20% - Accent3 4 3 5" xfId="2351" xr:uid="{00000000-0005-0000-0000-00005A150000}"/>
    <cellStyle name="20% - Accent3 4 3 5 2" xfId="9117" xr:uid="{00000000-0005-0000-0000-00005B150000}"/>
    <cellStyle name="20% - Accent3 4 3 5 2 2" xfId="26313" xr:uid="{00000000-0005-0000-0000-00005C150000}"/>
    <cellStyle name="20% - Accent3 4 3 5 2 3" xfId="15912" xr:uid="{00000000-0005-0000-0000-00005D150000}"/>
    <cellStyle name="20% - Accent3 4 3 5 3" xfId="5509" xr:uid="{00000000-0005-0000-0000-00005E150000}"/>
    <cellStyle name="20% - Accent3 4 3 5 3 2" xfId="22705" xr:uid="{00000000-0005-0000-0000-00005F150000}"/>
    <cellStyle name="20% - Accent3 4 3 5 4" xfId="19548" xr:uid="{00000000-0005-0000-0000-000060150000}"/>
    <cellStyle name="20% - Accent3 4 3 5 5" xfId="12304" xr:uid="{00000000-0005-0000-0000-000061150000}"/>
    <cellStyle name="20% - Accent3 4 3 6" xfId="768" xr:uid="{00000000-0005-0000-0000-000062150000}"/>
    <cellStyle name="20% - Accent3 4 3 6 2" xfId="7537" xr:uid="{00000000-0005-0000-0000-000063150000}"/>
    <cellStyle name="20% - Accent3 4 3 6 2 2" xfId="24733" xr:uid="{00000000-0005-0000-0000-000064150000}"/>
    <cellStyle name="20% - Accent3 4 3 6 3" xfId="17968" xr:uid="{00000000-0005-0000-0000-000065150000}"/>
    <cellStyle name="20% - Accent3 4 3 6 4" xfId="14332" xr:uid="{00000000-0005-0000-0000-000066150000}"/>
    <cellStyle name="20% - Accent3 4 3 7" xfId="7170" xr:uid="{00000000-0005-0000-0000-000067150000}"/>
    <cellStyle name="20% - Accent3 4 3 7 2" xfId="24366" xr:uid="{00000000-0005-0000-0000-000068150000}"/>
    <cellStyle name="20% - Accent3 4 3 7 3" xfId="13965" xr:uid="{00000000-0005-0000-0000-000069150000}"/>
    <cellStyle name="20% - Accent3 4 3 8" xfId="3929" xr:uid="{00000000-0005-0000-0000-00006A150000}"/>
    <cellStyle name="20% - Accent3 4 3 8 2" xfId="21125" xr:uid="{00000000-0005-0000-0000-00006B150000}"/>
    <cellStyle name="20% - Accent3 4 3 9" xfId="17601" xr:uid="{00000000-0005-0000-0000-00006C150000}"/>
    <cellStyle name="20% - Accent3 4 4" xfId="217" xr:uid="{00000000-0005-0000-0000-00006D150000}"/>
    <cellStyle name="20% - Accent3 4 4 2" xfId="1400" xr:uid="{00000000-0005-0000-0000-00006E150000}"/>
    <cellStyle name="20% - Accent3 4 4 2 2" xfId="3001" xr:uid="{00000000-0005-0000-0000-00006F150000}"/>
    <cellStyle name="20% - Accent3 4 4 2 2 2" xfId="9766" xr:uid="{00000000-0005-0000-0000-000070150000}"/>
    <cellStyle name="20% - Accent3 4 4 2 2 2 2" xfId="26962" xr:uid="{00000000-0005-0000-0000-000071150000}"/>
    <cellStyle name="20% - Accent3 4 4 2 2 2 3" xfId="16561" xr:uid="{00000000-0005-0000-0000-000072150000}"/>
    <cellStyle name="20% - Accent3 4 4 2 2 3" xfId="6158" xr:uid="{00000000-0005-0000-0000-000073150000}"/>
    <cellStyle name="20% - Accent3 4 4 2 2 3 2" xfId="23354" xr:uid="{00000000-0005-0000-0000-000074150000}"/>
    <cellStyle name="20% - Accent3 4 4 2 2 4" xfId="20197" xr:uid="{00000000-0005-0000-0000-000075150000}"/>
    <cellStyle name="20% - Accent3 4 4 2 2 5" xfId="12953" xr:uid="{00000000-0005-0000-0000-000076150000}"/>
    <cellStyle name="20% - Accent3 4 4 2 3" xfId="8169" xr:uid="{00000000-0005-0000-0000-000077150000}"/>
    <cellStyle name="20% - Accent3 4 4 2 3 2" xfId="25365" xr:uid="{00000000-0005-0000-0000-000078150000}"/>
    <cellStyle name="20% - Accent3 4 4 2 3 3" xfId="14964" xr:uid="{00000000-0005-0000-0000-000079150000}"/>
    <cellStyle name="20% - Accent3 4 4 2 4" xfId="4561" xr:uid="{00000000-0005-0000-0000-00007A150000}"/>
    <cellStyle name="20% - Accent3 4 4 2 4 2" xfId="21757" xr:uid="{00000000-0005-0000-0000-00007B150000}"/>
    <cellStyle name="20% - Accent3 4 4 2 5" xfId="18600" xr:uid="{00000000-0005-0000-0000-00007C150000}"/>
    <cellStyle name="20% - Accent3 4 4 2 6" xfId="11356" xr:uid="{00000000-0005-0000-0000-00007D150000}"/>
    <cellStyle name="20% - Accent3 4 4 3" xfId="1808" xr:uid="{00000000-0005-0000-0000-00007E150000}"/>
    <cellStyle name="20% - Accent3 4 4 3 2" xfId="3397" xr:uid="{00000000-0005-0000-0000-00007F150000}"/>
    <cellStyle name="20% - Accent3 4 4 3 2 2" xfId="10162" xr:uid="{00000000-0005-0000-0000-000080150000}"/>
    <cellStyle name="20% - Accent3 4 4 3 2 2 2" xfId="27358" xr:uid="{00000000-0005-0000-0000-000081150000}"/>
    <cellStyle name="20% - Accent3 4 4 3 2 2 3" xfId="16957" xr:uid="{00000000-0005-0000-0000-000082150000}"/>
    <cellStyle name="20% - Accent3 4 4 3 2 3" xfId="6554" xr:uid="{00000000-0005-0000-0000-000083150000}"/>
    <cellStyle name="20% - Accent3 4 4 3 2 3 2" xfId="23750" xr:uid="{00000000-0005-0000-0000-000084150000}"/>
    <cellStyle name="20% - Accent3 4 4 3 2 4" xfId="20593" xr:uid="{00000000-0005-0000-0000-000085150000}"/>
    <cellStyle name="20% - Accent3 4 4 3 2 5" xfId="13349" xr:uid="{00000000-0005-0000-0000-000086150000}"/>
    <cellStyle name="20% - Accent3 4 4 3 3" xfId="8577" xr:uid="{00000000-0005-0000-0000-000087150000}"/>
    <cellStyle name="20% - Accent3 4 4 3 3 2" xfId="25773" xr:uid="{00000000-0005-0000-0000-000088150000}"/>
    <cellStyle name="20% - Accent3 4 4 3 3 3" xfId="15372" xr:uid="{00000000-0005-0000-0000-000089150000}"/>
    <cellStyle name="20% - Accent3 4 4 3 4" xfId="4969" xr:uid="{00000000-0005-0000-0000-00008A150000}"/>
    <cellStyle name="20% - Accent3 4 4 3 4 2" xfId="22165" xr:uid="{00000000-0005-0000-0000-00008B150000}"/>
    <cellStyle name="20% - Accent3 4 4 3 5" xfId="19008" xr:uid="{00000000-0005-0000-0000-00008C150000}"/>
    <cellStyle name="20% - Accent3 4 4 3 6" xfId="11764" xr:uid="{00000000-0005-0000-0000-00008D150000}"/>
    <cellStyle name="20% - Accent3 4 4 4" xfId="2476" xr:uid="{00000000-0005-0000-0000-00008E150000}"/>
    <cellStyle name="20% - Accent3 4 4 4 2" xfId="9241" xr:uid="{00000000-0005-0000-0000-00008F150000}"/>
    <cellStyle name="20% - Accent3 4 4 4 2 2" xfId="26437" xr:uid="{00000000-0005-0000-0000-000090150000}"/>
    <cellStyle name="20% - Accent3 4 4 4 2 3" xfId="16036" xr:uid="{00000000-0005-0000-0000-000091150000}"/>
    <cellStyle name="20% - Accent3 4 4 4 3" xfId="5633" xr:uid="{00000000-0005-0000-0000-000092150000}"/>
    <cellStyle name="20% - Accent3 4 4 4 3 2" xfId="22829" xr:uid="{00000000-0005-0000-0000-000093150000}"/>
    <cellStyle name="20% - Accent3 4 4 4 4" xfId="19672" xr:uid="{00000000-0005-0000-0000-000094150000}"/>
    <cellStyle name="20% - Accent3 4 4 4 5" xfId="12428" xr:uid="{00000000-0005-0000-0000-000095150000}"/>
    <cellStyle name="20% - Accent3 4 4 5" xfId="992" xr:uid="{00000000-0005-0000-0000-000096150000}"/>
    <cellStyle name="20% - Accent3 4 4 5 2" xfId="7761" xr:uid="{00000000-0005-0000-0000-000097150000}"/>
    <cellStyle name="20% - Accent3 4 4 5 2 2" xfId="24957" xr:uid="{00000000-0005-0000-0000-000098150000}"/>
    <cellStyle name="20% - Accent3 4 4 5 3" xfId="18192" xr:uid="{00000000-0005-0000-0000-000099150000}"/>
    <cellStyle name="20% - Accent3 4 4 5 4" xfId="14556" xr:uid="{00000000-0005-0000-0000-00009A150000}"/>
    <cellStyle name="20% - Accent3 4 4 6" xfId="6986" xr:uid="{00000000-0005-0000-0000-00009B150000}"/>
    <cellStyle name="20% - Accent3 4 4 6 2" xfId="24182" xr:uid="{00000000-0005-0000-0000-00009C150000}"/>
    <cellStyle name="20% - Accent3 4 4 6 3" xfId="13781" xr:uid="{00000000-0005-0000-0000-00009D150000}"/>
    <cellStyle name="20% - Accent3 4 4 7" xfId="4153" xr:uid="{00000000-0005-0000-0000-00009E150000}"/>
    <cellStyle name="20% - Accent3 4 4 7 2" xfId="21349" xr:uid="{00000000-0005-0000-0000-00009F150000}"/>
    <cellStyle name="20% - Accent3 4 4 8" xfId="17417" xr:uid="{00000000-0005-0000-0000-0000A0150000}"/>
    <cellStyle name="20% - Accent3 4 4 9" xfId="10948" xr:uid="{00000000-0005-0000-0000-0000A1150000}"/>
    <cellStyle name="20% - Accent3 4 5" xfId="880" xr:uid="{00000000-0005-0000-0000-0000A2150000}"/>
    <cellStyle name="20% - Accent3 4 5 2" xfId="2578" xr:uid="{00000000-0005-0000-0000-0000A3150000}"/>
    <cellStyle name="20% - Accent3 4 5 2 2" xfId="9343" xr:uid="{00000000-0005-0000-0000-0000A4150000}"/>
    <cellStyle name="20% - Accent3 4 5 2 2 2" xfId="26539" xr:uid="{00000000-0005-0000-0000-0000A5150000}"/>
    <cellStyle name="20% - Accent3 4 5 2 2 3" xfId="16138" xr:uid="{00000000-0005-0000-0000-0000A6150000}"/>
    <cellStyle name="20% - Accent3 4 5 2 3" xfId="5735" xr:uid="{00000000-0005-0000-0000-0000A7150000}"/>
    <cellStyle name="20% - Accent3 4 5 2 3 2" xfId="22931" xr:uid="{00000000-0005-0000-0000-0000A8150000}"/>
    <cellStyle name="20% - Accent3 4 5 2 4" xfId="19774" xr:uid="{00000000-0005-0000-0000-0000A9150000}"/>
    <cellStyle name="20% - Accent3 4 5 2 5" xfId="12530" xr:uid="{00000000-0005-0000-0000-0000AA150000}"/>
    <cellStyle name="20% - Accent3 4 5 3" xfId="7649" xr:uid="{00000000-0005-0000-0000-0000AB150000}"/>
    <cellStyle name="20% - Accent3 4 5 3 2" xfId="24845" xr:uid="{00000000-0005-0000-0000-0000AC150000}"/>
    <cellStyle name="20% - Accent3 4 5 3 3" xfId="14444" xr:uid="{00000000-0005-0000-0000-0000AD150000}"/>
    <cellStyle name="20% - Accent3 4 5 4" xfId="4041" xr:uid="{00000000-0005-0000-0000-0000AE150000}"/>
    <cellStyle name="20% - Accent3 4 5 4 2" xfId="21237" xr:uid="{00000000-0005-0000-0000-0000AF150000}"/>
    <cellStyle name="20% - Accent3 4 5 5" xfId="18080" xr:uid="{00000000-0005-0000-0000-0000B0150000}"/>
    <cellStyle name="20% - Accent3 4 5 6" xfId="10836" xr:uid="{00000000-0005-0000-0000-0000B1150000}"/>
    <cellStyle name="20% - Accent3 4 6" xfId="1288" xr:uid="{00000000-0005-0000-0000-0000B2150000}"/>
    <cellStyle name="20% - Accent3 4 6 2" xfId="2889" xr:uid="{00000000-0005-0000-0000-0000B3150000}"/>
    <cellStyle name="20% - Accent3 4 6 2 2" xfId="9654" xr:uid="{00000000-0005-0000-0000-0000B4150000}"/>
    <cellStyle name="20% - Accent3 4 6 2 2 2" xfId="26850" xr:uid="{00000000-0005-0000-0000-0000B5150000}"/>
    <cellStyle name="20% - Accent3 4 6 2 2 3" xfId="16449" xr:uid="{00000000-0005-0000-0000-0000B6150000}"/>
    <cellStyle name="20% - Accent3 4 6 2 3" xfId="6046" xr:uid="{00000000-0005-0000-0000-0000B7150000}"/>
    <cellStyle name="20% - Accent3 4 6 2 3 2" xfId="23242" xr:uid="{00000000-0005-0000-0000-0000B8150000}"/>
    <cellStyle name="20% - Accent3 4 6 2 4" xfId="20085" xr:uid="{00000000-0005-0000-0000-0000B9150000}"/>
    <cellStyle name="20% - Accent3 4 6 2 5" xfId="12841" xr:uid="{00000000-0005-0000-0000-0000BA150000}"/>
    <cellStyle name="20% - Accent3 4 6 3" xfId="8057" xr:uid="{00000000-0005-0000-0000-0000BB150000}"/>
    <cellStyle name="20% - Accent3 4 6 3 2" xfId="25253" xr:uid="{00000000-0005-0000-0000-0000BC150000}"/>
    <cellStyle name="20% - Accent3 4 6 3 3" xfId="14852" xr:uid="{00000000-0005-0000-0000-0000BD150000}"/>
    <cellStyle name="20% - Accent3 4 6 4" xfId="4449" xr:uid="{00000000-0005-0000-0000-0000BE150000}"/>
    <cellStyle name="20% - Accent3 4 6 4 2" xfId="21645" xr:uid="{00000000-0005-0000-0000-0000BF150000}"/>
    <cellStyle name="20% - Accent3 4 6 5" xfId="18488" xr:uid="{00000000-0005-0000-0000-0000C0150000}"/>
    <cellStyle name="20% - Accent3 4 6 6" xfId="11244" xr:uid="{00000000-0005-0000-0000-0000C1150000}"/>
    <cellStyle name="20% - Accent3 4 7" xfId="1696" xr:uid="{00000000-0005-0000-0000-0000C2150000}"/>
    <cellStyle name="20% - Accent3 4 7 2" xfId="3285" xr:uid="{00000000-0005-0000-0000-0000C3150000}"/>
    <cellStyle name="20% - Accent3 4 7 2 2" xfId="10050" xr:uid="{00000000-0005-0000-0000-0000C4150000}"/>
    <cellStyle name="20% - Accent3 4 7 2 2 2" xfId="27246" xr:uid="{00000000-0005-0000-0000-0000C5150000}"/>
    <cellStyle name="20% - Accent3 4 7 2 2 3" xfId="16845" xr:uid="{00000000-0005-0000-0000-0000C6150000}"/>
    <cellStyle name="20% - Accent3 4 7 2 3" xfId="6442" xr:uid="{00000000-0005-0000-0000-0000C7150000}"/>
    <cellStyle name="20% - Accent3 4 7 2 3 2" xfId="23638" xr:uid="{00000000-0005-0000-0000-0000C8150000}"/>
    <cellStyle name="20% - Accent3 4 7 2 4" xfId="20481" xr:uid="{00000000-0005-0000-0000-0000C9150000}"/>
    <cellStyle name="20% - Accent3 4 7 2 5" xfId="13237" xr:uid="{00000000-0005-0000-0000-0000CA150000}"/>
    <cellStyle name="20% - Accent3 4 7 3" xfId="8465" xr:uid="{00000000-0005-0000-0000-0000CB150000}"/>
    <cellStyle name="20% - Accent3 4 7 3 2" xfId="25661" xr:uid="{00000000-0005-0000-0000-0000CC150000}"/>
    <cellStyle name="20% - Accent3 4 7 3 3" xfId="15260" xr:uid="{00000000-0005-0000-0000-0000CD150000}"/>
    <cellStyle name="20% - Accent3 4 7 4" xfId="4857" xr:uid="{00000000-0005-0000-0000-0000CE150000}"/>
    <cellStyle name="20% - Accent3 4 7 4 2" xfId="22053" xr:uid="{00000000-0005-0000-0000-0000CF150000}"/>
    <cellStyle name="20% - Accent3 4 7 5" xfId="18896" xr:uid="{00000000-0005-0000-0000-0000D0150000}"/>
    <cellStyle name="20% - Accent3 4 7 6" xfId="11652" xr:uid="{00000000-0005-0000-0000-0000D1150000}"/>
    <cellStyle name="20% - Accent3 4 8" xfId="2167" xr:uid="{00000000-0005-0000-0000-0000D2150000}"/>
    <cellStyle name="20% - Accent3 4 8 2" xfId="8933" xr:uid="{00000000-0005-0000-0000-0000D3150000}"/>
    <cellStyle name="20% - Accent3 4 8 2 2" xfId="26129" xr:uid="{00000000-0005-0000-0000-0000D4150000}"/>
    <cellStyle name="20% - Accent3 4 8 2 3" xfId="15728" xr:uid="{00000000-0005-0000-0000-0000D5150000}"/>
    <cellStyle name="20% - Accent3 4 8 3" xfId="5325" xr:uid="{00000000-0005-0000-0000-0000D6150000}"/>
    <cellStyle name="20% - Accent3 4 8 3 2" xfId="22521" xr:uid="{00000000-0005-0000-0000-0000D7150000}"/>
    <cellStyle name="20% - Accent3 4 8 4" xfId="19364" xr:uid="{00000000-0005-0000-0000-0000D8150000}"/>
    <cellStyle name="20% - Accent3 4 8 5" xfId="12120" xr:uid="{00000000-0005-0000-0000-0000D9150000}"/>
    <cellStyle name="20% - Accent3 4 9" xfId="584" xr:uid="{00000000-0005-0000-0000-0000DA150000}"/>
    <cellStyle name="20% - Accent3 4 9 2" xfId="7353" xr:uid="{00000000-0005-0000-0000-0000DB150000}"/>
    <cellStyle name="20% - Accent3 4 9 2 2" xfId="24549" xr:uid="{00000000-0005-0000-0000-0000DC150000}"/>
    <cellStyle name="20% - Accent3 4 9 3" xfId="17784" xr:uid="{00000000-0005-0000-0000-0000DD150000}"/>
    <cellStyle name="20% - Accent3 4 9 4" xfId="14148" xr:uid="{00000000-0005-0000-0000-0000DE150000}"/>
    <cellStyle name="20% - Accent3 5" xfId="160" xr:uid="{00000000-0005-0000-0000-0000DF150000}"/>
    <cellStyle name="20% - Accent3 5 10" xfId="27698" xr:uid="{00000000-0005-0000-0000-0000E0150000}"/>
    <cellStyle name="20% - Accent3 5 11" xfId="10486" xr:uid="{00000000-0005-0000-0000-0000E1150000}"/>
    <cellStyle name="20% - Accent3 5 2" xfId="938" xr:uid="{00000000-0005-0000-0000-0000E2150000}"/>
    <cellStyle name="20% - Accent3 5 2 2" xfId="2608" xr:uid="{00000000-0005-0000-0000-0000E3150000}"/>
    <cellStyle name="20% - Accent3 5 2 2 2" xfId="9373" xr:uid="{00000000-0005-0000-0000-0000E4150000}"/>
    <cellStyle name="20% - Accent3 5 2 2 2 2" xfId="26569" xr:uid="{00000000-0005-0000-0000-0000E5150000}"/>
    <cellStyle name="20% - Accent3 5 2 2 2 3" xfId="16168" xr:uid="{00000000-0005-0000-0000-0000E6150000}"/>
    <cellStyle name="20% - Accent3 5 2 2 3" xfId="5765" xr:uid="{00000000-0005-0000-0000-0000E7150000}"/>
    <cellStyle name="20% - Accent3 5 2 2 3 2" xfId="22961" xr:uid="{00000000-0005-0000-0000-0000E8150000}"/>
    <cellStyle name="20% - Accent3 5 2 2 4" xfId="19804" xr:uid="{00000000-0005-0000-0000-0000E9150000}"/>
    <cellStyle name="20% - Accent3 5 2 2 5" xfId="12560" xr:uid="{00000000-0005-0000-0000-0000EA150000}"/>
    <cellStyle name="20% - Accent3 5 2 3" xfId="7707" xr:uid="{00000000-0005-0000-0000-0000EB150000}"/>
    <cellStyle name="20% - Accent3 5 2 3 2" xfId="24903" xr:uid="{00000000-0005-0000-0000-0000EC150000}"/>
    <cellStyle name="20% - Accent3 5 2 3 3" xfId="14502" xr:uid="{00000000-0005-0000-0000-0000ED150000}"/>
    <cellStyle name="20% - Accent3 5 2 4" xfId="4099" xr:uid="{00000000-0005-0000-0000-0000EE150000}"/>
    <cellStyle name="20% - Accent3 5 2 4 2" xfId="21295" xr:uid="{00000000-0005-0000-0000-0000EF150000}"/>
    <cellStyle name="20% - Accent3 5 2 5" xfId="18138" xr:uid="{00000000-0005-0000-0000-0000F0150000}"/>
    <cellStyle name="20% - Accent3 5 2 6" xfId="10894" xr:uid="{00000000-0005-0000-0000-0000F1150000}"/>
    <cellStyle name="20% - Accent3 5 3" xfId="1346" xr:uid="{00000000-0005-0000-0000-0000F2150000}"/>
    <cellStyle name="20% - Accent3 5 3 2" xfId="2947" xr:uid="{00000000-0005-0000-0000-0000F3150000}"/>
    <cellStyle name="20% - Accent3 5 3 2 2" xfId="9712" xr:uid="{00000000-0005-0000-0000-0000F4150000}"/>
    <cellStyle name="20% - Accent3 5 3 2 2 2" xfId="26908" xr:uid="{00000000-0005-0000-0000-0000F5150000}"/>
    <cellStyle name="20% - Accent3 5 3 2 2 3" xfId="16507" xr:uid="{00000000-0005-0000-0000-0000F6150000}"/>
    <cellStyle name="20% - Accent3 5 3 2 3" xfId="6104" xr:uid="{00000000-0005-0000-0000-0000F7150000}"/>
    <cellStyle name="20% - Accent3 5 3 2 3 2" xfId="23300" xr:uid="{00000000-0005-0000-0000-0000F8150000}"/>
    <cellStyle name="20% - Accent3 5 3 2 4" xfId="20143" xr:uid="{00000000-0005-0000-0000-0000F9150000}"/>
    <cellStyle name="20% - Accent3 5 3 2 5" xfId="12899" xr:uid="{00000000-0005-0000-0000-0000FA150000}"/>
    <cellStyle name="20% - Accent3 5 3 3" xfId="8115" xr:uid="{00000000-0005-0000-0000-0000FB150000}"/>
    <cellStyle name="20% - Accent3 5 3 3 2" xfId="25311" xr:uid="{00000000-0005-0000-0000-0000FC150000}"/>
    <cellStyle name="20% - Accent3 5 3 3 3" xfId="14910" xr:uid="{00000000-0005-0000-0000-0000FD150000}"/>
    <cellStyle name="20% - Accent3 5 3 4" xfId="4507" xr:uid="{00000000-0005-0000-0000-0000FE150000}"/>
    <cellStyle name="20% - Accent3 5 3 4 2" xfId="21703" xr:uid="{00000000-0005-0000-0000-0000FF150000}"/>
    <cellStyle name="20% - Accent3 5 3 5" xfId="18546" xr:uid="{00000000-0005-0000-0000-000000160000}"/>
    <cellStyle name="20% - Accent3 5 3 6" xfId="11302" xr:uid="{00000000-0005-0000-0000-000001160000}"/>
    <cellStyle name="20% - Accent3 5 4" xfId="1754" xr:uid="{00000000-0005-0000-0000-000002160000}"/>
    <cellStyle name="20% - Accent3 5 4 2" xfId="3343" xr:uid="{00000000-0005-0000-0000-000003160000}"/>
    <cellStyle name="20% - Accent3 5 4 2 2" xfId="10108" xr:uid="{00000000-0005-0000-0000-000004160000}"/>
    <cellStyle name="20% - Accent3 5 4 2 2 2" xfId="27304" xr:uid="{00000000-0005-0000-0000-000005160000}"/>
    <cellStyle name="20% - Accent3 5 4 2 2 3" xfId="16903" xr:uid="{00000000-0005-0000-0000-000006160000}"/>
    <cellStyle name="20% - Accent3 5 4 2 3" xfId="6500" xr:uid="{00000000-0005-0000-0000-000007160000}"/>
    <cellStyle name="20% - Accent3 5 4 2 3 2" xfId="23696" xr:uid="{00000000-0005-0000-0000-000008160000}"/>
    <cellStyle name="20% - Accent3 5 4 2 4" xfId="20539" xr:uid="{00000000-0005-0000-0000-000009160000}"/>
    <cellStyle name="20% - Accent3 5 4 2 5" xfId="13295" xr:uid="{00000000-0005-0000-0000-00000A160000}"/>
    <cellStyle name="20% - Accent3 5 4 3" xfId="8523" xr:uid="{00000000-0005-0000-0000-00000B160000}"/>
    <cellStyle name="20% - Accent3 5 4 3 2" xfId="25719" xr:uid="{00000000-0005-0000-0000-00000C160000}"/>
    <cellStyle name="20% - Accent3 5 4 3 3" xfId="15318" xr:uid="{00000000-0005-0000-0000-00000D160000}"/>
    <cellStyle name="20% - Accent3 5 4 4" xfId="4915" xr:uid="{00000000-0005-0000-0000-00000E160000}"/>
    <cellStyle name="20% - Accent3 5 4 4 2" xfId="22111" xr:uid="{00000000-0005-0000-0000-00000F160000}"/>
    <cellStyle name="20% - Accent3 5 4 5" xfId="18954" xr:uid="{00000000-0005-0000-0000-000010160000}"/>
    <cellStyle name="20% - Accent3 5 4 6" xfId="11710" xr:uid="{00000000-0005-0000-0000-000011160000}"/>
    <cellStyle name="20% - Accent3 5 5" xfId="2113" xr:uid="{00000000-0005-0000-0000-000012160000}"/>
    <cellStyle name="20% - Accent3 5 5 2" xfId="8879" xr:uid="{00000000-0005-0000-0000-000013160000}"/>
    <cellStyle name="20% - Accent3 5 5 2 2" xfId="26075" xr:uid="{00000000-0005-0000-0000-000014160000}"/>
    <cellStyle name="20% - Accent3 5 5 2 3" xfId="15674" xr:uid="{00000000-0005-0000-0000-000015160000}"/>
    <cellStyle name="20% - Accent3 5 5 3" xfId="5271" xr:uid="{00000000-0005-0000-0000-000016160000}"/>
    <cellStyle name="20% - Accent3 5 5 3 2" xfId="22467" xr:uid="{00000000-0005-0000-0000-000017160000}"/>
    <cellStyle name="20% - Accent3 5 5 4" xfId="19310" xr:uid="{00000000-0005-0000-0000-000018160000}"/>
    <cellStyle name="20% - Accent3 5 5 5" xfId="12066" xr:uid="{00000000-0005-0000-0000-000019160000}"/>
    <cellStyle name="20% - Accent3 5 6" xfId="530" xr:uid="{00000000-0005-0000-0000-00001A160000}"/>
    <cellStyle name="20% - Accent3 5 6 2" xfId="7299" xr:uid="{00000000-0005-0000-0000-00001B160000}"/>
    <cellStyle name="20% - Accent3 5 6 2 2" xfId="24495" xr:uid="{00000000-0005-0000-0000-00001C160000}"/>
    <cellStyle name="20% - Accent3 5 6 3" xfId="17730" xr:uid="{00000000-0005-0000-0000-00001D160000}"/>
    <cellStyle name="20% - Accent3 5 6 4" xfId="14094" xr:uid="{00000000-0005-0000-0000-00001E160000}"/>
    <cellStyle name="20% - Accent3 5 7" xfId="6932" xr:uid="{00000000-0005-0000-0000-00001F160000}"/>
    <cellStyle name="20% - Accent3 5 7 2" xfId="24128" xr:uid="{00000000-0005-0000-0000-000020160000}"/>
    <cellStyle name="20% - Accent3 5 7 3" xfId="13727" xr:uid="{00000000-0005-0000-0000-000021160000}"/>
    <cellStyle name="20% - Accent3 5 8" xfId="3691" xr:uid="{00000000-0005-0000-0000-000022160000}"/>
    <cellStyle name="20% - Accent3 5 8 2" xfId="20887" xr:uid="{00000000-0005-0000-0000-000023160000}"/>
    <cellStyle name="20% - Accent3 5 9" xfId="17363" xr:uid="{00000000-0005-0000-0000-000024160000}"/>
    <cellStyle name="20% - Accent3 6" xfId="249" xr:uid="{00000000-0005-0000-0000-000025160000}"/>
    <cellStyle name="20% - Accent3 6 10" xfId="27784" xr:uid="{00000000-0005-0000-0000-000026160000}"/>
    <cellStyle name="20% - Accent3 6 11" xfId="10572" xr:uid="{00000000-0005-0000-0000-000027160000}"/>
    <cellStyle name="20% - Accent3 6 2" xfId="1024" xr:uid="{00000000-0005-0000-0000-000028160000}"/>
    <cellStyle name="20% - Accent3 6 2 2" xfId="2637" xr:uid="{00000000-0005-0000-0000-000029160000}"/>
    <cellStyle name="20% - Accent3 6 2 2 2" xfId="9402" xr:uid="{00000000-0005-0000-0000-00002A160000}"/>
    <cellStyle name="20% - Accent3 6 2 2 2 2" xfId="26598" xr:uid="{00000000-0005-0000-0000-00002B160000}"/>
    <cellStyle name="20% - Accent3 6 2 2 2 3" xfId="16197" xr:uid="{00000000-0005-0000-0000-00002C160000}"/>
    <cellStyle name="20% - Accent3 6 2 2 3" xfId="5794" xr:uid="{00000000-0005-0000-0000-00002D160000}"/>
    <cellStyle name="20% - Accent3 6 2 2 3 2" xfId="22990" xr:uid="{00000000-0005-0000-0000-00002E160000}"/>
    <cellStyle name="20% - Accent3 6 2 2 4" xfId="19833" xr:uid="{00000000-0005-0000-0000-00002F160000}"/>
    <cellStyle name="20% - Accent3 6 2 2 5" xfId="12589" xr:uid="{00000000-0005-0000-0000-000030160000}"/>
    <cellStyle name="20% - Accent3 6 2 3" xfId="7793" xr:uid="{00000000-0005-0000-0000-000031160000}"/>
    <cellStyle name="20% - Accent3 6 2 3 2" xfId="24989" xr:uid="{00000000-0005-0000-0000-000032160000}"/>
    <cellStyle name="20% - Accent3 6 2 3 3" xfId="14588" xr:uid="{00000000-0005-0000-0000-000033160000}"/>
    <cellStyle name="20% - Accent3 6 2 4" xfId="4185" xr:uid="{00000000-0005-0000-0000-000034160000}"/>
    <cellStyle name="20% - Accent3 6 2 4 2" xfId="21381" xr:uid="{00000000-0005-0000-0000-000035160000}"/>
    <cellStyle name="20% - Accent3 6 2 5" xfId="18224" xr:uid="{00000000-0005-0000-0000-000036160000}"/>
    <cellStyle name="20% - Accent3 6 2 6" xfId="10980" xr:uid="{00000000-0005-0000-0000-000037160000}"/>
    <cellStyle name="20% - Accent3 6 3" xfId="1432" xr:uid="{00000000-0005-0000-0000-000038160000}"/>
    <cellStyle name="20% - Accent3 6 3 2" xfId="3033" xr:uid="{00000000-0005-0000-0000-000039160000}"/>
    <cellStyle name="20% - Accent3 6 3 2 2" xfId="9798" xr:uid="{00000000-0005-0000-0000-00003A160000}"/>
    <cellStyle name="20% - Accent3 6 3 2 2 2" xfId="26994" xr:uid="{00000000-0005-0000-0000-00003B160000}"/>
    <cellStyle name="20% - Accent3 6 3 2 2 3" xfId="16593" xr:uid="{00000000-0005-0000-0000-00003C160000}"/>
    <cellStyle name="20% - Accent3 6 3 2 3" xfId="6190" xr:uid="{00000000-0005-0000-0000-00003D160000}"/>
    <cellStyle name="20% - Accent3 6 3 2 3 2" xfId="23386" xr:uid="{00000000-0005-0000-0000-00003E160000}"/>
    <cellStyle name="20% - Accent3 6 3 2 4" xfId="20229" xr:uid="{00000000-0005-0000-0000-00003F160000}"/>
    <cellStyle name="20% - Accent3 6 3 2 5" xfId="12985" xr:uid="{00000000-0005-0000-0000-000040160000}"/>
    <cellStyle name="20% - Accent3 6 3 3" xfId="8201" xr:uid="{00000000-0005-0000-0000-000041160000}"/>
    <cellStyle name="20% - Accent3 6 3 3 2" xfId="25397" xr:uid="{00000000-0005-0000-0000-000042160000}"/>
    <cellStyle name="20% - Accent3 6 3 3 3" xfId="14996" xr:uid="{00000000-0005-0000-0000-000043160000}"/>
    <cellStyle name="20% - Accent3 6 3 4" xfId="4593" xr:uid="{00000000-0005-0000-0000-000044160000}"/>
    <cellStyle name="20% - Accent3 6 3 4 2" xfId="21789" xr:uid="{00000000-0005-0000-0000-000045160000}"/>
    <cellStyle name="20% - Accent3 6 3 5" xfId="18632" xr:uid="{00000000-0005-0000-0000-000046160000}"/>
    <cellStyle name="20% - Accent3 6 3 6" xfId="11388" xr:uid="{00000000-0005-0000-0000-000047160000}"/>
    <cellStyle name="20% - Accent3 6 4" xfId="1840" xr:uid="{00000000-0005-0000-0000-000048160000}"/>
    <cellStyle name="20% - Accent3 6 4 2" xfId="3429" xr:uid="{00000000-0005-0000-0000-000049160000}"/>
    <cellStyle name="20% - Accent3 6 4 2 2" xfId="10194" xr:uid="{00000000-0005-0000-0000-00004A160000}"/>
    <cellStyle name="20% - Accent3 6 4 2 2 2" xfId="27390" xr:uid="{00000000-0005-0000-0000-00004B160000}"/>
    <cellStyle name="20% - Accent3 6 4 2 2 3" xfId="16989" xr:uid="{00000000-0005-0000-0000-00004C160000}"/>
    <cellStyle name="20% - Accent3 6 4 2 3" xfId="6586" xr:uid="{00000000-0005-0000-0000-00004D160000}"/>
    <cellStyle name="20% - Accent3 6 4 2 3 2" xfId="23782" xr:uid="{00000000-0005-0000-0000-00004E160000}"/>
    <cellStyle name="20% - Accent3 6 4 2 4" xfId="20625" xr:uid="{00000000-0005-0000-0000-00004F160000}"/>
    <cellStyle name="20% - Accent3 6 4 2 5" xfId="13381" xr:uid="{00000000-0005-0000-0000-000050160000}"/>
    <cellStyle name="20% - Accent3 6 4 3" xfId="8609" xr:uid="{00000000-0005-0000-0000-000051160000}"/>
    <cellStyle name="20% - Accent3 6 4 3 2" xfId="25805" xr:uid="{00000000-0005-0000-0000-000052160000}"/>
    <cellStyle name="20% - Accent3 6 4 3 3" xfId="15404" xr:uid="{00000000-0005-0000-0000-000053160000}"/>
    <cellStyle name="20% - Accent3 6 4 4" xfId="5001" xr:uid="{00000000-0005-0000-0000-000054160000}"/>
    <cellStyle name="20% - Accent3 6 4 4 2" xfId="22197" xr:uid="{00000000-0005-0000-0000-000055160000}"/>
    <cellStyle name="20% - Accent3 6 4 5" xfId="19040" xr:uid="{00000000-0005-0000-0000-000056160000}"/>
    <cellStyle name="20% - Accent3 6 4 6" xfId="11796" xr:uid="{00000000-0005-0000-0000-000057160000}"/>
    <cellStyle name="20% - Accent3 6 5" xfId="2199" xr:uid="{00000000-0005-0000-0000-000058160000}"/>
    <cellStyle name="20% - Accent3 6 5 2" xfId="8965" xr:uid="{00000000-0005-0000-0000-000059160000}"/>
    <cellStyle name="20% - Accent3 6 5 2 2" xfId="26161" xr:uid="{00000000-0005-0000-0000-00005A160000}"/>
    <cellStyle name="20% - Accent3 6 5 2 3" xfId="15760" xr:uid="{00000000-0005-0000-0000-00005B160000}"/>
    <cellStyle name="20% - Accent3 6 5 3" xfId="5357" xr:uid="{00000000-0005-0000-0000-00005C160000}"/>
    <cellStyle name="20% - Accent3 6 5 3 2" xfId="22553" xr:uid="{00000000-0005-0000-0000-00005D160000}"/>
    <cellStyle name="20% - Accent3 6 5 4" xfId="19396" xr:uid="{00000000-0005-0000-0000-00005E160000}"/>
    <cellStyle name="20% - Accent3 6 5 5" xfId="12152" xr:uid="{00000000-0005-0000-0000-00005F160000}"/>
    <cellStyle name="20% - Accent3 6 6" xfId="616" xr:uid="{00000000-0005-0000-0000-000060160000}"/>
    <cellStyle name="20% - Accent3 6 6 2" xfId="7385" xr:uid="{00000000-0005-0000-0000-000061160000}"/>
    <cellStyle name="20% - Accent3 6 6 2 2" xfId="24581" xr:uid="{00000000-0005-0000-0000-000062160000}"/>
    <cellStyle name="20% - Accent3 6 6 3" xfId="17816" xr:uid="{00000000-0005-0000-0000-000063160000}"/>
    <cellStyle name="20% - Accent3 6 6 4" xfId="14180" xr:uid="{00000000-0005-0000-0000-000064160000}"/>
    <cellStyle name="20% - Accent3 6 7" xfId="7018" xr:uid="{00000000-0005-0000-0000-000065160000}"/>
    <cellStyle name="20% - Accent3 6 7 2" xfId="24214" xr:uid="{00000000-0005-0000-0000-000066160000}"/>
    <cellStyle name="20% - Accent3 6 7 3" xfId="13813" xr:uid="{00000000-0005-0000-0000-000067160000}"/>
    <cellStyle name="20% - Accent3 6 8" xfId="3777" xr:uid="{00000000-0005-0000-0000-000068160000}"/>
    <cellStyle name="20% - Accent3 6 8 2" xfId="20973" xr:uid="{00000000-0005-0000-0000-000069160000}"/>
    <cellStyle name="20% - Accent3 6 9" xfId="17449" xr:uid="{00000000-0005-0000-0000-00006A160000}"/>
    <cellStyle name="20% - Accent3 7" xfId="335" xr:uid="{00000000-0005-0000-0000-00006B160000}"/>
    <cellStyle name="20% - Accent3 7 10" xfId="27870" xr:uid="{00000000-0005-0000-0000-00006C160000}"/>
    <cellStyle name="20% - Accent3 7 11" xfId="10658" xr:uid="{00000000-0005-0000-0000-00006D160000}"/>
    <cellStyle name="20% - Accent3 7 2" xfId="1110" xr:uid="{00000000-0005-0000-0000-00006E160000}"/>
    <cellStyle name="20% - Accent3 7 2 2" xfId="2723" xr:uid="{00000000-0005-0000-0000-00006F160000}"/>
    <cellStyle name="20% - Accent3 7 2 2 2" xfId="9488" xr:uid="{00000000-0005-0000-0000-000070160000}"/>
    <cellStyle name="20% - Accent3 7 2 2 2 2" xfId="26684" xr:uid="{00000000-0005-0000-0000-000071160000}"/>
    <cellStyle name="20% - Accent3 7 2 2 2 3" xfId="16283" xr:uid="{00000000-0005-0000-0000-000072160000}"/>
    <cellStyle name="20% - Accent3 7 2 2 3" xfId="5880" xr:uid="{00000000-0005-0000-0000-000073160000}"/>
    <cellStyle name="20% - Accent3 7 2 2 3 2" xfId="23076" xr:uid="{00000000-0005-0000-0000-000074160000}"/>
    <cellStyle name="20% - Accent3 7 2 2 4" xfId="19919" xr:uid="{00000000-0005-0000-0000-000075160000}"/>
    <cellStyle name="20% - Accent3 7 2 2 5" xfId="12675" xr:uid="{00000000-0005-0000-0000-000076160000}"/>
    <cellStyle name="20% - Accent3 7 2 3" xfId="7879" xr:uid="{00000000-0005-0000-0000-000077160000}"/>
    <cellStyle name="20% - Accent3 7 2 3 2" xfId="25075" xr:uid="{00000000-0005-0000-0000-000078160000}"/>
    <cellStyle name="20% - Accent3 7 2 3 3" xfId="14674" xr:uid="{00000000-0005-0000-0000-000079160000}"/>
    <cellStyle name="20% - Accent3 7 2 4" xfId="4271" xr:uid="{00000000-0005-0000-0000-00007A160000}"/>
    <cellStyle name="20% - Accent3 7 2 4 2" xfId="21467" xr:uid="{00000000-0005-0000-0000-00007B160000}"/>
    <cellStyle name="20% - Accent3 7 2 5" xfId="18310" xr:uid="{00000000-0005-0000-0000-00007C160000}"/>
    <cellStyle name="20% - Accent3 7 2 6" xfId="11066" xr:uid="{00000000-0005-0000-0000-00007D160000}"/>
    <cellStyle name="20% - Accent3 7 3" xfId="1518" xr:uid="{00000000-0005-0000-0000-00007E160000}"/>
    <cellStyle name="20% - Accent3 7 3 2" xfId="3119" xr:uid="{00000000-0005-0000-0000-00007F160000}"/>
    <cellStyle name="20% - Accent3 7 3 2 2" xfId="9884" xr:uid="{00000000-0005-0000-0000-000080160000}"/>
    <cellStyle name="20% - Accent3 7 3 2 2 2" xfId="27080" xr:uid="{00000000-0005-0000-0000-000081160000}"/>
    <cellStyle name="20% - Accent3 7 3 2 2 3" xfId="16679" xr:uid="{00000000-0005-0000-0000-000082160000}"/>
    <cellStyle name="20% - Accent3 7 3 2 3" xfId="6276" xr:uid="{00000000-0005-0000-0000-000083160000}"/>
    <cellStyle name="20% - Accent3 7 3 2 3 2" xfId="23472" xr:uid="{00000000-0005-0000-0000-000084160000}"/>
    <cellStyle name="20% - Accent3 7 3 2 4" xfId="20315" xr:uid="{00000000-0005-0000-0000-000085160000}"/>
    <cellStyle name="20% - Accent3 7 3 2 5" xfId="13071" xr:uid="{00000000-0005-0000-0000-000086160000}"/>
    <cellStyle name="20% - Accent3 7 3 3" xfId="8287" xr:uid="{00000000-0005-0000-0000-000087160000}"/>
    <cellStyle name="20% - Accent3 7 3 3 2" xfId="25483" xr:uid="{00000000-0005-0000-0000-000088160000}"/>
    <cellStyle name="20% - Accent3 7 3 3 3" xfId="15082" xr:uid="{00000000-0005-0000-0000-000089160000}"/>
    <cellStyle name="20% - Accent3 7 3 4" xfId="4679" xr:uid="{00000000-0005-0000-0000-00008A160000}"/>
    <cellStyle name="20% - Accent3 7 3 4 2" xfId="21875" xr:uid="{00000000-0005-0000-0000-00008B160000}"/>
    <cellStyle name="20% - Accent3 7 3 5" xfId="18718" xr:uid="{00000000-0005-0000-0000-00008C160000}"/>
    <cellStyle name="20% - Accent3 7 3 6" xfId="11474" xr:uid="{00000000-0005-0000-0000-00008D160000}"/>
    <cellStyle name="20% - Accent3 7 4" xfId="1926" xr:uid="{00000000-0005-0000-0000-00008E160000}"/>
    <cellStyle name="20% - Accent3 7 4 2" xfId="3515" xr:uid="{00000000-0005-0000-0000-00008F160000}"/>
    <cellStyle name="20% - Accent3 7 4 2 2" xfId="10280" xr:uid="{00000000-0005-0000-0000-000090160000}"/>
    <cellStyle name="20% - Accent3 7 4 2 2 2" xfId="27476" xr:uid="{00000000-0005-0000-0000-000091160000}"/>
    <cellStyle name="20% - Accent3 7 4 2 2 3" xfId="17075" xr:uid="{00000000-0005-0000-0000-000092160000}"/>
    <cellStyle name="20% - Accent3 7 4 2 3" xfId="6672" xr:uid="{00000000-0005-0000-0000-000093160000}"/>
    <cellStyle name="20% - Accent3 7 4 2 3 2" xfId="23868" xr:uid="{00000000-0005-0000-0000-000094160000}"/>
    <cellStyle name="20% - Accent3 7 4 2 4" xfId="20711" xr:uid="{00000000-0005-0000-0000-000095160000}"/>
    <cellStyle name="20% - Accent3 7 4 2 5" xfId="13467" xr:uid="{00000000-0005-0000-0000-000096160000}"/>
    <cellStyle name="20% - Accent3 7 4 3" xfId="8695" xr:uid="{00000000-0005-0000-0000-000097160000}"/>
    <cellStyle name="20% - Accent3 7 4 3 2" xfId="25891" xr:uid="{00000000-0005-0000-0000-000098160000}"/>
    <cellStyle name="20% - Accent3 7 4 3 3" xfId="15490" xr:uid="{00000000-0005-0000-0000-000099160000}"/>
    <cellStyle name="20% - Accent3 7 4 4" xfId="5087" xr:uid="{00000000-0005-0000-0000-00009A160000}"/>
    <cellStyle name="20% - Accent3 7 4 4 2" xfId="22283" xr:uid="{00000000-0005-0000-0000-00009B160000}"/>
    <cellStyle name="20% - Accent3 7 4 5" xfId="19126" xr:uid="{00000000-0005-0000-0000-00009C160000}"/>
    <cellStyle name="20% - Accent3 7 4 6" xfId="11882" xr:uid="{00000000-0005-0000-0000-00009D160000}"/>
    <cellStyle name="20% - Accent3 7 5" xfId="2285" xr:uid="{00000000-0005-0000-0000-00009E160000}"/>
    <cellStyle name="20% - Accent3 7 5 2" xfId="9051" xr:uid="{00000000-0005-0000-0000-00009F160000}"/>
    <cellStyle name="20% - Accent3 7 5 2 2" xfId="26247" xr:uid="{00000000-0005-0000-0000-0000A0160000}"/>
    <cellStyle name="20% - Accent3 7 5 2 3" xfId="15846" xr:uid="{00000000-0005-0000-0000-0000A1160000}"/>
    <cellStyle name="20% - Accent3 7 5 3" xfId="5443" xr:uid="{00000000-0005-0000-0000-0000A2160000}"/>
    <cellStyle name="20% - Accent3 7 5 3 2" xfId="22639" xr:uid="{00000000-0005-0000-0000-0000A3160000}"/>
    <cellStyle name="20% - Accent3 7 5 4" xfId="19482" xr:uid="{00000000-0005-0000-0000-0000A4160000}"/>
    <cellStyle name="20% - Accent3 7 5 5" xfId="12238" xr:uid="{00000000-0005-0000-0000-0000A5160000}"/>
    <cellStyle name="20% - Accent3 7 6" xfId="702" xr:uid="{00000000-0005-0000-0000-0000A6160000}"/>
    <cellStyle name="20% - Accent3 7 6 2" xfId="7471" xr:uid="{00000000-0005-0000-0000-0000A7160000}"/>
    <cellStyle name="20% - Accent3 7 6 2 2" xfId="24667" xr:uid="{00000000-0005-0000-0000-0000A8160000}"/>
    <cellStyle name="20% - Accent3 7 6 3" xfId="17902" xr:uid="{00000000-0005-0000-0000-0000A9160000}"/>
    <cellStyle name="20% - Accent3 7 6 4" xfId="14266" xr:uid="{00000000-0005-0000-0000-0000AA160000}"/>
    <cellStyle name="20% - Accent3 7 7" xfId="7104" xr:uid="{00000000-0005-0000-0000-0000AB160000}"/>
    <cellStyle name="20% - Accent3 7 7 2" xfId="24300" xr:uid="{00000000-0005-0000-0000-0000AC160000}"/>
    <cellStyle name="20% - Accent3 7 7 3" xfId="13899" xr:uid="{00000000-0005-0000-0000-0000AD160000}"/>
    <cellStyle name="20% - Accent3 7 8" xfId="3863" xr:uid="{00000000-0005-0000-0000-0000AE160000}"/>
    <cellStyle name="20% - Accent3 7 8 2" xfId="21059" xr:uid="{00000000-0005-0000-0000-0000AF160000}"/>
    <cellStyle name="20% - Accent3 7 9" xfId="17535" xr:uid="{00000000-0005-0000-0000-0000B0160000}"/>
    <cellStyle name="20% - Accent3 8" xfId="347" xr:uid="{00000000-0005-0000-0000-0000B1160000}"/>
    <cellStyle name="20% - Accent3 8 10" xfId="27882" xr:uid="{00000000-0005-0000-0000-0000B2160000}"/>
    <cellStyle name="20% - Accent3 8 11" xfId="10670" xr:uid="{00000000-0005-0000-0000-0000B3160000}"/>
    <cellStyle name="20% - Accent3 8 2" xfId="1122" xr:uid="{00000000-0005-0000-0000-0000B4160000}"/>
    <cellStyle name="20% - Accent3 8 2 2" xfId="2735" xr:uid="{00000000-0005-0000-0000-0000B5160000}"/>
    <cellStyle name="20% - Accent3 8 2 2 2" xfId="9500" xr:uid="{00000000-0005-0000-0000-0000B6160000}"/>
    <cellStyle name="20% - Accent3 8 2 2 2 2" xfId="26696" xr:uid="{00000000-0005-0000-0000-0000B7160000}"/>
    <cellStyle name="20% - Accent3 8 2 2 2 3" xfId="16295" xr:uid="{00000000-0005-0000-0000-0000B8160000}"/>
    <cellStyle name="20% - Accent3 8 2 2 3" xfId="5892" xr:uid="{00000000-0005-0000-0000-0000B9160000}"/>
    <cellStyle name="20% - Accent3 8 2 2 3 2" xfId="23088" xr:uid="{00000000-0005-0000-0000-0000BA160000}"/>
    <cellStyle name="20% - Accent3 8 2 2 4" xfId="19931" xr:uid="{00000000-0005-0000-0000-0000BB160000}"/>
    <cellStyle name="20% - Accent3 8 2 2 5" xfId="12687" xr:uid="{00000000-0005-0000-0000-0000BC160000}"/>
    <cellStyle name="20% - Accent3 8 2 3" xfId="7891" xr:uid="{00000000-0005-0000-0000-0000BD160000}"/>
    <cellStyle name="20% - Accent3 8 2 3 2" xfId="25087" xr:uid="{00000000-0005-0000-0000-0000BE160000}"/>
    <cellStyle name="20% - Accent3 8 2 3 3" xfId="14686" xr:uid="{00000000-0005-0000-0000-0000BF160000}"/>
    <cellStyle name="20% - Accent3 8 2 4" xfId="4283" xr:uid="{00000000-0005-0000-0000-0000C0160000}"/>
    <cellStyle name="20% - Accent3 8 2 4 2" xfId="21479" xr:uid="{00000000-0005-0000-0000-0000C1160000}"/>
    <cellStyle name="20% - Accent3 8 2 5" xfId="18322" xr:uid="{00000000-0005-0000-0000-0000C2160000}"/>
    <cellStyle name="20% - Accent3 8 2 6" xfId="11078" xr:uid="{00000000-0005-0000-0000-0000C3160000}"/>
    <cellStyle name="20% - Accent3 8 3" xfId="1530" xr:uid="{00000000-0005-0000-0000-0000C4160000}"/>
    <cellStyle name="20% - Accent3 8 3 2" xfId="3131" xr:uid="{00000000-0005-0000-0000-0000C5160000}"/>
    <cellStyle name="20% - Accent3 8 3 2 2" xfId="9896" xr:uid="{00000000-0005-0000-0000-0000C6160000}"/>
    <cellStyle name="20% - Accent3 8 3 2 2 2" xfId="27092" xr:uid="{00000000-0005-0000-0000-0000C7160000}"/>
    <cellStyle name="20% - Accent3 8 3 2 2 3" xfId="16691" xr:uid="{00000000-0005-0000-0000-0000C8160000}"/>
    <cellStyle name="20% - Accent3 8 3 2 3" xfId="6288" xr:uid="{00000000-0005-0000-0000-0000C9160000}"/>
    <cellStyle name="20% - Accent3 8 3 2 3 2" xfId="23484" xr:uid="{00000000-0005-0000-0000-0000CA160000}"/>
    <cellStyle name="20% - Accent3 8 3 2 4" xfId="20327" xr:uid="{00000000-0005-0000-0000-0000CB160000}"/>
    <cellStyle name="20% - Accent3 8 3 2 5" xfId="13083" xr:uid="{00000000-0005-0000-0000-0000CC160000}"/>
    <cellStyle name="20% - Accent3 8 3 3" xfId="8299" xr:uid="{00000000-0005-0000-0000-0000CD160000}"/>
    <cellStyle name="20% - Accent3 8 3 3 2" xfId="25495" xr:uid="{00000000-0005-0000-0000-0000CE160000}"/>
    <cellStyle name="20% - Accent3 8 3 3 3" xfId="15094" xr:uid="{00000000-0005-0000-0000-0000CF160000}"/>
    <cellStyle name="20% - Accent3 8 3 4" xfId="4691" xr:uid="{00000000-0005-0000-0000-0000D0160000}"/>
    <cellStyle name="20% - Accent3 8 3 4 2" xfId="21887" xr:uid="{00000000-0005-0000-0000-0000D1160000}"/>
    <cellStyle name="20% - Accent3 8 3 5" xfId="18730" xr:uid="{00000000-0005-0000-0000-0000D2160000}"/>
    <cellStyle name="20% - Accent3 8 3 6" xfId="11486" xr:uid="{00000000-0005-0000-0000-0000D3160000}"/>
    <cellStyle name="20% - Accent3 8 4" xfId="1938" xr:uid="{00000000-0005-0000-0000-0000D4160000}"/>
    <cellStyle name="20% - Accent3 8 4 2" xfId="3527" xr:uid="{00000000-0005-0000-0000-0000D5160000}"/>
    <cellStyle name="20% - Accent3 8 4 2 2" xfId="10292" xr:uid="{00000000-0005-0000-0000-0000D6160000}"/>
    <cellStyle name="20% - Accent3 8 4 2 2 2" xfId="27488" xr:uid="{00000000-0005-0000-0000-0000D7160000}"/>
    <cellStyle name="20% - Accent3 8 4 2 2 3" xfId="17087" xr:uid="{00000000-0005-0000-0000-0000D8160000}"/>
    <cellStyle name="20% - Accent3 8 4 2 3" xfId="6684" xr:uid="{00000000-0005-0000-0000-0000D9160000}"/>
    <cellStyle name="20% - Accent3 8 4 2 3 2" xfId="23880" xr:uid="{00000000-0005-0000-0000-0000DA160000}"/>
    <cellStyle name="20% - Accent3 8 4 2 4" xfId="20723" xr:uid="{00000000-0005-0000-0000-0000DB160000}"/>
    <cellStyle name="20% - Accent3 8 4 2 5" xfId="13479" xr:uid="{00000000-0005-0000-0000-0000DC160000}"/>
    <cellStyle name="20% - Accent3 8 4 3" xfId="8707" xr:uid="{00000000-0005-0000-0000-0000DD160000}"/>
    <cellStyle name="20% - Accent3 8 4 3 2" xfId="25903" xr:uid="{00000000-0005-0000-0000-0000DE160000}"/>
    <cellStyle name="20% - Accent3 8 4 3 3" xfId="15502" xr:uid="{00000000-0005-0000-0000-0000DF160000}"/>
    <cellStyle name="20% - Accent3 8 4 4" xfId="5099" xr:uid="{00000000-0005-0000-0000-0000E0160000}"/>
    <cellStyle name="20% - Accent3 8 4 4 2" xfId="22295" xr:uid="{00000000-0005-0000-0000-0000E1160000}"/>
    <cellStyle name="20% - Accent3 8 4 5" xfId="19138" xr:uid="{00000000-0005-0000-0000-0000E2160000}"/>
    <cellStyle name="20% - Accent3 8 4 6" xfId="11894" xr:uid="{00000000-0005-0000-0000-0000E3160000}"/>
    <cellStyle name="20% - Accent3 8 5" xfId="2297" xr:uid="{00000000-0005-0000-0000-0000E4160000}"/>
    <cellStyle name="20% - Accent3 8 5 2" xfId="9063" xr:uid="{00000000-0005-0000-0000-0000E5160000}"/>
    <cellStyle name="20% - Accent3 8 5 2 2" xfId="26259" xr:uid="{00000000-0005-0000-0000-0000E6160000}"/>
    <cellStyle name="20% - Accent3 8 5 2 3" xfId="15858" xr:uid="{00000000-0005-0000-0000-0000E7160000}"/>
    <cellStyle name="20% - Accent3 8 5 3" xfId="5455" xr:uid="{00000000-0005-0000-0000-0000E8160000}"/>
    <cellStyle name="20% - Accent3 8 5 3 2" xfId="22651" xr:uid="{00000000-0005-0000-0000-0000E9160000}"/>
    <cellStyle name="20% - Accent3 8 5 4" xfId="19494" xr:uid="{00000000-0005-0000-0000-0000EA160000}"/>
    <cellStyle name="20% - Accent3 8 5 5" xfId="12250" xr:uid="{00000000-0005-0000-0000-0000EB160000}"/>
    <cellStyle name="20% - Accent3 8 6" xfId="714" xr:uid="{00000000-0005-0000-0000-0000EC160000}"/>
    <cellStyle name="20% - Accent3 8 6 2" xfId="7483" xr:uid="{00000000-0005-0000-0000-0000ED160000}"/>
    <cellStyle name="20% - Accent3 8 6 2 2" xfId="24679" xr:uid="{00000000-0005-0000-0000-0000EE160000}"/>
    <cellStyle name="20% - Accent3 8 6 3" xfId="17914" xr:uid="{00000000-0005-0000-0000-0000EF160000}"/>
    <cellStyle name="20% - Accent3 8 6 4" xfId="14278" xr:uid="{00000000-0005-0000-0000-0000F0160000}"/>
    <cellStyle name="20% - Accent3 8 7" xfId="7116" xr:uid="{00000000-0005-0000-0000-0000F1160000}"/>
    <cellStyle name="20% - Accent3 8 7 2" xfId="24312" xr:uid="{00000000-0005-0000-0000-0000F2160000}"/>
    <cellStyle name="20% - Accent3 8 7 3" xfId="13911" xr:uid="{00000000-0005-0000-0000-0000F3160000}"/>
    <cellStyle name="20% - Accent3 8 8" xfId="3875" xr:uid="{00000000-0005-0000-0000-0000F4160000}"/>
    <cellStyle name="20% - Accent3 8 8 2" xfId="21071" xr:uid="{00000000-0005-0000-0000-0000F5160000}"/>
    <cellStyle name="20% - Accent3 8 9" xfId="17547" xr:uid="{00000000-0005-0000-0000-0000F6160000}"/>
    <cellStyle name="20% - Accent3 9" xfId="433" xr:uid="{00000000-0005-0000-0000-0000F7160000}"/>
    <cellStyle name="20% - Accent3 9 10" xfId="27968" xr:uid="{00000000-0005-0000-0000-0000F8160000}"/>
    <cellStyle name="20% - Accent3 9 11" xfId="10756" xr:uid="{00000000-0005-0000-0000-0000F9160000}"/>
    <cellStyle name="20% - Accent3 9 2" xfId="1208" xr:uid="{00000000-0005-0000-0000-0000FA160000}"/>
    <cellStyle name="20% - Accent3 9 2 2" xfId="2821" xr:uid="{00000000-0005-0000-0000-0000FB160000}"/>
    <cellStyle name="20% - Accent3 9 2 2 2" xfId="9586" xr:uid="{00000000-0005-0000-0000-0000FC160000}"/>
    <cellStyle name="20% - Accent3 9 2 2 2 2" xfId="26782" xr:uid="{00000000-0005-0000-0000-0000FD160000}"/>
    <cellStyle name="20% - Accent3 9 2 2 2 3" xfId="16381" xr:uid="{00000000-0005-0000-0000-0000FE160000}"/>
    <cellStyle name="20% - Accent3 9 2 2 3" xfId="5978" xr:uid="{00000000-0005-0000-0000-0000FF160000}"/>
    <cellStyle name="20% - Accent3 9 2 2 3 2" xfId="23174" xr:uid="{00000000-0005-0000-0000-000000170000}"/>
    <cellStyle name="20% - Accent3 9 2 2 4" xfId="20017" xr:uid="{00000000-0005-0000-0000-000001170000}"/>
    <cellStyle name="20% - Accent3 9 2 2 5" xfId="12773" xr:uid="{00000000-0005-0000-0000-000002170000}"/>
    <cellStyle name="20% - Accent3 9 2 3" xfId="7977" xr:uid="{00000000-0005-0000-0000-000003170000}"/>
    <cellStyle name="20% - Accent3 9 2 3 2" xfId="25173" xr:uid="{00000000-0005-0000-0000-000004170000}"/>
    <cellStyle name="20% - Accent3 9 2 3 3" xfId="14772" xr:uid="{00000000-0005-0000-0000-000005170000}"/>
    <cellStyle name="20% - Accent3 9 2 4" xfId="4369" xr:uid="{00000000-0005-0000-0000-000006170000}"/>
    <cellStyle name="20% - Accent3 9 2 4 2" xfId="21565" xr:uid="{00000000-0005-0000-0000-000007170000}"/>
    <cellStyle name="20% - Accent3 9 2 5" xfId="18408" xr:uid="{00000000-0005-0000-0000-000008170000}"/>
    <cellStyle name="20% - Accent3 9 2 6" xfId="11164" xr:uid="{00000000-0005-0000-0000-000009170000}"/>
    <cellStyle name="20% - Accent3 9 3" xfId="1616" xr:uid="{00000000-0005-0000-0000-00000A170000}"/>
    <cellStyle name="20% - Accent3 9 3 2" xfId="3217" xr:uid="{00000000-0005-0000-0000-00000B170000}"/>
    <cellStyle name="20% - Accent3 9 3 2 2" xfId="9982" xr:uid="{00000000-0005-0000-0000-00000C170000}"/>
    <cellStyle name="20% - Accent3 9 3 2 2 2" xfId="27178" xr:uid="{00000000-0005-0000-0000-00000D170000}"/>
    <cellStyle name="20% - Accent3 9 3 2 2 3" xfId="16777" xr:uid="{00000000-0005-0000-0000-00000E170000}"/>
    <cellStyle name="20% - Accent3 9 3 2 3" xfId="6374" xr:uid="{00000000-0005-0000-0000-00000F170000}"/>
    <cellStyle name="20% - Accent3 9 3 2 3 2" xfId="23570" xr:uid="{00000000-0005-0000-0000-000010170000}"/>
    <cellStyle name="20% - Accent3 9 3 2 4" xfId="20413" xr:uid="{00000000-0005-0000-0000-000011170000}"/>
    <cellStyle name="20% - Accent3 9 3 2 5" xfId="13169" xr:uid="{00000000-0005-0000-0000-000012170000}"/>
    <cellStyle name="20% - Accent3 9 3 3" xfId="8385" xr:uid="{00000000-0005-0000-0000-000013170000}"/>
    <cellStyle name="20% - Accent3 9 3 3 2" xfId="25581" xr:uid="{00000000-0005-0000-0000-000014170000}"/>
    <cellStyle name="20% - Accent3 9 3 3 3" xfId="15180" xr:uid="{00000000-0005-0000-0000-000015170000}"/>
    <cellStyle name="20% - Accent3 9 3 4" xfId="4777" xr:uid="{00000000-0005-0000-0000-000016170000}"/>
    <cellStyle name="20% - Accent3 9 3 4 2" xfId="21973" xr:uid="{00000000-0005-0000-0000-000017170000}"/>
    <cellStyle name="20% - Accent3 9 3 5" xfId="18816" xr:uid="{00000000-0005-0000-0000-000018170000}"/>
    <cellStyle name="20% - Accent3 9 3 6" xfId="11572" xr:uid="{00000000-0005-0000-0000-000019170000}"/>
    <cellStyle name="20% - Accent3 9 4" xfId="2024" xr:uid="{00000000-0005-0000-0000-00001A170000}"/>
    <cellStyle name="20% - Accent3 9 4 2" xfId="3613" xr:uid="{00000000-0005-0000-0000-00001B170000}"/>
    <cellStyle name="20% - Accent3 9 4 2 2" xfId="10378" xr:uid="{00000000-0005-0000-0000-00001C170000}"/>
    <cellStyle name="20% - Accent3 9 4 2 2 2" xfId="27574" xr:uid="{00000000-0005-0000-0000-00001D170000}"/>
    <cellStyle name="20% - Accent3 9 4 2 2 3" xfId="17173" xr:uid="{00000000-0005-0000-0000-00001E170000}"/>
    <cellStyle name="20% - Accent3 9 4 2 3" xfId="6770" xr:uid="{00000000-0005-0000-0000-00001F170000}"/>
    <cellStyle name="20% - Accent3 9 4 2 3 2" xfId="23966" xr:uid="{00000000-0005-0000-0000-000020170000}"/>
    <cellStyle name="20% - Accent3 9 4 2 4" xfId="20809" xr:uid="{00000000-0005-0000-0000-000021170000}"/>
    <cellStyle name="20% - Accent3 9 4 2 5" xfId="13565" xr:uid="{00000000-0005-0000-0000-000022170000}"/>
    <cellStyle name="20% - Accent3 9 4 3" xfId="8793" xr:uid="{00000000-0005-0000-0000-000023170000}"/>
    <cellStyle name="20% - Accent3 9 4 3 2" xfId="25989" xr:uid="{00000000-0005-0000-0000-000024170000}"/>
    <cellStyle name="20% - Accent3 9 4 3 3" xfId="15588" xr:uid="{00000000-0005-0000-0000-000025170000}"/>
    <cellStyle name="20% - Accent3 9 4 4" xfId="5185" xr:uid="{00000000-0005-0000-0000-000026170000}"/>
    <cellStyle name="20% - Accent3 9 4 4 2" xfId="22381" xr:uid="{00000000-0005-0000-0000-000027170000}"/>
    <cellStyle name="20% - Accent3 9 4 5" xfId="19224" xr:uid="{00000000-0005-0000-0000-000028170000}"/>
    <cellStyle name="20% - Accent3 9 4 6" xfId="11980" xr:uid="{00000000-0005-0000-0000-000029170000}"/>
    <cellStyle name="20% - Accent3 9 5" xfId="2383" xr:uid="{00000000-0005-0000-0000-00002A170000}"/>
    <cellStyle name="20% - Accent3 9 5 2" xfId="9149" xr:uid="{00000000-0005-0000-0000-00002B170000}"/>
    <cellStyle name="20% - Accent3 9 5 2 2" xfId="26345" xr:uid="{00000000-0005-0000-0000-00002C170000}"/>
    <cellStyle name="20% - Accent3 9 5 2 3" xfId="15944" xr:uid="{00000000-0005-0000-0000-00002D170000}"/>
    <cellStyle name="20% - Accent3 9 5 3" xfId="5541" xr:uid="{00000000-0005-0000-0000-00002E170000}"/>
    <cellStyle name="20% - Accent3 9 5 3 2" xfId="22737" xr:uid="{00000000-0005-0000-0000-00002F170000}"/>
    <cellStyle name="20% - Accent3 9 5 4" xfId="19580" xr:uid="{00000000-0005-0000-0000-000030170000}"/>
    <cellStyle name="20% - Accent3 9 5 5" xfId="12336" xr:uid="{00000000-0005-0000-0000-000031170000}"/>
    <cellStyle name="20% - Accent3 9 6" xfId="800" xr:uid="{00000000-0005-0000-0000-000032170000}"/>
    <cellStyle name="20% - Accent3 9 6 2" xfId="7569" xr:uid="{00000000-0005-0000-0000-000033170000}"/>
    <cellStyle name="20% - Accent3 9 6 2 2" xfId="24765" xr:uid="{00000000-0005-0000-0000-000034170000}"/>
    <cellStyle name="20% - Accent3 9 6 3" xfId="18000" xr:uid="{00000000-0005-0000-0000-000035170000}"/>
    <cellStyle name="20% - Accent3 9 6 4" xfId="14364" xr:uid="{00000000-0005-0000-0000-000036170000}"/>
    <cellStyle name="20% - Accent3 9 7" xfId="7202" xr:uid="{00000000-0005-0000-0000-000037170000}"/>
    <cellStyle name="20% - Accent3 9 7 2" xfId="24398" xr:uid="{00000000-0005-0000-0000-000038170000}"/>
    <cellStyle name="20% - Accent3 9 7 3" xfId="13997" xr:uid="{00000000-0005-0000-0000-000039170000}"/>
    <cellStyle name="20% - Accent3 9 8" xfId="3961" xr:uid="{00000000-0005-0000-0000-00003A170000}"/>
    <cellStyle name="20% - Accent3 9 8 2" xfId="21157" xr:uid="{00000000-0005-0000-0000-00003B170000}"/>
    <cellStyle name="20% - Accent3 9 9" xfId="17633" xr:uid="{00000000-0005-0000-0000-00003C170000}"/>
    <cellStyle name="20% - Accent4" xfId="37" builtinId="42" customBuiltin="1"/>
    <cellStyle name="20% - Accent4 10" xfId="449" xr:uid="{00000000-0005-0000-0000-00003E170000}"/>
    <cellStyle name="20% - Accent4 10 10" xfId="27984" xr:uid="{00000000-0005-0000-0000-00003F170000}"/>
    <cellStyle name="20% - Accent4 10 11" xfId="10772" xr:uid="{00000000-0005-0000-0000-000040170000}"/>
    <cellStyle name="20% - Accent4 10 2" xfId="1224" xr:uid="{00000000-0005-0000-0000-000041170000}"/>
    <cellStyle name="20% - Accent4 10 2 2" xfId="2837" xr:uid="{00000000-0005-0000-0000-000042170000}"/>
    <cellStyle name="20% - Accent4 10 2 2 2" xfId="9602" xr:uid="{00000000-0005-0000-0000-000043170000}"/>
    <cellStyle name="20% - Accent4 10 2 2 2 2" xfId="26798" xr:uid="{00000000-0005-0000-0000-000044170000}"/>
    <cellStyle name="20% - Accent4 10 2 2 2 3" xfId="16397" xr:uid="{00000000-0005-0000-0000-000045170000}"/>
    <cellStyle name="20% - Accent4 10 2 2 3" xfId="5994" xr:uid="{00000000-0005-0000-0000-000046170000}"/>
    <cellStyle name="20% - Accent4 10 2 2 3 2" xfId="23190" xr:uid="{00000000-0005-0000-0000-000047170000}"/>
    <cellStyle name="20% - Accent4 10 2 2 4" xfId="20033" xr:uid="{00000000-0005-0000-0000-000048170000}"/>
    <cellStyle name="20% - Accent4 10 2 2 5" xfId="12789" xr:uid="{00000000-0005-0000-0000-000049170000}"/>
    <cellStyle name="20% - Accent4 10 2 3" xfId="7993" xr:uid="{00000000-0005-0000-0000-00004A170000}"/>
    <cellStyle name="20% - Accent4 10 2 3 2" xfId="25189" xr:uid="{00000000-0005-0000-0000-00004B170000}"/>
    <cellStyle name="20% - Accent4 10 2 3 3" xfId="14788" xr:uid="{00000000-0005-0000-0000-00004C170000}"/>
    <cellStyle name="20% - Accent4 10 2 4" xfId="4385" xr:uid="{00000000-0005-0000-0000-00004D170000}"/>
    <cellStyle name="20% - Accent4 10 2 4 2" xfId="21581" xr:uid="{00000000-0005-0000-0000-00004E170000}"/>
    <cellStyle name="20% - Accent4 10 2 5" xfId="18424" xr:uid="{00000000-0005-0000-0000-00004F170000}"/>
    <cellStyle name="20% - Accent4 10 2 6" xfId="11180" xr:uid="{00000000-0005-0000-0000-000050170000}"/>
    <cellStyle name="20% - Accent4 10 3" xfId="1632" xr:uid="{00000000-0005-0000-0000-000051170000}"/>
    <cellStyle name="20% - Accent4 10 3 2" xfId="3233" xr:uid="{00000000-0005-0000-0000-000052170000}"/>
    <cellStyle name="20% - Accent4 10 3 2 2" xfId="9998" xr:uid="{00000000-0005-0000-0000-000053170000}"/>
    <cellStyle name="20% - Accent4 10 3 2 2 2" xfId="27194" xr:uid="{00000000-0005-0000-0000-000054170000}"/>
    <cellStyle name="20% - Accent4 10 3 2 2 3" xfId="16793" xr:uid="{00000000-0005-0000-0000-000055170000}"/>
    <cellStyle name="20% - Accent4 10 3 2 3" xfId="6390" xr:uid="{00000000-0005-0000-0000-000056170000}"/>
    <cellStyle name="20% - Accent4 10 3 2 3 2" xfId="23586" xr:uid="{00000000-0005-0000-0000-000057170000}"/>
    <cellStyle name="20% - Accent4 10 3 2 4" xfId="20429" xr:uid="{00000000-0005-0000-0000-000058170000}"/>
    <cellStyle name="20% - Accent4 10 3 2 5" xfId="13185" xr:uid="{00000000-0005-0000-0000-000059170000}"/>
    <cellStyle name="20% - Accent4 10 3 3" xfId="8401" xr:uid="{00000000-0005-0000-0000-00005A170000}"/>
    <cellStyle name="20% - Accent4 10 3 3 2" xfId="25597" xr:uid="{00000000-0005-0000-0000-00005B170000}"/>
    <cellStyle name="20% - Accent4 10 3 3 3" xfId="15196" xr:uid="{00000000-0005-0000-0000-00005C170000}"/>
    <cellStyle name="20% - Accent4 10 3 4" xfId="4793" xr:uid="{00000000-0005-0000-0000-00005D170000}"/>
    <cellStyle name="20% - Accent4 10 3 4 2" xfId="21989" xr:uid="{00000000-0005-0000-0000-00005E170000}"/>
    <cellStyle name="20% - Accent4 10 3 5" xfId="18832" xr:uid="{00000000-0005-0000-0000-00005F170000}"/>
    <cellStyle name="20% - Accent4 10 3 6" xfId="11588" xr:uid="{00000000-0005-0000-0000-000060170000}"/>
    <cellStyle name="20% - Accent4 10 4" xfId="2040" xr:uid="{00000000-0005-0000-0000-000061170000}"/>
    <cellStyle name="20% - Accent4 10 4 2" xfId="3629" xr:uid="{00000000-0005-0000-0000-000062170000}"/>
    <cellStyle name="20% - Accent4 10 4 2 2" xfId="10394" xr:uid="{00000000-0005-0000-0000-000063170000}"/>
    <cellStyle name="20% - Accent4 10 4 2 2 2" xfId="27590" xr:uid="{00000000-0005-0000-0000-000064170000}"/>
    <cellStyle name="20% - Accent4 10 4 2 2 3" xfId="17189" xr:uid="{00000000-0005-0000-0000-000065170000}"/>
    <cellStyle name="20% - Accent4 10 4 2 3" xfId="6786" xr:uid="{00000000-0005-0000-0000-000066170000}"/>
    <cellStyle name="20% - Accent4 10 4 2 3 2" xfId="23982" xr:uid="{00000000-0005-0000-0000-000067170000}"/>
    <cellStyle name="20% - Accent4 10 4 2 4" xfId="20825" xr:uid="{00000000-0005-0000-0000-000068170000}"/>
    <cellStyle name="20% - Accent4 10 4 2 5" xfId="13581" xr:uid="{00000000-0005-0000-0000-000069170000}"/>
    <cellStyle name="20% - Accent4 10 4 3" xfId="8809" xr:uid="{00000000-0005-0000-0000-00006A170000}"/>
    <cellStyle name="20% - Accent4 10 4 3 2" xfId="26005" xr:uid="{00000000-0005-0000-0000-00006B170000}"/>
    <cellStyle name="20% - Accent4 10 4 3 3" xfId="15604" xr:uid="{00000000-0005-0000-0000-00006C170000}"/>
    <cellStyle name="20% - Accent4 10 4 4" xfId="5201" xr:uid="{00000000-0005-0000-0000-00006D170000}"/>
    <cellStyle name="20% - Accent4 10 4 4 2" xfId="22397" xr:uid="{00000000-0005-0000-0000-00006E170000}"/>
    <cellStyle name="20% - Accent4 10 4 5" xfId="19240" xr:uid="{00000000-0005-0000-0000-00006F170000}"/>
    <cellStyle name="20% - Accent4 10 4 6" xfId="11996" xr:uid="{00000000-0005-0000-0000-000070170000}"/>
    <cellStyle name="20% - Accent4 10 5" xfId="2399" xr:uid="{00000000-0005-0000-0000-000071170000}"/>
    <cellStyle name="20% - Accent4 10 5 2" xfId="9165" xr:uid="{00000000-0005-0000-0000-000072170000}"/>
    <cellStyle name="20% - Accent4 10 5 2 2" xfId="26361" xr:uid="{00000000-0005-0000-0000-000073170000}"/>
    <cellStyle name="20% - Accent4 10 5 2 3" xfId="15960" xr:uid="{00000000-0005-0000-0000-000074170000}"/>
    <cellStyle name="20% - Accent4 10 5 3" xfId="5557" xr:uid="{00000000-0005-0000-0000-000075170000}"/>
    <cellStyle name="20% - Accent4 10 5 3 2" xfId="22753" xr:uid="{00000000-0005-0000-0000-000076170000}"/>
    <cellStyle name="20% - Accent4 10 5 4" xfId="19596" xr:uid="{00000000-0005-0000-0000-000077170000}"/>
    <cellStyle name="20% - Accent4 10 5 5" xfId="12352" xr:uid="{00000000-0005-0000-0000-000078170000}"/>
    <cellStyle name="20% - Accent4 10 6" xfId="816" xr:uid="{00000000-0005-0000-0000-000079170000}"/>
    <cellStyle name="20% - Accent4 10 6 2" xfId="7585" xr:uid="{00000000-0005-0000-0000-00007A170000}"/>
    <cellStyle name="20% - Accent4 10 6 2 2" xfId="24781" xr:uid="{00000000-0005-0000-0000-00007B170000}"/>
    <cellStyle name="20% - Accent4 10 6 3" xfId="18016" xr:uid="{00000000-0005-0000-0000-00007C170000}"/>
    <cellStyle name="20% - Accent4 10 6 4" xfId="14380" xr:uid="{00000000-0005-0000-0000-00007D170000}"/>
    <cellStyle name="20% - Accent4 10 7" xfId="7218" xr:uid="{00000000-0005-0000-0000-00007E170000}"/>
    <cellStyle name="20% - Accent4 10 7 2" xfId="24414" xr:uid="{00000000-0005-0000-0000-00007F170000}"/>
    <cellStyle name="20% - Accent4 10 7 3" xfId="14013" xr:uid="{00000000-0005-0000-0000-000080170000}"/>
    <cellStyle name="20% - Accent4 10 8" xfId="3977" xr:uid="{00000000-0005-0000-0000-000081170000}"/>
    <cellStyle name="20% - Accent4 10 8 2" xfId="21173" xr:uid="{00000000-0005-0000-0000-000082170000}"/>
    <cellStyle name="20% - Accent4 10 9" xfId="17649" xr:uid="{00000000-0005-0000-0000-000083170000}"/>
    <cellStyle name="20% - Accent4 11" xfId="128" xr:uid="{00000000-0005-0000-0000-000084170000}"/>
    <cellStyle name="20% - Accent4 11 2" xfId="1317" xr:uid="{00000000-0005-0000-0000-000085170000}"/>
    <cellStyle name="20% - Accent4 11 2 2" xfId="2918" xr:uid="{00000000-0005-0000-0000-000086170000}"/>
    <cellStyle name="20% - Accent4 11 2 2 2" xfId="9683" xr:uid="{00000000-0005-0000-0000-000087170000}"/>
    <cellStyle name="20% - Accent4 11 2 2 2 2" xfId="26879" xr:uid="{00000000-0005-0000-0000-000088170000}"/>
    <cellStyle name="20% - Accent4 11 2 2 2 3" xfId="16478" xr:uid="{00000000-0005-0000-0000-000089170000}"/>
    <cellStyle name="20% - Accent4 11 2 2 3" xfId="6075" xr:uid="{00000000-0005-0000-0000-00008A170000}"/>
    <cellStyle name="20% - Accent4 11 2 2 3 2" xfId="23271" xr:uid="{00000000-0005-0000-0000-00008B170000}"/>
    <cellStyle name="20% - Accent4 11 2 2 4" xfId="20114" xr:uid="{00000000-0005-0000-0000-00008C170000}"/>
    <cellStyle name="20% - Accent4 11 2 2 5" xfId="12870" xr:uid="{00000000-0005-0000-0000-00008D170000}"/>
    <cellStyle name="20% - Accent4 11 2 3" xfId="8086" xr:uid="{00000000-0005-0000-0000-00008E170000}"/>
    <cellStyle name="20% - Accent4 11 2 3 2" xfId="25282" xr:uid="{00000000-0005-0000-0000-00008F170000}"/>
    <cellStyle name="20% - Accent4 11 2 3 3" xfId="14881" xr:uid="{00000000-0005-0000-0000-000090170000}"/>
    <cellStyle name="20% - Accent4 11 2 4" xfId="4478" xr:uid="{00000000-0005-0000-0000-000091170000}"/>
    <cellStyle name="20% - Accent4 11 2 4 2" xfId="21674" xr:uid="{00000000-0005-0000-0000-000092170000}"/>
    <cellStyle name="20% - Accent4 11 2 5" xfId="18517" xr:uid="{00000000-0005-0000-0000-000093170000}"/>
    <cellStyle name="20% - Accent4 11 2 6" xfId="11273" xr:uid="{00000000-0005-0000-0000-000094170000}"/>
    <cellStyle name="20% - Accent4 11 3" xfId="1725" xr:uid="{00000000-0005-0000-0000-000095170000}"/>
    <cellStyle name="20% - Accent4 11 3 2" xfId="3314" xr:uid="{00000000-0005-0000-0000-000096170000}"/>
    <cellStyle name="20% - Accent4 11 3 2 2" xfId="10079" xr:uid="{00000000-0005-0000-0000-000097170000}"/>
    <cellStyle name="20% - Accent4 11 3 2 2 2" xfId="27275" xr:uid="{00000000-0005-0000-0000-000098170000}"/>
    <cellStyle name="20% - Accent4 11 3 2 2 3" xfId="16874" xr:uid="{00000000-0005-0000-0000-000099170000}"/>
    <cellStyle name="20% - Accent4 11 3 2 3" xfId="6471" xr:uid="{00000000-0005-0000-0000-00009A170000}"/>
    <cellStyle name="20% - Accent4 11 3 2 3 2" xfId="23667" xr:uid="{00000000-0005-0000-0000-00009B170000}"/>
    <cellStyle name="20% - Accent4 11 3 2 4" xfId="20510" xr:uid="{00000000-0005-0000-0000-00009C170000}"/>
    <cellStyle name="20% - Accent4 11 3 2 5" xfId="13266" xr:uid="{00000000-0005-0000-0000-00009D170000}"/>
    <cellStyle name="20% - Accent4 11 3 3" xfId="8494" xr:uid="{00000000-0005-0000-0000-00009E170000}"/>
    <cellStyle name="20% - Accent4 11 3 3 2" xfId="25690" xr:uid="{00000000-0005-0000-0000-00009F170000}"/>
    <cellStyle name="20% - Accent4 11 3 3 3" xfId="15289" xr:uid="{00000000-0005-0000-0000-0000A0170000}"/>
    <cellStyle name="20% - Accent4 11 3 4" xfId="4886" xr:uid="{00000000-0005-0000-0000-0000A1170000}"/>
    <cellStyle name="20% - Accent4 11 3 4 2" xfId="22082" xr:uid="{00000000-0005-0000-0000-0000A2170000}"/>
    <cellStyle name="20% - Accent4 11 3 5" xfId="18925" xr:uid="{00000000-0005-0000-0000-0000A3170000}"/>
    <cellStyle name="20% - Accent4 11 3 6" xfId="11681" xr:uid="{00000000-0005-0000-0000-0000A4170000}"/>
    <cellStyle name="20% - Accent4 11 4" xfId="2411" xr:uid="{00000000-0005-0000-0000-0000A5170000}"/>
    <cellStyle name="20% - Accent4 11 4 2" xfId="9176" xr:uid="{00000000-0005-0000-0000-0000A6170000}"/>
    <cellStyle name="20% - Accent4 11 4 2 2" xfId="26372" xr:uid="{00000000-0005-0000-0000-0000A7170000}"/>
    <cellStyle name="20% - Accent4 11 4 2 3" xfId="15971" xr:uid="{00000000-0005-0000-0000-0000A8170000}"/>
    <cellStyle name="20% - Accent4 11 4 3" xfId="5568" xr:uid="{00000000-0005-0000-0000-0000A9170000}"/>
    <cellStyle name="20% - Accent4 11 4 3 2" xfId="22764" xr:uid="{00000000-0005-0000-0000-0000AA170000}"/>
    <cellStyle name="20% - Accent4 11 4 4" xfId="19607" xr:uid="{00000000-0005-0000-0000-0000AB170000}"/>
    <cellStyle name="20% - Accent4 11 4 5" xfId="12363" xr:uid="{00000000-0005-0000-0000-0000AC170000}"/>
    <cellStyle name="20% - Accent4 11 5" xfId="909" xr:uid="{00000000-0005-0000-0000-0000AD170000}"/>
    <cellStyle name="20% - Accent4 11 5 2" xfId="7678" xr:uid="{00000000-0005-0000-0000-0000AE170000}"/>
    <cellStyle name="20% - Accent4 11 5 2 2" xfId="24874" xr:uid="{00000000-0005-0000-0000-0000AF170000}"/>
    <cellStyle name="20% - Accent4 11 5 3" xfId="18109" xr:uid="{00000000-0005-0000-0000-0000B0170000}"/>
    <cellStyle name="20% - Accent4 11 5 4" xfId="14473" xr:uid="{00000000-0005-0000-0000-0000B1170000}"/>
    <cellStyle name="20% - Accent4 11 6" xfId="6903" xr:uid="{00000000-0005-0000-0000-0000B2170000}"/>
    <cellStyle name="20% - Accent4 11 6 2" xfId="24099" xr:uid="{00000000-0005-0000-0000-0000B3170000}"/>
    <cellStyle name="20% - Accent4 11 6 3" xfId="13698" xr:uid="{00000000-0005-0000-0000-0000B4170000}"/>
    <cellStyle name="20% - Accent4 11 7" xfId="4070" xr:uid="{00000000-0005-0000-0000-0000B5170000}"/>
    <cellStyle name="20% - Accent4 11 7 2" xfId="21266" xr:uid="{00000000-0005-0000-0000-0000B6170000}"/>
    <cellStyle name="20% - Accent4 11 8" xfId="17334" xr:uid="{00000000-0005-0000-0000-0000B7170000}"/>
    <cellStyle name="20% - Accent4 11 9" xfId="10865" xr:uid="{00000000-0005-0000-0000-0000B8170000}"/>
    <cellStyle name="20% - Accent4 12" xfId="464" xr:uid="{00000000-0005-0000-0000-0000B9170000}"/>
    <cellStyle name="20% - Accent4 12 2" xfId="2500" xr:uid="{00000000-0005-0000-0000-0000BA170000}"/>
    <cellStyle name="20% - Accent4 12 2 2" xfId="9265" xr:uid="{00000000-0005-0000-0000-0000BB170000}"/>
    <cellStyle name="20% - Accent4 12 2 2 2" xfId="26461" xr:uid="{00000000-0005-0000-0000-0000BC170000}"/>
    <cellStyle name="20% - Accent4 12 2 2 3" xfId="16060" xr:uid="{00000000-0005-0000-0000-0000BD170000}"/>
    <cellStyle name="20% - Accent4 12 2 3" xfId="5657" xr:uid="{00000000-0005-0000-0000-0000BE170000}"/>
    <cellStyle name="20% - Accent4 12 2 3 2" xfId="22853" xr:uid="{00000000-0005-0000-0000-0000BF170000}"/>
    <cellStyle name="20% - Accent4 12 2 4" xfId="19696" xr:uid="{00000000-0005-0000-0000-0000C0170000}"/>
    <cellStyle name="20% - Accent4 12 2 5" xfId="12452" xr:uid="{00000000-0005-0000-0000-0000C1170000}"/>
    <cellStyle name="20% - Accent4 12 3" xfId="828" xr:uid="{00000000-0005-0000-0000-0000C2170000}"/>
    <cellStyle name="20% - Accent4 12 3 2" xfId="7597" xr:uid="{00000000-0005-0000-0000-0000C3170000}"/>
    <cellStyle name="20% - Accent4 12 3 2 2" xfId="24793" xr:uid="{00000000-0005-0000-0000-0000C4170000}"/>
    <cellStyle name="20% - Accent4 12 3 3" xfId="18028" xr:uid="{00000000-0005-0000-0000-0000C5170000}"/>
    <cellStyle name="20% - Accent4 12 3 4" xfId="14392" xr:uid="{00000000-0005-0000-0000-0000C6170000}"/>
    <cellStyle name="20% - Accent4 12 4" xfId="7233" xr:uid="{00000000-0005-0000-0000-0000C7170000}"/>
    <cellStyle name="20% - Accent4 12 4 2" xfId="24429" xr:uid="{00000000-0005-0000-0000-0000C8170000}"/>
    <cellStyle name="20% - Accent4 12 4 3" xfId="14028" xr:uid="{00000000-0005-0000-0000-0000C9170000}"/>
    <cellStyle name="20% - Accent4 12 5" xfId="3989" xr:uid="{00000000-0005-0000-0000-0000CA170000}"/>
    <cellStyle name="20% - Accent4 12 5 2" xfId="21185" xr:uid="{00000000-0005-0000-0000-0000CB170000}"/>
    <cellStyle name="20% - Accent4 12 6" xfId="17664" xr:uid="{00000000-0005-0000-0000-0000CC170000}"/>
    <cellStyle name="20% - Accent4 12 7" xfId="10784" xr:uid="{00000000-0005-0000-0000-0000CD170000}"/>
    <cellStyle name="20% - Accent4 13" xfId="478" xr:uid="{00000000-0005-0000-0000-0000CE170000}"/>
    <cellStyle name="20% - Accent4 13 2" xfId="2514" xr:uid="{00000000-0005-0000-0000-0000CF170000}"/>
    <cellStyle name="20% - Accent4 13 2 2" xfId="9279" xr:uid="{00000000-0005-0000-0000-0000D0170000}"/>
    <cellStyle name="20% - Accent4 13 2 2 2" xfId="26475" xr:uid="{00000000-0005-0000-0000-0000D1170000}"/>
    <cellStyle name="20% - Accent4 13 2 2 3" xfId="16074" xr:uid="{00000000-0005-0000-0000-0000D2170000}"/>
    <cellStyle name="20% - Accent4 13 2 3" xfId="5671" xr:uid="{00000000-0005-0000-0000-0000D3170000}"/>
    <cellStyle name="20% - Accent4 13 2 3 2" xfId="22867" xr:uid="{00000000-0005-0000-0000-0000D4170000}"/>
    <cellStyle name="20% - Accent4 13 2 4" xfId="19710" xr:uid="{00000000-0005-0000-0000-0000D5170000}"/>
    <cellStyle name="20% - Accent4 13 2 5" xfId="12466" xr:uid="{00000000-0005-0000-0000-0000D6170000}"/>
    <cellStyle name="20% - Accent4 13 3" xfId="1236" xr:uid="{00000000-0005-0000-0000-0000D7170000}"/>
    <cellStyle name="20% - Accent4 13 3 2" xfId="8005" xr:uid="{00000000-0005-0000-0000-0000D8170000}"/>
    <cellStyle name="20% - Accent4 13 3 2 2" xfId="25201" xr:uid="{00000000-0005-0000-0000-0000D9170000}"/>
    <cellStyle name="20% - Accent4 13 3 3" xfId="18436" xr:uid="{00000000-0005-0000-0000-0000DA170000}"/>
    <cellStyle name="20% - Accent4 13 3 4" xfId="14800" xr:uid="{00000000-0005-0000-0000-0000DB170000}"/>
    <cellStyle name="20% - Accent4 13 4" xfId="7247" xr:uid="{00000000-0005-0000-0000-0000DC170000}"/>
    <cellStyle name="20% - Accent4 13 4 2" xfId="24443" xr:uid="{00000000-0005-0000-0000-0000DD170000}"/>
    <cellStyle name="20% - Accent4 13 4 3" xfId="14042" xr:uid="{00000000-0005-0000-0000-0000DE170000}"/>
    <cellStyle name="20% - Accent4 13 5" xfId="4397" xr:uid="{00000000-0005-0000-0000-0000DF170000}"/>
    <cellStyle name="20% - Accent4 13 5 2" xfId="21593" xr:uid="{00000000-0005-0000-0000-0000E0170000}"/>
    <cellStyle name="20% - Accent4 13 6" xfId="17678" xr:uid="{00000000-0005-0000-0000-0000E1170000}"/>
    <cellStyle name="20% - Accent4 13 7" xfId="11192" xr:uid="{00000000-0005-0000-0000-0000E2170000}"/>
    <cellStyle name="20% - Accent4 14" xfId="492" xr:uid="{00000000-0005-0000-0000-0000E3170000}"/>
    <cellStyle name="20% - Accent4 14 2" xfId="2526" xr:uid="{00000000-0005-0000-0000-0000E4170000}"/>
    <cellStyle name="20% - Accent4 14 2 2" xfId="9291" xr:uid="{00000000-0005-0000-0000-0000E5170000}"/>
    <cellStyle name="20% - Accent4 14 2 2 2" xfId="26487" xr:uid="{00000000-0005-0000-0000-0000E6170000}"/>
    <cellStyle name="20% - Accent4 14 2 2 3" xfId="16086" xr:uid="{00000000-0005-0000-0000-0000E7170000}"/>
    <cellStyle name="20% - Accent4 14 2 3" xfId="5683" xr:uid="{00000000-0005-0000-0000-0000E8170000}"/>
    <cellStyle name="20% - Accent4 14 2 3 2" xfId="22879" xr:uid="{00000000-0005-0000-0000-0000E9170000}"/>
    <cellStyle name="20% - Accent4 14 2 4" xfId="19722" xr:uid="{00000000-0005-0000-0000-0000EA170000}"/>
    <cellStyle name="20% - Accent4 14 2 5" xfId="12478" xr:uid="{00000000-0005-0000-0000-0000EB170000}"/>
    <cellStyle name="20% - Accent4 14 3" xfId="1644" xr:uid="{00000000-0005-0000-0000-0000EC170000}"/>
    <cellStyle name="20% - Accent4 14 3 2" xfId="8413" xr:uid="{00000000-0005-0000-0000-0000ED170000}"/>
    <cellStyle name="20% - Accent4 14 3 2 2" xfId="25609" xr:uid="{00000000-0005-0000-0000-0000EE170000}"/>
    <cellStyle name="20% - Accent4 14 3 3" xfId="18844" xr:uid="{00000000-0005-0000-0000-0000EF170000}"/>
    <cellStyle name="20% - Accent4 14 3 4" xfId="15208" xr:uid="{00000000-0005-0000-0000-0000F0170000}"/>
    <cellStyle name="20% - Accent4 14 4" xfId="7261" xr:uid="{00000000-0005-0000-0000-0000F1170000}"/>
    <cellStyle name="20% - Accent4 14 4 2" xfId="24457" xr:uid="{00000000-0005-0000-0000-0000F2170000}"/>
    <cellStyle name="20% - Accent4 14 4 3" xfId="14056" xr:uid="{00000000-0005-0000-0000-0000F3170000}"/>
    <cellStyle name="20% - Accent4 14 5" xfId="4805" xr:uid="{00000000-0005-0000-0000-0000F4170000}"/>
    <cellStyle name="20% - Accent4 14 5 2" xfId="22001" xr:uid="{00000000-0005-0000-0000-0000F5170000}"/>
    <cellStyle name="20% - Accent4 14 6" xfId="17692" xr:uid="{00000000-0005-0000-0000-0000F6170000}"/>
    <cellStyle name="20% - Accent4 14 7" xfId="11600" xr:uid="{00000000-0005-0000-0000-0000F7170000}"/>
    <cellStyle name="20% - Accent4 15" xfId="2055" xr:uid="{00000000-0005-0000-0000-0000F8170000}"/>
    <cellStyle name="20% - Accent4 15 2" xfId="3641" xr:uid="{00000000-0005-0000-0000-0000F9170000}"/>
    <cellStyle name="20% - Accent4 15 2 2" xfId="10406" xr:uid="{00000000-0005-0000-0000-0000FA170000}"/>
    <cellStyle name="20% - Accent4 15 2 2 2" xfId="27602" xr:uid="{00000000-0005-0000-0000-0000FB170000}"/>
    <cellStyle name="20% - Accent4 15 2 2 3" xfId="17201" xr:uid="{00000000-0005-0000-0000-0000FC170000}"/>
    <cellStyle name="20% - Accent4 15 2 3" xfId="6798" xr:uid="{00000000-0005-0000-0000-0000FD170000}"/>
    <cellStyle name="20% - Accent4 15 2 3 2" xfId="23994" xr:uid="{00000000-0005-0000-0000-0000FE170000}"/>
    <cellStyle name="20% - Accent4 15 2 4" xfId="20837" xr:uid="{00000000-0005-0000-0000-0000FF170000}"/>
    <cellStyle name="20% - Accent4 15 2 5" xfId="13593" xr:uid="{00000000-0005-0000-0000-000000180000}"/>
    <cellStyle name="20% - Accent4 15 3" xfId="8824" xr:uid="{00000000-0005-0000-0000-000001180000}"/>
    <cellStyle name="20% - Accent4 15 3 2" xfId="26020" xr:uid="{00000000-0005-0000-0000-000002180000}"/>
    <cellStyle name="20% - Accent4 15 3 3" xfId="15619" xr:uid="{00000000-0005-0000-0000-000003180000}"/>
    <cellStyle name="20% - Accent4 15 4" xfId="5216" xr:uid="{00000000-0005-0000-0000-000004180000}"/>
    <cellStyle name="20% - Accent4 15 4 2" xfId="22412" xr:uid="{00000000-0005-0000-0000-000005180000}"/>
    <cellStyle name="20% - Accent4 15 5" xfId="19255" xr:uid="{00000000-0005-0000-0000-000006180000}"/>
    <cellStyle name="20% - Accent4 15 6" xfId="12011" xr:uid="{00000000-0005-0000-0000-000007180000}"/>
    <cellStyle name="20% - Accent4 16" xfId="2069" xr:uid="{00000000-0005-0000-0000-000008180000}"/>
    <cellStyle name="20% - Accent4 16 2" xfId="3653" xr:uid="{00000000-0005-0000-0000-000009180000}"/>
    <cellStyle name="20% - Accent4 16 2 2" xfId="10418" xr:uid="{00000000-0005-0000-0000-00000A180000}"/>
    <cellStyle name="20% - Accent4 16 2 2 2" xfId="27614" xr:uid="{00000000-0005-0000-0000-00000B180000}"/>
    <cellStyle name="20% - Accent4 16 2 2 3" xfId="17213" xr:uid="{00000000-0005-0000-0000-00000C180000}"/>
    <cellStyle name="20% - Accent4 16 2 3" xfId="6810" xr:uid="{00000000-0005-0000-0000-00000D180000}"/>
    <cellStyle name="20% - Accent4 16 2 3 2" xfId="24006" xr:uid="{00000000-0005-0000-0000-00000E180000}"/>
    <cellStyle name="20% - Accent4 16 2 4" xfId="20849" xr:uid="{00000000-0005-0000-0000-00000F180000}"/>
    <cellStyle name="20% - Accent4 16 2 5" xfId="13605" xr:uid="{00000000-0005-0000-0000-000010180000}"/>
    <cellStyle name="20% - Accent4 16 3" xfId="8838" xr:uid="{00000000-0005-0000-0000-000011180000}"/>
    <cellStyle name="20% - Accent4 16 3 2" xfId="26034" xr:uid="{00000000-0005-0000-0000-000012180000}"/>
    <cellStyle name="20% - Accent4 16 3 3" xfId="15633" xr:uid="{00000000-0005-0000-0000-000013180000}"/>
    <cellStyle name="20% - Accent4 16 4" xfId="5230" xr:uid="{00000000-0005-0000-0000-000014180000}"/>
    <cellStyle name="20% - Accent4 16 4 2" xfId="22426" xr:uid="{00000000-0005-0000-0000-000015180000}"/>
    <cellStyle name="20% - Accent4 16 5" xfId="19269" xr:uid="{00000000-0005-0000-0000-000016180000}"/>
    <cellStyle name="20% - Accent4 16 6" xfId="12025" xr:uid="{00000000-0005-0000-0000-000017180000}"/>
    <cellStyle name="20% - Accent4 17" xfId="2084" xr:uid="{00000000-0005-0000-0000-000018180000}"/>
    <cellStyle name="20% - Accent4 17 2" xfId="8853" xr:uid="{00000000-0005-0000-0000-000019180000}"/>
    <cellStyle name="20% - Accent4 17 2 2" xfId="26049" xr:uid="{00000000-0005-0000-0000-00001A180000}"/>
    <cellStyle name="20% - Accent4 17 2 3" xfId="15648" xr:uid="{00000000-0005-0000-0000-00001B180000}"/>
    <cellStyle name="20% - Accent4 17 3" xfId="5245" xr:uid="{00000000-0005-0000-0000-00001C180000}"/>
    <cellStyle name="20% - Accent4 17 3 2" xfId="22441" xr:uid="{00000000-0005-0000-0000-00001D180000}"/>
    <cellStyle name="20% - Accent4 17 4" xfId="19284" xr:uid="{00000000-0005-0000-0000-00001E180000}"/>
    <cellStyle name="20% - Accent4 17 5" xfId="12040" xr:uid="{00000000-0005-0000-0000-00001F180000}"/>
    <cellStyle name="20% - Accent4 18" xfId="501" xr:uid="{00000000-0005-0000-0000-000020180000}"/>
    <cellStyle name="20% - Accent4 18 2" xfId="7270" xr:uid="{00000000-0005-0000-0000-000021180000}"/>
    <cellStyle name="20% - Accent4 18 2 2" xfId="24466" xr:uid="{00000000-0005-0000-0000-000022180000}"/>
    <cellStyle name="20% - Accent4 18 3" xfId="17701" xr:uid="{00000000-0005-0000-0000-000023180000}"/>
    <cellStyle name="20% - Accent4 18 4" xfId="14065" xr:uid="{00000000-0005-0000-0000-000024180000}"/>
    <cellStyle name="20% - Accent4 19" xfId="6822" xr:uid="{00000000-0005-0000-0000-000025180000}"/>
    <cellStyle name="20% - Accent4 19 2" xfId="24018" xr:uid="{00000000-0005-0000-0000-000026180000}"/>
    <cellStyle name="20% - Accent4 19 3" xfId="13617" xr:uid="{00000000-0005-0000-0000-000027180000}"/>
    <cellStyle name="20% - Accent4 2" xfId="54" xr:uid="{00000000-0005-0000-0000-000028180000}"/>
    <cellStyle name="20% - Accent4 2 10" xfId="1655" xr:uid="{00000000-0005-0000-0000-000029180000}"/>
    <cellStyle name="20% - Accent4 2 10 2" xfId="3244" xr:uid="{00000000-0005-0000-0000-00002A180000}"/>
    <cellStyle name="20% - Accent4 2 10 2 2" xfId="10009" xr:uid="{00000000-0005-0000-0000-00002B180000}"/>
    <cellStyle name="20% - Accent4 2 10 2 2 2" xfId="27205" xr:uid="{00000000-0005-0000-0000-00002C180000}"/>
    <cellStyle name="20% - Accent4 2 10 2 2 3" xfId="16804" xr:uid="{00000000-0005-0000-0000-00002D180000}"/>
    <cellStyle name="20% - Accent4 2 10 2 3" xfId="6401" xr:uid="{00000000-0005-0000-0000-00002E180000}"/>
    <cellStyle name="20% - Accent4 2 10 2 3 2" xfId="23597" xr:uid="{00000000-0005-0000-0000-00002F180000}"/>
    <cellStyle name="20% - Accent4 2 10 2 4" xfId="20440" xr:uid="{00000000-0005-0000-0000-000030180000}"/>
    <cellStyle name="20% - Accent4 2 10 2 5" xfId="13196" xr:uid="{00000000-0005-0000-0000-000031180000}"/>
    <cellStyle name="20% - Accent4 2 10 3" xfId="8424" xr:uid="{00000000-0005-0000-0000-000032180000}"/>
    <cellStyle name="20% - Accent4 2 10 3 2" xfId="25620" xr:uid="{00000000-0005-0000-0000-000033180000}"/>
    <cellStyle name="20% - Accent4 2 10 3 3" xfId="15219" xr:uid="{00000000-0005-0000-0000-000034180000}"/>
    <cellStyle name="20% - Accent4 2 10 4" xfId="4816" xr:uid="{00000000-0005-0000-0000-000035180000}"/>
    <cellStyle name="20% - Accent4 2 10 4 2" xfId="22012" xr:uid="{00000000-0005-0000-0000-000036180000}"/>
    <cellStyle name="20% - Accent4 2 10 5" xfId="18855" xr:uid="{00000000-0005-0000-0000-000037180000}"/>
    <cellStyle name="20% - Accent4 2 10 6" xfId="11611" xr:uid="{00000000-0005-0000-0000-000038180000}"/>
    <cellStyle name="20% - Accent4 2 11" xfId="2103" xr:uid="{00000000-0005-0000-0000-000039180000}"/>
    <cellStyle name="20% - Accent4 2 11 2" xfId="8869" xr:uid="{00000000-0005-0000-0000-00003A180000}"/>
    <cellStyle name="20% - Accent4 2 11 2 2" xfId="26065" xr:uid="{00000000-0005-0000-0000-00003B180000}"/>
    <cellStyle name="20% - Accent4 2 11 2 3" xfId="15664" xr:uid="{00000000-0005-0000-0000-00003C180000}"/>
    <cellStyle name="20% - Accent4 2 11 3" xfId="5261" xr:uid="{00000000-0005-0000-0000-00003D180000}"/>
    <cellStyle name="20% - Accent4 2 11 3 2" xfId="22457" xr:uid="{00000000-0005-0000-0000-00003E180000}"/>
    <cellStyle name="20% - Accent4 2 11 4" xfId="19300" xr:uid="{00000000-0005-0000-0000-00003F180000}"/>
    <cellStyle name="20% - Accent4 2 11 5" xfId="12056" xr:uid="{00000000-0005-0000-0000-000040180000}"/>
    <cellStyle name="20% - Accent4 2 12" xfId="520" xr:uid="{00000000-0005-0000-0000-000041180000}"/>
    <cellStyle name="20% - Accent4 2 12 2" xfId="7289" xr:uid="{00000000-0005-0000-0000-000042180000}"/>
    <cellStyle name="20% - Accent4 2 12 2 2" xfId="24485" xr:uid="{00000000-0005-0000-0000-000043180000}"/>
    <cellStyle name="20% - Accent4 2 12 3" xfId="17720" xr:uid="{00000000-0005-0000-0000-000044180000}"/>
    <cellStyle name="20% - Accent4 2 12 4" xfId="14084" xr:uid="{00000000-0005-0000-0000-000045180000}"/>
    <cellStyle name="20% - Accent4 2 13" xfId="6833" xr:uid="{00000000-0005-0000-0000-000046180000}"/>
    <cellStyle name="20% - Accent4 2 13 2" xfId="24029" xr:uid="{00000000-0005-0000-0000-000047180000}"/>
    <cellStyle name="20% - Accent4 2 13 3" xfId="13628" xr:uid="{00000000-0005-0000-0000-000048180000}"/>
    <cellStyle name="20% - Accent4 2 14" xfId="3681" xr:uid="{00000000-0005-0000-0000-000049180000}"/>
    <cellStyle name="20% - Accent4 2 14 2" xfId="20877" xr:uid="{00000000-0005-0000-0000-00004A180000}"/>
    <cellStyle name="20% - Accent4 2 15" xfId="17264" xr:uid="{00000000-0005-0000-0000-00004B180000}"/>
    <cellStyle name="20% - Accent4 2 16" xfId="27688" xr:uid="{00000000-0005-0000-0000-00004C180000}"/>
    <cellStyle name="20% - Accent4 2 17" xfId="10476" xr:uid="{00000000-0005-0000-0000-00004D180000}"/>
    <cellStyle name="20% - Accent4 2 2" xfId="91" xr:uid="{00000000-0005-0000-0000-00004E180000}"/>
    <cellStyle name="20% - Accent4 2 2 10" xfId="6866" xr:uid="{00000000-0005-0000-0000-00004F180000}"/>
    <cellStyle name="20% - Accent4 2 2 10 2" xfId="24062" xr:uid="{00000000-0005-0000-0000-000050180000}"/>
    <cellStyle name="20% - Accent4 2 2 10 3" xfId="13661" xr:uid="{00000000-0005-0000-0000-000051180000}"/>
    <cellStyle name="20% - Accent4 2 2 11" xfId="3737" xr:uid="{00000000-0005-0000-0000-000052180000}"/>
    <cellStyle name="20% - Accent4 2 2 11 2" xfId="20933" xr:uid="{00000000-0005-0000-0000-000053180000}"/>
    <cellStyle name="20% - Accent4 2 2 12" xfId="17297" xr:uid="{00000000-0005-0000-0000-000054180000}"/>
    <cellStyle name="20% - Accent4 2 2 13" xfId="27744" xr:uid="{00000000-0005-0000-0000-000055180000}"/>
    <cellStyle name="20% - Accent4 2 2 14" xfId="10532" xr:uid="{00000000-0005-0000-0000-000056180000}"/>
    <cellStyle name="20% - Accent4 2 2 2" xfId="295" xr:uid="{00000000-0005-0000-0000-000057180000}"/>
    <cellStyle name="20% - Accent4 2 2 2 10" xfId="27830" xr:uid="{00000000-0005-0000-0000-000058180000}"/>
    <cellStyle name="20% - Accent4 2 2 2 11" xfId="10618" xr:uid="{00000000-0005-0000-0000-000059180000}"/>
    <cellStyle name="20% - Accent4 2 2 2 2" xfId="1070" xr:uid="{00000000-0005-0000-0000-00005A180000}"/>
    <cellStyle name="20% - Accent4 2 2 2 2 2" xfId="2683" xr:uid="{00000000-0005-0000-0000-00005B180000}"/>
    <cellStyle name="20% - Accent4 2 2 2 2 2 2" xfId="9448" xr:uid="{00000000-0005-0000-0000-00005C180000}"/>
    <cellStyle name="20% - Accent4 2 2 2 2 2 2 2" xfId="26644" xr:uid="{00000000-0005-0000-0000-00005D180000}"/>
    <cellStyle name="20% - Accent4 2 2 2 2 2 2 3" xfId="16243" xr:uid="{00000000-0005-0000-0000-00005E180000}"/>
    <cellStyle name="20% - Accent4 2 2 2 2 2 3" xfId="5840" xr:uid="{00000000-0005-0000-0000-00005F180000}"/>
    <cellStyle name="20% - Accent4 2 2 2 2 2 3 2" xfId="23036" xr:uid="{00000000-0005-0000-0000-000060180000}"/>
    <cellStyle name="20% - Accent4 2 2 2 2 2 4" xfId="19879" xr:uid="{00000000-0005-0000-0000-000061180000}"/>
    <cellStyle name="20% - Accent4 2 2 2 2 2 5" xfId="12635" xr:uid="{00000000-0005-0000-0000-000062180000}"/>
    <cellStyle name="20% - Accent4 2 2 2 2 3" xfId="7839" xr:uid="{00000000-0005-0000-0000-000063180000}"/>
    <cellStyle name="20% - Accent4 2 2 2 2 3 2" xfId="25035" xr:uid="{00000000-0005-0000-0000-000064180000}"/>
    <cellStyle name="20% - Accent4 2 2 2 2 3 3" xfId="14634" xr:uid="{00000000-0005-0000-0000-000065180000}"/>
    <cellStyle name="20% - Accent4 2 2 2 2 4" xfId="4231" xr:uid="{00000000-0005-0000-0000-000066180000}"/>
    <cellStyle name="20% - Accent4 2 2 2 2 4 2" xfId="21427" xr:uid="{00000000-0005-0000-0000-000067180000}"/>
    <cellStyle name="20% - Accent4 2 2 2 2 5" xfId="18270" xr:uid="{00000000-0005-0000-0000-000068180000}"/>
    <cellStyle name="20% - Accent4 2 2 2 2 6" xfId="11026" xr:uid="{00000000-0005-0000-0000-000069180000}"/>
    <cellStyle name="20% - Accent4 2 2 2 3" xfId="1478" xr:uid="{00000000-0005-0000-0000-00006A180000}"/>
    <cellStyle name="20% - Accent4 2 2 2 3 2" xfId="3079" xr:uid="{00000000-0005-0000-0000-00006B180000}"/>
    <cellStyle name="20% - Accent4 2 2 2 3 2 2" xfId="9844" xr:uid="{00000000-0005-0000-0000-00006C180000}"/>
    <cellStyle name="20% - Accent4 2 2 2 3 2 2 2" xfId="27040" xr:uid="{00000000-0005-0000-0000-00006D180000}"/>
    <cellStyle name="20% - Accent4 2 2 2 3 2 2 3" xfId="16639" xr:uid="{00000000-0005-0000-0000-00006E180000}"/>
    <cellStyle name="20% - Accent4 2 2 2 3 2 3" xfId="6236" xr:uid="{00000000-0005-0000-0000-00006F180000}"/>
    <cellStyle name="20% - Accent4 2 2 2 3 2 3 2" xfId="23432" xr:uid="{00000000-0005-0000-0000-000070180000}"/>
    <cellStyle name="20% - Accent4 2 2 2 3 2 4" xfId="20275" xr:uid="{00000000-0005-0000-0000-000071180000}"/>
    <cellStyle name="20% - Accent4 2 2 2 3 2 5" xfId="13031" xr:uid="{00000000-0005-0000-0000-000072180000}"/>
    <cellStyle name="20% - Accent4 2 2 2 3 3" xfId="8247" xr:uid="{00000000-0005-0000-0000-000073180000}"/>
    <cellStyle name="20% - Accent4 2 2 2 3 3 2" xfId="25443" xr:uid="{00000000-0005-0000-0000-000074180000}"/>
    <cellStyle name="20% - Accent4 2 2 2 3 3 3" xfId="15042" xr:uid="{00000000-0005-0000-0000-000075180000}"/>
    <cellStyle name="20% - Accent4 2 2 2 3 4" xfId="4639" xr:uid="{00000000-0005-0000-0000-000076180000}"/>
    <cellStyle name="20% - Accent4 2 2 2 3 4 2" xfId="21835" xr:uid="{00000000-0005-0000-0000-000077180000}"/>
    <cellStyle name="20% - Accent4 2 2 2 3 5" xfId="18678" xr:uid="{00000000-0005-0000-0000-000078180000}"/>
    <cellStyle name="20% - Accent4 2 2 2 3 6" xfId="11434" xr:uid="{00000000-0005-0000-0000-000079180000}"/>
    <cellStyle name="20% - Accent4 2 2 2 4" xfId="1886" xr:uid="{00000000-0005-0000-0000-00007A180000}"/>
    <cellStyle name="20% - Accent4 2 2 2 4 2" xfId="3475" xr:uid="{00000000-0005-0000-0000-00007B180000}"/>
    <cellStyle name="20% - Accent4 2 2 2 4 2 2" xfId="10240" xr:uid="{00000000-0005-0000-0000-00007C180000}"/>
    <cellStyle name="20% - Accent4 2 2 2 4 2 2 2" xfId="27436" xr:uid="{00000000-0005-0000-0000-00007D180000}"/>
    <cellStyle name="20% - Accent4 2 2 2 4 2 2 3" xfId="17035" xr:uid="{00000000-0005-0000-0000-00007E180000}"/>
    <cellStyle name="20% - Accent4 2 2 2 4 2 3" xfId="6632" xr:uid="{00000000-0005-0000-0000-00007F180000}"/>
    <cellStyle name="20% - Accent4 2 2 2 4 2 3 2" xfId="23828" xr:uid="{00000000-0005-0000-0000-000080180000}"/>
    <cellStyle name="20% - Accent4 2 2 2 4 2 4" xfId="20671" xr:uid="{00000000-0005-0000-0000-000081180000}"/>
    <cellStyle name="20% - Accent4 2 2 2 4 2 5" xfId="13427" xr:uid="{00000000-0005-0000-0000-000082180000}"/>
    <cellStyle name="20% - Accent4 2 2 2 4 3" xfId="8655" xr:uid="{00000000-0005-0000-0000-000083180000}"/>
    <cellStyle name="20% - Accent4 2 2 2 4 3 2" xfId="25851" xr:uid="{00000000-0005-0000-0000-000084180000}"/>
    <cellStyle name="20% - Accent4 2 2 2 4 3 3" xfId="15450" xr:uid="{00000000-0005-0000-0000-000085180000}"/>
    <cellStyle name="20% - Accent4 2 2 2 4 4" xfId="5047" xr:uid="{00000000-0005-0000-0000-000086180000}"/>
    <cellStyle name="20% - Accent4 2 2 2 4 4 2" xfId="22243" xr:uid="{00000000-0005-0000-0000-000087180000}"/>
    <cellStyle name="20% - Accent4 2 2 2 4 5" xfId="19086" xr:uid="{00000000-0005-0000-0000-000088180000}"/>
    <cellStyle name="20% - Accent4 2 2 2 4 6" xfId="11842" xr:uid="{00000000-0005-0000-0000-000089180000}"/>
    <cellStyle name="20% - Accent4 2 2 2 5" xfId="2245" xr:uid="{00000000-0005-0000-0000-00008A180000}"/>
    <cellStyle name="20% - Accent4 2 2 2 5 2" xfId="9011" xr:uid="{00000000-0005-0000-0000-00008B180000}"/>
    <cellStyle name="20% - Accent4 2 2 2 5 2 2" xfId="26207" xr:uid="{00000000-0005-0000-0000-00008C180000}"/>
    <cellStyle name="20% - Accent4 2 2 2 5 2 3" xfId="15806" xr:uid="{00000000-0005-0000-0000-00008D180000}"/>
    <cellStyle name="20% - Accent4 2 2 2 5 3" xfId="5403" xr:uid="{00000000-0005-0000-0000-00008E180000}"/>
    <cellStyle name="20% - Accent4 2 2 2 5 3 2" xfId="22599" xr:uid="{00000000-0005-0000-0000-00008F180000}"/>
    <cellStyle name="20% - Accent4 2 2 2 5 4" xfId="19442" xr:uid="{00000000-0005-0000-0000-000090180000}"/>
    <cellStyle name="20% - Accent4 2 2 2 5 5" xfId="12198" xr:uid="{00000000-0005-0000-0000-000091180000}"/>
    <cellStyle name="20% - Accent4 2 2 2 6" xfId="662" xr:uid="{00000000-0005-0000-0000-000092180000}"/>
    <cellStyle name="20% - Accent4 2 2 2 6 2" xfId="7431" xr:uid="{00000000-0005-0000-0000-000093180000}"/>
    <cellStyle name="20% - Accent4 2 2 2 6 2 2" xfId="24627" xr:uid="{00000000-0005-0000-0000-000094180000}"/>
    <cellStyle name="20% - Accent4 2 2 2 6 3" xfId="17862" xr:uid="{00000000-0005-0000-0000-000095180000}"/>
    <cellStyle name="20% - Accent4 2 2 2 6 4" xfId="14226" xr:uid="{00000000-0005-0000-0000-000096180000}"/>
    <cellStyle name="20% - Accent4 2 2 2 7" xfId="7064" xr:uid="{00000000-0005-0000-0000-000097180000}"/>
    <cellStyle name="20% - Accent4 2 2 2 7 2" xfId="24260" xr:uid="{00000000-0005-0000-0000-000098180000}"/>
    <cellStyle name="20% - Accent4 2 2 2 7 3" xfId="13859" xr:uid="{00000000-0005-0000-0000-000099180000}"/>
    <cellStyle name="20% - Accent4 2 2 2 8" xfId="3823" xr:uid="{00000000-0005-0000-0000-00009A180000}"/>
    <cellStyle name="20% - Accent4 2 2 2 8 2" xfId="21019" xr:uid="{00000000-0005-0000-0000-00009B180000}"/>
    <cellStyle name="20% - Accent4 2 2 2 9" xfId="17495" xr:uid="{00000000-0005-0000-0000-00009C180000}"/>
    <cellStyle name="20% - Accent4 2 2 3" xfId="393" xr:uid="{00000000-0005-0000-0000-00009D180000}"/>
    <cellStyle name="20% - Accent4 2 2 3 10" xfId="27928" xr:uid="{00000000-0005-0000-0000-00009E180000}"/>
    <cellStyle name="20% - Accent4 2 2 3 11" xfId="10716" xr:uid="{00000000-0005-0000-0000-00009F180000}"/>
    <cellStyle name="20% - Accent4 2 2 3 2" xfId="1168" xr:uid="{00000000-0005-0000-0000-0000A0180000}"/>
    <cellStyle name="20% - Accent4 2 2 3 2 2" xfId="2781" xr:uid="{00000000-0005-0000-0000-0000A1180000}"/>
    <cellStyle name="20% - Accent4 2 2 3 2 2 2" xfId="9546" xr:uid="{00000000-0005-0000-0000-0000A2180000}"/>
    <cellStyle name="20% - Accent4 2 2 3 2 2 2 2" xfId="26742" xr:uid="{00000000-0005-0000-0000-0000A3180000}"/>
    <cellStyle name="20% - Accent4 2 2 3 2 2 2 3" xfId="16341" xr:uid="{00000000-0005-0000-0000-0000A4180000}"/>
    <cellStyle name="20% - Accent4 2 2 3 2 2 3" xfId="5938" xr:uid="{00000000-0005-0000-0000-0000A5180000}"/>
    <cellStyle name="20% - Accent4 2 2 3 2 2 3 2" xfId="23134" xr:uid="{00000000-0005-0000-0000-0000A6180000}"/>
    <cellStyle name="20% - Accent4 2 2 3 2 2 4" xfId="19977" xr:uid="{00000000-0005-0000-0000-0000A7180000}"/>
    <cellStyle name="20% - Accent4 2 2 3 2 2 5" xfId="12733" xr:uid="{00000000-0005-0000-0000-0000A8180000}"/>
    <cellStyle name="20% - Accent4 2 2 3 2 3" xfId="7937" xr:uid="{00000000-0005-0000-0000-0000A9180000}"/>
    <cellStyle name="20% - Accent4 2 2 3 2 3 2" xfId="25133" xr:uid="{00000000-0005-0000-0000-0000AA180000}"/>
    <cellStyle name="20% - Accent4 2 2 3 2 3 3" xfId="14732" xr:uid="{00000000-0005-0000-0000-0000AB180000}"/>
    <cellStyle name="20% - Accent4 2 2 3 2 4" xfId="4329" xr:uid="{00000000-0005-0000-0000-0000AC180000}"/>
    <cellStyle name="20% - Accent4 2 2 3 2 4 2" xfId="21525" xr:uid="{00000000-0005-0000-0000-0000AD180000}"/>
    <cellStyle name="20% - Accent4 2 2 3 2 5" xfId="18368" xr:uid="{00000000-0005-0000-0000-0000AE180000}"/>
    <cellStyle name="20% - Accent4 2 2 3 2 6" xfId="11124" xr:uid="{00000000-0005-0000-0000-0000AF180000}"/>
    <cellStyle name="20% - Accent4 2 2 3 3" xfId="1576" xr:uid="{00000000-0005-0000-0000-0000B0180000}"/>
    <cellStyle name="20% - Accent4 2 2 3 3 2" xfId="3177" xr:uid="{00000000-0005-0000-0000-0000B1180000}"/>
    <cellStyle name="20% - Accent4 2 2 3 3 2 2" xfId="9942" xr:uid="{00000000-0005-0000-0000-0000B2180000}"/>
    <cellStyle name="20% - Accent4 2 2 3 3 2 2 2" xfId="27138" xr:uid="{00000000-0005-0000-0000-0000B3180000}"/>
    <cellStyle name="20% - Accent4 2 2 3 3 2 2 3" xfId="16737" xr:uid="{00000000-0005-0000-0000-0000B4180000}"/>
    <cellStyle name="20% - Accent4 2 2 3 3 2 3" xfId="6334" xr:uid="{00000000-0005-0000-0000-0000B5180000}"/>
    <cellStyle name="20% - Accent4 2 2 3 3 2 3 2" xfId="23530" xr:uid="{00000000-0005-0000-0000-0000B6180000}"/>
    <cellStyle name="20% - Accent4 2 2 3 3 2 4" xfId="20373" xr:uid="{00000000-0005-0000-0000-0000B7180000}"/>
    <cellStyle name="20% - Accent4 2 2 3 3 2 5" xfId="13129" xr:uid="{00000000-0005-0000-0000-0000B8180000}"/>
    <cellStyle name="20% - Accent4 2 2 3 3 3" xfId="8345" xr:uid="{00000000-0005-0000-0000-0000B9180000}"/>
    <cellStyle name="20% - Accent4 2 2 3 3 3 2" xfId="25541" xr:uid="{00000000-0005-0000-0000-0000BA180000}"/>
    <cellStyle name="20% - Accent4 2 2 3 3 3 3" xfId="15140" xr:uid="{00000000-0005-0000-0000-0000BB180000}"/>
    <cellStyle name="20% - Accent4 2 2 3 3 4" xfId="4737" xr:uid="{00000000-0005-0000-0000-0000BC180000}"/>
    <cellStyle name="20% - Accent4 2 2 3 3 4 2" xfId="21933" xr:uid="{00000000-0005-0000-0000-0000BD180000}"/>
    <cellStyle name="20% - Accent4 2 2 3 3 5" xfId="18776" xr:uid="{00000000-0005-0000-0000-0000BE180000}"/>
    <cellStyle name="20% - Accent4 2 2 3 3 6" xfId="11532" xr:uid="{00000000-0005-0000-0000-0000BF180000}"/>
    <cellStyle name="20% - Accent4 2 2 3 4" xfId="1984" xr:uid="{00000000-0005-0000-0000-0000C0180000}"/>
    <cellStyle name="20% - Accent4 2 2 3 4 2" xfId="3573" xr:uid="{00000000-0005-0000-0000-0000C1180000}"/>
    <cellStyle name="20% - Accent4 2 2 3 4 2 2" xfId="10338" xr:uid="{00000000-0005-0000-0000-0000C2180000}"/>
    <cellStyle name="20% - Accent4 2 2 3 4 2 2 2" xfId="27534" xr:uid="{00000000-0005-0000-0000-0000C3180000}"/>
    <cellStyle name="20% - Accent4 2 2 3 4 2 2 3" xfId="17133" xr:uid="{00000000-0005-0000-0000-0000C4180000}"/>
    <cellStyle name="20% - Accent4 2 2 3 4 2 3" xfId="6730" xr:uid="{00000000-0005-0000-0000-0000C5180000}"/>
    <cellStyle name="20% - Accent4 2 2 3 4 2 3 2" xfId="23926" xr:uid="{00000000-0005-0000-0000-0000C6180000}"/>
    <cellStyle name="20% - Accent4 2 2 3 4 2 4" xfId="20769" xr:uid="{00000000-0005-0000-0000-0000C7180000}"/>
    <cellStyle name="20% - Accent4 2 2 3 4 2 5" xfId="13525" xr:uid="{00000000-0005-0000-0000-0000C8180000}"/>
    <cellStyle name="20% - Accent4 2 2 3 4 3" xfId="8753" xr:uid="{00000000-0005-0000-0000-0000C9180000}"/>
    <cellStyle name="20% - Accent4 2 2 3 4 3 2" xfId="25949" xr:uid="{00000000-0005-0000-0000-0000CA180000}"/>
    <cellStyle name="20% - Accent4 2 2 3 4 3 3" xfId="15548" xr:uid="{00000000-0005-0000-0000-0000CB180000}"/>
    <cellStyle name="20% - Accent4 2 2 3 4 4" xfId="5145" xr:uid="{00000000-0005-0000-0000-0000CC180000}"/>
    <cellStyle name="20% - Accent4 2 2 3 4 4 2" xfId="22341" xr:uid="{00000000-0005-0000-0000-0000CD180000}"/>
    <cellStyle name="20% - Accent4 2 2 3 4 5" xfId="19184" xr:uid="{00000000-0005-0000-0000-0000CE180000}"/>
    <cellStyle name="20% - Accent4 2 2 3 4 6" xfId="11940" xr:uid="{00000000-0005-0000-0000-0000CF180000}"/>
    <cellStyle name="20% - Accent4 2 2 3 5" xfId="2343" xr:uid="{00000000-0005-0000-0000-0000D0180000}"/>
    <cellStyle name="20% - Accent4 2 2 3 5 2" xfId="9109" xr:uid="{00000000-0005-0000-0000-0000D1180000}"/>
    <cellStyle name="20% - Accent4 2 2 3 5 2 2" xfId="26305" xr:uid="{00000000-0005-0000-0000-0000D2180000}"/>
    <cellStyle name="20% - Accent4 2 2 3 5 2 3" xfId="15904" xr:uid="{00000000-0005-0000-0000-0000D3180000}"/>
    <cellStyle name="20% - Accent4 2 2 3 5 3" xfId="5501" xr:uid="{00000000-0005-0000-0000-0000D4180000}"/>
    <cellStyle name="20% - Accent4 2 2 3 5 3 2" xfId="22697" xr:uid="{00000000-0005-0000-0000-0000D5180000}"/>
    <cellStyle name="20% - Accent4 2 2 3 5 4" xfId="19540" xr:uid="{00000000-0005-0000-0000-0000D6180000}"/>
    <cellStyle name="20% - Accent4 2 2 3 5 5" xfId="12296" xr:uid="{00000000-0005-0000-0000-0000D7180000}"/>
    <cellStyle name="20% - Accent4 2 2 3 6" xfId="760" xr:uid="{00000000-0005-0000-0000-0000D8180000}"/>
    <cellStyle name="20% - Accent4 2 2 3 6 2" xfId="7529" xr:uid="{00000000-0005-0000-0000-0000D9180000}"/>
    <cellStyle name="20% - Accent4 2 2 3 6 2 2" xfId="24725" xr:uid="{00000000-0005-0000-0000-0000DA180000}"/>
    <cellStyle name="20% - Accent4 2 2 3 6 3" xfId="17960" xr:uid="{00000000-0005-0000-0000-0000DB180000}"/>
    <cellStyle name="20% - Accent4 2 2 3 6 4" xfId="14324" xr:uid="{00000000-0005-0000-0000-0000DC180000}"/>
    <cellStyle name="20% - Accent4 2 2 3 7" xfId="7162" xr:uid="{00000000-0005-0000-0000-0000DD180000}"/>
    <cellStyle name="20% - Accent4 2 2 3 7 2" xfId="24358" xr:uid="{00000000-0005-0000-0000-0000DE180000}"/>
    <cellStyle name="20% - Accent4 2 2 3 7 3" xfId="13957" xr:uid="{00000000-0005-0000-0000-0000DF180000}"/>
    <cellStyle name="20% - Accent4 2 2 3 8" xfId="3921" xr:uid="{00000000-0005-0000-0000-0000E0180000}"/>
    <cellStyle name="20% - Accent4 2 2 3 8 2" xfId="21117" xr:uid="{00000000-0005-0000-0000-0000E1180000}"/>
    <cellStyle name="20% - Accent4 2 2 3 9" xfId="17593" xr:uid="{00000000-0005-0000-0000-0000E2180000}"/>
    <cellStyle name="20% - Accent4 2 2 4" xfId="209" xr:uid="{00000000-0005-0000-0000-0000E3180000}"/>
    <cellStyle name="20% - Accent4 2 2 4 2" xfId="1392" xr:uid="{00000000-0005-0000-0000-0000E4180000}"/>
    <cellStyle name="20% - Accent4 2 2 4 2 2" xfId="2993" xr:uid="{00000000-0005-0000-0000-0000E5180000}"/>
    <cellStyle name="20% - Accent4 2 2 4 2 2 2" xfId="9758" xr:uid="{00000000-0005-0000-0000-0000E6180000}"/>
    <cellStyle name="20% - Accent4 2 2 4 2 2 2 2" xfId="26954" xr:uid="{00000000-0005-0000-0000-0000E7180000}"/>
    <cellStyle name="20% - Accent4 2 2 4 2 2 2 3" xfId="16553" xr:uid="{00000000-0005-0000-0000-0000E8180000}"/>
    <cellStyle name="20% - Accent4 2 2 4 2 2 3" xfId="6150" xr:uid="{00000000-0005-0000-0000-0000E9180000}"/>
    <cellStyle name="20% - Accent4 2 2 4 2 2 3 2" xfId="23346" xr:uid="{00000000-0005-0000-0000-0000EA180000}"/>
    <cellStyle name="20% - Accent4 2 2 4 2 2 4" xfId="20189" xr:uid="{00000000-0005-0000-0000-0000EB180000}"/>
    <cellStyle name="20% - Accent4 2 2 4 2 2 5" xfId="12945" xr:uid="{00000000-0005-0000-0000-0000EC180000}"/>
    <cellStyle name="20% - Accent4 2 2 4 2 3" xfId="8161" xr:uid="{00000000-0005-0000-0000-0000ED180000}"/>
    <cellStyle name="20% - Accent4 2 2 4 2 3 2" xfId="25357" xr:uid="{00000000-0005-0000-0000-0000EE180000}"/>
    <cellStyle name="20% - Accent4 2 2 4 2 3 3" xfId="14956" xr:uid="{00000000-0005-0000-0000-0000EF180000}"/>
    <cellStyle name="20% - Accent4 2 2 4 2 4" xfId="4553" xr:uid="{00000000-0005-0000-0000-0000F0180000}"/>
    <cellStyle name="20% - Accent4 2 2 4 2 4 2" xfId="21749" xr:uid="{00000000-0005-0000-0000-0000F1180000}"/>
    <cellStyle name="20% - Accent4 2 2 4 2 5" xfId="18592" xr:uid="{00000000-0005-0000-0000-0000F2180000}"/>
    <cellStyle name="20% - Accent4 2 2 4 2 6" xfId="11348" xr:uid="{00000000-0005-0000-0000-0000F3180000}"/>
    <cellStyle name="20% - Accent4 2 2 4 3" xfId="1800" xr:uid="{00000000-0005-0000-0000-0000F4180000}"/>
    <cellStyle name="20% - Accent4 2 2 4 3 2" xfId="3389" xr:uid="{00000000-0005-0000-0000-0000F5180000}"/>
    <cellStyle name="20% - Accent4 2 2 4 3 2 2" xfId="10154" xr:uid="{00000000-0005-0000-0000-0000F6180000}"/>
    <cellStyle name="20% - Accent4 2 2 4 3 2 2 2" xfId="27350" xr:uid="{00000000-0005-0000-0000-0000F7180000}"/>
    <cellStyle name="20% - Accent4 2 2 4 3 2 2 3" xfId="16949" xr:uid="{00000000-0005-0000-0000-0000F8180000}"/>
    <cellStyle name="20% - Accent4 2 2 4 3 2 3" xfId="6546" xr:uid="{00000000-0005-0000-0000-0000F9180000}"/>
    <cellStyle name="20% - Accent4 2 2 4 3 2 3 2" xfId="23742" xr:uid="{00000000-0005-0000-0000-0000FA180000}"/>
    <cellStyle name="20% - Accent4 2 2 4 3 2 4" xfId="20585" xr:uid="{00000000-0005-0000-0000-0000FB180000}"/>
    <cellStyle name="20% - Accent4 2 2 4 3 2 5" xfId="13341" xr:uid="{00000000-0005-0000-0000-0000FC180000}"/>
    <cellStyle name="20% - Accent4 2 2 4 3 3" xfId="8569" xr:uid="{00000000-0005-0000-0000-0000FD180000}"/>
    <cellStyle name="20% - Accent4 2 2 4 3 3 2" xfId="25765" xr:uid="{00000000-0005-0000-0000-0000FE180000}"/>
    <cellStyle name="20% - Accent4 2 2 4 3 3 3" xfId="15364" xr:uid="{00000000-0005-0000-0000-0000FF180000}"/>
    <cellStyle name="20% - Accent4 2 2 4 3 4" xfId="4961" xr:uid="{00000000-0005-0000-0000-000000190000}"/>
    <cellStyle name="20% - Accent4 2 2 4 3 4 2" xfId="22157" xr:uid="{00000000-0005-0000-0000-000001190000}"/>
    <cellStyle name="20% - Accent4 2 2 4 3 5" xfId="19000" xr:uid="{00000000-0005-0000-0000-000002190000}"/>
    <cellStyle name="20% - Accent4 2 2 4 3 6" xfId="11756" xr:uid="{00000000-0005-0000-0000-000003190000}"/>
    <cellStyle name="20% - Accent4 2 2 4 4" xfId="2445" xr:uid="{00000000-0005-0000-0000-000004190000}"/>
    <cellStyle name="20% - Accent4 2 2 4 4 2" xfId="9210" xr:uid="{00000000-0005-0000-0000-000005190000}"/>
    <cellStyle name="20% - Accent4 2 2 4 4 2 2" xfId="26406" xr:uid="{00000000-0005-0000-0000-000006190000}"/>
    <cellStyle name="20% - Accent4 2 2 4 4 2 3" xfId="16005" xr:uid="{00000000-0005-0000-0000-000007190000}"/>
    <cellStyle name="20% - Accent4 2 2 4 4 3" xfId="5602" xr:uid="{00000000-0005-0000-0000-000008190000}"/>
    <cellStyle name="20% - Accent4 2 2 4 4 3 2" xfId="22798" xr:uid="{00000000-0005-0000-0000-000009190000}"/>
    <cellStyle name="20% - Accent4 2 2 4 4 4" xfId="19641" xr:uid="{00000000-0005-0000-0000-00000A190000}"/>
    <cellStyle name="20% - Accent4 2 2 4 4 5" xfId="12397" xr:uid="{00000000-0005-0000-0000-00000B190000}"/>
    <cellStyle name="20% - Accent4 2 2 4 5" xfId="984" xr:uid="{00000000-0005-0000-0000-00000C190000}"/>
    <cellStyle name="20% - Accent4 2 2 4 5 2" xfId="7753" xr:uid="{00000000-0005-0000-0000-00000D190000}"/>
    <cellStyle name="20% - Accent4 2 2 4 5 2 2" xfId="24949" xr:uid="{00000000-0005-0000-0000-00000E190000}"/>
    <cellStyle name="20% - Accent4 2 2 4 5 3" xfId="18184" xr:uid="{00000000-0005-0000-0000-00000F190000}"/>
    <cellStyle name="20% - Accent4 2 2 4 5 4" xfId="14548" xr:uid="{00000000-0005-0000-0000-000010190000}"/>
    <cellStyle name="20% - Accent4 2 2 4 6" xfId="6978" xr:uid="{00000000-0005-0000-0000-000011190000}"/>
    <cellStyle name="20% - Accent4 2 2 4 6 2" xfId="24174" xr:uid="{00000000-0005-0000-0000-000012190000}"/>
    <cellStyle name="20% - Accent4 2 2 4 6 3" xfId="13773" xr:uid="{00000000-0005-0000-0000-000013190000}"/>
    <cellStyle name="20% - Accent4 2 2 4 7" xfId="4145" xr:uid="{00000000-0005-0000-0000-000014190000}"/>
    <cellStyle name="20% - Accent4 2 2 4 7 2" xfId="21341" xr:uid="{00000000-0005-0000-0000-000015190000}"/>
    <cellStyle name="20% - Accent4 2 2 4 8" xfId="17409" xr:uid="{00000000-0005-0000-0000-000016190000}"/>
    <cellStyle name="20% - Accent4 2 2 4 9" xfId="10940" xr:uid="{00000000-0005-0000-0000-000017190000}"/>
    <cellStyle name="20% - Accent4 2 2 5" xfId="872" xr:uid="{00000000-0005-0000-0000-000018190000}"/>
    <cellStyle name="20% - Accent4 2 2 5 2" xfId="2570" xr:uid="{00000000-0005-0000-0000-000019190000}"/>
    <cellStyle name="20% - Accent4 2 2 5 2 2" xfId="9335" xr:uid="{00000000-0005-0000-0000-00001A190000}"/>
    <cellStyle name="20% - Accent4 2 2 5 2 2 2" xfId="26531" xr:uid="{00000000-0005-0000-0000-00001B190000}"/>
    <cellStyle name="20% - Accent4 2 2 5 2 2 3" xfId="16130" xr:uid="{00000000-0005-0000-0000-00001C190000}"/>
    <cellStyle name="20% - Accent4 2 2 5 2 3" xfId="5727" xr:uid="{00000000-0005-0000-0000-00001D190000}"/>
    <cellStyle name="20% - Accent4 2 2 5 2 3 2" xfId="22923" xr:uid="{00000000-0005-0000-0000-00001E190000}"/>
    <cellStyle name="20% - Accent4 2 2 5 2 4" xfId="19766" xr:uid="{00000000-0005-0000-0000-00001F190000}"/>
    <cellStyle name="20% - Accent4 2 2 5 2 5" xfId="12522" xr:uid="{00000000-0005-0000-0000-000020190000}"/>
    <cellStyle name="20% - Accent4 2 2 5 3" xfId="7641" xr:uid="{00000000-0005-0000-0000-000021190000}"/>
    <cellStyle name="20% - Accent4 2 2 5 3 2" xfId="24837" xr:uid="{00000000-0005-0000-0000-000022190000}"/>
    <cellStyle name="20% - Accent4 2 2 5 3 3" xfId="14436" xr:uid="{00000000-0005-0000-0000-000023190000}"/>
    <cellStyle name="20% - Accent4 2 2 5 4" xfId="4033" xr:uid="{00000000-0005-0000-0000-000024190000}"/>
    <cellStyle name="20% - Accent4 2 2 5 4 2" xfId="21229" xr:uid="{00000000-0005-0000-0000-000025190000}"/>
    <cellStyle name="20% - Accent4 2 2 5 5" xfId="18072" xr:uid="{00000000-0005-0000-0000-000026190000}"/>
    <cellStyle name="20% - Accent4 2 2 5 6" xfId="10828" xr:uid="{00000000-0005-0000-0000-000027190000}"/>
    <cellStyle name="20% - Accent4 2 2 6" xfId="1280" xr:uid="{00000000-0005-0000-0000-000028190000}"/>
    <cellStyle name="20% - Accent4 2 2 6 2" xfId="2881" xr:uid="{00000000-0005-0000-0000-000029190000}"/>
    <cellStyle name="20% - Accent4 2 2 6 2 2" xfId="9646" xr:uid="{00000000-0005-0000-0000-00002A190000}"/>
    <cellStyle name="20% - Accent4 2 2 6 2 2 2" xfId="26842" xr:uid="{00000000-0005-0000-0000-00002B190000}"/>
    <cellStyle name="20% - Accent4 2 2 6 2 2 3" xfId="16441" xr:uid="{00000000-0005-0000-0000-00002C190000}"/>
    <cellStyle name="20% - Accent4 2 2 6 2 3" xfId="6038" xr:uid="{00000000-0005-0000-0000-00002D190000}"/>
    <cellStyle name="20% - Accent4 2 2 6 2 3 2" xfId="23234" xr:uid="{00000000-0005-0000-0000-00002E190000}"/>
    <cellStyle name="20% - Accent4 2 2 6 2 4" xfId="20077" xr:uid="{00000000-0005-0000-0000-00002F190000}"/>
    <cellStyle name="20% - Accent4 2 2 6 2 5" xfId="12833" xr:uid="{00000000-0005-0000-0000-000030190000}"/>
    <cellStyle name="20% - Accent4 2 2 6 3" xfId="8049" xr:uid="{00000000-0005-0000-0000-000031190000}"/>
    <cellStyle name="20% - Accent4 2 2 6 3 2" xfId="25245" xr:uid="{00000000-0005-0000-0000-000032190000}"/>
    <cellStyle name="20% - Accent4 2 2 6 3 3" xfId="14844" xr:uid="{00000000-0005-0000-0000-000033190000}"/>
    <cellStyle name="20% - Accent4 2 2 6 4" xfId="4441" xr:uid="{00000000-0005-0000-0000-000034190000}"/>
    <cellStyle name="20% - Accent4 2 2 6 4 2" xfId="21637" xr:uid="{00000000-0005-0000-0000-000035190000}"/>
    <cellStyle name="20% - Accent4 2 2 6 5" xfId="18480" xr:uid="{00000000-0005-0000-0000-000036190000}"/>
    <cellStyle name="20% - Accent4 2 2 6 6" xfId="11236" xr:uid="{00000000-0005-0000-0000-000037190000}"/>
    <cellStyle name="20% - Accent4 2 2 7" xfId="1688" xr:uid="{00000000-0005-0000-0000-000038190000}"/>
    <cellStyle name="20% - Accent4 2 2 7 2" xfId="3277" xr:uid="{00000000-0005-0000-0000-000039190000}"/>
    <cellStyle name="20% - Accent4 2 2 7 2 2" xfId="10042" xr:uid="{00000000-0005-0000-0000-00003A190000}"/>
    <cellStyle name="20% - Accent4 2 2 7 2 2 2" xfId="27238" xr:uid="{00000000-0005-0000-0000-00003B190000}"/>
    <cellStyle name="20% - Accent4 2 2 7 2 2 3" xfId="16837" xr:uid="{00000000-0005-0000-0000-00003C190000}"/>
    <cellStyle name="20% - Accent4 2 2 7 2 3" xfId="6434" xr:uid="{00000000-0005-0000-0000-00003D190000}"/>
    <cellStyle name="20% - Accent4 2 2 7 2 3 2" xfId="23630" xr:uid="{00000000-0005-0000-0000-00003E190000}"/>
    <cellStyle name="20% - Accent4 2 2 7 2 4" xfId="20473" xr:uid="{00000000-0005-0000-0000-00003F190000}"/>
    <cellStyle name="20% - Accent4 2 2 7 2 5" xfId="13229" xr:uid="{00000000-0005-0000-0000-000040190000}"/>
    <cellStyle name="20% - Accent4 2 2 7 3" xfId="8457" xr:uid="{00000000-0005-0000-0000-000041190000}"/>
    <cellStyle name="20% - Accent4 2 2 7 3 2" xfId="25653" xr:uid="{00000000-0005-0000-0000-000042190000}"/>
    <cellStyle name="20% - Accent4 2 2 7 3 3" xfId="15252" xr:uid="{00000000-0005-0000-0000-000043190000}"/>
    <cellStyle name="20% - Accent4 2 2 7 4" xfId="4849" xr:uid="{00000000-0005-0000-0000-000044190000}"/>
    <cellStyle name="20% - Accent4 2 2 7 4 2" xfId="22045" xr:uid="{00000000-0005-0000-0000-000045190000}"/>
    <cellStyle name="20% - Accent4 2 2 7 5" xfId="18888" xr:uid="{00000000-0005-0000-0000-000046190000}"/>
    <cellStyle name="20% - Accent4 2 2 7 6" xfId="11644" xr:uid="{00000000-0005-0000-0000-000047190000}"/>
    <cellStyle name="20% - Accent4 2 2 8" xfId="2159" xr:uid="{00000000-0005-0000-0000-000048190000}"/>
    <cellStyle name="20% - Accent4 2 2 8 2" xfId="8925" xr:uid="{00000000-0005-0000-0000-000049190000}"/>
    <cellStyle name="20% - Accent4 2 2 8 2 2" xfId="26121" xr:uid="{00000000-0005-0000-0000-00004A190000}"/>
    <cellStyle name="20% - Accent4 2 2 8 2 3" xfId="15720" xr:uid="{00000000-0005-0000-0000-00004B190000}"/>
    <cellStyle name="20% - Accent4 2 2 8 3" xfId="5317" xr:uid="{00000000-0005-0000-0000-00004C190000}"/>
    <cellStyle name="20% - Accent4 2 2 8 3 2" xfId="22513" xr:uid="{00000000-0005-0000-0000-00004D190000}"/>
    <cellStyle name="20% - Accent4 2 2 8 4" xfId="19356" xr:uid="{00000000-0005-0000-0000-00004E190000}"/>
    <cellStyle name="20% - Accent4 2 2 8 5" xfId="12112" xr:uid="{00000000-0005-0000-0000-00004F190000}"/>
    <cellStyle name="20% - Accent4 2 2 9" xfId="576" xr:uid="{00000000-0005-0000-0000-000050190000}"/>
    <cellStyle name="20% - Accent4 2 2 9 2" xfId="7345" xr:uid="{00000000-0005-0000-0000-000051190000}"/>
    <cellStyle name="20% - Accent4 2 2 9 2 2" xfId="24541" xr:uid="{00000000-0005-0000-0000-000052190000}"/>
    <cellStyle name="20% - Accent4 2 2 9 3" xfId="17776" xr:uid="{00000000-0005-0000-0000-000053190000}"/>
    <cellStyle name="20% - Accent4 2 2 9 4" xfId="14140" xr:uid="{00000000-0005-0000-0000-000054190000}"/>
    <cellStyle name="20% - Accent4 2 3" xfId="119" xr:uid="{00000000-0005-0000-0000-000055190000}"/>
    <cellStyle name="20% - Accent4 2 3 10" xfId="6894" xr:uid="{00000000-0005-0000-0000-000056190000}"/>
    <cellStyle name="20% - Accent4 2 3 10 2" xfId="24090" xr:uid="{00000000-0005-0000-0000-000057190000}"/>
    <cellStyle name="20% - Accent4 2 3 10 3" xfId="13689" xr:uid="{00000000-0005-0000-0000-000058190000}"/>
    <cellStyle name="20% - Accent4 2 3 11" xfId="3765" xr:uid="{00000000-0005-0000-0000-000059190000}"/>
    <cellStyle name="20% - Accent4 2 3 11 2" xfId="20961" xr:uid="{00000000-0005-0000-0000-00005A190000}"/>
    <cellStyle name="20% - Accent4 2 3 12" xfId="17325" xr:uid="{00000000-0005-0000-0000-00005B190000}"/>
    <cellStyle name="20% - Accent4 2 3 13" xfId="27772" xr:uid="{00000000-0005-0000-0000-00005C190000}"/>
    <cellStyle name="20% - Accent4 2 3 14" xfId="10560" xr:uid="{00000000-0005-0000-0000-00005D190000}"/>
    <cellStyle name="20% - Accent4 2 3 2" xfId="323" xr:uid="{00000000-0005-0000-0000-00005E190000}"/>
    <cellStyle name="20% - Accent4 2 3 2 10" xfId="27858" xr:uid="{00000000-0005-0000-0000-00005F190000}"/>
    <cellStyle name="20% - Accent4 2 3 2 11" xfId="10646" xr:uid="{00000000-0005-0000-0000-000060190000}"/>
    <cellStyle name="20% - Accent4 2 3 2 2" xfId="1098" xr:uid="{00000000-0005-0000-0000-000061190000}"/>
    <cellStyle name="20% - Accent4 2 3 2 2 2" xfId="2711" xr:uid="{00000000-0005-0000-0000-000062190000}"/>
    <cellStyle name="20% - Accent4 2 3 2 2 2 2" xfId="9476" xr:uid="{00000000-0005-0000-0000-000063190000}"/>
    <cellStyle name="20% - Accent4 2 3 2 2 2 2 2" xfId="26672" xr:uid="{00000000-0005-0000-0000-000064190000}"/>
    <cellStyle name="20% - Accent4 2 3 2 2 2 2 3" xfId="16271" xr:uid="{00000000-0005-0000-0000-000065190000}"/>
    <cellStyle name="20% - Accent4 2 3 2 2 2 3" xfId="5868" xr:uid="{00000000-0005-0000-0000-000066190000}"/>
    <cellStyle name="20% - Accent4 2 3 2 2 2 3 2" xfId="23064" xr:uid="{00000000-0005-0000-0000-000067190000}"/>
    <cellStyle name="20% - Accent4 2 3 2 2 2 4" xfId="19907" xr:uid="{00000000-0005-0000-0000-000068190000}"/>
    <cellStyle name="20% - Accent4 2 3 2 2 2 5" xfId="12663" xr:uid="{00000000-0005-0000-0000-000069190000}"/>
    <cellStyle name="20% - Accent4 2 3 2 2 3" xfId="7867" xr:uid="{00000000-0005-0000-0000-00006A190000}"/>
    <cellStyle name="20% - Accent4 2 3 2 2 3 2" xfId="25063" xr:uid="{00000000-0005-0000-0000-00006B190000}"/>
    <cellStyle name="20% - Accent4 2 3 2 2 3 3" xfId="14662" xr:uid="{00000000-0005-0000-0000-00006C190000}"/>
    <cellStyle name="20% - Accent4 2 3 2 2 4" xfId="4259" xr:uid="{00000000-0005-0000-0000-00006D190000}"/>
    <cellStyle name="20% - Accent4 2 3 2 2 4 2" xfId="21455" xr:uid="{00000000-0005-0000-0000-00006E190000}"/>
    <cellStyle name="20% - Accent4 2 3 2 2 5" xfId="18298" xr:uid="{00000000-0005-0000-0000-00006F190000}"/>
    <cellStyle name="20% - Accent4 2 3 2 2 6" xfId="11054" xr:uid="{00000000-0005-0000-0000-000070190000}"/>
    <cellStyle name="20% - Accent4 2 3 2 3" xfId="1506" xr:uid="{00000000-0005-0000-0000-000071190000}"/>
    <cellStyle name="20% - Accent4 2 3 2 3 2" xfId="3107" xr:uid="{00000000-0005-0000-0000-000072190000}"/>
    <cellStyle name="20% - Accent4 2 3 2 3 2 2" xfId="9872" xr:uid="{00000000-0005-0000-0000-000073190000}"/>
    <cellStyle name="20% - Accent4 2 3 2 3 2 2 2" xfId="27068" xr:uid="{00000000-0005-0000-0000-000074190000}"/>
    <cellStyle name="20% - Accent4 2 3 2 3 2 2 3" xfId="16667" xr:uid="{00000000-0005-0000-0000-000075190000}"/>
    <cellStyle name="20% - Accent4 2 3 2 3 2 3" xfId="6264" xr:uid="{00000000-0005-0000-0000-000076190000}"/>
    <cellStyle name="20% - Accent4 2 3 2 3 2 3 2" xfId="23460" xr:uid="{00000000-0005-0000-0000-000077190000}"/>
    <cellStyle name="20% - Accent4 2 3 2 3 2 4" xfId="20303" xr:uid="{00000000-0005-0000-0000-000078190000}"/>
    <cellStyle name="20% - Accent4 2 3 2 3 2 5" xfId="13059" xr:uid="{00000000-0005-0000-0000-000079190000}"/>
    <cellStyle name="20% - Accent4 2 3 2 3 3" xfId="8275" xr:uid="{00000000-0005-0000-0000-00007A190000}"/>
    <cellStyle name="20% - Accent4 2 3 2 3 3 2" xfId="25471" xr:uid="{00000000-0005-0000-0000-00007B190000}"/>
    <cellStyle name="20% - Accent4 2 3 2 3 3 3" xfId="15070" xr:uid="{00000000-0005-0000-0000-00007C190000}"/>
    <cellStyle name="20% - Accent4 2 3 2 3 4" xfId="4667" xr:uid="{00000000-0005-0000-0000-00007D190000}"/>
    <cellStyle name="20% - Accent4 2 3 2 3 4 2" xfId="21863" xr:uid="{00000000-0005-0000-0000-00007E190000}"/>
    <cellStyle name="20% - Accent4 2 3 2 3 5" xfId="18706" xr:uid="{00000000-0005-0000-0000-00007F190000}"/>
    <cellStyle name="20% - Accent4 2 3 2 3 6" xfId="11462" xr:uid="{00000000-0005-0000-0000-000080190000}"/>
    <cellStyle name="20% - Accent4 2 3 2 4" xfId="1914" xr:uid="{00000000-0005-0000-0000-000081190000}"/>
    <cellStyle name="20% - Accent4 2 3 2 4 2" xfId="3503" xr:uid="{00000000-0005-0000-0000-000082190000}"/>
    <cellStyle name="20% - Accent4 2 3 2 4 2 2" xfId="10268" xr:uid="{00000000-0005-0000-0000-000083190000}"/>
    <cellStyle name="20% - Accent4 2 3 2 4 2 2 2" xfId="27464" xr:uid="{00000000-0005-0000-0000-000084190000}"/>
    <cellStyle name="20% - Accent4 2 3 2 4 2 2 3" xfId="17063" xr:uid="{00000000-0005-0000-0000-000085190000}"/>
    <cellStyle name="20% - Accent4 2 3 2 4 2 3" xfId="6660" xr:uid="{00000000-0005-0000-0000-000086190000}"/>
    <cellStyle name="20% - Accent4 2 3 2 4 2 3 2" xfId="23856" xr:uid="{00000000-0005-0000-0000-000087190000}"/>
    <cellStyle name="20% - Accent4 2 3 2 4 2 4" xfId="20699" xr:uid="{00000000-0005-0000-0000-000088190000}"/>
    <cellStyle name="20% - Accent4 2 3 2 4 2 5" xfId="13455" xr:uid="{00000000-0005-0000-0000-000089190000}"/>
    <cellStyle name="20% - Accent4 2 3 2 4 3" xfId="8683" xr:uid="{00000000-0005-0000-0000-00008A190000}"/>
    <cellStyle name="20% - Accent4 2 3 2 4 3 2" xfId="25879" xr:uid="{00000000-0005-0000-0000-00008B190000}"/>
    <cellStyle name="20% - Accent4 2 3 2 4 3 3" xfId="15478" xr:uid="{00000000-0005-0000-0000-00008C190000}"/>
    <cellStyle name="20% - Accent4 2 3 2 4 4" xfId="5075" xr:uid="{00000000-0005-0000-0000-00008D190000}"/>
    <cellStyle name="20% - Accent4 2 3 2 4 4 2" xfId="22271" xr:uid="{00000000-0005-0000-0000-00008E190000}"/>
    <cellStyle name="20% - Accent4 2 3 2 4 5" xfId="19114" xr:uid="{00000000-0005-0000-0000-00008F190000}"/>
    <cellStyle name="20% - Accent4 2 3 2 4 6" xfId="11870" xr:uid="{00000000-0005-0000-0000-000090190000}"/>
    <cellStyle name="20% - Accent4 2 3 2 5" xfId="2273" xr:uid="{00000000-0005-0000-0000-000091190000}"/>
    <cellStyle name="20% - Accent4 2 3 2 5 2" xfId="9039" xr:uid="{00000000-0005-0000-0000-000092190000}"/>
    <cellStyle name="20% - Accent4 2 3 2 5 2 2" xfId="26235" xr:uid="{00000000-0005-0000-0000-000093190000}"/>
    <cellStyle name="20% - Accent4 2 3 2 5 2 3" xfId="15834" xr:uid="{00000000-0005-0000-0000-000094190000}"/>
    <cellStyle name="20% - Accent4 2 3 2 5 3" xfId="5431" xr:uid="{00000000-0005-0000-0000-000095190000}"/>
    <cellStyle name="20% - Accent4 2 3 2 5 3 2" xfId="22627" xr:uid="{00000000-0005-0000-0000-000096190000}"/>
    <cellStyle name="20% - Accent4 2 3 2 5 4" xfId="19470" xr:uid="{00000000-0005-0000-0000-000097190000}"/>
    <cellStyle name="20% - Accent4 2 3 2 5 5" xfId="12226" xr:uid="{00000000-0005-0000-0000-000098190000}"/>
    <cellStyle name="20% - Accent4 2 3 2 6" xfId="690" xr:uid="{00000000-0005-0000-0000-000099190000}"/>
    <cellStyle name="20% - Accent4 2 3 2 6 2" xfId="7459" xr:uid="{00000000-0005-0000-0000-00009A190000}"/>
    <cellStyle name="20% - Accent4 2 3 2 6 2 2" xfId="24655" xr:uid="{00000000-0005-0000-0000-00009B190000}"/>
    <cellStyle name="20% - Accent4 2 3 2 6 3" xfId="17890" xr:uid="{00000000-0005-0000-0000-00009C190000}"/>
    <cellStyle name="20% - Accent4 2 3 2 6 4" xfId="14254" xr:uid="{00000000-0005-0000-0000-00009D190000}"/>
    <cellStyle name="20% - Accent4 2 3 2 7" xfId="7092" xr:uid="{00000000-0005-0000-0000-00009E190000}"/>
    <cellStyle name="20% - Accent4 2 3 2 7 2" xfId="24288" xr:uid="{00000000-0005-0000-0000-00009F190000}"/>
    <cellStyle name="20% - Accent4 2 3 2 7 3" xfId="13887" xr:uid="{00000000-0005-0000-0000-0000A0190000}"/>
    <cellStyle name="20% - Accent4 2 3 2 8" xfId="3851" xr:uid="{00000000-0005-0000-0000-0000A1190000}"/>
    <cellStyle name="20% - Accent4 2 3 2 8 2" xfId="21047" xr:uid="{00000000-0005-0000-0000-0000A2190000}"/>
    <cellStyle name="20% - Accent4 2 3 2 9" xfId="17523" xr:uid="{00000000-0005-0000-0000-0000A3190000}"/>
    <cellStyle name="20% - Accent4 2 3 3" xfId="421" xr:uid="{00000000-0005-0000-0000-0000A4190000}"/>
    <cellStyle name="20% - Accent4 2 3 3 10" xfId="27956" xr:uid="{00000000-0005-0000-0000-0000A5190000}"/>
    <cellStyle name="20% - Accent4 2 3 3 11" xfId="10744" xr:uid="{00000000-0005-0000-0000-0000A6190000}"/>
    <cellStyle name="20% - Accent4 2 3 3 2" xfId="1196" xr:uid="{00000000-0005-0000-0000-0000A7190000}"/>
    <cellStyle name="20% - Accent4 2 3 3 2 2" xfId="2809" xr:uid="{00000000-0005-0000-0000-0000A8190000}"/>
    <cellStyle name="20% - Accent4 2 3 3 2 2 2" xfId="9574" xr:uid="{00000000-0005-0000-0000-0000A9190000}"/>
    <cellStyle name="20% - Accent4 2 3 3 2 2 2 2" xfId="26770" xr:uid="{00000000-0005-0000-0000-0000AA190000}"/>
    <cellStyle name="20% - Accent4 2 3 3 2 2 2 3" xfId="16369" xr:uid="{00000000-0005-0000-0000-0000AB190000}"/>
    <cellStyle name="20% - Accent4 2 3 3 2 2 3" xfId="5966" xr:uid="{00000000-0005-0000-0000-0000AC190000}"/>
    <cellStyle name="20% - Accent4 2 3 3 2 2 3 2" xfId="23162" xr:uid="{00000000-0005-0000-0000-0000AD190000}"/>
    <cellStyle name="20% - Accent4 2 3 3 2 2 4" xfId="20005" xr:uid="{00000000-0005-0000-0000-0000AE190000}"/>
    <cellStyle name="20% - Accent4 2 3 3 2 2 5" xfId="12761" xr:uid="{00000000-0005-0000-0000-0000AF190000}"/>
    <cellStyle name="20% - Accent4 2 3 3 2 3" xfId="7965" xr:uid="{00000000-0005-0000-0000-0000B0190000}"/>
    <cellStyle name="20% - Accent4 2 3 3 2 3 2" xfId="25161" xr:uid="{00000000-0005-0000-0000-0000B1190000}"/>
    <cellStyle name="20% - Accent4 2 3 3 2 3 3" xfId="14760" xr:uid="{00000000-0005-0000-0000-0000B2190000}"/>
    <cellStyle name="20% - Accent4 2 3 3 2 4" xfId="4357" xr:uid="{00000000-0005-0000-0000-0000B3190000}"/>
    <cellStyle name="20% - Accent4 2 3 3 2 4 2" xfId="21553" xr:uid="{00000000-0005-0000-0000-0000B4190000}"/>
    <cellStyle name="20% - Accent4 2 3 3 2 5" xfId="18396" xr:uid="{00000000-0005-0000-0000-0000B5190000}"/>
    <cellStyle name="20% - Accent4 2 3 3 2 6" xfId="11152" xr:uid="{00000000-0005-0000-0000-0000B6190000}"/>
    <cellStyle name="20% - Accent4 2 3 3 3" xfId="1604" xr:uid="{00000000-0005-0000-0000-0000B7190000}"/>
    <cellStyle name="20% - Accent4 2 3 3 3 2" xfId="3205" xr:uid="{00000000-0005-0000-0000-0000B8190000}"/>
    <cellStyle name="20% - Accent4 2 3 3 3 2 2" xfId="9970" xr:uid="{00000000-0005-0000-0000-0000B9190000}"/>
    <cellStyle name="20% - Accent4 2 3 3 3 2 2 2" xfId="27166" xr:uid="{00000000-0005-0000-0000-0000BA190000}"/>
    <cellStyle name="20% - Accent4 2 3 3 3 2 2 3" xfId="16765" xr:uid="{00000000-0005-0000-0000-0000BB190000}"/>
    <cellStyle name="20% - Accent4 2 3 3 3 2 3" xfId="6362" xr:uid="{00000000-0005-0000-0000-0000BC190000}"/>
    <cellStyle name="20% - Accent4 2 3 3 3 2 3 2" xfId="23558" xr:uid="{00000000-0005-0000-0000-0000BD190000}"/>
    <cellStyle name="20% - Accent4 2 3 3 3 2 4" xfId="20401" xr:uid="{00000000-0005-0000-0000-0000BE190000}"/>
    <cellStyle name="20% - Accent4 2 3 3 3 2 5" xfId="13157" xr:uid="{00000000-0005-0000-0000-0000BF190000}"/>
    <cellStyle name="20% - Accent4 2 3 3 3 3" xfId="8373" xr:uid="{00000000-0005-0000-0000-0000C0190000}"/>
    <cellStyle name="20% - Accent4 2 3 3 3 3 2" xfId="25569" xr:uid="{00000000-0005-0000-0000-0000C1190000}"/>
    <cellStyle name="20% - Accent4 2 3 3 3 3 3" xfId="15168" xr:uid="{00000000-0005-0000-0000-0000C2190000}"/>
    <cellStyle name="20% - Accent4 2 3 3 3 4" xfId="4765" xr:uid="{00000000-0005-0000-0000-0000C3190000}"/>
    <cellStyle name="20% - Accent4 2 3 3 3 4 2" xfId="21961" xr:uid="{00000000-0005-0000-0000-0000C4190000}"/>
    <cellStyle name="20% - Accent4 2 3 3 3 5" xfId="18804" xr:uid="{00000000-0005-0000-0000-0000C5190000}"/>
    <cellStyle name="20% - Accent4 2 3 3 3 6" xfId="11560" xr:uid="{00000000-0005-0000-0000-0000C6190000}"/>
    <cellStyle name="20% - Accent4 2 3 3 4" xfId="2012" xr:uid="{00000000-0005-0000-0000-0000C7190000}"/>
    <cellStyle name="20% - Accent4 2 3 3 4 2" xfId="3601" xr:uid="{00000000-0005-0000-0000-0000C8190000}"/>
    <cellStyle name="20% - Accent4 2 3 3 4 2 2" xfId="10366" xr:uid="{00000000-0005-0000-0000-0000C9190000}"/>
    <cellStyle name="20% - Accent4 2 3 3 4 2 2 2" xfId="27562" xr:uid="{00000000-0005-0000-0000-0000CA190000}"/>
    <cellStyle name="20% - Accent4 2 3 3 4 2 2 3" xfId="17161" xr:uid="{00000000-0005-0000-0000-0000CB190000}"/>
    <cellStyle name="20% - Accent4 2 3 3 4 2 3" xfId="6758" xr:uid="{00000000-0005-0000-0000-0000CC190000}"/>
    <cellStyle name="20% - Accent4 2 3 3 4 2 3 2" xfId="23954" xr:uid="{00000000-0005-0000-0000-0000CD190000}"/>
    <cellStyle name="20% - Accent4 2 3 3 4 2 4" xfId="20797" xr:uid="{00000000-0005-0000-0000-0000CE190000}"/>
    <cellStyle name="20% - Accent4 2 3 3 4 2 5" xfId="13553" xr:uid="{00000000-0005-0000-0000-0000CF190000}"/>
    <cellStyle name="20% - Accent4 2 3 3 4 3" xfId="8781" xr:uid="{00000000-0005-0000-0000-0000D0190000}"/>
    <cellStyle name="20% - Accent4 2 3 3 4 3 2" xfId="25977" xr:uid="{00000000-0005-0000-0000-0000D1190000}"/>
    <cellStyle name="20% - Accent4 2 3 3 4 3 3" xfId="15576" xr:uid="{00000000-0005-0000-0000-0000D2190000}"/>
    <cellStyle name="20% - Accent4 2 3 3 4 4" xfId="5173" xr:uid="{00000000-0005-0000-0000-0000D3190000}"/>
    <cellStyle name="20% - Accent4 2 3 3 4 4 2" xfId="22369" xr:uid="{00000000-0005-0000-0000-0000D4190000}"/>
    <cellStyle name="20% - Accent4 2 3 3 4 5" xfId="19212" xr:uid="{00000000-0005-0000-0000-0000D5190000}"/>
    <cellStyle name="20% - Accent4 2 3 3 4 6" xfId="11968" xr:uid="{00000000-0005-0000-0000-0000D6190000}"/>
    <cellStyle name="20% - Accent4 2 3 3 5" xfId="2371" xr:uid="{00000000-0005-0000-0000-0000D7190000}"/>
    <cellStyle name="20% - Accent4 2 3 3 5 2" xfId="9137" xr:uid="{00000000-0005-0000-0000-0000D8190000}"/>
    <cellStyle name="20% - Accent4 2 3 3 5 2 2" xfId="26333" xr:uid="{00000000-0005-0000-0000-0000D9190000}"/>
    <cellStyle name="20% - Accent4 2 3 3 5 2 3" xfId="15932" xr:uid="{00000000-0005-0000-0000-0000DA190000}"/>
    <cellStyle name="20% - Accent4 2 3 3 5 3" xfId="5529" xr:uid="{00000000-0005-0000-0000-0000DB190000}"/>
    <cellStyle name="20% - Accent4 2 3 3 5 3 2" xfId="22725" xr:uid="{00000000-0005-0000-0000-0000DC190000}"/>
    <cellStyle name="20% - Accent4 2 3 3 5 4" xfId="19568" xr:uid="{00000000-0005-0000-0000-0000DD190000}"/>
    <cellStyle name="20% - Accent4 2 3 3 5 5" xfId="12324" xr:uid="{00000000-0005-0000-0000-0000DE190000}"/>
    <cellStyle name="20% - Accent4 2 3 3 6" xfId="788" xr:uid="{00000000-0005-0000-0000-0000DF190000}"/>
    <cellStyle name="20% - Accent4 2 3 3 6 2" xfId="7557" xr:uid="{00000000-0005-0000-0000-0000E0190000}"/>
    <cellStyle name="20% - Accent4 2 3 3 6 2 2" xfId="24753" xr:uid="{00000000-0005-0000-0000-0000E1190000}"/>
    <cellStyle name="20% - Accent4 2 3 3 6 3" xfId="17988" xr:uid="{00000000-0005-0000-0000-0000E2190000}"/>
    <cellStyle name="20% - Accent4 2 3 3 6 4" xfId="14352" xr:uid="{00000000-0005-0000-0000-0000E3190000}"/>
    <cellStyle name="20% - Accent4 2 3 3 7" xfId="7190" xr:uid="{00000000-0005-0000-0000-0000E4190000}"/>
    <cellStyle name="20% - Accent4 2 3 3 7 2" xfId="24386" xr:uid="{00000000-0005-0000-0000-0000E5190000}"/>
    <cellStyle name="20% - Accent4 2 3 3 7 3" xfId="13985" xr:uid="{00000000-0005-0000-0000-0000E6190000}"/>
    <cellStyle name="20% - Accent4 2 3 3 8" xfId="3949" xr:uid="{00000000-0005-0000-0000-0000E7190000}"/>
    <cellStyle name="20% - Accent4 2 3 3 8 2" xfId="21145" xr:uid="{00000000-0005-0000-0000-0000E8190000}"/>
    <cellStyle name="20% - Accent4 2 3 3 9" xfId="17621" xr:uid="{00000000-0005-0000-0000-0000E9190000}"/>
    <cellStyle name="20% - Accent4 2 3 4" xfId="237" xr:uid="{00000000-0005-0000-0000-0000EA190000}"/>
    <cellStyle name="20% - Accent4 2 3 4 2" xfId="1420" xr:uid="{00000000-0005-0000-0000-0000EB190000}"/>
    <cellStyle name="20% - Accent4 2 3 4 2 2" xfId="3021" xr:uid="{00000000-0005-0000-0000-0000EC190000}"/>
    <cellStyle name="20% - Accent4 2 3 4 2 2 2" xfId="9786" xr:uid="{00000000-0005-0000-0000-0000ED190000}"/>
    <cellStyle name="20% - Accent4 2 3 4 2 2 2 2" xfId="26982" xr:uid="{00000000-0005-0000-0000-0000EE190000}"/>
    <cellStyle name="20% - Accent4 2 3 4 2 2 2 3" xfId="16581" xr:uid="{00000000-0005-0000-0000-0000EF190000}"/>
    <cellStyle name="20% - Accent4 2 3 4 2 2 3" xfId="6178" xr:uid="{00000000-0005-0000-0000-0000F0190000}"/>
    <cellStyle name="20% - Accent4 2 3 4 2 2 3 2" xfId="23374" xr:uid="{00000000-0005-0000-0000-0000F1190000}"/>
    <cellStyle name="20% - Accent4 2 3 4 2 2 4" xfId="20217" xr:uid="{00000000-0005-0000-0000-0000F2190000}"/>
    <cellStyle name="20% - Accent4 2 3 4 2 2 5" xfId="12973" xr:uid="{00000000-0005-0000-0000-0000F3190000}"/>
    <cellStyle name="20% - Accent4 2 3 4 2 3" xfId="8189" xr:uid="{00000000-0005-0000-0000-0000F4190000}"/>
    <cellStyle name="20% - Accent4 2 3 4 2 3 2" xfId="25385" xr:uid="{00000000-0005-0000-0000-0000F5190000}"/>
    <cellStyle name="20% - Accent4 2 3 4 2 3 3" xfId="14984" xr:uid="{00000000-0005-0000-0000-0000F6190000}"/>
    <cellStyle name="20% - Accent4 2 3 4 2 4" xfId="4581" xr:uid="{00000000-0005-0000-0000-0000F7190000}"/>
    <cellStyle name="20% - Accent4 2 3 4 2 4 2" xfId="21777" xr:uid="{00000000-0005-0000-0000-0000F8190000}"/>
    <cellStyle name="20% - Accent4 2 3 4 2 5" xfId="18620" xr:uid="{00000000-0005-0000-0000-0000F9190000}"/>
    <cellStyle name="20% - Accent4 2 3 4 2 6" xfId="11376" xr:uid="{00000000-0005-0000-0000-0000FA190000}"/>
    <cellStyle name="20% - Accent4 2 3 4 3" xfId="1828" xr:uid="{00000000-0005-0000-0000-0000FB190000}"/>
    <cellStyle name="20% - Accent4 2 3 4 3 2" xfId="3417" xr:uid="{00000000-0005-0000-0000-0000FC190000}"/>
    <cellStyle name="20% - Accent4 2 3 4 3 2 2" xfId="10182" xr:uid="{00000000-0005-0000-0000-0000FD190000}"/>
    <cellStyle name="20% - Accent4 2 3 4 3 2 2 2" xfId="27378" xr:uid="{00000000-0005-0000-0000-0000FE190000}"/>
    <cellStyle name="20% - Accent4 2 3 4 3 2 2 3" xfId="16977" xr:uid="{00000000-0005-0000-0000-0000FF190000}"/>
    <cellStyle name="20% - Accent4 2 3 4 3 2 3" xfId="6574" xr:uid="{00000000-0005-0000-0000-0000001A0000}"/>
    <cellStyle name="20% - Accent4 2 3 4 3 2 3 2" xfId="23770" xr:uid="{00000000-0005-0000-0000-0000011A0000}"/>
    <cellStyle name="20% - Accent4 2 3 4 3 2 4" xfId="20613" xr:uid="{00000000-0005-0000-0000-0000021A0000}"/>
    <cellStyle name="20% - Accent4 2 3 4 3 2 5" xfId="13369" xr:uid="{00000000-0005-0000-0000-0000031A0000}"/>
    <cellStyle name="20% - Accent4 2 3 4 3 3" xfId="8597" xr:uid="{00000000-0005-0000-0000-0000041A0000}"/>
    <cellStyle name="20% - Accent4 2 3 4 3 3 2" xfId="25793" xr:uid="{00000000-0005-0000-0000-0000051A0000}"/>
    <cellStyle name="20% - Accent4 2 3 4 3 3 3" xfId="15392" xr:uid="{00000000-0005-0000-0000-0000061A0000}"/>
    <cellStyle name="20% - Accent4 2 3 4 3 4" xfId="4989" xr:uid="{00000000-0005-0000-0000-0000071A0000}"/>
    <cellStyle name="20% - Accent4 2 3 4 3 4 2" xfId="22185" xr:uid="{00000000-0005-0000-0000-0000081A0000}"/>
    <cellStyle name="20% - Accent4 2 3 4 3 5" xfId="19028" xr:uid="{00000000-0005-0000-0000-0000091A0000}"/>
    <cellStyle name="20% - Accent4 2 3 4 3 6" xfId="11784" xr:uid="{00000000-0005-0000-0000-00000A1A0000}"/>
    <cellStyle name="20% - Accent4 2 3 4 4" xfId="2482" xr:uid="{00000000-0005-0000-0000-00000B1A0000}"/>
    <cellStyle name="20% - Accent4 2 3 4 4 2" xfId="9247" xr:uid="{00000000-0005-0000-0000-00000C1A0000}"/>
    <cellStyle name="20% - Accent4 2 3 4 4 2 2" xfId="26443" xr:uid="{00000000-0005-0000-0000-00000D1A0000}"/>
    <cellStyle name="20% - Accent4 2 3 4 4 2 3" xfId="16042" xr:uid="{00000000-0005-0000-0000-00000E1A0000}"/>
    <cellStyle name="20% - Accent4 2 3 4 4 3" xfId="5639" xr:uid="{00000000-0005-0000-0000-00000F1A0000}"/>
    <cellStyle name="20% - Accent4 2 3 4 4 3 2" xfId="22835" xr:uid="{00000000-0005-0000-0000-0000101A0000}"/>
    <cellStyle name="20% - Accent4 2 3 4 4 4" xfId="19678" xr:uid="{00000000-0005-0000-0000-0000111A0000}"/>
    <cellStyle name="20% - Accent4 2 3 4 4 5" xfId="12434" xr:uid="{00000000-0005-0000-0000-0000121A0000}"/>
    <cellStyle name="20% - Accent4 2 3 4 5" xfId="1012" xr:uid="{00000000-0005-0000-0000-0000131A0000}"/>
    <cellStyle name="20% - Accent4 2 3 4 5 2" xfId="7781" xr:uid="{00000000-0005-0000-0000-0000141A0000}"/>
    <cellStyle name="20% - Accent4 2 3 4 5 2 2" xfId="24977" xr:uid="{00000000-0005-0000-0000-0000151A0000}"/>
    <cellStyle name="20% - Accent4 2 3 4 5 3" xfId="18212" xr:uid="{00000000-0005-0000-0000-0000161A0000}"/>
    <cellStyle name="20% - Accent4 2 3 4 5 4" xfId="14576" xr:uid="{00000000-0005-0000-0000-0000171A0000}"/>
    <cellStyle name="20% - Accent4 2 3 4 6" xfId="7006" xr:uid="{00000000-0005-0000-0000-0000181A0000}"/>
    <cellStyle name="20% - Accent4 2 3 4 6 2" xfId="24202" xr:uid="{00000000-0005-0000-0000-0000191A0000}"/>
    <cellStyle name="20% - Accent4 2 3 4 6 3" xfId="13801" xr:uid="{00000000-0005-0000-0000-00001A1A0000}"/>
    <cellStyle name="20% - Accent4 2 3 4 7" xfId="4173" xr:uid="{00000000-0005-0000-0000-00001B1A0000}"/>
    <cellStyle name="20% - Accent4 2 3 4 7 2" xfId="21369" xr:uid="{00000000-0005-0000-0000-00001C1A0000}"/>
    <cellStyle name="20% - Accent4 2 3 4 8" xfId="17437" xr:uid="{00000000-0005-0000-0000-00001D1A0000}"/>
    <cellStyle name="20% - Accent4 2 3 4 9" xfId="10968" xr:uid="{00000000-0005-0000-0000-00001E1A0000}"/>
    <cellStyle name="20% - Accent4 2 3 5" xfId="900" xr:uid="{00000000-0005-0000-0000-00001F1A0000}"/>
    <cellStyle name="20% - Accent4 2 3 5 2" xfId="2598" xr:uid="{00000000-0005-0000-0000-0000201A0000}"/>
    <cellStyle name="20% - Accent4 2 3 5 2 2" xfId="9363" xr:uid="{00000000-0005-0000-0000-0000211A0000}"/>
    <cellStyle name="20% - Accent4 2 3 5 2 2 2" xfId="26559" xr:uid="{00000000-0005-0000-0000-0000221A0000}"/>
    <cellStyle name="20% - Accent4 2 3 5 2 2 3" xfId="16158" xr:uid="{00000000-0005-0000-0000-0000231A0000}"/>
    <cellStyle name="20% - Accent4 2 3 5 2 3" xfId="5755" xr:uid="{00000000-0005-0000-0000-0000241A0000}"/>
    <cellStyle name="20% - Accent4 2 3 5 2 3 2" xfId="22951" xr:uid="{00000000-0005-0000-0000-0000251A0000}"/>
    <cellStyle name="20% - Accent4 2 3 5 2 4" xfId="19794" xr:uid="{00000000-0005-0000-0000-0000261A0000}"/>
    <cellStyle name="20% - Accent4 2 3 5 2 5" xfId="12550" xr:uid="{00000000-0005-0000-0000-0000271A0000}"/>
    <cellStyle name="20% - Accent4 2 3 5 3" xfId="7669" xr:uid="{00000000-0005-0000-0000-0000281A0000}"/>
    <cellStyle name="20% - Accent4 2 3 5 3 2" xfId="24865" xr:uid="{00000000-0005-0000-0000-0000291A0000}"/>
    <cellStyle name="20% - Accent4 2 3 5 3 3" xfId="14464" xr:uid="{00000000-0005-0000-0000-00002A1A0000}"/>
    <cellStyle name="20% - Accent4 2 3 5 4" xfId="4061" xr:uid="{00000000-0005-0000-0000-00002B1A0000}"/>
    <cellStyle name="20% - Accent4 2 3 5 4 2" xfId="21257" xr:uid="{00000000-0005-0000-0000-00002C1A0000}"/>
    <cellStyle name="20% - Accent4 2 3 5 5" xfId="18100" xr:uid="{00000000-0005-0000-0000-00002D1A0000}"/>
    <cellStyle name="20% - Accent4 2 3 5 6" xfId="10856" xr:uid="{00000000-0005-0000-0000-00002E1A0000}"/>
    <cellStyle name="20% - Accent4 2 3 6" xfId="1308" xr:uid="{00000000-0005-0000-0000-00002F1A0000}"/>
    <cellStyle name="20% - Accent4 2 3 6 2" xfId="2909" xr:uid="{00000000-0005-0000-0000-0000301A0000}"/>
    <cellStyle name="20% - Accent4 2 3 6 2 2" xfId="9674" xr:uid="{00000000-0005-0000-0000-0000311A0000}"/>
    <cellStyle name="20% - Accent4 2 3 6 2 2 2" xfId="26870" xr:uid="{00000000-0005-0000-0000-0000321A0000}"/>
    <cellStyle name="20% - Accent4 2 3 6 2 2 3" xfId="16469" xr:uid="{00000000-0005-0000-0000-0000331A0000}"/>
    <cellStyle name="20% - Accent4 2 3 6 2 3" xfId="6066" xr:uid="{00000000-0005-0000-0000-0000341A0000}"/>
    <cellStyle name="20% - Accent4 2 3 6 2 3 2" xfId="23262" xr:uid="{00000000-0005-0000-0000-0000351A0000}"/>
    <cellStyle name="20% - Accent4 2 3 6 2 4" xfId="20105" xr:uid="{00000000-0005-0000-0000-0000361A0000}"/>
    <cellStyle name="20% - Accent4 2 3 6 2 5" xfId="12861" xr:uid="{00000000-0005-0000-0000-0000371A0000}"/>
    <cellStyle name="20% - Accent4 2 3 6 3" xfId="8077" xr:uid="{00000000-0005-0000-0000-0000381A0000}"/>
    <cellStyle name="20% - Accent4 2 3 6 3 2" xfId="25273" xr:uid="{00000000-0005-0000-0000-0000391A0000}"/>
    <cellStyle name="20% - Accent4 2 3 6 3 3" xfId="14872" xr:uid="{00000000-0005-0000-0000-00003A1A0000}"/>
    <cellStyle name="20% - Accent4 2 3 6 4" xfId="4469" xr:uid="{00000000-0005-0000-0000-00003B1A0000}"/>
    <cellStyle name="20% - Accent4 2 3 6 4 2" xfId="21665" xr:uid="{00000000-0005-0000-0000-00003C1A0000}"/>
    <cellStyle name="20% - Accent4 2 3 6 5" xfId="18508" xr:uid="{00000000-0005-0000-0000-00003D1A0000}"/>
    <cellStyle name="20% - Accent4 2 3 6 6" xfId="11264" xr:uid="{00000000-0005-0000-0000-00003E1A0000}"/>
    <cellStyle name="20% - Accent4 2 3 7" xfId="1716" xr:uid="{00000000-0005-0000-0000-00003F1A0000}"/>
    <cellStyle name="20% - Accent4 2 3 7 2" xfId="3305" xr:uid="{00000000-0005-0000-0000-0000401A0000}"/>
    <cellStyle name="20% - Accent4 2 3 7 2 2" xfId="10070" xr:uid="{00000000-0005-0000-0000-0000411A0000}"/>
    <cellStyle name="20% - Accent4 2 3 7 2 2 2" xfId="27266" xr:uid="{00000000-0005-0000-0000-0000421A0000}"/>
    <cellStyle name="20% - Accent4 2 3 7 2 2 3" xfId="16865" xr:uid="{00000000-0005-0000-0000-0000431A0000}"/>
    <cellStyle name="20% - Accent4 2 3 7 2 3" xfId="6462" xr:uid="{00000000-0005-0000-0000-0000441A0000}"/>
    <cellStyle name="20% - Accent4 2 3 7 2 3 2" xfId="23658" xr:uid="{00000000-0005-0000-0000-0000451A0000}"/>
    <cellStyle name="20% - Accent4 2 3 7 2 4" xfId="20501" xr:uid="{00000000-0005-0000-0000-0000461A0000}"/>
    <cellStyle name="20% - Accent4 2 3 7 2 5" xfId="13257" xr:uid="{00000000-0005-0000-0000-0000471A0000}"/>
    <cellStyle name="20% - Accent4 2 3 7 3" xfId="8485" xr:uid="{00000000-0005-0000-0000-0000481A0000}"/>
    <cellStyle name="20% - Accent4 2 3 7 3 2" xfId="25681" xr:uid="{00000000-0005-0000-0000-0000491A0000}"/>
    <cellStyle name="20% - Accent4 2 3 7 3 3" xfId="15280" xr:uid="{00000000-0005-0000-0000-00004A1A0000}"/>
    <cellStyle name="20% - Accent4 2 3 7 4" xfId="4877" xr:uid="{00000000-0005-0000-0000-00004B1A0000}"/>
    <cellStyle name="20% - Accent4 2 3 7 4 2" xfId="22073" xr:uid="{00000000-0005-0000-0000-00004C1A0000}"/>
    <cellStyle name="20% - Accent4 2 3 7 5" xfId="18916" xr:uid="{00000000-0005-0000-0000-00004D1A0000}"/>
    <cellStyle name="20% - Accent4 2 3 7 6" xfId="11672" xr:uid="{00000000-0005-0000-0000-00004E1A0000}"/>
    <cellStyle name="20% - Accent4 2 3 8" xfId="2187" xr:uid="{00000000-0005-0000-0000-00004F1A0000}"/>
    <cellStyle name="20% - Accent4 2 3 8 2" xfId="8953" xr:uid="{00000000-0005-0000-0000-0000501A0000}"/>
    <cellStyle name="20% - Accent4 2 3 8 2 2" xfId="26149" xr:uid="{00000000-0005-0000-0000-0000511A0000}"/>
    <cellStyle name="20% - Accent4 2 3 8 2 3" xfId="15748" xr:uid="{00000000-0005-0000-0000-0000521A0000}"/>
    <cellStyle name="20% - Accent4 2 3 8 3" xfId="5345" xr:uid="{00000000-0005-0000-0000-0000531A0000}"/>
    <cellStyle name="20% - Accent4 2 3 8 3 2" xfId="22541" xr:uid="{00000000-0005-0000-0000-0000541A0000}"/>
    <cellStyle name="20% - Accent4 2 3 8 4" xfId="19384" xr:uid="{00000000-0005-0000-0000-0000551A0000}"/>
    <cellStyle name="20% - Accent4 2 3 8 5" xfId="12140" xr:uid="{00000000-0005-0000-0000-0000561A0000}"/>
    <cellStyle name="20% - Accent4 2 3 9" xfId="604" xr:uid="{00000000-0005-0000-0000-0000571A0000}"/>
    <cellStyle name="20% - Accent4 2 3 9 2" xfId="7373" xr:uid="{00000000-0005-0000-0000-0000581A0000}"/>
    <cellStyle name="20% - Accent4 2 3 9 2 2" xfId="24569" xr:uid="{00000000-0005-0000-0000-0000591A0000}"/>
    <cellStyle name="20% - Accent4 2 3 9 3" xfId="17804" xr:uid="{00000000-0005-0000-0000-00005A1A0000}"/>
    <cellStyle name="20% - Accent4 2 3 9 4" xfId="14168" xr:uid="{00000000-0005-0000-0000-00005B1A0000}"/>
    <cellStyle name="20% - Accent4 2 4" xfId="174" xr:uid="{00000000-0005-0000-0000-00005C1A0000}"/>
    <cellStyle name="20% - Accent4 2 4 10" xfId="27711" xr:uid="{00000000-0005-0000-0000-00005D1A0000}"/>
    <cellStyle name="20% - Accent4 2 4 11" xfId="10499" xr:uid="{00000000-0005-0000-0000-00005E1A0000}"/>
    <cellStyle name="20% - Accent4 2 4 2" xfId="951" xr:uid="{00000000-0005-0000-0000-00005F1A0000}"/>
    <cellStyle name="20% - Accent4 2 4 2 2" xfId="2621" xr:uid="{00000000-0005-0000-0000-0000601A0000}"/>
    <cellStyle name="20% - Accent4 2 4 2 2 2" xfId="9386" xr:uid="{00000000-0005-0000-0000-0000611A0000}"/>
    <cellStyle name="20% - Accent4 2 4 2 2 2 2" xfId="26582" xr:uid="{00000000-0005-0000-0000-0000621A0000}"/>
    <cellStyle name="20% - Accent4 2 4 2 2 2 3" xfId="16181" xr:uid="{00000000-0005-0000-0000-0000631A0000}"/>
    <cellStyle name="20% - Accent4 2 4 2 2 3" xfId="5778" xr:uid="{00000000-0005-0000-0000-0000641A0000}"/>
    <cellStyle name="20% - Accent4 2 4 2 2 3 2" xfId="22974" xr:uid="{00000000-0005-0000-0000-0000651A0000}"/>
    <cellStyle name="20% - Accent4 2 4 2 2 4" xfId="19817" xr:uid="{00000000-0005-0000-0000-0000661A0000}"/>
    <cellStyle name="20% - Accent4 2 4 2 2 5" xfId="12573" xr:uid="{00000000-0005-0000-0000-0000671A0000}"/>
    <cellStyle name="20% - Accent4 2 4 2 3" xfId="7720" xr:uid="{00000000-0005-0000-0000-0000681A0000}"/>
    <cellStyle name="20% - Accent4 2 4 2 3 2" xfId="24916" xr:uid="{00000000-0005-0000-0000-0000691A0000}"/>
    <cellStyle name="20% - Accent4 2 4 2 3 3" xfId="14515" xr:uid="{00000000-0005-0000-0000-00006A1A0000}"/>
    <cellStyle name="20% - Accent4 2 4 2 4" xfId="4112" xr:uid="{00000000-0005-0000-0000-00006B1A0000}"/>
    <cellStyle name="20% - Accent4 2 4 2 4 2" xfId="21308" xr:uid="{00000000-0005-0000-0000-00006C1A0000}"/>
    <cellStyle name="20% - Accent4 2 4 2 5" xfId="18151" xr:uid="{00000000-0005-0000-0000-00006D1A0000}"/>
    <cellStyle name="20% - Accent4 2 4 2 6" xfId="10907" xr:uid="{00000000-0005-0000-0000-00006E1A0000}"/>
    <cellStyle name="20% - Accent4 2 4 3" xfId="1359" xr:uid="{00000000-0005-0000-0000-00006F1A0000}"/>
    <cellStyle name="20% - Accent4 2 4 3 2" xfId="2960" xr:uid="{00000000-0005-0000-0000-0000701A0000}"/>
    <cellStyle name="20% - Accent4 2 4 3 2 2" xfId="9725" xr:uid="{00000000-0005-0000-0000-0000711A0000}"/>
    <cellStyle name="20% - Accent4 2 4 3 2 2 2" xfId="26921" xr:uid="{00000000-0005-0000-0000-0000721A0000}"/>
    <cellStyle name="20% - Accent4 2 4 3 2 2 3" xfId="16520" xr:uid="{00000000-0005-0000-0000-0000731A0000}"/>
    <cellStyle name="20% - Accent4 2 4 3 2 3" xfId="6117" xr:uid="{00000000-0005-0000-0000-0000741A0000}"/>
    <cellStyle name="20% - Accent4 2 4 3 2 3 2" xfId="23313" xr:uid="{00000000-0005-0000-0000-0000751A0000}"/>
    <cellStyle name="20% - Accent4 2 4 3 2 4" xfId="20156" xr:uid="{00000000-0005-0000-0000-0000761A0000}"/>
    <cellStyle name="20% - Accent4 2 4 3 2 5" xfId="12912" xr:uid="{00000000-0005-0000-0000-0000771A0000}"/>
    <cellStyle name="20% - Accent4 2 4 3 3" xfId="8128" xr:uid="{00000000-0005-0000-0000-0000781A0000}"/>
    <cellStyle name="20% - Accent4 2 4 3 3 2" xfId="25324" xr:uid="{00000000-0005-0000-0000-0000791A0000}"/>
    <cellStyle name="20% - Accent4 2 4 3 3 3" xfId="14923" xr:uid="{00000000-0005-0000-0000-00007A1A0000}"/>
    <cellStyle name="20% - Accent4 2 4 3 4" xfId="4520" xr:uid="{00000000-0005-0000-0000-00007B1A0000}"/>
    <cellStyle name="20% - Accent4 2 4 3 4 2" xfId="21716" xr:uid="{00000000-0005-0000-0000-00007C1A0000}"/>
    <cellStyle name="20% - Accent4 2 4 3 5" xfId="18559" xr:uid="{00000000-0005-0000-0000-00007D1A0000}"/>
    <cellStyle name="20% - Accent4 2 4 3 6" xfId="11315" xr:uid="{00000000-0005-0000-0000-00007E1A0000}"/>
    <cellStyle name="20% - Accent4 2 4 4" xfId="1767" xr:uid="{00000000-0005-0000-0000-00007F1A0000}"/>
    <cellStyle name="20% - Accent4 2 4 4 2" xfId="3356" xr:uid="{00000000-0005-0000-0000-0000801A0000}"/>
    <cellStyle name="20% - Accent4 2 4 4 2 2" xfId="10121" xr:uid="{00000000-0005-0000-0000-0000811A0000}"/>
    <cellStyle name="20% - Accent4 2 4 4 2 2 2" xfId="27317" xr:uid="{00000000-0005-0000-0000-0000821A0000}"/>
    <cellStyle name="20% - Accent4 2 4 4 2 2 3" xfId="16916" xr:uid="{00000000-0005-0000-0000-0000831A0000}"/>
    <cellStyle name="20% - Accent4 2 4 4 2 3" xfId="6513" xr:uid="{00000000-0005-0000-0000-0000841A0000}"/>
    <cellStyle name="20% - Accent4 2 4 4 2 3 2" xfId="23709" xr:uid="{00000000-0005-0000-0000-0000851A0000}"/>
    <cellStyle name="20% - Accent4 2 4 4 2 4" xfId="20552" xr:uid="{00000000-0005-0000-0000-0000861A0000}"/>
    <cellStyle name="20% - Accent4 2 4 4 2 5" xfId="13308" xr:uid="{00000000-0005-0000-0000-0000871A0000}"/>
    <cellStyle name="20% - Accent4 2 4 4 3" xfId="8536" xr:uid="{00000000-0005-0000-0000-0000881A0000}"/>
    <cellStyle name="20% - Accent4 2 4 4 3 2" xfId="25732" xr:uid="{00000000-0005-0000-0000-0000891A0000}"/>
    <cellStyle name="20% - Accent4 2 4 4 3 3" xfId="15331" xr:uid="{00000000-0005-0000-0000-00008A1A0000}"/>
    <cellStyle name="20% - Accent4 2 4 4 4" xfId="4928" xr:uid="{00000000-0005-0000-0000-00008B1A0000}"/>
    <cellStyle name="20% - Accent4 2 4 4 4 2" xfId="22124" xr:uid="{00000000-0005-0000-0000-00008C1A0000}"/>
    <cellStyle name="20% - Accent4 2 4 4 5" xfId="18967" xr:uid="{00000000-0005-0000-0000-00008D1A0000}"/>
    <cellStyle name="20% - Accent4 2 4 4 6" xfId="11723" xr:uid="{00000000-0005-0000-0000-00008E1A0000}"/>
    <cellStyle name="20% - Accent4 2 4 5" xfId="2126" xr:uid="{00000000-0005-0000-0000-00008F1A0000}"/>
    <cellStyle name="20% - Accent4 2 4 5 2" xfId="8892" xr:uid="{00000000-0005-0000-0000-0000901A0000}"/>
    <cellStyle name="20% - Accent4 2 4 5 2 2" xfId="26088" xr:uid="{00000000-0005-0000-0000-0000911A0000}"/>
    <cellStyle name="20% - Accent4 2 4 5 2 3" xfId="15687" xr:uid="{00000000-0005-0000-0000-0000921A0000}"/>
    <cellStyle name="20% - Accent4 2 4 5 3" xfId="5284" xr:uid="{00000000-0005-0000-0000-0000931A0000}"/>
    <cellStyle name="20% - Accent4 2 4 5 3 2" xfId="22480" xr:uid="{00000000-0005-0000-0000-0000941A0000}"/>
    <cellStyle name="20% - Accent4 2 4 5 4" xfId="19323" xr:uid="{00000000-0005-0000-0000-0000951A0000}"/>
    <cellStyle name="20% - Accent4 2 4 5 5" xfId="12079" xr:uid="{00000000-0005-0000-0000-0000961A0000}"/>
    <cellStyle name="20% - Accent4 2 4 6" xfId="543" xr:uid="{00000000-0005-0000-0000-0000971A0000}"/>
    <cellStyle name="20% - Accent4 2 4 6 2" xfId="7312" xr:uid="{00000000-0005-0000-0000-0000981A0000}"/>
    <cellStyle name="20% - Accent4 2 4 6 2 2" xfId="24508" xr:uid="{00000000-0005-0000-0000-0000991A0000}"/>
    <cellStyle name="20% - Accent4 2 4 6 3" xfId="17743" xr:uid="{00000000-0005-0000-0000-00009A1A0000}"/>
    <cellStyle name="20% - Accent4 2 4 6 4" xfId="14107" xr:uid="{00000000-0005-0000-0000-00009B1A0000}"/>
    <cellStyle name="20% - Accent4 2 4 7" xfId="6945" xr:uid="{00000000-0005-0000-0000-00009C1A0000}"/>
    <cellStyle name="20% - Accent4 2 4 7 2" xfId="24141" xr:uid="{00000000-0005-0000-0000-00009D1A0000}"/>
    <cellStyle name="20% - Accent4 2 4 7 3" xfId="13740" xr:uid="{00000000-0005-0000-0000-00009E1A0000}"/>
    <cellStyle name="20% - Accent4 2 4 8" xfId="3704" xr:uid="{00000000-0005-0000-0000-00009F1A0000}"/>
    <cellStyle name="20% - Accent4 2 4 8 2" xfId="20900" xr:uid="{00000000-0005-0000-0000-0000A01A0000}"/>
    <cellStyle name="20% - Accent4 2 4 9" xfId="17376" xr:uid="{00000000-0005-0000-0000-0000A11A0000}"/>
    <cellStyle name="20% - Accent4 2 5" xfId="262" xr:uid="{00000000-0005-0000-0000-0000A21A0000}"/>
    <cellStyle name="20% - Accent4 2 5 10" xfId="27797" xr:uid="{00000000-0005-0000-0000-0000A31A0000}"/>
    <cellStyle name="20% - Accent4 2 5 11" xfId="10585" xr:uid="{00000000-0005-0000-0000-0000A41A0000}"/>
    <cellStyle name="20% - Accent4 2 5 2" xfId="1037" xr:uid="{00000000-0005-0000-0000-0000A51A0000}"/>
    <cellStyle name="20% - Accent4 2 5 2 2" xfId="2650" xr:uid="{00000000-0005-0000-0000-0000A61A0000}"/>
    <cellStyle name="20% - Accent4 2 5 2 2 2" xfId="9415" xr:uid="{00000000-0005-0000-0000-0000A71A0000}"/>
    <cellStyle name="20% - Accent4 2 5 2 2 2 2" xfId="26611" xr:uid="{00000000-0005-0000-0000-0000A81A0000}"/>
    <cellStyle name="20% - Accent4 2 5 2 2 2 3" xfId="16210" xr:uid="{00000000-0005-0000-0000-0000A91A0000}"/>
    <cellStyle name="20% - Accent4 2 5 2 2 3" xfId="5807" xr:uid="{00000000-0005-0000-0000-0000AA1A0000}"/>
    <cellStyle name="20% - Accent4 2 5 2 2 3 2" xfId="23003" xr:uid="{00000000-0005-0000-0000-0000AB1A0000}"/>
    <cellStyle name="20% - Accent4 2 5 2 2 4" xfId="19846" xr:uid="{00000000-0005-0000-0000-0000AC1A0000}"/>
    <cellStyle name="20% - Accent4 2 5 2 2 5" xfId="12602" xr:uid="{00000000-0005-0000-0000-0000AD1A0000}"/>
    <cellStyle name="20% - Accent4 2 5 2 3" xfId="7806" xr:uid="{00000000-0005-0000-0000-0000AE1A0000}"/>
    <cellStyle name="20% - Accent4 2 5 2 3 2" xfId="25002" xr:uid="{00000000-0005-0000-0000-0000AF1A0000}"/>
    <cellStyle name="20% - Accent4 2 5 2 3 3" xfId="14601" xr:uid="{00000000-0005-0000-0000-0000B01A0000}"/>
    <cellStyle name="20% - Accent4 2 5 2 4" xfId="4198" xr:uid="{00000000-0005-0000-0000-0000B11A0000}"/>
    <cellStyle name="20% - Accent4 2 5 2 4 2" xfId="21394" xr:uid="{00000000-0005-0000-0000-0000B21A0000}"/>
    <cellStyle name="20% - Accent4 2 5 2 5" xfId="18237" xr:uid="{00000000-0005-0000-0000-0000B31A0000}"/>
    <cellStyle name="20% - Accent4 2 5 2 6" xfId="10993" xr:uid="{00000000-0005-0000-0000-0000B41A0000}"/>
    <cellStyle name="20% - Accent4 2 5 3" xfId="1445" xr:uid="{00000000-0005-0000-0000-0000B51A0000}"/>
    <cellStyle name="20% - Accent4 2 5 3 2" xfId="3046" xr:uid="{00000000-0005-0000-0000-0000B61A0000}"/>
    <cellStyle name="20% - Accent4 2 5 3 2 2" xfId="9811" xr:uid="{00000000-0005-0000-0000-0000B71A0000}"/>
    <cellStyle name="20% - Accent4 2 5 3 2 2 2" xfId="27007" xr:uid="{00000000-0005-0000-0000-0000B81A0000}"/>
    <cellStyle name="20% - Accent4 2 5 3 2 2 3" xfId="16606" xr:uid="{00000000-0005-0000-0000-0000B91A0000}"/>
    <cellStyle name="20% - Accent4 2 5 3 2 3" xfId="6203" xr:uid="{00000000-0005-0000-0000-0000BA1A0000}"/>
    <cellStyle name="20% - Accent4 2 5 3 2 3 2" xfId="23399" xr:uid="{00000000-0005-0000-0000-0000BB1A0000}"/>
    <cellStyle name="20% - Accent4 2 5 3 2 4" xfId="20242" xr:uid="{00000000-0005-0000-0000-0000BC1A0000}"/>
    <cellStyle name="20% - Accent4 2 5 3 2 5" xfId="12998" xr:uid="{00000000-0005-0000-0000-0000BD1A0000}"/>
    <cellStyle name="20% - Accent4 2 5 3 3" xfId="8214" xr:uid="{00000000-0005-0000-0000-0000BE1A0000}"/>
    <cellStyle name="20% - Accent4 2 5 3 3 2" xfId="25410" xr:uid="{00000000-0005-0000-0000-0000BF1A0000}"/>
    <cellStyle name="20% - Accent4 2 5 3 3 3" xfId="15009" xr:uid="{00000000-0005-0000-0000-0000C01A0000}"/>
    <cellStyle name="20% - Accent4 2 5 3 4" xfId="4606" xr:uid="{00000000-0005-0000-0000-0000C11A0000}"/>
    <cellStyle name="20% - Accent4 2 5 3 4 2" xfId="21802" xr:uid="{00000000-0005-0000-0000-0000C21A0000}"/>
    <cellStyle name="20% - Accent4 2 5 3 5" xfId="18645" xr:uid="{00000000-0005-0000-0000-0000C31A0000}"/>
    <cellStyle name="20% - Accent4 2 5 3 6" xfId="11401" xr:uid="{00000000-0005-0000-0000-0000C41A0000}"/>
    <cellStyle name="20% - Accent4 2 5 4" xfId="1853" xr:uid="{00000000-0005-0000-0000-0000C51A0000}"/>
    <cellStyle name="20% - Accent4 2 5 4 2" xfId="3442" xr:uid="{00000000-0005-0000-0000-0000C61A0000}"/>
    <cellStyle name="20% - Accent4 2 5 4 2 2" xfId="10207" xr:uid="{00000000-0005-0000-0000-0000C71A0000}"/>
    <cellStyle name="20% - Accent4 2 5 4 2 2 2" xfId="27403" xr:uid="{00000000-0005-0000-0000-0000C81A0000}"/>
    <cellStyle name="20% - Accent4 2 5 4 2 2 3" xfId="17002" xr:uid="{00000000-0005-0000-0000-0000C91A0000}"/>
    <cellStyle name="20% - Accent4 2 5 4 2 3" xfId="6599" xr:uid="{00000000-0005-0000-0000-0000CA1A0000}"/>
    <cellStyle name="20% - Accent4 2 5 4 2 3 2" xfId="23795" xr:uid="{00000000-0005-0000-0000-0000CB1A0000}"/>
    <cellStyle name="20% - Accent4 2 5 4 2 4" xfId="20638" xr:uid="{00000000-0005-0000-0000-0000CC1A0000}"/>
    <cellStyle name="20% - Accent4 2 5 4 2 5" xfId="13394" xr:uid="{00000000-0005-0000-0000-0000CD1A0000}"/>
    <cellStyle name="20% - Accent4 2 5 4 3" xfId="8622" xr:uid="{00000000-0005-0000-0000-0000CE1A0000}"/>
    <cellStyle name="20% - Accent4 2 5 4 3 2" xfId="25818" xr:uid="{00000000-0005-0000-0000-0000CF1A0000}"/>
    <cellStyle name="20% - Accent4 2 5 4 3 3" xfId="15417" xr:uid="{00000000-0005-0000-0000-0000D01A0000}"/>
    <cellStyle name="20% - Accent4 2 5 4 4" xfId="5014" xr:uid="{00000000-0005-0000-0000-0000D11A0000}"/>
    <cellStyle name="20% - Accent4 2 5 4 4 2" xfId="22210" xr:uid="{00000000-0005-0000-0000-0000D21A0000}"/>
    <cellStyle name="20% - Accent4 2 5 4 5" xfId="19053" xr:uid="{00000000-0005-0000-0000-0000D31A0000}"/>
    <cellStyle name="20% - Accent4 2 5 4 6" xfId="11809" xr:uid="{00000000-0005-0000-0000-0000D41A0000}"/>
    <cellStyle name="20% - Accent4 2 5 5" xfId="2212" xr:uid="{00000000-0005-0000-0000-0000D51A0000}"/>
    <cellStyle name="20% - Accent4 2 5 5 2" xfId="8978" xr:uid="{00000000-0005-0000-0000-0000D61A0000}"/>
    <cellStyle name="20% - Accent4 2 5 5 2 2" xfId="26174" xr:uid="{00000000-0005-0000-0000-0000D71A0000}"/>
    <cellStyle name="20% - Accent4 2 5 5 2 3" xfId="15773" xr:uid="{00000000-0005-0000-0000-0000D81A0000}"/>
    <cellStyle name="20% - Accent4 2 5 5 3" xfId="5370" xr:uid="{00000000-0005-0000-0000-0000D91A0000}"/>
    <cellStyle name="20% - Accent4 2 5 5 3 2" xfId="22566" xr:uid="{00000000-0005-0000-0000-0000DA1A0000}"/>
    <cellStyle name="20% - Accent4 2 5 5 4" xfId="19409" xr:uid="{00000000-0005-0000-0000-0000DB1A0000}"/>
    <cellStyle name="20% - Accent4 2 5 5 5" xfId="12165" xr:uid="{00000000-0005-0000-0000-0000DC1A0000}"/>
    <cellStyle name="20% - Accent4 2 5 6" xfId="629" xr:uid="{00000000-0005-0000-0000-0000DD1A0000}"/>
    <cellStyle name="20% - Accent4 2 5 6 2" xfId="7398" xr:uid="{00000000-0005-0000-0000-0000DE1A0000}"/>
    <cellStyle name="20% - Accent4 2 5 6 2 2" xfId="24594" xr:uid="{00000000-0005-0000-0000-0000DF1A0000}"/>
    <cellStyle name="20% - Accent4 2 5 6 3" xfId="17829" xr:uid="{00000000-0005-0000-0000-0000E01A0000}"/>
    <cellStyle name="20% - Accent4 2 5 6 4" xfId="14193" xr:uid="{00000000-0005-0000-0000-0000E11A0000}"/>
    <cellStyle name="20% - Accent4 2 5 7" xfId="7031" xr:uid="{00000000-0005-0000-0000-0000E21A0000}"/>
    <cellStyle name="20% - Accent4 2 5 7 2" xfId="24227" xr:uid="{00000000-0005-0000-0000-0000E31A0000}"/>
    <cellStyle name="20% - Accent4 2 5 7 3" xfId="13826" xr:uid="{00000000-0005-0000-0000-0000E41A0000}"/>
    <cellStyle name="20% - Accent4 2 5 8" xfId="3790" xr:uid="{00000000-0005-0000-0000-0000E51A0000}"/>
    <cellStyle name="20% - Accent4 2 5 8 2" xfId="20986" xr:uid="{00000000-0005-0000-0000-0000E61A0000}"/>
    <cellStyle name="20% - Accent4 2 5 9" xfId="17462" xr:uid="{00000000-0005-0000-0000-0000E71A0000}"/>
    <cellStyle name="20% - Accent4 2 6" xfId="360" xr:uid="{00000000-0005-0000-0000-0000E81A0000}"/>
    <cellStyle name="20% - Accent4 2 6 10" xfId="27895" xr:uid="{00000000-0005-0000-0000-0000E91A0000}"/>
    <cellStyle name="20% - Accent4 2 6 11" xfId="10683" xr:uid="{00000000-0005-0000-0000-0000EA1A0000}"/>
    <cellStyle name="20% - Accent4 2 6 2" xfId="1135" xr:uid="{00000000-0005-0000-0000-0000EB1A0000}"/>
    <cellStyle name="20% - Accent4 2 6 2 2" xfId="2748" xr:uid="{00000000-0005-0000-0000-0000EC1A0000}"/>
    <cellStyle name="20% - Accent4 2 6 2 2 2" xfId="9513" xr:uid="{00000000-0005-0000-0000-0000ED1A0000}"/>
    <cellStyle name="20% - Accent4 2 6 2 2 2 2" xfId="26709" xr:uid="{00000000-0005-0000-0000-0000EE1A0000}"/>
    <cellStyle name="20% - Accent4 2 6 2 2 2 3" xfId="16308" xr:uid="{00000000-0005-0000-0000-0000EF1A0000}"/>
    <cellStyle name="20% - Accent4 2 6 2 2 3" xfId="5905" xr:uid="{00000000-0005-0000-0000-0000F01A0000}"/>
    <cellStyle name="20% - Accent4 2 6 2 2 3 2" xfId="23101" xr:uid="{00000000-0005-0000-0000-0000F11A0000}"/>
    <cellStyle name="20% - Accent4 2 6 2 2 4" xfId="19944" xr:uid="{00000000-0005-0000-0000-0000F21A0000}"/>
    <cellStyle name="20% - Accent4 2 6 2 2 5" xfId="12700" xr:uid="{00000000-0005-0000-0000-0000F31A0000}"/>
    <cellStyle name="20% - Accent4 2 6 2 3" xfId="7904" xr:uid="{00000000-0005-0000-0000-0000F41A0000}"/>
    <cellStyle name="20% - Accent4 2 6 2 3 2" xfId="25100" xr:uid="{00000000-0005-0000-0000-0000F51A0000}"/>
    <cellStyle name="20% - Accent4 2 6 2 3 3" xfId="14699" xr:uid="{00000000-0005-0000-0000-0000F61A0000}"/>
    <cellStyle name="20% - Accent4 2 6 2 4" xfId="4296" xr:uid="{00000000-0005-0000-0000-0000F71A0000}"/>
    <cellStyle name="20% - Accent4 2 6 2 4 2" xfId="21492" xr:uid="{00000000-0005-0000-0000-0000F81A0000}"/>
    <cellStyle name="20% - Accent4 2 6 2 5" xfId="18335" xr:uid="{00000000-0005-0000-0000-0000F91A0000}"/>
    <cellStyle name="20% - Accent4 2 6 2 6" xfId="11091" xr:uid="{00000000-0005-0000-0000-0000FA1A0000}"/>
    <cellStyle name="20% - Accent4 2 6 3" xfId="1543" xr:uid="{00000000-0005-0000-0000-0000FB1A0000}"/>
    <cellStyle name="20% - Accent4 2 6 3 2" xfId="3144" xr:uid="{00000000-0005-0000-0000-0000FC1A0000}"/>
    <cellStyle name="20% - Accent4 2 6 3 2 2" xfId="9909" xr:uid="{00000000-0005-0000-0000-0000FD1A0000}"/>
    <cellStyle name="20% - Accent4 2 6 3 2 2 2" xfId="27105" xr:uid="{00000000-0005-0000-0000-0000FE1A0000}"/>
    <cellStyle name="20% - Accent4 2 6 3 2 2 3" xfId="16704" xr:uid="{00000000-0005-0000-0000-0000FF1A0000}"/>
    <cellStyle name="20% - Accent4 2 6 3 2 3" xfId="6301" xr:uid="{00000000-0005-0000-0000-0000001B0000}"/>
    <cellStyle name="20% - Accent4 2 6 3 2 3 2" xfId="23497" xr:uid="{00000000-0005-0000-0000-0000011B0000}"/>
    <cellStyle name="20% - Accent4 2 6 3 2 4" xfId="20340" xr:uid="{00000000-0005-0000-0000-0000021B0000}"/>
    <cellStyle name="20% - Accent4 2 6 3 2 5" xfId="13096" xr:uid="{00000000-0005-0000-0000-0000031B0000}"/>
    <cellStyle name="20% - Accent4 2 6 3 3" xfId="8312" xr:uid="{00000000-0005-0000-0000-0000041B0000}"/>
    <cellStyle name="20% - Accent4 2 6 3 3 2" xfId="25508" xr:uid="{00000000-0005-0000-0000-0000051B0000}"/>
    <cellStyle name="20% - Accent4 2 6 3 3 3" xfId="15107" xr:uid="{00000000-0005-0000-0000-0000061B0000}"/>
    <cellStyle name="20% - Accent4 2 6 3 4" xfId="4704" xr:uid="{00000000-0005-0000-0000-0000071B0000}"/>
    <cellStyle name="20% - Accent4 2 6 3 4 2" xfId="21900" xr:uid="{00000000-0005-0000-0000-0000081B0000}"/>
    <cellStyle name="20% - Accent4 2 6 3 5" xfId="18743" xr:uid="{00000000-0005-0000-0000-0000091B0000}"/>
    <cellStyle name="20% - Accent4 2 6 3 6" xfId="11499" xr:uid="{00000000-0005-0000-0000-00000A1B0000}"/>
    <cellStyle name="20% - Accent4 2 6 4" xfId="1951" xr:uid="{00000000-0005-0000-0000-00000B1B0000}"/>
    <cellStyle name="20% - Accent4 2 6 4 2" xfId="3540" xr:uid="{00000000-0005-0000-0000-00000C1B0000}"/>
    <cellStyle name="20% - Accent4 2 6 4 2 2" xfId="10305" xr:uid="{00000000-0005-0000-0000-00000D1B0000}"/>
    <cellStyle name="20% - Accent4 2 6 4 2 2 2" xfId="27501" xr:uid="{00000000-0005-0000-0000-00000E1B0000}"/>
    <cellStyle name="20% - Accent4 2 6 4 2 2 3" xfId="17100" xr:uid="{00000000-0005-0000-0000-00000F1B0000}"/>
    <cellStyle name="20% - Accent4 2 6 4 2 3" xfId="6697" xr:uid="{00000000-0005-0000-0000-0000101B0000}"/>
    <cellStyle name="20% - Accent4 2 6 4 2 3 2" xfId="23893" xr:uid="{00000000-0005-0000-0000-0000111B0000}"/>
    <cellStyle name="20% - Accent4 2 6 4 2 4" xfId="20736" xr:uid="{00000000-0005-0000-0000-0000121B0000}"/>
    <cellStyle name="20% - Accent4 2 6 4 2 5" xfId="13492" xr:uid="{00000000-0005-0000-0000-0000131B0000}"/>
    <cellStyle name="20% - Accent4 2 6 4 3" xfId="8720" xr:uid="{00000000-0005-0000-0000-0000141B0000}"/>
    <cellStyle name="20% - Accent4 2 6 4 3 2" xfId="25916" xr:uid="{00000000-0005-0000-0000-0000151B0000}"/>
    <cellStyle name="20% - Accent4 2 6 4 3 3" xfId="15515" xr:uid="{00000000-0005-0000-0000-0000161B0000}"/>
    <cellStyle name="20% - Accent4 2 6 4 4" xfId="5112" xr:uid="{00000000-0005-0000-0000-0000171B0000}"/>
    <cellStyle name="20% - Accent4 2 6 4 4 2" xfId="22308" xr:uid="{00000000-0005-0000-0000-0000181B0000}"/>
    <cellStyle name="20% - Accent4 2 6 4 5" xfId="19151" xr:uid="{00000000-0005-0000-0000-0000191B0000}"/>
    <cellStyle name="20% - Accent4 2 6 4 6" xfId="11907" xr:uid="{00000000-0005-0000-0000-00001A1B0000}"/>
    <cellStyle name="20% - Accent4 2 6 5" xfId="2310" xr:uid="{00000000-0005-0000-0000-00001B1B0000}"/>
    <cellStyle name="20% - Accent4 2 6 5 2" xfId="9076" xr:uid="{00000000-0005-0000-0000-00001C1B0000}"/>
    <cellStyle name="20% - Accent4 2 6 5 2 2" xfId="26272" xr:uid="{00000000-0005-0000-0000-00001D1B0000}"/>
    <cellStyle name="20% - Accent4 2 6 5 2 3" xfId="15871" xr:uid="{00000000-0005-0000-0000-00001E1B0000}"/>
    <cellStyle name="20% - Accent4 2 6 5 3" xfId="5468" xr:uid="{00000000-0005-0000-0000-00001F1B0000}"/>
    <cellStyle name="20% - Accent4 2 6 5 3 2" xfId="22664" xr:uid="{00000000-0005-0000-0000-0000201B0000}"/>
    <cellStyle name="20% - Accent4 2 6 5 4" xfId="19507" xr:uid="{00000000-0005-0000-0000-0000211B0000}"/>
    <cellStyle name="20% - Accent4 2 6 5 5" xfId="12263" xr:uid="{00000000-0005-0000-0000-0000221B0000}"/>
    <cellStyle name="20% - Accent4 2 6 6" xfId="727" xr:uid="{00000000-0005-0000-0000-0000231B0000}"/>
    <cellStyle name="20% - Accent4 2 6 6 2" xfId="7496" xr:uid="{00000000-0005-0000-0000-0000241B0000}"/>
    <cellStyle name="20% - Accent4 2 6 6 2 2" xfId="24692" xr:uid="{00000000-0005-0000-0000-0000251B0000}"/>
    <cellStyle name="20% - Accent4 2 6 6 3" xfId="17927" xr:uid="{00000000-0005-0000-0000-0000261B0000}"/>
    <cellStyle name="20% - Accent4 2 6 6 4" xfId="14291" xr:uid="{00000000-0005-0000-0000-0000271B0000}"/>
    <cellStyle name="20% - Accent4 2 6 7" xfId="7129" xr:uid="{00000000-0005-0000-0000-0000281B0000}"/>
    <cellStyle name="20% - Accent4 2 6 7 2" xfId="24325" xr:uid="{00000000-0005-0000-0000-0000291B0000}"/>
    <cellStyle name="20% - Accent4 2 6 7 3" xfId="13924" xr:uid="{00000000-0005-0000-0000-00002A1B0000}"/>
    <cellStyle name="20% - Accent4 2 6 8" xfId="3888" xr:uid="{00000000-0005-0000-0000-00002B1B0000}"/>
    <cellStyle name="20% - Accent4 2 6 8 2" xfId="21084" xr:uid="{00000000-0005-0000-0000-00002C1B0000}"/>
    <cellStyle name="20% - Accent4 2 6 9" xfId="17560" xr:uid="{00000000-0005-0000-0000-00002D1B0000}"/>
    <cellStyle name="20% - Accent4 2 7" xfId="147" xr:uid="{00000000-0005-0000-0000-00002E1B0000}"/>
    <cellStyle name="20% - Accent4 2 7 2" xfId="1336" xr:uid="{00000000-0005-0000-0000-00002F1B0000}"/>
    <cellStyle name="20% - Accent4 2 7 2 2" xfId="2937" xr:uid="{00000000-0005-0000-0000-0000301B0000}"/>
    <cellStyle name="20% - Accent4 2 7 2 2 2" xfId="9702" xr:uid="{00000000-0005-0000-0000-0000311B0000}"/>
    <cellStyle name="20% - Accent4 2 7 2 2 2 2" xfId="26898" xr:uid="{00000000-0005-0000-0000-0000321B0000}"/>
    <cellStyle name="20% - Accent4 2 7 2 2 2 3" xfId="16497" xr:uid="{00000000-0005-0000-0000-0000331B0000}"/>
    <cellStyle name="20% - Accent4 2 7 2 2 3" xfId="6094" xr:uid="{00000000-0005-0000-0000-0000341B0000}"/>
    <cellStyle name="20% - Accent4 2 7 2 2 3 2" xfId="23290" xr:uid="{00000000-0005-0000-0000-0000351B0000}"/>
    <cellStyle name="20% - Accent4 2 7 2 2 4" xfId="20133" xr:uid="{00000000-0005-0000-0000-0000361B0000}"/>
    <cellStyle name="20% - Accent4 2 7 2 2 5" xfId="12889" xr:uid="{00000000-0005-0000-0000-0000371B0000}"/>
    <cellStyle name="20% - Accent4 2 7 2 3" xfId="8105" xr:uid="{00000000-0005-0000-0000-0000381B0000}"/>
    <cellStyle name="20% - Accent4 2 7 2 3 2" xfId="25301" xr:uid="{00000000-0005-0000-0000-0000391B0000}"/>
    <cellStyle name="20% - Accent4 2 7 2 3 3" xfId="14900" xr:uid="{00000000-0005-0000-0000-00003A1B0000}"/>
    <cellStyle name="20% - Accent4 2 7 2 4" xfId="4497" xr:uid="{00000000-0005-0000-0000-00003B1B0000}"/>
    <cellStyle name="20% - Accent4 2 7 2 4 2" xfId="21693" xr:uid="{00000000-0005-0000-0000-00003C1B0000}"/>
    <cellStyle name="20% - Accent4 2 7 2 5" xfId="18536" xr:uid="{00000000-0005-0000-0000-00003D1B0000}"/>
    <cellStyle name="20% - Accent4 2 7 2 6" xfId="11292" xr:uid="{00000000-0005-0000-0000-00003E1B0000}"/>
    <cellStyle name="20% - Accent4 2 7 3" xfId="1744" xr:uid="{00000000-0005-0000-0000-00003F1B0000}"/>
    <cellStyle name="20% - Accent4 2 7 3 2" xfId="3333" xr:uid="{00000000-0005-0000-0000-0000401B0000}"/>
    <cellStyle name="20% - Accent4 2 7 3 2 2" xfId="10098" xr:uid="{00000000-0005-0000-0000-0000411B0000}"/>
    <cellStyle name="20% - Accent4 2 7 3 2 2 2" xfId="27294" xr:uid="{00000000-0005-0000-0000-0000421B0000}"/>
    <cellStyle name="20% - Accent4 2 7 3 2 2 3" xfId="16893" xr:uid="{00000000-0005-0000-0000-0000431B0000}"/>
    <cellStyle name="20% - Accent4 2 7 3 2 3" xfId="6490" xr:uid="{00000000-0005-0000-0000-0000441B0000}"/>
    <cellStyle name="20% - Accent4 2 7 3 2 3 2" xfId="23686" xr:uid="{00000000-0005-0000-0000-0000451B0000}"/>
    <cellStyle name="20% - Accent4 2 7 3 2 4" xfId="20529" xr:uid="{00000000-0005-0000-0000-0000461B0000}"/>
    <cellStyle name="20% - Accent4 2 7 3 2 5" xfId="13285" xr:uid="{00000000-0005-0000-0000-0000471B0000}"/>
    <cellStyle name="20% - Accent4 2 7 3 3" xfId="8513" xr:uid="{00000000-0005-0000-0000-0000481B0000}"/>
    <cellStyle name="20% - Accent4 2 7 3 3 2" xfId="25709" xr:uid="{00000000-0005-0000-0000-0000491B0000}"/>
    <cellStyle name="20% - Accent4 2 7 3 3 3" xfId="15308" xr:uid="{00000000-0005-0000-0000-00004A1B0000}"/>
    <cellStyle name="20% - Accent4 2 7 3 4" xfId="4905" xr:uid="{00000000-0005-0000-0000-00004B1B0000}"/>
    <cellStyle name="20% - Accent4 2 7 3 4 2" xfId="22101" xr:uid="{00000000-0005-0000-0000-00004C1B0000}"/>
    <cellStyle name="20% - Accent4 2 7 3 5" xfId="18944" xr:uid="{00000000-0005-0000-0000-00004D1B0000}"/>
    <cellStyle name="20% - Accent4 2 7 3 6" xfId="11700" xr:uid="{00000000-0005-0000-0000-00004E1B0000}"/>
    <cellStyle name="20% - Accent4 2 7 4" xfId="2434" xr:uid="{00000000-0005-0000-0000-00004F1B0000}"/>
    <cellStyle name="20% - Accent4 2 7 4 2" xfId="9199" xr:uid="{00000000-0005-0000-0000-0000501B0000}"/>
    <cellStyle name="20% - Accent4 2 7 4 2 2" xfId="26395" xr:uid="{00000000-0005-0000-0000-0000511B0000}"/>
    <cellStyle name="20% - Accent4 2 7 4 2 3" xfId="15994" xr:uid="{00000000-0005-0000-0000-0000521B0000}"/>
    <cellStyle name="20% - Accent4 2 7 4 3" xfId="5591" xr:uid="{00000000-0005-0000-0000-0000531B0000}"/>
    <cellStyle name="20% - Accent4 2 7 4 3 2" xfId="22787" xr:uid="{00000000-0005-0000-0000-0000541B0000}"/>
    <cellStyle name="20% - Accent4 2 7 4 4" xfId="19630" xr:uid="{00000000-0005-0000-0000-0000551B0000}"/>
    <cellStyle name="20% - Accent4 2 7 4 5" xfId="12386" xr:uid="{00000000-0005-0000-0000-0000561B0000}"/>
    <cellStyle name="20% - Accent4 2 7 5" xfId="928" xr:uid="{00000000-0005-0000-0000-0000571B0000}"/>
    <cellStyle name="20% - Accent4 2 7 5 2" xfId="7697" xr:uid="{00000000-0005-0000-0000-0000581B0000}"/>
    <cellStyle name="20% - Accent4 2 7 5 2 2" xfId="24893" xr:uid="{00000000-0005-0000-0000-0000591B0000}"/>
    <cellStyle name="20% - Accent4 2 7 5 3" xfId="18128" xr:uid="{00000000-0005-0000-0000-00005A1B0000}"/>
    <cellStyle name="20% - Accent4 2 7 5 4" xfId="14492" xr:uid="{00000000-0005-0000-0000-00005B1B0000}"/>
    <cellStyle name="20% - Accent4 2 7 6" xfId="6922" xr:uid="{00000000-0005-0000-0000-00005C1B0000}"/>
    <cellStyle name="20% - Accent4 2 7 6 2" xfId="24118" xr:uid="{00000000-0005-0000-0000-00005D1B0000}"/>
    <cellStyle name="20% - Accent4 2 7 6 3" xfId="13717" xr:uid="{00000000-0005-0000-0000-00005E1B0000}"/>
    <cellStyle name="20% - Accent4 2 7 7" xfId="4089" xr:uid="{00000000-0005-0000-0000-00005F1B0000}"/>
    <cellStyle name="20% - Accent4 2 7 7 2" xfId="21285" xr:uid="{00000000-0005-0000-0000-0000601B0000}"/>
    <cellStyle name="20% - Accent4 2 7 8" xfId="17353" xr:uid="{00000000-0005-0000-0000-0000611B0000}"/>
    <cellStyle name="20% - Accent4 2 7 9" xfId="10884" xr:uid="{00000000-0005-0000-0000-0000621B0000}"/>
    <cellStyle name="20% - Accent4 2 8" xfId="839" xr:uid="{00000000-0005-0000-0000-0000631B0000}"/>
    <cellStyle name="20% - Accent4 2 8 2" xfId="2537" xr:uid="{00000000-0005-0000-0000-0000641B0000}"/>
    <cellStyle name="20% - Accent4 2 8 2 2" xfId="9302" xr:uid="{00000000-0005-0000-0000-0000651B0000}"/>
    <cellStyle name="20% - Accent4 2 8 2 2 2" xfId="26498" xr:uid="{00000000-0005-0000-0000-0000661B0000}"/>
    <cellStyle name="20% - Accent4 2 8 2 2 3" xfId="16097" xr:uid="{00000000-0005-0000-0000-0000671B0000}"/>
    <cellStyle name="20% - Accent4 2 8 2 3" xfId="5694" xr:uid="{00000000-0005-0000-0000-0000681B0000}"/>
    <cellStyle name="20% - Accent4 2 8 2 3 2" xfId="22890" xr:uid="{00000000-0005-0000-0000-0000691B0000}"/>
    <cellStyle name="20% - Accent4 2 8 2 4" xfId="19733" xr:uid="{00000000-0005-0000-0000-00006A1B0000}"/>
    <cellStyle name="20% - Accent4 2 8 2 5" xfId="12489" xr:uid="{00000000-0005-0000-0000-00006B1B0000}"/>
    <cellStyle name="20% - Accent4 2 8 3" xfId="7608" xr:uid="{00000000-0005-0000-0000-00006C1B0000}"/>
    <cellStyle name="20% - Accent4 2 8 3 2" xfId="24804" xr:uid="{00000000-0005-0000-0000-00006D1B0000}"/>
    <cellStyle name="20% - Accent4 2 8 3 3" xfId="14403" xr:uid="{00000000-0005-0000-0000-00006E1B0000}"/>
    <cellStyle name="20% - Accent4 2 8 4" xfId="4000" xr:uid="{00000000-0005-0000-0000-00006F1B0000}"/>
    <cellStyle name="20% - Accent4 2 8 4 2" xfId="21196" xr:uid="{00000000-0005-0000-0000-0000701B0000}"/>
    <cellStyle name="20% - Accent4 2 8 5" xfId="18039" xr:uid="{00000000-0005-0000-0000-0000711B0000}"/>
    <cellStyle name="20% - Accent4 2 8 6" xfId="10795" xr:uid="{00000000-0005-0000-0000-0000721B0000}"/>
    <cellStyle name="20% - Accent4 2 9" xfId="1247" xr:uid="{00000000-0005-0000-0000-0000731B0000}"/>
    <cellStyle name="20% - Accent4 2 9 2" xfId="2848" xr:uid="{00000000-0005-0000-0000-0000741B0000}"/>
    <cellStyle name="20% - Accent4 2 9 2 2" xfId="9613" xr:uid="{00000000-0005-0000-0000-0000751B0000}"/>
    <cellStyle name="20% - Accent4 2 9 2 2 2" xfId="26809" xr:uid="{00000000-0005-0000-0000-0000761B0000}"/>
    <cellStyle name="20% - Accent4 2 9 2 2 3" xfId="16408" xr:uid="{00000000-0005-0000-0000-0000771B0000}"/>
    <cellStyle name="20% - Accent4 2 9 2 3" xfId="6005" xr:uid="{00000000-0005-0000-0000-0000781B0000}"/>
    <cellStyle name="20% - Accent4 2 9 2 3 2" xfId="23201" xr:uid="{00000000-0005-0000-0000-0000791B0000}"/>
    <cellStyle name="20% - Accent4 2 9 2 4" xfId="20044" xr:uid="{00000000-0005-0000-0000-00007A1B0000}"/>
    <cellStyle name="20% - Accent4 2 9 2 5" xfId="12800" xr:uid="{00000000-0005-0000-0000-00007B1B0000}"/>
    <cellStyle name="20% - Accent4 2 9 3" xfId="8016" xr:uid="{00000000-0005-0000-0000-00007C1B0000}"/>
    <cellStyle name="20% - Accent4 2 9 3 2" xfId="25212" xr:uid="{00000000-0005-0000-0000-00007D1B0000}"/>
    <cellStyle name="20% - Accent4 2 9 3 3" xfId="14811" xr:uid="{00000000-0005-0000-0000-00007E1B0000}"/>
    <cellStyle name="20% - Accent4 2 9 4" xfId="4408" xr:uid="{00000000-0005-0000-0000-00007F1B0000}"/>
    <cellStyle name="20% - Accent4 2 9 4 2" xfId="21604" xr:uid="{00000000-0005-0000-0000-0000801B0000}"/>
    <cellStyle name="20% - Accent4 2 9 5" xfId="18447" xr:uid="{00000000-0005-0000-0000-0000811B0000}"/>
    <cellStyle name="20% - Accent4 2 9 6" xfId="11203" xr:uid="{00000000-0005-0000-0000-0000821B0000}"/>
    <cellStyle name="20% - Accent4 20" xfId="10432" xr:uid="{00000000-0005-0000-0000-0000831B0000}"/>
    <cellStyle name="20% - Accent4 20 2" xfId="27628" xr:uid="{00000000-0005-0000-0000-0000841B0000}"/>
    <cellStyle name="20% - Accent4 20 3" xfId="17227" xr:uid="{00000000-0005-0000-0000-0000851B0000}"/>
    <cellStyle name="20% - Accent4 21" xfId="10446" xr:uid="{00000000-0005-0000-0000-0000861B0000}"/>
    <cellStyle name="20% - Accent4 21 2" xfId="27642" xr:uid="{00000000-0005-0000-0000-0000871B0000}"/>
    <cellStyle name="20% - Accent4 21 3" xfId="17241" xr:uid="{00000000-0005-0000-0000-0000881B0000}"/>
    <cellStyle name="20% - Accent4 22" xfId="3662" xr:uid="{00000000-0005-0000-0000-0000891B0000}"/>
    <cellStyle name="20% - Accent4 22 2" xfId="20858" xr:uid="{00000000-0005-0000-0000-00008A1B0000}"/>
    <cellStyle name="20% - Accent4 23" xfId="17253" xr:uid="{00000000-0005-0000-0000-00008B1B0000}"/>
    <cellStyle name="20% - Accent4 24" xfId="27656" xr:uid="{00000000-0005-0000-0000-00008C1B0000}"/>
    <cellStyle name="20% - Accent4 25" xfId="27671" xr:uid="{00000000-0005-0000-0000-00008D1B0000}"/>
    <cellStyle name="20% - Accent4 26" xfId="10456" xr:uid="{00000000-0005-0000-0000-00008E1B0000}"/>
    <cellStyle name="20% - Accent4 27" xfId="28011" xr:uid="{00000000-0005-0000-0000-00008F1B0000}"/>
    <cellStyle name="20% - Accent4 3" xfId="70" xr:uid="{00000000-0005-0000-0000-0000901B0000}"/>
    <cellStyle name="20% - Accent4 3 10" xfId="6847" xr:uid="{00000000-0005-0000-0000-0000911B0000}"/>
    <cellStyle name="20% - Accent4 3 10 2" xfId="24043" xr:uid="{00000000-0005-0000-0000-0000921B0000}"/>
    <cellStyle name="20% - Accent4 3 10 3" xfId="13642" xr:uid="{00000000-0005-0000-0000-0000931B0000}"/>
    <cellStyle name="20% - Accent4 3 11" xfId="3718" xr:uid="{00000000-0005-0000-0000-0000941B0000}"/>
    <cellStyle name="20% - Accent4 3 11 2" xfId="20914" xr:uid="{00000000-0005-0000-0000-0000951B0000}"/>
    <cellStyle name="20% - Accent4 3 12" xfId="17278" xr:uid="{00000000-0005-0000-0000-0000961B0000}"/>
    <cellStyle name="20% - Accent4 3 13" xfId="27725" xr:uid="{00000000-0005-0000-0000-0000971B0000}"/>
    <cellStyle name="20% - Accent4 3 14" xfId="10513" xr:uid="{00000000-0005-0000-0000-0000981B0000}"/>
    <cellStyle name="20% - Accent4 3 2" xfId="276" xr:uid="{00000000-0005-0000-0000-0000991B0000}"/>
    <cellStyle name="20% - Accent4 3 2 10" xfId="27811" xr:uid="{00000000-0005-0000-0000-00009A1B0000}"/>
    <cellStyle name="20% - Accent4 3 2 11" xfId="10599" xr:uid="{00000000-0005-0000-0000-00009B1B0000}"/>
    <cellStyle name="20% - Accent4 3 2 2" xfId="1051" xr:uid="{00000000-0005-0000-0000-00009C1B0000}"/>
    <cellStyle name="20% - Accent4 3 2 2 2" xfId="2664" xr:uid="{00000000-0005-0000-0000-00009D1B0000}"/>
    <cellStyle name="20% - Accent4 3 2 2 2 2" xfId="9429" xr:uid="{00000000-0005-0000-0000-00009E1B0000}"/>
    <cellStyle name="20% - Accent4 3 2 2 2 2 2" xfId="26625" xr:uid="{00000000-0005-0000-0000-00009F1B0000}"/>
    <cellStyle name="20% - Accent4 3 2 2 2 2 3" xfId="16224" xr:uid="{00000000-0005-0000-0000-0000A01B0000}"/>
    <cellStyle name="20% - Accent4 3 2 2 2 3" xfId="5821" xr:uid="{00000000-0005-0000-0000-0000A11B0000}"/>
    <cellStyle name="20% - Accent4 3 2 2 2 3 2" xfId="23017" xr:uid="{00000000-0005-0000-0000-0000A21B0000}"/>
    <cellStyle name="20% - Accent4 3 2 2 2 4" xfId="19860" xr:uid="{00000000-0005-0000-0000-0000A31B0000}"/>
    <cellStyle name="20% - Accent4 3 2 2 2 5" xfId="12616" xr:uid="{00000000-0005-0000-0000-0000A41B0000}"/>
    <cellStyle name="20% - Accent4 3 2 2 3" xfId="7820" xr:uid="{00000000-0005-0000-0000-0000A51B0000}"/>
    <cellStyle name="20% - Accent4 3 2 2 3 2" xfId="25016" xr:uid="{00000000-0005-0000-0000-0000A61B0000}"/>
    <cellStyle name="20% - Accent4 3 2 2 3 3" xfId="14615" xr:uid="{00000000-0005-0000-0000-0000A71B0000}"/>
    <cellStyle name="20% - Accent4 3 2 2 4" xfId="4212" xr:uid="{00000000-0005-0000-0000-0000A81B0000}"/>
    <cellStyle name="20% - Accent4 3 2 2 4 2" xfId="21408" xr:uid="{00000000-0005-0000-0000-0000A91B0000}"/>
    <cellStyle name="20% - Accent4 3 2 2 5" xfId="18251" xr:uid="{00000000-0005-0000-0000-0000AA1B0000}"/>
    <cellStyle name="20% - Accent4 3 2 2 6" xfId="11007" xr:uid="{00000000-0005-0000-0000-0000AB1B0000}"/>
    <cellStyle name="20% - Accent4 3 2 3" xfId="1459" xr:uid="{00000000-0005-0000-0000-0000AC1B0000}"/>
    <cellStyle name="20% - Accent4 3 2 3 2" xfId="3060" xr:uid="{00000000-0005-0000-0000-0000AD1B0000}"/>
    <cellStyle name="20% - Accent4 3 2 3 2 2" xfId="9825" xr:uid="{00000000-0005-0000-0000-0000AE1B0000}"/>
    <cellStyle name="20% - Accent4 3 2 3 2 2 2" xfId="27021" xr:uid="{00000000-0005-0000-0000-0000AF1B0000}"/>
    <cellStyle name="20% - Accent4 3 2 3 2 2 3" xfId="16620" xr:uid="{00000000-0005-0000-0000-0000B01B0000}"/>
    <cellStyle name="20% - Accent4 3 2 3 2 3" xfId="6217" xr:uid="{00000000-0005-0000-0000-0000B11B0000}"/>
    <cellStyle name="20% - Accent4 3 2 3 2 3 2" xfId="23413" xr:uid="{00000000-0005-0000-0000-0000B21B0000}"/>
    <cellStyle name="20% - Accent4 3 2 3 2 4" xfId="20256" xr:uid="{00000000-0005-0000-0000-0000B31B0000}"/>
    <cellStyle name="20% - Accent4 3 2 3 2 5" xfId="13012" xr:uid="{00000000-0005-0000-0000-0000B41B0000}"/>
    <cellStyle name="20% - Accent4 3 2 3 3" xfId="8228" xr:uid="{00000000-0005-0000-0000-0000B51B0000}"/>
    <cellStyle name="20% - Accent4 3 2 3 3 2" xfId="25424" xr:uid="{00000000-0005-0000-0000-0000B61B0000}"/>
    <cellStyle name="20% - Accent4 3 2 3 3 3" xfId="15023" xr:uid="{00000000-0005-0000-0000-0000B71B0000}"/>
    <cellStyle name="20% - Accent4 3 2 3 4" xfId="4620" xr:uid="{00000000-0005-0000-0000-0000B81B0000}"/>
    <cellStyle name="20% - Accent4 3 2 3 4 2" xfId="21816" xr:uid="{00000000-0005-0000-0000-0000B91B0000}"/>
    <cellStyle name="20% - Accent4 3 2 3 5" xfId="18659" xr:uid="{00000000-0005-0000-0000-0000BA1B0000}"/>
    <cellStyle name="20% - Accent4 3 2 3 6" xfId="11415" xr:uid="{00000000-0005-0000-0000-0000BB1B0000}"/>
    <cellStyle name="20% - Accent4 3 2 4" xfId="1867" xr:uid="{00000000-0005-0000-0000-0000BC1B0000}"/>
    <cellStyle name="20% - Accent4 3 2 4 2" xfId="3456" xr:uid="{00000000-0005-0000-0000-0000BD1B0000}"/>
    <cellStyle name="20% - Accent4 3 2 4 2 2" xfId="10221" xr:uid="{00000000-0005-0000-0000-0000BE1B0000}"/>
    <cellStyle name="20% - Accent4 3 2 4 2 2 2" xfId="27417" xr:uid="{00000000-0005-0000-0000-0000BF1B0000}"/>
    <cellStyle name="20% - Accent4 3 2 4 2 2 3" xfId="17016" xr:uid="{00000000-0005-0000-0000-0000C01B0000}"/>
    <cellStyle name="20% - Accent4 3 2 4 2 3" xfId="6613" xr:uid="{00000000-0005-0000-0000-0000C11B0000}"/>
    <cellStyle name="20% - Accent4 3 2 4 2 3 2" xfId="23809" xr:uid="{00000000-0005-0000-0000-0000C21B0000}"/>
    <cellStyle name="20% - Accent4 3 2 4 2 4" xfId="20652" xr:uid="{00000000-0005-0000-0000-0000C31B0000}"/>
    <cellStyle name="20% - Accent4 3 2 4 2 5" xfId="13408" xr:uid="{00000000-0005-0000-0000-0000C41B0000}"/>
    <cellStyle name="20% - Accent4 3 2 4 3" xfId="8636" xr:uid="{00000000-0005-0000-0000-0000C51B0000}"/>
    <cellStyle name="20% - Accent4 3 2 4 3 2" xfId="25832" xr:uid="{00000000-0005-0000-0000-0000C61B0000}"/>
    <cellStyle name="20% - Accent4 3 2 4 3 3" xfId="15431" xr:uid="{00000000-0005-0000-0000-0000C71B0000}"/>
    <cellStyle name="20% - Accent4 3 2 4 4" xfId="5028" xr:uid="{00000000-0005-0000-0000-0000C81B0000}"/>
    <cellStyle name="20% - Accent4 3 2 4 4 2" xfId="22224" xr:uid="{00000000-0005-0000-0000-0000C91B0000}"/>
    <cellStyle name="20% - Accent4 3 2 4 5" xfId="19067" xr:uid="{00000000-0005-0000-0000-0000CA1B0000}"/>
    <cellStyle name="20% - Accent4 3 2 4 6" xfId="11823" xr:uid="{00000000-0005-0000-0000-0000CB1B0000}"/>
    <cellStyle name="20% - Accent4 3 2 5" xfId="2226" xr:uid="{00000000-0005-0000-0000-0000CC1B0000}"/>
    <cellStyle name="20% - Accent4 3 2 5 2" xfId="8992" xr:uid="{00000000-0005-0000-0000-0000CD1B0000}"/>
    <cellStyle name="20% - Accent4 3 2 5 2 2" xfId="26188" xr:uid="{00000000-0005-0000-0000-0000CE1B0000}"/>
    <cellStyle name="20% - Accent4 3 2 5 2 3" xfId="15787" xr:uid="{00000000-0005-0000-0000-0000CF1B0000}"/>
    <cellStyle name="20% - Accent4 3 2 5 3" xfId="5384" xr:uid="{00000000-0005-0000-0000-0000D01B0000}"/>
    <cellStyle name="20% - Accent4 3 2 5 3 2" xfId="22580" xr:uid="{00000000-0005-0000-0000-0000D11B0000}"/>
    <cellStyle name="20% - Accent4 3 2 5 4" xfId="19423" xr:uid="{00000000-0005-0000-0000-0000D21B0000}"/>
    <cellStyle name="20% - Accent4 3 2 5 5" xfId="12179" xr:uid="{00000000-0005-0000-0000-0000D31B0000}"/>
    <cellStyle name="20% - Accent4 3 2 6" xfId="643" xr:uid="{00000000-0005-0000-0000-0000D41B0000}"/>
    <cellStyle name="20% - Accent4 3 2 6 2" xfId="7412" xr:uid="{00000000-0005-0000-0000-0000D51B0000}"/>
    <cellStyle name="20% - Accent4 3 2 6 2 2" xfId="24608" xr:uid="{00000000-0005-0000-0000-0000D61B0000}"/>
    <cellStyle name="20% - Accent4 3 2 6 3" xfId="17843" xr:uid="{00000000-0005-0000-0000-0000D71B0000}"/>
    <cellStyle name="20% - Accent4 3 2 6 4" xfId="14207" xr:uid="{00000000-0005-0000-0000-0000D81B0000}"/>
    <cellStyle name="20% - Accent4 3 2 7" xfId="7045" xr:uid="{00000000-0005-0000-0000-0000D91B0000}"/>
    <cellStyle name="20% - Accent4 3 2 7 2" xfId="24241" xr:uid="{00000000-0005-0000-0000-0000DA1B0000}"/>
    <cellStyle name="20% - Accent4 3 2 7 3" xfId="13840" xr:uid="{00000000-0005-0000-0000-0000DB1B0000}"/>
    <cellStyle name="20% - Accent4 3 2 8" xfId="3804" xr:uid="{00000000-0005-0000-0000-0000DC1B0000}"/>
    <cellStyle name="20% - Accent4 3 2 8 2" xfId="21000" xr:uid="{00000000-0005-0000-0000-0000DD1B0000}"/>
    <cellStyle name="20% - Accent4 3 2 9" xfId="17476" xr:uid="{00000000-0005-0000-0000-0000DE1B0000}"/>
    <cellStyle name="20% - Accent4 3 3" xfId="374" xr:uid="{00000000-0005-0000-0000-0000DF1B0000}"/>
    <cellStyle name="20% - Accent4 3 3 10" xfId="27909" xr:uid="{00000000-0005-0000-0000-0000E01B0000}"/>
    <cellStyle name="20% - Accent4 3 3 11" xfId="10697" xr:uid="{00000000-0005-0000-0000-0000E11B0000}"/>
    <cellStyle name="20% - Accent4 3 3 2" xfId="1149" xr:uid="{00000000-0005-0000-0000-0000E21B0000}"/>
    <cellStyle name="20% - Accent4 3 3 2 2" xfId="2762" xr:uid="{00000000-0005-0000-0000-0000E31B0000}"/>
    <cellStyle name="20% - Accent4 3 3 2 2 2" xfId="9527" xr:uid="{00000000-0005-0000-0000-0000E41B0000}"/>
    <cellStyle name="20% - Accent4 3 3 2 2 2 2" xfId="26723" xr:uid="{00000000-0005-0000-0000-0000E51B0000}"/>
    <cellStyle name="20% - Accent4 3 3 2 2 2 3" xfId="16322" xr:uid="{00000000-0005-0000-0000-0000E61B0000}"/>
    <cellStyle name="20% - Accent4 3 3 2 2 3" xfId="5919" xr:uid="{00000000-0005-0000-0000-0000E71B0000}"/>
    <cellStyle name="20% - Accent4 3 3 2 2 3 2" xfId="23115" xr:uid="{00000000-0005-0000-0000-0000E81B0000}"/>
    <cellStyle name="20% - Accent4 3 3 2 2 4" xfId="19958" xr:uid="{00000000-0005-0000-0000-0000E91B0000}"/>
    <cellStyle name="20% - Accent4 3 3 2 2 5" xfId="12714" xr:uid="{00000000-0005-0000-0000-0000EA1B0000}"/>
    <cellStyle name="20% - Accent4 3 3 2 3" xfId="7918" xr:uid="{00000000-0005-0000-0000-0000EB1B0000}"/>
    <cellStyle name="20% - Accent4 3 3 2 3 2" xfId="25114" xr:uid="{00000000-0005-0000-0000-0000EC1B0000}"/>
    <cellStyle name="20% - Accent4 3 3 2 3 3" xfId="14713" xr:uid="{00000000-0005-0000-0000-0000ED1B0000}"/>
    <cellStyle name="20% - Accent4 3 3 2 4" xfId="4310" xr:uid="{00000000-0005-0000-0000-0000EE1B0000}"/>
    <cellStyle name="20% - Accent4 3 3 2 4 2" xfId="21506" xr:uid="{00000000-0005-0000-0000-0000EF1B0000}"/>
    <cellStyle name="20% - Accent4 3 3 2 5" xfId="18349" xr:uid="{00000000-0005-0000-0000-0000F01B0000}"/>
    <cellStyle name="20% - Accent4 3 3 2 6" xfId="11105" xr:uid="{00000000-0005-0000-0000-0000F11B0000}"/>
    <cellStyle name="20% - Accent4 3 3 3" xfId="1557" xr:uid="{00000000-0005-0000-0000-0000F21B0000}"/>
    <cellStyle name="20% - Accent4 3 3 3 2" xfId="3158" xr:uid="{00000000-0005-0000-0000-0000F31B0000}"/>
    <cellStyle name="20% - Accent4 3 3 3 2 2" xfId="9923" xr:uid="{00000000-0005-0000-0000-0000F41B0000}"/>
    <cellStyle name="20% - Accent4 3 3 3 2 2 2" xfId="27119" xr:uid="{00000000-0005-0000-0000-0000F51B0000}"/>
    <cellStyle name="20% - Accent4 3 3 3 2 2 3" xfId="16718" xr:uid="{00000000-0005-0000-0000-0000F61B0000}"/>
    <cellStyle name="20% - Accent4 3 3 3 2 3" xfId="6315" xr:uid="{00000000-0005-0000-0000-0000F71B0000}"/>
    <cellStyle name="20% - Accent4 3 3 3 2 3 2" xfId="23511" xr:uid="{00000000-0005-0000-0000-0000F81B0000}"/>
    <cellStyle name="20% - Accent4 3 3 3 2 4" xfId="20354" xr:uid="{00000000-0005-0000-0000-0000F91B0000}"/>
    <cellStyle name="20% - Accent4 3 3 3 2 5" xfId="13110" xr:uid="{00000000-0005-0000-0000-0000FA1B0000}"/>
    <cellStyle name="20% - Accent4 3 3 3 3" xfId="8326" xr:uid="{00000000-0005-0000-0000-0000FB1B0000}"/>
    <cellStyle name="20% - Accent4 3 3 3 3 2" xfId="25522" xr:uid="{00000000-0005-0000-0000-0000FC1B0000}"/>
    <cellStyle name="20% - Accent4 3 3 3 3 3" xfId="15121" xr:uid="{00000000-0005-0000-0000-0000FD1B0000}"/>
    <cellStyle name="20% - Accent4 3 3 3 4" xfId="4718" xr:uid="{00000000-0005-0000-0000-0000FE1B0000}"/>
    <cellStyle name="20% - Accent4 3 3 3 4 2" xfId="21914" xr:uid="{00000000-0005-0000-0000-0000FF1B0000}"/>
    <cellStyle name="20% - Accent4 3 3 3 5" xfId="18757" xr:uid="{00000000-0005-0000-0000-0000001C0000}"/>
    <cellStyle name="20% - Accent4 3 3 3 6" xfId="11513" xr:uid="{00000000-0005-0000-0000-0000011C0000}"/>
    <cellStyle name="20% - Accent4 3 3 4" xfId="1965" xr:uid="{00000000-0005-0000-0000-0000021C0000}"/>
    <cellStyle name="20% - Accent4 3 3 4 2" xfId="3554" xr:uid="{00000000-0005-0000-0000-0000031C0000}"/>
    <cellStyle name="20% - Accent4 3 3 4 2 2" xfId="10319" xr:uid="{00000000-0005-0000-0000-0000041C0000}"/>
    <cellStyle name="20% - Accent4 3 3 4 2 2 2" xfId="27515" xr:uid="{00000000-0005-0000-0000-0000051C0000}"/>
    <cellStyle name="20% - Accent4 3 3 4 2 2 3" xfId="17114" xr:uid="{00000000-0005-0000-0000-0000061C0000}"/>
    <cellStyle name="20% - Accent4 3 3 4 2 3" xfId="6711" xr:uid="{00000000-0005-0000-0000-0000071C0000}"/>
    <cellStyle name="20% - Accent4 3 3 4 2 3 2" xfId="23907" xr:uid="{00000000-0005-0000-0000-0000081C0000}"/>
    <cellStyle name="20% - Accent4 3 3 4 2 4" xfId="20750" xr:uid="{00000000-0005-0000-0000-0000091C0000}"/>
    <cellStyle name="20% - Accent4 3 3 4 2 5" xfId="13506" xr:uid="{00000000-0005-0000-0000-00000A1C0000}"/>
    <cellStyle name="20% - Accent4 3 3 4 3" xfId="8734" xr:uid="{00000000-0005-0000-0000-00000B1C0000}"/>
    <cellStyle name="20% - Accent4 3 3 4 3 2" xfId="25930" xr:uid="{00000000-0005-0000-0000-00000C1C0000}"/>
    <cellStyle name="20% - Accent4 3 3 4 3 3" xfId="15529" xr:uid="{00000000-0005-0000-0000-00000D1C0000}"/>
    <cellStyle name="20% - Accent4 3 3 4 4" xfId="5126" xr:uid="{00000000-0005-0000-0000-00000E1C0000}"/>
    <cellStyle name="20% - Accent4 3 3 4 4 2" xfId="22322" xr:uid="{00000000-0005-0000-0000-00000F1C0000}"/>
    <cellStyle name="20% - Accent4 3 3 4 5" xfId="19165" xr:uid="{00000000-0005-0000-0000-0000101C0000}"/>
    <cellStyle name="20% - Accent4 3 3 4 6" xfId="11921" xr:uid="{00000000-0005-0000-0000-0000111C0000}"/>
    <cellStyle name="20% - Accent4 3 3 5" xfId="2324" xr:uid="{00000000-0005-0000-0000-0000121C0000}"/>
    <cellStyle name="20% - Accent4 3 3 5 2" xfId="9090" xr:uid="{00000000-0005-0000-0000-0000131C0000}"/>
    <cellStyle name="20% - Accent4 3 3 5 2 2" xfId="26286" xr:uid="{00000000-0005-0000-0000-0000141C0000}"/>
    <cellStyle name="20% - Accent4 3 3 5 2 3" xfId="15885" xr:uid="{00000000-0005-0000-0000-0000151C0000}"/>
    <cellStyle name="20% - Accent4 3 3 5 3" xfId="5482" xr:uid="{00000000-0005-0000-0000-0000161C0000}"/>
    <cellStyle name="20% - Accent4 3 3 5 3 2" xfId="22678" xr:uid="{00000000-0005-0000-0000-0000171C0000}"/>
    <cellStyle name="20% - Accent4 3 3 5 4" xfId="19521" xr:uid="{00000000-0005-0000-0000-0000181C0000}"/>
    <cellStyle name="20% - Accent4 3 3 5 5" xfId="12277" xr:uid="{00000000-0005-0000-0000-0000191C0000}"/>
    <cellStyle name="20% - Accent4 3 3 6" xfId="741" xr:uid="{00000000-0005-0000-0000-00001A1C0000}"/>
    <cellStyle name="20% - Accent4 3 3 6 2" xfId="7510" xr:uid="{00000000-0005-0000-0000-00001B1C0000}"/>
    <cellStyle name="20% - Accent4 3 3 6 2 2" xfId="24706" xr:uid="{00000000-0005-0000-0000-00001C1C0000}"/>
    <cellStyle name="20% - Accent4 3 3 6 3" xfId="17941" xr:uid="{00000000-0005-0000-0000-00001D1C0000}"/>
    <cellStyle name="20% - Accent4 3 3 6 4" xfId="14305" xr:uid="{00000000-0005-0000-0000-00001E1C0000}"/>
    <cellStyle name="20% - Accent4 3 3 7" xfId="7143" xr:uid="{00000000-0005-0000-0000-00001F1C0000}"/>
    <cellStyle name="20% - Accent4 3 3 7 2" xfId="24339" xr:uid="{00000000-0005-0000-0000-0000201C0000}"/>
    <cellStyle name="20% - Accent4 3 3 7 3" xfId="13938" xr:uid="{00000000-0005-0000-0000-0000211C0000}"/>
    <cellStyle name="20% - Accent4 3 3 8" xfId="3902" xr:uid="{00000000-0005-0000-0000-0000221C0000}"/>
    <cellStyle name="20% - Accent4 3 3 8 2" xfId="21098" xr:uid="{00000000-0005-0000-0000-0000231C0000}"/>
    <cellStyle name="20% - Accent4 3 3 9" xfId="17574" xr:uid="{00000000-0005-0000-0000-0000241C0000}"/>
    <cellStyle name="20% - Accent4 3 4" xfId="190" xr:uid="{00000000-0005-0000-0000-0000251C0000}"/>
    <cellStyle name="20% - Accent4 3 4 2" xfId="1373" xr:uid="{00000000-0005-0000-0000-0000261C0000}"/>
    <cellStyle name="20% - Accent4 3 4 2 2" xfId="2974" xr:uid="{00000000-0005-0000-0000-0000271C0000}"/>
    <cellStyle name="20% - Accent4 3 4 2 2 2" xfId="9739" xr:uid="{00000000-0005-0000-0000-0000281C0000}"/>
    <cellStyle name="20% - Accent4 3 4 2 2 2 2" xfId="26935" xr:uid="{00000000-0005-0000-0000-0000291C0000}"/>
    <cellStyle name="20% - Accent4 3 4 2 2 2 3" xfId="16534" xr:uid="{00000000-0005-0000-0000-00002A1C0000}"/>
    <cellStyle name="20% - Accent4 3 4 2 2 3" xfId="6131" xr:uid="{00000000-0005-0000-0000-00002B1C0000}"/>
    <cellStyle name="20% - Accent4 3 4 2 2 3 2" xfId="23327" xr:uid="{00000000-0005-0000-0000-00002C1C0000}"/>
    <cellStyle name="20% - Accent4 3 4 2 2 4" xfId="20170" xr:uid="{00000000-0005-0000-0000-00002D1C0000}"/>
    <cellStyle name="20% - Accent4 3 4 2 2 5" xfId="12926" xr:uid="{00000000-0005-0000-0000-00002E1C0000}"/>
    <cellStyle name="20% - Accent4 3 4 2 3" xfId="8142" xr:uid="{00000000-0005-0000-0000-00002F1C0000}"/>
    <cellStyle name="20% - Accent4 3 4 2 3 2" xfId="25338" xr:uid="{00000000-0005-0000-0000-0000301C0000}"/>
    <cellStyle name="20% - Accent4 3 4 2 3 3" xfId="14937" xr:uid="{00000000-0005-0000-0000-0000311C0000}"/>
    <cellStyle name="20% - Accent4 3 4 2 4" xfId="4534" xr:uid="{00000000-0005-0000-0000-0000321C0000}"/>
    <cellStyle name="20% - Accent4 3 4 2 4 2" xfId="21730" xr:uid="{00000000-0005-0000-0000-0000331C0000}"/>
    <cellStyle name="20% - Accent4 3 4 2 5" xfId="18573" xr:uid="{00000000-0005-0000-0000-0000341C0000}"/>
    <cellStyle name="20% - Accent4 3 4 2 6" xfId="11329" xr:uid="{00000000-0005-0000-0000-0000351C0000}"/>
    <cellStyle name="20% - Accent4 3 4 3" xfId="1781" xr:uid="{00000000-0005-0000-0000-0000361C0000}"/>
    <cellStyle name="20% - Accent4 3 4 3 2" xfId="3370" xr:uid="{00000000-0005-0000-0000-0000371C0000}"/>
    <cellStyle name="20% - Accent4 3 4 3 2 2" xfId="10135" xr:uid="{00000000-0005-0000-0000-0000381C0000}"/>
    <cellStyle name="20% - Accent4 3 4 3 2 2 2" xfId="27331" xr:uid="{00000000-0005-0000-0000-0000391C0000}"/>
    <cellStyle name="20% - Accent4 3 4 3 2 2 3" xfId="16930" xr:uid="{00000000-0005-0000-0000-00003A1C0000}"/>
    <cellStyle name="20% - Accent4 3 4 3 2 3" xfId="6527" xr:uid="{00000000-0005-0000-0000-00003B1C0000}"/>
    <cellStyle name="20% - Accent4 3 4 3 2 3 2" xfId="23723" xr:uid="{00000000-0005-0000-0000-00003C1C0000}"/>
    <cellStyle name="20% - Accent4 3 4 3 2 4" xfId="20566" xr:uid="{00000000-0005-0000-0000-00003D1C0000}"/>
    <cellStyle name="20% - Accent4 3 4 3 2 5" xfId="13322" xr:uid="{00000000-0005-0000-0000-00003E1C0000}"/>
    <cellStyle name="20% - Accent4 3 4 3 3" xfId="8550" xr:uid="{00000000-0005-0000-0000-00003F1C0000}"/>
    <cellStyle name="20% - Accent4 3 4 3 3 2" xfId="25746" xr:uid="{00000000-0005-0000-0000-0000401C0000}"/>
    <cellStyle name="20% - Accent4 3 4 3 3 3" xfId="15345" xr:uid="{00000000-0005-0000-0000-0000411C0000}"/>
    <cellStyle name="20% - Accent4 3 4 3 4" xfId="4942" xr:uid="{00000000-0005-0000-0000-0000421C0000}"/>
    <cellStyle name="20% - Accent4 3 4 3 4 2" xfId="22138" xr:uid="{00000000-0005-0000-0000-0000431C0000}"/>
    <cellStyle name="20% - Accent4 3 4 3 5" xfId="18981" xr:uid="{00000000-0005-0000-0000-0000441C0000}"/>
    <cellStyle name="20% - Accent4 3 4 3 6" xfId="11737" xr:uid="{00000000-0005-0000-0000-0000451C0000}"/>
    <cellStyle name="20% - Accent4 3 4 4" xfId="2418" xr:uid="{00000000-0005-0000-0000-0000461C0000}"/>
    <cellStyle name="20% - Accent4 3 4 4 2" xfId="9183" xr:uid="{00000000-0005-0000-0000-0000471C0000}"/>
    <cellStyle name="20% - Accent4 3 4 4 2 2" xfId="26379" xr:uid="{00000000-0005-0000-0000-0000481C0000}"/>
    <cellStyle name="20% - Accent4 3 4 4 2 3" xfId="15978" xr:uid="{00000000-0005-0000-0000-0000491C0000}"/>
    <cellStyle name="20% - Accent4 3 4 4 3" xfId="5575" xr:uid="{00000000-0005-0000-0000-00004A1C0000}"/>
    <cellStyle name="20% - Accent4 3 4 4 3 2" xfId="22771" xr:uid="{00000000-0005-0000-0000-00004B1C0000}"/>
    <cellStyle name="20% - Accent4 3 4 4 4" xfId="19614" xr:uid="{00000000-0005-0000-0000-00004C1C0000}"/>
    <cellStyle name="20% - Accent4 3 4 4 5" xfId="12370" xr:uid="{00000000-0005-0000-0000-00004D1C0000}"/>
    <cellStyle name="20% - Accent4 3 4 5" xfId="965" xr:uid="{00000000-0005-0000-0000-00004E1C0000}"/>
    <cellStyle name="20% - Accent4 3 4 5 2" xfId="7734" xr:uid="{00000000-0005-0000-0000-00004F1C0000}"/>
    <cellStyle name="20% - Accent4 3 4 5 2 2" xfId="24930" xr:uid="{00000000-0005-0000-0000-0000501C0000}"/>
    <cellStyle name="20% - Accent4 3 4 5 3" xfId="18165" xr:uid="{00000000-0005-0000-0000-0000511C0000}"/>
    <cellStyle name="20% - Accent4 3 4 5 4" xfId="14529" xr:uid="{00000000-0005-0000-0000-0000521C0000}"/>
    <cellStyle name="20% - Accent4 3 4 6" xfId="6959" xr:uid="{00000000-0005-0000-0000-0000531C0000}"/>
    <cellStyle name="20% - Accent4 3 4 6 2" xfId="24155" xr:uid="{00000000-0005-0000-0000-0000541C0000}"/>
    <cellStyle name="20% - Accent4 3 4 6 3" xfId="13754" xr:uid="{00000000-0005-0000-0000-0000551C0000}"/>
    <cellStyle name="20% - Accent4 3 4 7" xfId="4126" xr:uid="{00000000-0005-0000-0000-0000561C0000}"/>
    <cellStyle name="20% - Accent4 3 4 7 2" xfId="21322" xr:uid="{00000000-0005-0000-0000-0000571C0000}"/>
    <cellStyle name="20% - Accent4 3 4 8" xfId="17390" xr:uid="{00000000-0005-0000-0000-0000581C0000}"/>
    <cellStyle name="20% - Accent4 3 4 9" xfId="10921" xr:uid="{00000000-0005-0000-0000-0000591C0000}"/>
    <cellStyle name="20% - Accent4 3 5" xfId="853" xr:uid="{00000000-0005-0000-0000-00005A1C0000}"/>
    <cellStyle name="20% - Accent4 3 5 2" xfId="2551" xr:uid="{00000000-0005-0000-0000-00005B1C0000}"/>
    <cellStyle name="20% - Accent4 3 5 2 2" xfId="9316" xr:uid="{00000000-0005-0000-0000-00005C1C0000}"/>
    <cellStyle name="20% - Accent4 3 5 2 2 2" xfId="26512" xr:uid="{00000000-0005-0000-0000-00005D1C0000}"/>
    <cellStyle name="20% - Accent4 3 5 2 2 3" xfId="16111" xr:uid="{00000000-0005-0000-0000-00005E1C0000}"/>
    <cellStyle name="20% - Accent4 3 5 2 3" xfId="5708" xr:uid="{00000000-0005-0000-0000-00005F1C0000}"/>
    <cellStyle name="20% - Accent4 3 5 2 3 2" xfId="22904" xr:uid="{00000000-0005-0000-0000-0000601C0000}"/>
    <cellStyle name="20% - Accent4 3 5 2 4" xfId="19747" xr:uid="{00000000-0005-0000-0000-0000611C0000}"/>
    <cellStyle name="20% - Accent4 3 5 2 5" xfId="12503" xr:uid="{00000000-0005-0000-0000-0000621C0000}"/>
    <cellStyle name="20% - Accent4 3 5 3" xfId="7622" xr:uid="{00000000-0005-0000-0000-0000631C0000}"/>
    <cellStyle name="20% - Accent4 3 5 3 2" xfId="24818" xr:uid="{00000000-0005-0000-0000-0000641C0000}"/>
    <cellStyle name="20% - Accent4 3 5 3 3" xfId="14417" xr:uid="{00000000-0005-0000-0000-0000651C0000}"/>
    <cellStyle name="20% - Accent4 3 5 4" xfId="4014" xr:uid="{00000000-0005-0000-0000-0000661C0000}"/>
    <cellStyle name="20% - Accent4 3 5 4 2" xfId="21210" xr:uid="{00000000-0005-0000-0000-0000671C0000}"/>
    <cellStyle name="20% - Accent4 3 5 5" xfId="18053" xr:uid="{00000000-0005-0000-0000-0000681C0000}"/>
    <cellStyle name="20% - Accent4 3 5 6" xfId="10809" xr:uid="{00000000-0005-0000-0000-0000691C0000}"/>
    <cellStyle name="20% - Accent4 3 6" xfId="1261" xr:uid="{00000000-0005-0000-0000-00006A1C0000}"/>
    <cellStyle name="20% - Accent4 3 6 2" xfId="2862" xr:uid="{00000000-0005-0000-0000-00006B1C0000}"/>
    <cellStyle name="20% - Accent4 3 6 2 2" xfId="9627" xr:uid="{00000000-0005-0000-0000-00006C1C0000}"/>
    <cellStyle name="20% - Accent4 3 6 2 2 2" xfId="26823" xr:uid="{00000000-0005-0000-0000-00006D1C0000}"/>
    <cellStyle name="20% - Accent4 3 6 2 2 3" xfId="16422" xr:uid="{00000000-0005-0000-0000-00006E1C0000}"/>
    <cellStyle name="20% - Accent4 3 6 2 3" xfId="6019" xr:uid="{00000000-0005-0000-0000-00006F1C0000}"/>
    <cellStyle name="20% - Accent4 3 6 2 3 2" xfId="23215" xr:uid="{00000000-0005-0000-0000-0000701C0000}"/>
    <cellStyle name="20% - Accent4 3 6 2 4" xfId="20058" xr:uid="{00000000-0005-0000-0000-0000711C0000}"/>
    <cellStyle name="20% - Accent4 3 6 2 5" xfId="12814" xr:uid="{00000000-0005-0000-0000-0000721C0000}"/>
    <cellStyle name="20% - Accent4 3 6 3" xfId="8030" xr:uid="{00000000-0005-0000-0000-0000731C0000}"/>
    <cellStyle name="20% - Accent4 3 6 3 2" xfId="25226" xr:uid="{00000000-0005-0000-0000-0000741C0000}"/>
    <cellStyle name="20% - Accent4 3 6 3 3" xfId="14825" xr:uid="{00000000-0005-0000-0000-0000751C0000}"/>
    <cellStyle name="20% - Accent4 3 6 4" xfId="4422" xr:uid="{00000000-0005-0000-0000-0000761C0000}"/>
    <cellStyle name="20% - Accent4 3 6 4 2" xfId="21618" xr:uid="{00000000-0005-0000-0000-0000771C0000}"/>
    <cellStyle name="20% - Accent4 3 6 5" xfId="18461" xr:uid="{00000000-0005-0000-0000-0000781C0000}"/>
    <cellStyle name="20% - Accent4 3 6 6" xfId="11217" xr:uid="{00000000-0005-0000-0000-0000791C0000}"/>
    <cellStyle name="20% - Accent4 3 7" xfId="1669" xr:uid="{00000000-0005-0000-0000-00007A1C0000}"/>
    <cellStyle name="20% - Accent4 3 7 2" xfId="3258" xr:uid="{00000000-0005-0000-0000-00007B1C0000}"/>
    <cellStyle name="20% - Accent4 3 7 2 2" xfId="10023" xr:uid="{00000000-0005-0000-0000-00007C1C0000}"/>
    <cellStyle name="20% - Accent4 3 7 2 2 2" xfId="27219" xr:uid="{00000000-0005-0000-0000-00007D1C0000}"/>
    <cellStyle name="20% - Accent4 3 7 2 2 3" xfId="16818" xr:uid="{00000000-0005-0000-0000-00007E1C0000}"/>
    <cellStyle name="20% - Accent4 3 7 2 3" xfId="6415" xr:uid="{00000000-0005-0000-0000-00007F1C0000}"/>
    <cellStyle name="20% - Accent4 3 7 2 3 2" xfId="23611" xr:uid="{00000000-0005-0000-0000-0000801C0000}"/>
    <cellStyle name="20% - Accent4 3 7 2 4" xfId="20454" xr:uid="{00000000-0005-0000-0000-0000811C0000}"/>
    <cellStyle name="20% - Accent4 3 7 2 5" xfId="13210" xr:uid="{00000000-0005-0000-0000-0000821C0000}"/>
    <cellStyle name="20% - Accent4 3 7 3" xfId="8438" xr:uid="{00000000-0005-0000-0000-0000831C0000}"/>
    <cellStyle name="20% - Accent4 3 7 3 2" xfId="25634" xr:uid="{00000000-0005-0000-0000-0000841C0000}"/>
    <cellStyle name="20% - Accent4 3 7 3 3" xfId="15233" xr:uid="{00000000-0005-0000-0000-0000851C0000}"/>
    <cellStyle name="20% - Accent4 3 7 4" xfId="4830" xr:uid="{00000000-0005-0000-0000-0000861C0000}"/>
    <cellStyle name="20% - Accent4 3 7 4 2" xfId="22026" xr:uid="{00000000-0005-0000-0000-0000871C0000}"/>
    <cellStyle name="20% - Accent4 3 7 5" xfId="18869" xr:uid="{00000000-0005-0000-0000-0000881C0000}"/>
    <cellStyle name="20% - Accent4 3 7 6" xfId="11625" xr:uid="{00000000-0005-0000-0000-0000891C0000}"/>
    <cellStyle name="20% - Accent4 3 8" xfId="2140" xr:uid="{00000000-0005-0000-0000-00008A1C0000}"/>
    <cellStyle name="20% - Accent4 3 8 2" xfId="8906" xr:uid="{00000000-0005-0000-0000-00008B1C0000}"/>
    <cellStyle name="20% - Accent4 3 8 2 2" xfId="26102" xr:uid="{00000000-0005-0000-0000-00008C1C0000}"/>
    <cellStyle name="20% - Accent4 3 8 2 3" xfId="15701" xr:uid="{00000000-0005-0000-0000-00008D1C0000}"/>
    <cellStyle name="20% - Accent4 3 8 3" xfId="5298" xr:uid="{00000000-0005-0000-0000-00008E1C0000}"/>
    <cellStyle name="20% - Accent4 3 8 3 2" xfId="22494" xr:uid="{00000000-0005-0000-0000-00008F1C0000}"/>
    <cellStyle name="20% - Accent4 3 8 4" xfId="19337" xr:uid="{00000000-0005-0000-0000-0000901C0000}"/>
    <cellStyle name="20% - Accent4 3 8 5" xfId="12093" xr:uid="{00000000-0005-0000-0000-0000911C0000}"/>
    <cellStyle name="20% - Accent4 3 9" xfId="557" xr:uid="{00000000-0005-0000-0000-0000921C0000}"/>
    <cellStyle name="20% - Accent4 3 9 2" xfId="7326" xr:uid="{00000000-0005-0000-0000-0000931C0000}"/>
    <cellStyle name="20% - Accent4 3 9 2 2" xfId="24522" xr:uid="{00000000-0005-0000-0000-0000941C0000}"/>
    <cellStyle name="20% - Accent4 3 9 3" xfId="17757" xr:uid="{00000000-0005-0000-0000-0000951C0000}"/>
    <cellStyle name="20% - Accent4 3 9 4" xfId="14121" xr:uid="{00000000-0005-0000-0000-0000961C0000}"/>
    <cellStyle name="20% - Accent4 4" xfId="100" xr:uid="{00000000-0005-0000-0000-0000971C0000}"/>
    <cellStyle name="20% - Accent4 4 10" xfId="6875" xr:uid="{00000000-0005-0000-0000-0000981C0000}"/>
    <cellStyle name="20% - Accent4 4 10 2" xfId="24071" xr:uid="{00000000-0005-0000-0000-0000991C0000}"/>
    <cellStyle name="20% - Accent4 4 10 3" xfId="13670" xr:uid="{00000000-0005-0000-0000-00009A1C0000}"/>
    <cellStyle name="20% - Accent4 4 11" xfId="3746" xr:uid="{00000000-0005-0000-0000-00009B1C0000}"/>
    <cellStyle name="20% - Accent4 4 11 2" xfId="20942" xr:uid="{00000000-0005-0000-0000-00009C1C0000}"/>
    <cellStyle name="20% - Accent4 4 12" xfId="17306" xr:uid="{00000000-0005-0000-0000-00009D1C0000}"/>
    <cellStyle name="20% - Accent4 4 13" xfId="27753" xr:uid="{00000000-0005-0000-0000-00009E1C0000}"/>
    <cellStyle name="20% - Accent4 4 14" xfId="10541" xr:uid="{00000000-0005-0000-0000-00009F1C0000}"/>
    <cellStyle name="20% - Accent4 4 2" xfId="304" xr:uid="{00000000-0005-0000-0000-0000A01C0000}"/>
    <cellStyle name="20% - Accent4 4 2 10" xfId="27839" xr:uid="{00000000-0005-0000-0000-0000A11C0000}"/>
    <cellStyle name="20% - Accent4 4 2 11" xfId="10627" xr:uid="{00000000-0005-0000-0000-0000A21C0000}"/>
    <cellStyle name="20% - Accent4 4 2 2" xfId="1079" xr:uid="{00000000-0005-0000-0000-0000A31C0000}"/>
    <cellStyle name="20% - Accent4 4 2 2 2" xfId="2692" xr:uid="{00000000-0005-0000-0000-0000A41C0000}"/>
    <cellStyle name="20% - Accent4 4 2 2 2 2" xfId="9457" xr:uid="{00000000-0005-0000-0000-0000A51C0000}"/>
    <cellStyle name="20% - Accent4 4 2 2 2 2 2" xfId="26653" xr:uid="{00000000-0005-0000-0000-0000A61C0000}"/>
    <cellStyle name="20% - Accent4 4 2 2 2 2 3" xfId="16252" xr:uid="{00000000-0005-0000-0000-0000A71C0000}"/>
    <cellStyle name="20% - Accent4 4 2 2 2 3" xfId="5849" xr:uid="{00000000-0005-0000-0000-0000A81C0000}"/>
    <cellStyle name="20% - Accent4 4 2 2 2 3 2" xfId="23045" xr:uid="{00000000-0005-0000-0000-0000A91C0000}"/>
    <cellStyle name="20% - Accent4 4 2 2 2 4" xfId="19888" xr:uid="{00000000-0005-0000-0000-0000AA1C0000}"/>
    <cellStyle name="20% - Accent4 4 2 2 2 5" xfId="12644" xr:uid="{00000000-0005-0000-0000-0000AB1C0000}"/>
    <cellStyle name="20% - Accent4 4 2 2 3" xfId="7848" xr:uid="{00000000-0005-0000-0000-0000AC1C0000}"/>
    <cellStyle name="20% - Accent4 4 2 2 3 2" xfId="25044" xr:uid="{00000000-0005-0000-0000-0000AD1C0000}"/>
    <cellStyle name="20% - Accent4 4 2 2 3 3" xfId="14643" xr:uid="{00000000-0005-0000-0000-0000AE1C0000}"/>
    <cellStyle name="20% - Accent4 4 2 2 4" xfId="4240" xr:uid="{00000000-0005-0000-0000-0000AF1C0000}"/>
    <cellStyle name="20% - Accent4 4 2 2 4 2" xfId="21436" xr:uid="{00000000-0005-0000-0000-0000B01C0000}"/>
    <cellStyle name="20% - Accent4 4 2 2 5" xfId="18279" xr:uid="{00000000-0005-0000-0000-0000B11C0000}"/>
    <cellStyle name="20% - Accent4 4 2 2 6" xfId="11035" xr:uid="{00000000-0005-0000-0000-0000B21C0000}"/>
    <cellStyle name="20% - Accent4 4 2 3" xfId="1487" xr:uid="{00000000-0005-0000-0000-0000B31C0000}"/>
    <cellStyle name="20% - Accent4 4 2 3 2" xfId="3088" xr:uid="{00000000-0005-0000-0000-0000B41C0000}"/>
    <cellStyle name="20% - Accent4 4 2 3 2 2" xfId="9853" xr:uid="{00000000-0005-0000-0000-0000B51C0000}"/>
    <cellStyle name="20% - Accent4 4 2 3 2 2 2" xfId="27049" xr:uid="{00000000-0005-0000-0000-0000B61C0000}"/>
    <cellStyle name="20% - Accent4 4 2 3 2 2 3" xfId="16648" xr:uid="{00000000-0005-0000-0000-0000B71C0000}"/>
    <cellStyle name="20% - Accent4 4 2 3 2 3" xfId="6245" xr:uid="{00000000-0005-0000-0000-0000B81C0000}"/>
    <cellStyle name="20% - Accent4 4 2 3 2 3 2" xfId="23441" xr:uid="{00000000-0005-0000-0000-0000B91C0000}"/>
    <cellStyle name="20% - Accent4 4 2 3 2 4" xfId="20284" xr:uid="{00000000-0005-0000-0000-0000BA1C0000}"/>
    <cellStyle name="20% - Accent4 4 2 3 2 5" xfId="13040" xr:uid="{00000000-0005-0000-0000-0000BB1C0000}"/>
    <cellStyle name="20% - Accent4 4 2 3 3" xfId="8256" xr:uid="{00000000-0005-0000-0000-0000BC1C0000}"/>
    <cellStyle name="20% - Accent4 4 2 3 3 2" xfId="25452" xr:uid="{00000000-0005-0000-0000-0000BD1C0000}"/>
    <cellStyle name="20% - Accent4 4 2 3 3 3" xfId="15051" xr:uid="{00000000-0005-0000-0000-0000BE1C0000}"/>
    <cellStyle name="20% - Accent4 4 2 3 4" xfId="4648" xr:uid="{00000000-0005-0000-0000-0000BF1C0000}"/>
    <cellStyle name="20% - Accent4 4 2 3 4 2" xfId="21844" xr:uid="{00000000-0005-0000-0000-0000C01C0000}"/>
    <cellStyle name="20% - Accent4 4 2 3 5" xfId="18687" xr:uid="{00000000-0005-0000-0000-0000C11C0000}"/>
    <cellStyle name="20% - Accent4 4 2 3 6" xfId="11443" xr:uid="{00000000-0005-0000-0000-0000C21C0000}"/>
    <cellStyle name="20% - Accent4 4 2 4" xfId="1895" xr:uid="{00000000-0005-0000-0000-0000C31C0000}"/>
    <cellStyle name="20% - Accent4 4 2 4 2" xfId="3484" xr:uid="{00000000-0005-0000-0000-0000C41C0000}"/>
    <cellStyle name="20% - Accent4 4 2 4 2 2" xfId="10249" xr:uid="{00000000-0005-0000-0000-0000C51C0000}"/>
    <cellStyle name="20% - Accent4 4 2 4 2 2 2" xfId="27445" xr:uid="{00000000-0005-0000-0000-0000C61C0000}"/>
    <cellStyle name="20% - Accent4 4 2 4 2 2 3" xfId="17044" xr:uid="{00000000-0005-0000-0000-0000C71C0000}"/>
    <cellStyle name="20% - Accent4 4 2 4 2 3" xfId="6641" xr:uid="{00000000-0005-0000-0000-0000C81C0000}"/>
    <cellStyle name="20% - Accent4 4 2 4 2 3 2" xfId="23837" xr:uid="{00000000-0005-0000-0000-0000C91C0000}"/>
    <cellStyle name="20% - Accent4 4 2 4 2 4" xfId="20680" xr:uid="{00000000-0005-0000-0000-0000CA1C0000}"/>
    <cellStyle name="20% - Accent4 4 2 4 2 5" xfId="13436" xr:uid="{00000000-0005-0000-0000-0000CB1C0000}"/>
    <cellStyle name="20% - Accent4 4 2 4 3" xfId="8664" xr:uid="{00000000-0005-0000-0000-0000CC1C0000}"/>
    <cellStyle name="20% - Accent4 4 2 4 3 2" xfId="25860" xr:uid="{00000000-0005-0000-0000-0000CD1C0000}"/>
    <cellStyle name="20% - Accent4 4 2 4 3 3" xfId="15459" xr:uid="{00000000-0005-0000-0000-0000CE1C0000}"/>
    <cellStyle name="20% - Accent4 4 2 4 4" xfId="5056" xr:uid="{00000000-0005-0000-0000-0000CF1C0000}"/>
    <cellStyle name="20% - Accent4 4 2 4 4 2" xfId="22252" xr:uid="{00000000-0005-0000-0000-0000D01C0000}"/>
    <cellStyle name="20% - Accent4 4 2 4 5" xfId="19095" xr:uid="{00000000-0005-0000-0000-0000D11C0000}"/>
    <cellStyle name="20% - Accent4 4 2 4 6" xfId="11851" xr:uid="{00000000-0005-0000-0000-0000D21C0000}"/>
    <cellStyle name="20% - Accent4 4 2 5" xfId="2254" xr:uid="{00000000-0005-0000-0000-0000D31C0000}"/>
    <cellStyle name="20% - Accent4 4 2 5 2" xfId="9020" xr:uid="{00000000-0005-0000-0000-0000D41C0000}"/>
    <cellStyle name="20% - Accent4 4 2 5 2 2" xfId="26216" xr:uid="{00000000-0005-0000-0000-0000D51C0000}"/>
    <cellStyle name="20% - Accent4 4 2 5 2 3" xfId="15815" xr:uid="{00000000-0005-0000-0000-0000D61C0000}"/>
    <cellStyle name="20% - Accent4 4 2 5 3" xfId="5412" xr:uid="{00000000-0005-0000-0000-0000D71C0000}"/>
    <cellStyle name="20% - Accent4 4 2 5 3 2" xfId="22608" xr:uid="{00000000-0005-0000-0000-0000D81C0000}"/>
    <cellStyle name="20% - Accent4 4 2 5 4" xfId="19451" xr:uid="{00000000-0005-0000-0000-0000D91C0000}"/>
    <cellStyle name="20% - Accent4 4 2 5 5" xfId="12207" xr:uid="{00000000-0005-0000-0000-0000DA1C0000}"/>
    <cellStyle name="20% - Accent4 4 2 6" xfId="671" xr:uid="{00000000-0005-0000-0000-0000DB1C0000}"/>
    <cellStyle name="20% - Accent4 4 2 6 2" xfId="7440" xr:uid="{00000000-0005-0000-0000-0000DC1C0000}"/>
    <cellStyle name="20% - Accent4 4 2 6 2 2" xfId="24636" xr:uid="{00000000-0005-0000-0000-0000DD1C0000}"/>
    <cellStyle name="20% - Accent4 4 2 6 3" xfId="17871" xr:uid="{00000000-0005-0000-0000-0000DE1C0000}"/>
    <cellStyle name="20% - Accent4 4 2 6 4" xfId="14235" xr:uid="{00000000-0005-0000-0000-0000DF1C0000}"/>
    <cellStyle name="20% - Accent4 4 2 7" xfId="7073" xr:uid="{00000000-0005-0000-0000-0000E01C0000}"/>
    <cellStyle name="20% - Accent4 4 2 7 2" xfId="24269" xr:uid="{00000000-0005-0000-0000-0000E11C0000}"/>
    <cellStyle name="20% - Accent4 4 2 7 3" xfId="13868" xr:uid="{00000000-0005-0000-0000-0000E21C0000}"/>
    <cellStyle name="20% - Accent4 4 2 8" xfId="3832" xr:uid="{00000000-0005-0000-0000-0000E31C0000}"/>
    <cellStyle name="20% - Accent4 4 2 8 2" xfId="21028" xr:uid="{00000000-0005-0000-0000-0000E41C0000}"/>
    <cellStyle name="20% - Accent4 4 2 9" xfId="17504" xr:uid="{00000000-0005-0000-0000-0000E51C0000}"/>
    <cellStyle name="20% - Accent4 4 3" xfId="402" xr:uid="{00000000-0005-0000-0000-0000E61C0000}"/>
    <cellStyle name="20% - Accent4 4 3 10" xfId="27937" xr:uid="{00000000-0005-0000-0000-0000E71C0000}"/>
    <cellStyle name="20% - Accent4 4 3 11" xfId="10725" xr:uid="{00000000-0005-0000-0000-0000E81C0000}"/>
    <cellStyle name="20% - Accent4 4 3 2" xfId="1177" xr:uid="{00000000-0005-0000-0000-0000E91C0000}"/>
    <cellStyle name="20% - Accent4 4 3 2 2" xfId="2790" xr:uid="{00000000-0005-0000-0000-0000EA1C0000}"/>
    <cellStyle name="20% - Accent4 4 3 2 2 2" xfId="9555" xr:uid="{00000000-0005-0000-0000-0000EB1C0000}"/>
    <cellStyle name="20% - Accent4 4 3 2 2 2 2" xfId="26751" xr:uid="{00000000-0005-0000-0000-0000EC1C0000}"/>
    <cellStyle name="20% - Accent4 4 3 2 2 2 3" xfId="16350" xr:uid="{00000000-0005-0000-0000-0000ED1C0000}"/>
    <cellStyle name="20% - Accent4 4 3 2 2 3" xfId="5947" xr:uid="{00000000-0005-0000-0000-0000EE1C0000}"/>
    <cellStyle name="20% - Accent4 4 3 2 2 3 2" xfId="23143" xr:uid="{00000000-0005-0000-0000-0000EF1C0000}"/>
    <cellStyle name="20% - Accent4 4 3 2 2 4" xfId="19986" xr:uid="{00000000-0005-0000-0000-0000F01C0000}"/>
    <cellStyle name="20% - Accent4 4 3 2 2 5" xfId="12742" xr:uid="{00000000-0005-0000-0000-0000F11C0000}"/>
    <cellStyle name="20% - Accent4 4 3 2 3" xfId="7946" xr:uid="{00000000-0005-0000-0000-0000F21C0000}"/>
    <cellStyle name="20% - Accent4 4 3 2 3 2" xfId="25142" xr:uid="{00000000-0005-0000-0000-0000F31C0000}"/>
    <cellStyle name="20% - Accent4 4 3 2 3 3" xfId="14741" xr:uid="{00000000-0005-0000-0000-0000F41C0000}"/>
    <cellStyle name="20% - Accent4 4 3 2 4" xfId="4338" xr:uid="{00000000-0005-0000-0000-0000F51C0000}"/>
    <cellStyle name="20% - Accent4 4 3 2 4 2" xfId="21534" xr:uid="{00000000-0005-0000-0000-0000F61C0000}"/>
    <cellStyle name="20% - Accent4 4 3 2 5" xfId="18377" xr:uid="{00000000-0005-0000-0000-0000F71C0000}"/>
    <cellStyle name="20% - Accent4 4 3 2 6" xfId="11133" xr:uid="{00000000-0005-0000-0000-0000F81C0000}"/>
    <cellStyle name="20% - Accent4 4 3 3" xfId="1585" xr:uid="{00000000-0005-0000-0000-0000F91C0000}"/>
    <cellStyle name="20% - Accent4 4 3 3 2" xfId="3186" xr:uid="{00000000-0005-0000-0000-0000FA1C0000}"/>
    <cellStyle name="20% - Accent4 4 3 3 2 2" xfId="9951" xr:uid="{00000000-0005-0000-0000-0000FB1C0000}"/>
    <cellStyle name="20% - Accent4 4 3 3 2 2 2" xfId="27147" xr:uid="{00000000-0005-0000-0000-0000FC1C0000}"/>
    <cellStyle name="20% - Accent4 4 3 3 2 2 3" xfId="16746" xr:uid="{00000000-0005-0000-0000-0000FD1C0000}"/>
    <cellStyle name="20% - Accent4 4 3 3 2 3" xfId="6343" xr:uid="{00000000-0005-0000-0000-0000FE1C0000}"/>
    <cellStyle name="20% - Accent4 4 3 3 2 3 2" xfId="23539" xr:uid="{00000000-0005-0000-0000-0000FF1C0000}"/>
    <cellStyle name="20% - Accent4 4 3 3 2 4" xfId="20382" xr:uid="{00000000-0005-0000-0000-0000001D0000}"/>
    <cellStyle name="20% - Accent4 4 3 3 2 5" xfId="13138" xr:uid="{00000000-0005-0000-0000-0000011D0000}"/>
    <cellStyle name="20% - Accent4 4 3 3 3" xfId="8354" xr:uid="{00000000-0005-0000-0000-0000021D0000}"/>
    <cellStyle name="20% - Accent4 4 3 3 3 2" xfId="25550" xr:uid="{00000000-0005-0000-0000-0000031D0000}"/>
    <cellStyle name="20% - Accent4 4 3 3 3 3" xfId="15149" xr:uid="{00000000-0005-0000-0000-0000041D0000}"/>
    <cellStyle name="20% - Accent4 4 3 3 4" xfId="4746" xr:uid="{00000000-0005-0000-0000-0000051D0000}"/>
    <cellStyle name="20% - Accent4 4 3 3 4 2" xfId="21942" xr:uid="{00000000-0005-0000-0000-0000061D0000}"/>
    <cellStyle name="20% - Accent4 4 3 3 5" xfId="18785" xr:uid="{00000000-0005-0000-0000-0000071D0000}"/>
    <cellStyle name="20% - Accent4 4 3 3 6" xfId="11541" xr:uid="{00000000-0005-0000-0000-0000081D0000}"/>
    <cellStyle name="20% - Accent4 4 3 4" xfId="1993" xr:uid="{00000000-0005-0000-0000-0000091D0000}"/>
    <cellStyle name="20% - Accent4 4 3 4 2" xfId="3582" xr:uid="{00000000-0005-0000-0000-00000A1D0000}"/>
    <cellStyle name="20% - Accent4 4 3 4 2 2" xfId="10347" xr:uid="{00000000-0005-0000-0000-00000B1D0000}"/>
    <cellStyle name="20% - Accent4 4 3 4 2 2 2" xfId="27543" xr:uid="{00000000-0005-0000-0000-00000C1D0000}"/>
    <cellStyle name="20% - Accent4 4 3 4 2 2 3" xfId="17142" xr:uid="{00000000-0005-0000-0000-00000D1D0000}"/>
    <cellStyle name="20% - Accent4 4 3 4 2 3" xfId="6739" xr:uid="{00000000-0005-0000-0000-00000E1D0000}"/>
    <cellStyle name="20% - Accent4 4 3 4 2 3 2" xfId="23935" xr:uid="{00000000-0005-0000-0000-00000F1D0000}"/>
    <cellStyle name="20% - Accent4 4 3 4 2 4" xfId="20778" xr:uid="{00000000-0005-0000-0000-0000101D0000}"/>
    <cellStyle name="20% - Accent4 4 3 4 2 5" xfId="13534" xr:uid="{00000000-0005-0000-0000-0000111D0000}"/>
    <cellStyle name="20% - Accent4 4 3 4 3" xfId="8762" xr:uid="{00000000-0005-0000-0000-0000121D0000}"/>
    <cellStyle name="20% - Accent4 4 3 4 3 2" xfId="25958" xr:uid="{00000000-0005-0000-0000-0000131D0000}"/>
    <cellStyle name="20% - Accent4 4 3 4 3 3" xfId="15557" xr:uid="{00000000-0005-0000-0000-0000141D0000}"/>
    <cellStyle name="20% - Accent4 4 3 4 4" xfId="5154" xr:uid="{00000000-0005-0000-0000-0000151D0000}"/>
    <cellStyle name="20% - Accent4 4 3 4 4 2" xfId="22350" xr:uid="{00000000-0005-0000-0000-0000161D0000}"/>
    <cellStyle name="20% - Accent4 4 3 4 5" xfId="19193" xr:uid="{00000000-0005-0000-0000-0000171D0000}"/>
    <cellStyle name="20% - Accent4 4 3 4 6" xfId="11949" xr:uid="{00000000-0005-0000-0000-0000181D0000}"/>
    <cellStyle name="20% - Accent4 4 3 5" xfId="2352" xr:uid="{00000000-0005-0000-0000-0000191D0000}"/>
    <cellStyle name="20% - Accent4 4 3 5 2" xfId="9118" xr:uid="{00000000-0005-0000-0000-00001A1D0000}"/>
    <cellStyle name="20% - Accent4 4 3 5 2 2" xfId="26314" xr:uid="{00000000-0005-0000-0000-00001B1D0000}"/>
    <cellStyle name="20% - Accent4 4 3 5 2 3" xfId="15913" xr:uid="{00000000-0005-0000-0000-00001C1D0000}"/>
    <cellStyle name="20% - Accent4 4 3 5 3" xfId="5510" xr:uid="{00000000-0005-0000-0000-00001D1D0000}"/>
    <cellStyle name="20% - Accent4 4 3 5 3 2" xfId="22706" xr:uid="{00000000-0005-0000-0000-00001E1D0000}"/>
    <cellStyle name="20% - Accent4 4 3 5 4" xfId="19549" xr:uid="{00000000-0005-0000-0000-00001F1D0000}"/>
    <cellStyle name="20% - Accent4 4 3 5 5" xfId="12305" xr:uid="{00000000-0005-0000-0000-0000201D0000}"/>
    <cellStyle name="20% - Accent4 4 3 6" xfId="769" xr:uid="{00000000-0005-0000-0000-0000211D0000}"/>
    <cellStyle name="20% - Accent4 4 3 6 2" xfId="7538" xr:uid="{00000000-0005-0000-0000-0000221D0000}"/>
    <cellStyle name="20% - Accent4 4 3 6 2 2" xfId="24734" xr:uid="{00000000-0005-0000-0000-0000231D0000}"/>
    <cellStyle name="20% - Accent4 4 3 6 3" xfId="17969" xr:uid="{00000000-0005-0000-0000-0000241D0000}"/>
    <cellStyle name="20% - Accent4 4 3 6 4" xfId="14333" xr:uid="{00000000-0005-0000-0000-0000251D0000}"/>
    <cellStyle name="20% - Accent4 4 3 7" xfId="7171" xr:uid="{00000000-0005-0000-0000-0000261D0000}"/>
    <cellStyle name="20% - Accent4 4 3 7 2" xfId="24367" xr:uid="{00000000-0005-0000-0000-0000271D0000}"/>
    <cellStyle name="20% - Accent4 4 3 7 3" xfId="13966" xr:uid="{00000000-0005-0000-0000-0000281D0000}"/>
    <cellStyle name="20% - Accent4 4 3 8" xfId="3930" xr:uid="{00000000-0005-0000-0000-0000291D0000}"/>
    <cellStyle name="20% - Accent4 4 3 8 2" xfId="21126" xr:uid="{00000000-0005-0000-0000-00002A1D0000}"/>
    <cellStyle name="20% - Accent4 4 3 9" xfId="17602" xr:uid="{00000000-0005-0000-0000-00002B1D0000}"/>
    <cellStyle name="20% - Accent4 4 4" xfId="218" xr:uid="{00000000-0005-0000-0000-00002C1D0000}"/>
    <cellStyle name="20% - Accent4 4 4 2" xfId="1401" xr:uid="{00000000-0005-0000-0000-00002D1D0000}"/>
    <cellStyle name="20% - Accent4 4 4 2 2" xfId="3002" xr:uid="{00000000-0005-0000-0000-00002E1D0000}"/>
    <cellStyle name="20% - Accent4 4 4 2 2 2" xfId="9767" xr:uid="{00000000-0005-0000-0000-00002F1D0000}"/>
    <cellStyle name="20% - Accent4 4 4 2 2 2 2" xfId="26963" xr:uid="{00000000-0005-0000-0000-0000301D0000}"/>
    <cellStyle name="20% - Accent4 4 4 2 2 2 3" xfId="16562" xr:uid="{00000000-0005-0000-0000-0000311D0000}"/>
    <cellStyle name="20% - Accent4 4 4 2 2 3" xfId="6159" xr:uid="{00000000-0005-0000-0000-0000321D0000}"/>
    <cellStyle name="20% - Accent4 4 4 2 2 3 2" xfId="23355" xr:uid="{00000000-0005-0000-0000-0000331D0000}"/>
    <cellStyle name="20% - Accent4 4 4 2 2 4" xfId="20198" xr:uid="{00000000-0005-0000-0000-0000341D0000}"/>
    <cellStyle name="20% - Accent4 4 4 2 2 5" xfId="12954" xr:uid="{00000000-0005-0000-0000-0000351D0000}"/>
    <cellStyle name="20% - Accent4 4 4 2 3" xfId="8170" xr:uid="{00000000-0005-0000-0000-0000361D0000}"/>
    <cellStyle name="20% - Accent4 4 4 2 3 2" xfId="25366" xr:uid="{00000000-0005-0000-0000-0000371D0000}"/>
    <cellStyle name="20% - Accent4 4 4 2 3 3" xfId="14965" xr:uid="{00000000-0005-0000-0000-0000381D0000}"/>
    <cellStyle name="20% - Accent4 4 4 2 4" xfId="4562" xr:uid="{00000000-0005-0000-0000-0000391D0000}"/>
    <cellStyle name="20% - Accent4 4 4 2 4 2" xfId="21758" xr:uid="{00000000-0005-0000-0000-00003A1D0000}"/>
    <cellStyle name="20% - Accent4 4 4 2 5" xfId="18601" xr:uid="{00000000-0005-0000-0000-00003B1D0000}"/>
    <cellStyle name="20% - Accent4 4 4 2 6" xfId="11357" xr:uid="{00000000-0005-0000-0000-00003C1D0000}"/>
    <cellStyle name="20% - Accent4 4 4 3" xfId="1809" xr:uid="{00000000-0005-0000-0000-00003D1D0000}"/>
    <cellStyle name="20% - Accent4 4 4 3 2" xfId="3398" xr:uid="{00000000-0005-0000-0000-00003E1D0000}"/>
    <cellStyle name="20% - Accent4 4 4 3 2 2" xfId="10163" xr:uid="{00000000-0005-0000-0000-00003F1D0000}"/>
    <cellStyle name="20% - Accent4 4 4 3 2 2 2" xfId="27359" xr:uid="{00000000-0005-0000-0000-0000401D0000}"/>
    <cellStyle name="20% - Accent4 4 4 3 2 2 3" xfId="16958" xr:uid="{00000000-0005-0000-0000-0000411D0000}"/>
    <cellStyle name="20% - Accent4 4 4 3 2 3" xfId="6555" xr:uid="{00000000-0005-0000-0000-0000421D0000}"/>
    <cellStyle name="20% - Accent4 4 4 3 2 3 2" xfId="23751" xr:uid="{00000000-0005-0000-0000-0000431D0000}"/>
    <cellStyle name="20% - Accent4 4 4 3 2 4" xfId="20594" xr:uid="{00000000-0005-0000-0000-0000441D0000}"/>
    <cellStyle name="20% - Accent4 4 4 3 2 5" xfId="13350" xr:uid="{00000000-0005-0000-0000-0000451D0000}"/>
    <cellStyle name="20% - Accent4 4 4 3 3" xfId="8578" xr:uid="{00000000-0005-0000-0000-0000461D0000}"/>
    <cellStyle name="20% - Accent4 4 4 3 3 2" xfId="25774" xr:uid="{00000000-0005-0000-0000-0000471D0000}"/>
    <cellStyle name="20% - Accent4 4 4 3 3 3" xfId="15373" xr:uid="{00000000-0005-0000-0000-0000481D0000}"/>
    <cellStyle name="20% - Accent4 4 4 3 4" xfId="4970" xr:uid="{00000000-0005-0000-0000-0000491D0000}"/>
    <cellStyle name="20% - Accent4 4 4 3 4 2" xfId="22166" xr:uid="{00000000-0005-0000-0000-00004A1D0000}"/>
    <cellStyle name="20% - Accent4 4 4 3 5" xfId="19009" xr:uid="{00000000-0005-0000-0000-00004B1D0000}"/>
    <cellStyle name="20% - Accent4 4 4 3 6" xfId="11765" xr:uid="{00000000-0005-0000-0000-00004C1D0000}"/>
    <cellStyle name="20% - Accent4 4 4 4" xfId="2451" xr:uid="{00000000-0005-0000-0000-00004D1D0000}"/>
    <cellStyle name="20% - Accent4 4 4 4 2" xfId="9216" xr:uid="{00000000-0005-0000-0000-00004E1D0000}"/>
    <cellStyle name="20% - Accent4 4 4 4 2 2" xfId="26412" xr:uid="{00000000-0005-0000-0000-00004F1D0000}"/>
    <cellStyle name="20% - Accent4 4 4 4 2 3" xfId="16011" xr:uid="{00000000-0005-0000-0000-0000501D0000}"/>
    <cellStyle name="20% - Accent4 4 4 4 3" xfId="5608" xr:uid="{00000000-0005-0000-0000-0000511D0000}"/>
    <cellStyle name="20% - Accent4 4 4 4 3 2" xfId="22804" xr:uid="{00000000-0005-0000-0000-0000521D0000}"/>
    <cellStyle name="20% - Accent4 4 4 4 4" xfId="19647" xr:uid="{00000000-0005-0000-0000-0000531D0000}"/>
    <cellStyle name="20% - Accent4 4 4 4 5" xfId="12403" xr:uid="{00000000-0005-0000-0000-0000541D0000}"/>
    <cellStyle name="20% - Accent4 4 4 5" xfId="993" xr:uid="{00000000-0005-0000-0000-0000551D0000}"/>
    <cellStyle name="20% - Accent4 4 4 5 2" xfId="7762" xr:uid="{00000000-0005-0000-0000-0000561D0000}"/>
    <cellStyle name="20% - Accent4 4 4 5 2 2" xfId="24958" xr:uid="{00000000-0005-0000-0000-0000571D0000}"/>
    <cellStyle name="20% - Accent4 4 4 5 3" xfId="18193" xr:uid="{00000000-0005-0000-0000-0000581D0000}"/>
    <cellStyle name="20% - Accent4 4 4 5 4" xfId="14557" xr:uid="{00000000-0005-0000-0000-0000591D0000}"/>
    <cellStyle name="20% - Accent4 4 4 6" xfId="6987" xr:uid="{00000000-0005-0000-0000-00005A1D0000}"/>
    <cellStyle name="20% - Accent4 4 4 6 2" xfId="24183" xr:uid="{00000000-0005-0000-0000-00005B1D0000}"/>
    <cellStyle name="20% - Accent4 4 4 6 3" xfId="13782" xr:uid="{00000000-0005-0000-0000-00005C1D0000}"/>
    <cellStyle name="20% - Accent4 4 4 7" xfId="4154" xr:uid="{00000000-0005-0000-0000-00005D1D0000}"/>
    <cellStyle name="20% - Accent4 4 4 7 2" xfId="21350" xr:uid="{00000000-0005-0000-0000-00005E1D0000}"/>
    <cellStyle name="20% - Accent4 4 4 8" xfId="17418" xr:uid="{00000000-0005-0000-0000-00005F1D0000}"/>
    <cellStyle name="20% - Accent4 4 4 9" xfId="10949" xr:uid="{00000000-0005-0000-0000-0000601D0000}"/>
    <cellStyle name="20% - Accent4 4 5" xfId="881" xr:uid="{00000000-0005-0000-0000-0000611D0000}"/>
    <cellStyle name="20% - Accent4 4 5 2" xfId="2579" xr:uid="{00000000-0005-0000-0000-0000621D0000}"/>
    <cellStyle name="20% - Accent4 4 5 2 2" xfId="9344" xr:uid="{00000000-0005-0000-0000-0000631D0000}"/>
    <cellStyle name="20% - Accent4 4 5 2 2 2" xfId="26540" xr:uid="{00000000-0005-0000-0000-0000641D0000}"/>
    <cellStyle name="20% - Accent4 4 5 2 2 3" xfId="16139" xr:uid="{00000000-0005-0000-0000-0000651D0000}"/>
    <cellStyle name="20% - Accent4 4 5 2 3" xfId="5736" xr:uid="{00000000-0005-0000-0000-0000661D0000}"/>
    <cellStyle name="20% - Accent4 4 5 2 3 2" xfId="22932" xr:uid="{00000000-0005-0000-0000-0000671D0000}"/>
    <cellStyle name="20% - Accent4 4 5 2 4" xfId="19775" xr:uid="{00000000-0005-0000-0000-0000681D0000}"/>
    <cellStyle name="20% - Accent4 4 5 2 5" xfId="12531" xr:uid="{00000000-0005-0000-0000-0000691D0000}"/>
    <cellStyle name="20% - Accent4 4 5 3" xfId="7650" xr:uid="{00000000-0005-0000-0000-00006A1D0000}"/>
    <cellStyle name="20% - Accent4 4 5 3 2" xfId="24846" xr:uid="{00000000-0005-0000-0000-00006B1D0000}"/>
    <cellStyle name="20% - Accent4 4 5 3 3" xfId="14445" xr:uid="{00000000-0005-0000-0000-00006C1D0000}"/>
    <cellStyle name="20% - Accent4 4 5 4" xfId="4042" xr:uid="{00000000-0005-0000-0000-00006D1D0000}"/>
    <cellStyle name="20% - Accent4 4 5 4 2" xfId="21238" xr:uid="{00000000-0005-0000-0000-00006E1D0000}"/>
    <cellStyle name="20% - Accent4 4 5 5" xfId="18081" xr:uid="{00000000-0005-0000-0000-00006F1D0000}"/>
    <cellStyle name="20% - Accent4 4 5 6" xfId="10837" xr:uid="{00000000-0005-0000-0000-0000701D0000}"/>
    <cellStyle name="20% - Accent4 4 6" xfId="1289" xr:uid="{00000000-0005-0000-0000-0000711D0000}"/>
    <cellStyle name="20% - Accent4 4 6 2" xfId="2890" xr:uid="{00000000-0005-0000-0000-0000721D0000}"/>
    <cellStyle name="20% - Accent4 4 6 2 2" xfId="9655" xr:uid="{00000000-0005-0000-0000-0000731D0000}"/>
    <cellStyle name="20% - Accent4 4 6 2 2 2" xfId="26851" xr:uid="{00000000-0005-0000-0000-0000741D0000}"/>
    <cellStyle name="20% - Accent4 4 6 2 2 3" xfId="16450" xr:uid="{00000000-0005-0000-0000-0000751D0000}"/>
    <cellStyle name="20% - Accent4 4 6 2 3" xfId="6047" xr:uid="{00000000-0005-0000-0000-0000761D0000}"/>
    <cellStyle name="20% - Accent4 4 6 2 3 2" xfId="23243" xr:uid="{00000000-0005-0000-0000-0000771D0000}"/>
    <cellStyle name="20% - Accent4 4 6 2 4" xfId="20086" xr:uid="{00000000-0005-0000-0000-0000781D0000}"/>
    <cellStyle name="20% - Accent4 4 6 2 5" xfId="12842" xr:uid="{00000000-0005-0000-0000-0000791D0000}"/>
    <cellStyle name="20% - Accent4 4 6 3" xfId="8058" xr:uid="{00000000-0005-0000-0000-00007A1D0000}"/>
    <cellStyle name="20% - Accent4 4 6 3 2" xfId="25254" xr:uid="{00000000-0005-0000-0000-00007B1D0000}"/>
    <cellStyle name="20% - Accent4 4 6 3 3" xfId="14853" xr:uid="{00000000-0005-0000-0000-00007C1D0000}"/>
    <cellStyle name="20% - Accent4 4 6 4" xfId="4450" xr:uid="{00000000-0005-0000-0000-00007D1D0000}"/>
    <cellStyle name="20% - Accent4 4 6 4 2" xfId="21646" xr:uid="{00000000-0005-0000-0000-00007E1D0000}"/>
    <cellStyle name="20% - Accent4 4 6 5" xfId="18489" xr:uid="{00000000-0005-0000-0000-00007F1D0000}"/>
    <cellStyle name="20% - Accent4 4 6 6" xfId="11245" xr:uid="{00000000-0005-0000-0000-0000801D0000}"/>
    <cellStyle name="20% - Accent4 4 7" xfId="1697" xr:uid="{00000000-0005-0000-0000-0000811D0000}"/>
    <cellStyle name="20% - Accent4 4 7 2" xfId="3286" xr:uid="{00000000-0005-0000-0000-0000821D0000}"/>
    <cellStyle name="20% - Accent4 4 7 2 2" xfId="10051" xr:uid="{00000000-0005-0000-0000-0000831D0000}"/>
    <cellStyle name="20% - Accent4 4 7 2 2 2" xfId="27247" xr:uid="{00000000-0005-0000-0000-0000841D0000}"/>
    <cellStyle name="20% - Accent4 4 7 2 2 3" xfId="16846" xr:uid="{00000000-0005-0000-0000-0000851D0000}"/>
    <cellStyle name="20% - Accent4 4 7 2 3" xfId="6443" xr:uid="{00000000-0005-0000-0000-0000861D0000}"/>
    <cellStyle name="20% - Accent4 4 7 2 3 2" xfId="23639" xr:uid="{00000000-0005-0000-0000-0000871D0000}"/>
    <cellStyle name="20% - Accent4 4 7 2 4" xfId="20482" xr:uid="{00000000-0005-0000-0000-0000881D0000}"/>
    <cellStyle name="20% - Accent4 4 7 2 5" xfId="13238" xr:uid="{00000000-0005-0000-0000-0000891D0000}"/>
    <cellStyle name="20% - Accent4 4 7 3" xfId="8466" xr:uid="{00000000-0005-0000-0000-00008A1D0000}"/>
    <cellStyle name="20% - Accent4 4 7 3 2" xfId="25662" xr:uid="{00000000-0005-0000-0000-00008B1D0000}"/>
    <cellStyle name="20% - Accent4 4 7 3 3" xfId="15261" xr:uid="{00000000-0005-0000-0000-00008C1D0000}"/>
    <cellStyle name="20% - Accent4 4 7 4" xfId="4858" xr:uid="{00000000-0005-0000-0000-00008D1D0000}"/>
    <cellStyle name="20% - Accent4 4 7 4 2" xfId="22054" xr:uid="{00000000-0005-0000-0000-00008E1D0000}"/>
    <cellStyle name="20% - Accent4 4 7 5" xfId="18897" xr:uid="{00000000-0005-0000-0000-00008F1D0000}"/>
    <cellStyle name="20% - Accent4 4 7 6" xfId="11653" xr:uid="{00000000-0005-0000-0000-0000901D0000}"/>
    <cellStyle name="20% - Accent4 4 8" xfId="2168" xr:uid="{00000000-0005-0000-0000-0000911D0000}"/>
    <cellStyle name="20% - Accent4 4 8 2" xfId="8934" xr:uid="{00000000-0005-0000-0000-0000921D0000}"/>
    <cellStyle name="20% - Accent4 4 8 2 2" xfId="26130" xr:uid="{00000000-0005-0000-0000-0000931D0000}"/>
    <cellStyle name="20% - Accent4 4 8 2 3" xfId="15729" xr:uid="{00000000-0005-0000-0000-0000941D0000}"/>
    <cellStyle name="20% - Accent4 4 8 3" xfId="5326" xr:uid="{00000000-0005-0000-0000-0000951D0000}"/>
    <cellStyle name="20% - Accent4 4 8 3 2" xfId="22522" xr:uid="{00000000-0005-0000-0000-0000961D0000}"/>
    <cellStyle name="20% - Accent4 4 8 4" xfId="19365" xr:uid="{00000000-0005-0000-0000-0000971D0000}"/>
    <cellStyle name="20% - Accent4 4 8 5" xfId="12121" xr:uid="{00000000-0005-0000-0000-0000981D0000}"/>
    <cellStyle name="20% - Accent4 4 9" xfId="585" xr:uid="{00000000-0005-0000-0000-0000991D0000}"/>
    <cellStyle name="20% - Accent4 4 9 2" xfId="7354" xr:uid="{00000000-0005-0000-0000-00009A1D0000}"/>
    <cellStyle name="20% - Accent4 4 9 2 2" xfId="24550" xr:uid="{00000000-0005-0000-0000-00009B1D0000}"/>
    <cellStyle name="20% - Accent4 4 9 3" xfId="17785" xr:uid="{00000000-0005-0000-0000-00009C1D0000}"/>
    <cellStyle name="20% - Accent4 4 9 4" xfId="14149" xr:uid="{00000000-0005-0000-0000-00009D1D0000}"/>
    <cellStyle name="20% - Accent4 5" xfId="162" xr:uid="{00000000-0005-0000-0000-00009E1D0000}"/>
    <cellStyle name="20% - Accent4 5 10" xfId="27700" xr:uid="{00000000-0005-0000-0000-00009F1D0000}"/>
    <cellStyle name="20% - Accent4 5 11" xfId="10488" xr:uid="{00000000-0005-0000-0000-0000A01D0000}"/>
    <cellStyle name="20% - Accent4 5 2" xfId="940" xr:uid="{00000000-0005-0000-0000-0000A11D0000}"/>
    <cellStyle name="20% - Accent4 5 2 2" xfId="2610" xr:uid="{00000000-0005-0000-0000-0000A21D0000}"/>
    <cellStyle name="20% - Accent4 5 2 2 2" xfId="9375" xr:uid="{00000000-0005-0000-0000-0000A31D0000}"/>
    <cellStyle name="20% - Accent4 5 2 2 2 2" xfId="26571" xr:uid="{00000000-0005-0000-0000-0000A41D0000}"/>
    <cellStyle name="20% - Accent4 5 2 2 2 3" xfId="16170" xr:uid="{00000000-0005-0000-0000-0000A51D0000}"/>
    <cellStyle name="20% - Accent4 5 2 2 3" xfId="5767" xr:uid="{00000000-0005-0000-0000-0000A61D0000}"/>
    <cellStyle name="20% - Accent4 5 2 2 3 2" xfId="22963" xr:uid="{00000000-0005-0000-0000-0000A71D0000}"/>
    <cellStyle name="20% - Accent4 5 2 2 4" xfId="19806" xr:uid="{00000000-0005-0000-0000-0000A81D0000}"/>
    <cellStyle name="20% - Accent4 5 2 2 5" xfId="12562" xr:uid="{00000000-0005-0000-0000-0000A91D0000}"/>
    <cellStyle name="20% - Accent4 5 2 3" xfId="7709" xr:uid="{00000000-0005-0000-0000-0000AA1D0000}"/>
    <cellStyle name="20% - Accent4 5 2 3 2" xfId="24905" xr:uid="{00000000-0005-0000-0000-0000AB1D0000}"/>
    <cellStyle name="20% - Accent4 5 2 3 3" xfId="14504" xr:uid="{00000000-0005-0000-0000-0000AC1D0000}"/>
    <cellStyle name="20% - Accent4 5 2 4" xfId="4101" xr:uid="{00000000-0005-0000-0000-0000AD1D0000}"/>
    <cellStyle name="20% - Accent4 5 2 4 2" xfId="21297" xr:uid="{00000000-0005-0000-0000-0000AE1D0000}"/>
    <cellStyle name="20% - Accent4 5 2 5" xfId="18140" xr:uid="{00000000-0005-0000-0000-0000AF1D0000}"/>
    <cellStyle name="20% - Accent4 5 2 6" xfId="10896" xr:uid="{00000000-0005-0000-0000-0000B01D0000}"/>
    <cellStyle name="20% - Accent4 5 3" xfId="1348" xr:uid="{00000000-0005-0000-0000-0000B11D0000}"/>
    <cellStyle name="20% - Accent4 5 3 2" xfId="2949" xr:uid="{00000000-0005-0000-0000-0000B21D0000}"/>
    <cellStyle name="20% - Accent4 5 3 2 2" xfId="9714" xr:uid="{00000000-0005-0000-0000-0000B31D0000}"/>
    <cellStyle name="20% - Accent4 5 3 2 2 2" xfId="26910" xr:uid="{00000000-0005-0000-0000-0000B41D0000}"/>
    <cellStyle name="20% - Accent4 5 3 2 2 3" xfId="16509" xr:uid="{00000000-0005-0000-0000-0000B51D0000}"/>
    <cellStyle name="20% - Accent4 5 3 2 3" xfId="6106" xr:uid="{00000000-0005-0000-0000-0000B61D0000}"/>
    <cellStyle name="20% - Accent4 5 3 2 3 2" xfId="23302" xr:uid="{00000000-0005-0000-0000-0000B71D0000}"/>
    <cellStyle name="20% - Accent4 5 3 2 4" xfId="20145" xr:uid="{00000000-0005-0000-0000-0000B81D0000}"/>
    <cellStyle name="20% - Accent4 5 3 2 5" xfId="12901" xr:uid="{00000000-0005-0000-0000-0000B91D0000}"/>
    <cellStyle name="20% - Accent4 5 3 3" xfId="8117" xr:uid="{00000000-0005-0000-0000-0000BA1D0000}"/>
    <cellStyle name="20% - Accent4 5 3 3 2" xfId="25313" xr:uid="{00000000-0005-0000-0000-0000BB1D0000}"/>
    <cellStyle name="20% - Accent4 5 3 3 3" xfId="14912" xr:uid="{00000000-0005-0000-0000-0000BC1D0000}"/>
    <cellStyle name="20% - Accent4 5 3 4" xfId="4509" xr:uid="{00000000-0005-0000-0000-0000BD1D0000}"/>
    <cellStyle name="20% - Accent4 5 3 4 2" xfId="21705" xr:uid="{00000000-0005-0000-0000-0000BE1D0000}"/>
    <cellStyle name="20% - Accent4 5 3 5" xfId="18548" xr:uid="{00000000-0005-0000-0000-0000BF1D0000}"/>
    <cellStyle name="20% - Accent4 5 3 6" xfId="11304" xr:uid="{00000000-0005-0000-0000-0000C01D0000}"/>
    <cellStyle name="20% - Accent4 5 4" xfId="1756" xr:uid="{00000000-0005-0000-0000-0000C11D0000}"/>
    <cellStyle name="20% - Accent4 5 4 2" xfId="3345" xr:uid="{00000000-0005-0000-0000-0000C21D0000}"/>
    <cellStyle name="20% - Accent4 5 4 2 2" xfId="10110" xr:uid="{00000000-0005-0000-0000-0000C31D0000}"/>
    <cellStyle name="20% - Accent4 5 4 2 2 2" xfId="27306" xr:uid="{00000000-0005-0000-0000-0000C41D0000}"/>
    <cellStyle name="20% - Accent4 5 4 2 2 3" xfId="16905" xr:uid="{00000000-0005-0000-0000-0000C51D0000}"/>
    <cellStyle name="20% - Accent4 5 4 2 3" xfId="6502" xr:uid="{00000000-0005-0000-0000-0000C61D0000}"/>
    <cellStyle name="20% - Accent4 5 4 2 3 2" xfId="23698" xr:uid="{00000000-0005-0000-0000-0000C71D0000}"/>
    <cellStyle name="20% - Accent4 5 4 2 4" xfId="20541" xr:uid="{00000000-0005-0000-0000-0000C81D0000}"/>
    <cellStyle name="20% - Accent4 5 4 2 5" xfId="13297" xr:uid="{00000000-0005-0000-0000-0000C91D0000}"/>
    <cellStyle name="20% - Accent4 5 4 3" xfId="8525" xr:uid="{00000000-0005-0000-0000-0000CA1D0000}"/>
    <cellStyle name="20% - Accent4 5 4 3 2" xfId="25721" xr:uid="{00000000-0005-0000-0000-0000CB1D0000}"/>
    <cellStyle name="20% - Accent4 5 4 3 3" xfId="15320" xr:uid="{00000000-0005-0000-0000-0000CC1D0000}"/>
    <cellStyle name="20% - Accent4 5 4 4" xfId="4917" xr:uid="{00000000-0005-0000-0000-0000CD1D0000}"/>
    <cellStyle name="20% - Accent4 5 4 4 2" xfId="22113" xr:uid="{00000000-0005-0000-0000-0000CE1D0000}"/>
    <cellStyle name="20% - Accent4 5 4 5" xfId="18956" xr:uid="{00000000-0005-0000-0000-0000CF1D0000}"/>
    <cellStyle name="20% - Accent4 5 4 6" xfId="11712" xr:uid="{00000000-0005-0000-0000-0000D01D0000}"/>
    <cellStyle name="20% - Accent4 5 5" xfId="2115" xr:uid="{00000000-0005-0000-0000-0000D11D0000}"/>
    <cellStyle name="20% - Accent4 5 5 2" xfId="8881" xr:uid="{00000000-0005-0000-0000-0000D21D0000}"/>
    <cellStyle name="20% - Accent4 5 5 2 2" xfId="26077" xr:uid="{00000000-0005-0000-0000-0000D31D0000}"/>
    <cellStyle name="20% - Accent4 5 5 2 3" xfId="15676" xr:uid="{00000000-0005-0000-0000-0000D41D0000}"/>
    <cellStyle name="20% - Accent4 5 5 3" xfId="5273" xr:uid="{00000000-0005-0000-0000-0000D51D0000}"/>
    <cellStyle name="20% - Accent4 5 5 3 2" xfId="22469" xr:uid="{00000000-0005-0000-0000-0000D61D0000}"/>
    <cellStyle name="20% - Accent4 5 5 4" xfId="19312" xr:uid="{00000000-0005-0000-0000-0000D71D0000}"/>
    <cellStyle name="20% - Accent4 5 5 5" xfId="12068" xr:uid="{00000000-0005-0000-0000-0000D81D0000}"/>
    <cellStyle name="20% - Accent4 5 6" xfId="532" xr:uid="{00000000-0005-0000-0000-0000D91D0000}"/>
    <cellStyle name="20% - Accent4 5 6 2" xfId="7301" xr:uid="{00000000-0005-0000-0000-0000DA1D0000}"/>
    <cellStyle name="20% - Accent4 5 6 2 2" xfId="24497" xr:uid="{00000000-0005-0000-0000-0000DB1D0000}"/>
    <cellStyle name="20% - Accent4 5 6 3" xfId="17732" xr:uid="{00000000-0005-0000-0000-0000DC1D0000}"/>
    <cellStyle name="20% - Accent4 5 6 4" xfId="14096" xr:uid="{00000000-0005-0000-0000-0000DD1D0000}"/>
    <cellStyle name="20% - Accent4 5 7" xfId="6934" xr:uid="{00000000-0005-0000-0000-0000DE1D0000}"/>
    <cellStyle name="20% - Accent4 5 7 2" xfId="24130" xr:uid="{00000000-0005-0000-0000-0000DF1D0000}"/>
    <cellStyle name="20% - Accent4 5 7 3" xfId="13729" xr:uid="{00000000-0005-0000-0000-0000E01D0000}"/>
    <cellStyle name="20% - Accent4 5 8" xfId="3693" xr:uid="{00000000-0005-0000-0000-0000E11D0000}"/>
    <cellStyle name="20% - Accent4 5 8 2" xfId="20889" xr:uid="{00000000-0005-0000-0000-0000E21D0000}"/>
    <cellStyle name="20% - Accent4 5 9" xfId="17365" xr:uid="{00000000-0005-0000-0000-0000E31D0000}"/>
    <cellStyle name="20% - Accent4 6" xfId="251" xr:uid="{00000000-0005-0000-0000-0000E41D0000}"/>
    <cellStyle name="20% - Accent4 6 10" xfId="27786" xr:uid="{00000000-0005-0000-0000-0000E51D0000}"/>
    <cellStyle name="20% - Accent4 6 11" xfId="10574" xr:uid="{00000000-0005-0000-0000-0000E61D0000}"/>
    <cellStyle name="20% - Accent4 6 2" xfId="1026" xr:uid="{00000000-0005-0000-0000-0000E71D0000}"/>
    <cellStyle name="20% - Accent4 6 2 2" xfId="2639" xr:uid="{00000000-0005-0000-0000-0000E81D0000}"/>
    <cellStyle name="20% - Accent4 6 2 2 2" xfId="9404" xr:uid="{00000000-0005-0000-0000-0000E91D0000}"/>
    <cellStyle name="20% - Accent4 6 2 2 2 2" xfId="26600" xr:uid="{00000000-0005-0000-0000-0000EA1D0000}"/>
    <cellStyle name="20% - Accent4 6 2 2 2 3" xfId="16199" xr:uid="{00000000-0005-0000-0000-0000EB1D0000}"/>
    <cellStyle name="20% - Accent4 6 2 2 3" xfId="5796" xr:uid="{00000000-0005-0000-0000-0000EC1D0000}"/>
    <cellStyle name="20% - Accent4 6 2 2 3 2" xfId="22992" xr:uid="{00000000-0005-0000-0000-0000ED1D0000}"/>
    <cellStyle name="20% - Accent4 6 2 2 4" xfId="19835" xr:uid="{00000000-0005-0000-0000-0000EE1D0000}"/>
    <cellStyle name="20% - Accent4 6 2 2 5" xfId="12591" xr:uid="{00000000-0005-0000-0000-0000EF1D0000}"/>
    <cellStyle name="20% - Accent4 6 2 3" xfId="7795" xr:uid="{00000000-0005-0000-0000-0000F01D0000}"/>
    <cellStyle name="20% - Accent4 6 2 3 2" xfId="24991" xr:uid="{00000000-0005-0000-0000-0000F11D0000}"/>
    <cellStyle name="20% - Accent4 6 2 3 3" xfId="14590" xr:uid="{00000000-0005-0000-0000-0000F21D0000}"/>
    <cellStyle name="20% - Accent4 6 2 4" xfId="4187" xr:uid="{00000000-0005-0000-0000-0000F31D0000}"/>
    <cellStyle name="20% - Accent4 6 2 4 2" xfId="21383" xr:uid="{00000000-0005-0000-0000-0000F41D0000}"/>
    <cellStyle name="20% - Accent4 6 2 5" xfId="18226" xr:uid="{00000000-0005-0000-0000-0000F51D0000}"/>
    <cellStyle name="20% - Accent4 6 2 6" xfId="10982" xr:uid="{00000000-0005-0000-0000-0000F61D0000}"/>
    <cellStyle name="20% - Accent4 6 3" xfId="1434" xr:uid="{00000000-0005-0000-0000-0000F71D0000}"/>
    <cellStyle name="20% - Accent4 6 3 2" xfId="3035" xr:uid="{00000000-0005-0000-0000-0000F81D0000}"/>
    <cellStyle name="20% - Accent4 6 3 2 2" xfId="9800" xr:uid="{00000000-0005-0000-0000-0000F91D0000}"/>
    <cellStyle name="20% - Accent4 6 3 2 2 2" xfId="26996" xr:uid="{00000000-0005-0000-0000-0000FA1D0000}"/>
    <cellStyle name="20% - Accent4 6 3 2 2 3" xfId="16595" xr:uid="{00000000-0005-0000-0000-0000FB1D0000}"/>
    <cellStyle name="20% - Accent4 6 3 2 3" xfId="6192" xr:uid="{00000000-0005-0000-0000-0000FC1D0000}"/>
    <cellStyle name="20% - Accent4 6 3 2 3 2" xfId="23388" xr:uid="{00000000-0005-0000-0000-0000FD1D0000}"/>
    <cellStyle name="20% - Accent4 6 3 2 4" xfId="20231" xr:uid="{00000000-0005-0000-0000-0000FE1D0000}"/>
    <cellStyle name="20% - Accent4 6 3 2 5" xfId="12987" xr:uid="{00000000-0005-0000-0000-0000FF1D0000}"/>
    <cellStyle name="20% - Accent4 6 3 3" xfId="8203" xr:uid="{00000000-0005-0000-0000-0000001E0000}"/>
    <cellStyle name="20% - Accent4 6 3 3 2" xfId="25399" xr:uid="{00000000-0005-0000-0000-0000011E0000}"/>
    <cellStyle name="20% - Accent4 6 3 3 3" xfId="14998" xr:uid="{00000000-0005-0000-0000-0000021E0000}"/>
    <cellStyle name="20% - Accent4 6 3 4" xfId="4595" xr:uid="{00000000-0005-0000-0000-0000031E0000}"/>
    <cellStyle name="20% - Accent4 6 3 4 2" xfId="21791" xr:uid="{00000000-0005-0000-0000-0000041E0000}"/>
    <cellStyle name="20% - Accent4 6 3 5" xfId="18634" xr:uid="{00000000-0005-0000-0000-0000051E0000}"/>
    <cellStyle name="20% - Accent4 6 3 6" xfId="11390" xr:uid="{00000000-0005-0000-0000-0000061E0000}"/>
    <cellStyle name="20% - Accent4 6 4" xfId="1842" xr:uid="{00000000-0005-0000-0000-0000071E0000}"/>
    <cellStyle name="20% - Accent4 6 4 2" xfId="3431" xr:uid="{00000000-0005-0000-0000-0000081E0000}"/>
    <cellStyle name="20% - Accent4 6 4 2 2" xfId="10196" xr:uid="{00000000-0005-0000-0000-0000091E0000}"/>
    <cellStyle name="20% - Accent4 6 4 2 2 2" xfId="27392" xr:uid="{00000000-0005-0000-0000-00000A1E0000}"/>
    <cellStyle name="20% - Accent4 6 4 2 2 3" xfId="16991" xr:uid="{00000000-0005-0000-0000-00000B1E0000}"/>
    <cellStyle name="20% - Accent4 6 4 2 3" xfId="6588" xr:uid="{00000000-0005-0000-0000-00000C1E0000}"/>
    <cellStyle name="20% - Accent4 6 4 2 3 2" xfId="23784" xr:uid="{00000000-0005-0000-0000-00000D1E0000}"/>
    <cellStyle name="20% - Accent4 6 4 2 4" xfId="20627" xr:uid="{00000000-0005-0000-0000-00000E1E0000}"/>
    <cellStyle name="20% - Accent4 6 4 2 5" xfId="13383" xr:uid="{00000000-0005-0000-0000-00000F1E0000}"/>
    <cellStyle name="20% - Accent4 6 4 3" xfId="8611" xr:uid="{00000000-0005-0000-0000-0000101E0000}"/>
    <cellStyle name="20% - Accent4 6 4 3 2" xfId="25807" xr:uid="{00000000-0005-0000-0000-0000111E0000}"/>
    <cellStyle name="20% - Accent4 6 4 3 3" xfId="15406" xr:uid="{00000000-0005-0000-0000-0000121E0000}"/>
    <cellStyle name="20% - Accent4 6 4 4" xfId="5003" xr:uid="{00000000-0005-0000-0000-0000131E0000}"/>
    <cellStyle name="20% - Accent4 6 4 4 2" xfId="22199" xr:uid="{00000000-0005-0000-0000-0000141E0000}"/>
    <cellStyle name="20% - Accent4 6 4 5" xfId="19042" xr:uid="{00000000-0005-0000-0000-0000151E0000}"/>
    <cellStyle name="20% - Accent4 6 4 6" xfId="11798" xr:uid="{00000000-0005-0000-0000-0000161E0000}"/>
    <cellStyle name="20% - Accent4 6 5" xfId="2201" xr:uid="{00000000-0005-0000-0000-0000171E0000}"/>
    <cellStyle name="20% - Accent4 6 5 2" xfId="8967" xr:uid="{00000000-0005-0000-0000-0000181E0000}"/>
    <cellStyle name="20% - Accent4 6 5 2 2" xfId="26163" xr:uid="{00000000-0005-0000-0000-0000191E0000}"/>
    <cellStyle name="20% - Accent4 6 5 2 3" xfId="15762" xr:uid="{00000000-0005-0000-0000-00001A1E0000}"/>
    <cellStyle name="20% - Accent4 6 5 3" xfId="5359" xr:uid="{00000000-0005-0000-0000-00001B1E0000}"/>
    <cellStyle name="20% - Accent4 6 5 3 2" xfId="22555" xr:uid="{00000000-0005-0000-0000-00001C1E0000}"/>
    <cellStyle name="20% - Accent4 6 5 4" xfId="19398" xr:uid="{00000000-0005-0000-0000-00001D1E0000}"/>
    <cellStyle name="20% - Accent4 6 5 5" xfId="12154" xr:uid="{00000000-0005-0000-0000-00001E1E0000}"/>
    <cellStyle name="20% - Accent4 6 6" xfId="618" xr:uid="{00000000-0005-0000-0000-00001F1E0000}"/>
    <cellStyle name="20% - Accent4 6 6 2" xfId="7387" xr:uid="{00000000-0005-0000-0000-0000201E0000}"/>
    <cellStyle name="20% - Accent4 6 6 2 2" xfId="24583" xr:uid="{00000000-0005-0000-0000-0000211E0000}"/>
    <cellStyle name="20% - Accent4 6 6 3" xfId="17818" xr:uid="{00000000-0005-0000-0000-0000221E0000}"/>
    <cellStyle name="20% - Accent4 6 6 4" xfId="14182" xr:uid="{00000000-0005-0000-0000-0000231E0000}"/>
    <cellStyle name="20% - Accent4 6 7" xfId="7020" xr:uid="{00000000-0005-0000-0000-0000241E0000}"/>
    <cellStyle name="20% - Accent4 6 7 2" xfId="24216" xr:uid="{00000000-0005-0000-0000-0000251E0000}"/>
    <cellStyle name="20% - Accent4 6 7 3" xfId="13815" xr:uid="{00000000-0005-0000-0000-0000261E0000}"/>
    <cellStyle name="20% - Accent4 6 8" xfId="3779" xr:uid="{00000000-0005-0000-0000-0000271E0000}"/>
    <cellStyle name="20% - Accent4 6 8 2" xfId="20975" xr:uid="{00000000-0005-0000-0000-0000281E0000}"/>
    <cellStyle name="20% - Accent4 6 9" xfId="17451" xr:uid="{00000000-0005-0000-0000-0000291E0000}"/>
    <cellStyle name="20% - Accent4 7" xfId="337" xr:uid="{00000000-0005-0000-0000-00002A1E0000}"/>
    <cellStyle name="20% - Accent4 7 10" xfId="27872" xr:uid="{00000000-0005-0000-0000-00002B1E0000}"/>
    <cellStyle name="20% - Accent4 7 11" xfId="10660" xr:uid="{00000000-0005-0000-0000-00002C1E0000}"/>
    <cellStyle name="20% - Accent4 7 2" xfId="1112" xr:uid="{00000000-0005-0000-0000-00002D1E0000}"/>
    <cellStyle name="20% - Accent4 7 2 2" xfId="2725" xr:uid="{00000000-0005-0000-0000-00002E1E0000}"/>
    <cellStyle name="20% - Accent4 7 2 2 2" xfId="9490" xr:uid="{00000000-0005-0000-0000-00002F1E0000}"/>
    <cellStyle name="20% - Accent4 7 2 2 2 2" xfId="26686" xr:uid="{00000000-0005-0000-0000-0000301E0000}"/>
    <cellStyle name="20% - Accent4 7 2 2 2 3" xfId="16285" xr:uid="{00000000-0005-0000-0000-0000311E0000}"/>
    <cellStyle name="20% - Accent4 7 2 2 3" xfId="5882" xr:uid="{00000000-0005-0000-0000-0000321E0000}"/>
    <cellStyle name="20% - Accent4 7 2 2 3 2" xfId="23078" xr:uid="{00000000-0005-0000-0000-0000331E0000}"/>
    <cellStyle name="20% - Accent4 7 2 2 4" xfId="19921" xr:uid="{00000000-0005-0000-0000-0000341E0000}"/>
    <cellStyle name="20% - Accent4 7 2 2 5" xfId="12677" xr:uid="{00000000-0005-0000-0000-0000351E0000}"/>
    <cellStyle name="20% - Accent4 7 2 3" xfId="7881" xr:uid="{00000000-0005-0000-0000-0000361E0000}"/>
    <cellStyle name="20% - Accent4 7 2 3 2" xfId="25077" xr:uid="{00000000-0005-0000-0000-0000371E0000}"/>
    <cellStyle name="20% - Accent4 7 2 3 3" xfId="14676" xr:uid="{00000000-0005-0000-0000-0000381E0000}"/>
    <cellStyle name="20% - Accent4 7 2 4" xfId="4273" xr:uid="{00000000-0005-0000-0000-0000391E0000}"/>
    <cellStyle name="20% - Accent4 7 2 4 2" xfId="21469" xr:uid="{00000000-0005-0000-0000-00003A1E0000}"/>
    <cellStyle name="20% - Accent4 7 2 5" xfId="18312" xr:uid="{00000000-0005-0000-0000-00003B1E0000}"/>
    <cellStyle name="20% - Accent4 7 2 6" xfId="11068" xr:uid="{00000000-0005-0000-0000-00003C1E0000}"/>
    <cellStyle name="20% - Accent4 7 3" xfId="1520" xr:uid="{00000000-0005-0000-0000-00003D1E0000}"/>
    <cellStyle name="20% - Accent4 7 3 2" xfId="3121" xr:uid="{00000000-0005-0000-0000-00003E1E0000}"/>
    <cellStyle name="20% - Accent4 7 3 2 2" xfId="9886" xr:uid="{00000000-0005-0000-0000-00003F1E0000}"/>
    <cellStyle name="20% - Accent4 7 3 2 2 2" xfId="27082" xr:uid="{00000000-0005-0000-0000-0000401E0000}"/>
    <cellStyle name="20% - Accent4 7 3 2 2 3" xfId="16681" xr:uid="{00000000-0005-0000-0000-0000411E0000}"/>
    <cellStyle name="20% - Accent4 7 3 2 3" xfId="6278" xr:uid="{00000000-0005-0000-0000-0000421E0000}"/>
    <cellStyle name="20% - Accent4 7 3 2 3 2" xfId="23474" xr:uid="{00000000-0005-0000-0000-0000431E0000}"/>
    <cellStyle name="20% - Accent4 7 3 2 4" xfId="20317" xr:uid="{00000000-0005-0000-0000-0000441E0000}"/>
    <cellStyle name="20% - Accent4 7 3 2 5" xfId="13073" xr:uid="{00000000-0005-0000-0000-0000451E0000}"/>
    <cellStyle name="20% - Accent4 7 3 3" xfId="8289" xr:uid="{00000000-0005-0000-0000-0000461E0000}"/>
    <cellStyle name="20% - Accent4 7 3 3 2" xfId="25485" xr:uid="{00000000-0005-0000-0000-0000471E0000}"/>
    <cellStyle name="20% - Accent4 7 3 3 3" xfId="15084" xr:uid="{00000000-0005-0000-0000-0000481E0000}"/>
    <cellStyle name="20% - Accent4 7 3 4" xfId="4681" xr:uid="{00000000-0005-0000-0000-0000491E0000}"/>
    <cellStyle name="20% - Accent4 7 3 4 2" xfId="21877" xr:uid="{00000000-0005-0000-0000-00004A1E0000}"/>
    <cellStyle name="20% - Accent4 7 3 5" xfId="18720" xr:uid="{00000000-0005-0000-0000-00004B1E0000}"/>
    <cellStyle name="20% - Accent4 7 3 6" xfId="11476" xr:uid="{00000000-0005-0000-0000-00004C1E0000}"/>
    <cellStyle name="20% - Accent4 7 4" xfId="1928" xr:uid="{00000000-0005-0000-0000-00004D1E0000}"/>
    <cellStyle name="20% - Accent4 7 4 2" xfId="3517" xr:uid="{00000000-0005-0000-0000-00004E1E0000}"/>
    <cellStyle name="20% - Accent4 7 4 2 2" xfId="10282" xr:uid="{00000000-0005-0000-0000-00004F1E0000}"/>
    <cellStyle name="20% - Accent4 7 4 2 2 2" xfId="27478" xr:uid="{00000000-0005-0000-0000-0000501E0000}"/>
    <cellStyle name="20% - Accent4 7 4 2 2 3" xfId="17077" xr:uid="{00000000-0005-0000-0000-0000511E0000}"/>
    <cellStyle name="20% - Accent4 7 4 2 3" xfId="6674" xr:uid="{00000000-0005-0000-0000-0000521E0000}"/>
    <cellStyle name="20% - Accent4 7 4 2 3 2" xfId="23870" xr:uid="{00000000-0005-0000-0000-0000531E0000}"/>
    <cellStyle name="20% - Accent4 7 4 2 4" xfId="20713" xr:uid="{00000000-0005-0000-0000-0000541E0000}"/>
    <cellStyle name="20% - Accent4 7 4 2 5" xfId="13469" xr:uid="{00000000-0005-0000-0000-0000551E0000}"/>
    <cellStyle name="20% - Accent4 7 4 3" xfId="8697" xr:uid="{00000000-0005-0000-0000-0000561E0000}"/>
    <cellStyle name="20% - Accent4 7 4 3 2" xfId="25893" xr:uid="{00000000-0005-0000-0000-0000571E0000}"/>
    <cellStyle name="20% - Accent4 7 4 3 3" xfId="15492" xr:uid="{00000000-0005-0000-0000-0000581E0000}"/>
    <cellStyle name="20% - Accent4 7 4 4" xfId="5089" xr:uid="{00000000-0005-0000-0000-0000591E0000}"/>
    <cellStyle name="20% - Accent4 7 4 4 2" xfId="22285" xr:uid="{00000000-0005-0000-0000-00005A1E0000}"/>
    <cellStyle name="20% - Accent4 7 4 5" xfId="19128" xr:uid="{00000000-0005-0000-0000-00005B1E0000}"/>
    <cellStyle name="20% - Accent4 7 4 6" xfId="11884" xr:uid="{00000000-0005-0000-0000-00005C1E0000}"/>
    <cellStyle name="20% - Accent4 7 5" xfId="2287" xr:uid="{00000000-0005-0000-0000-00005D1E0000}"/>
    <cellStyle name="20% - Accent4 7 5 2" xfId="9053" xr:uid="{00000000-0005-0000-0000-00005E1E0000}"/>
    <cellStyle name="20% - Accent4 7 5 2 2" xfId="26249" xr:uid="{00000000-0005-0000-0000-00005F1E0000}"/>
    <cellStyle name="20% - Accent4 7 5 2 3" xfId="15848" xr:uid="{00000000-0005-0000-0000-0000601E0000}"/>
    <cellStyle name="20% - Accent4 7 5 3" xfId="5445" xr:uid="{00000000-0005-0000-0000-0000611E0000}"/>
    <cellStyle name="20% - Accent4 7 5 3 2" xfId="22641" xr:uid="{00000000-0005-0000-0000-0000621E0000}"/>
    <cellStyle name="20% - Accent4 7 5 4" xfId="19484" xr:uid="{00000000-0005-0000-0000-0000631E0000}"/>
    <cellStyle name="20% - Accent4 7 5 5" xfId="12240" xr:uid="{00000000-0005-0000-0000-0000641E0000}"/>
    <cellStyle name="20% - Accent4 7 6" xfId="704" xr:uid="{00000000-0005-0000-0000-0000651E0000}"/>
    <cellStyle name="20% - Accent4 7 6 2" xfId="7473" xr:uid="{00000000-0005-0000-0000-0000661E0000}"/>
    <cellStyle name="20% - Accent4 7 6 2 2" xfId="24669" xr:uid="{00000000-0005-0000-0000-0000671E0000}"/>
    <cellStyle name="20% - Accent4 7 6 3" xfId="17904" xr:uid="{00000000-0005-0000-0000-0000681E0000}"/>
    <cellStyle name="20% - Accent4 7 6 4" xfId="14268" xr:uid="{00000000-0005-0000-0000-0000691E0000}"/>
    <cellStyle name="20% - Accent4 7 7" xfId="7106" xr:uid="{00000000-0005-0000-0000-00006A1E0000}"/>
    <cellStyle name="20% - Accent4 7 7 2" xfId="24302" xr:uid="{00000000-0005-0000-0000-00006B1E0000}"/>
    <cellStyle name="20% - Accent4 7 7 3" xfId="13901" xr:uid="{00000000-0005-0000-0000-00006C1E0000}"/>
    <cellStyle name="20% - Accent4 7 8" xfId="3865" xr:uid="{00000000-0005-0000-0000-00006D1E0000}"/>
    <cellStyle name="20% - Accent4 7 8 2" xfId="21061" xr:uid="{00000000-0005-0000-0000-00006E1E0000}"/>
    <cellStyle name="20% - Accent4 7 9" xfId="17537" xr:uid="{00000000-0005-0000-0000-00006F1E0000}"/>
    <cellStyle name="20% - Accent4 8" xfId="349" xr:uid="{00000000-0005-0000-0000-0000701E0000}"/>
    <cellStyle name="20% - Accent4 8 10" xfId="27884" xr:uid="{00000000-0005-0000-0000-0000711E0000}"/>
    <cellStyle name="20% - Accent4 8 11" xfId="10672" xr:uid="{00000000-0005-0000-0000-0000721E0000}"/>
    <cellStyle name="20% - Accent4 8 2" xfId="1124" xr:uid="{00000000-0005-0000-0000-0000731E0000}"/>
    <cellStyle name="20% - Accent4 8 2 2" xfId="2737" xr:uid="{00000000-0005-0000-0000-0000741E0000}"/>
    <cellStyle name="20% - Accent4 8 2 2 2" xfId="9502" xr:uid="{00000000-0005-0000-0000-0000751E0000}"/>
    <cellStyle name="20% - Accent4 8 2 2 2 2" xfId="26698" xr:uid="{00000000-0005-0000-0000-0000761E0000}"/>
    <cellStyle name="20% - Accent4 8 2 2 2 3" xfId="16297" xr:uid="{00000000-0005-0000-0000-0000771E0000}"/>
    <cellStyle name="20% - Accent4 8 2 2 3" xfId="5894" xr:uid="{00000000-0005-0000-0000-0000781E0000}"/>
    <cellStyle name="20% - Accent4 8 2 2 3 2" xfId="23090" xr:uid="{00000000-0005-0000-0000-0000791E0000}"/>
    <cellStyle name="20% - Accent4 8 2 2 4" xfId="19933" xr:uid="{00000000-0005-0000-0000-00007A1E0000}"/>
    <cellStyle name="20% - Accent4 8 2 2 5" xfId="12689" xr:uid="{00000000-0005-0000-0000-00007B1E0000}"/>
    <cellStyle name="20% - Accent4 8 2 3" xfId="7893" xr:uid="{00000000-0005-0000-0000-00007C1E0000}"/>
    <cellStyle name="20% - Accent4 8 2 3 2" xfId="25089" xr:uid="{00000000-0005-0000-0000-00007D1E0000}"/>
    <cellStyle name="20% - Accent4 8 2 3 3" xfId="14688" xr:uid="{00000000-0005-0000-0000-00007E1E0000}"/>
    <cellStyle name="20% - Accent4 8 2 4" xfId="4285" xr:uid="{00000000-0005-0000-0000-00007F1E0000}"/>
    <cellStyle name="20% - Accent4 8 2 4 2" xfId="21481" xr:uid="{00000000-0005-0000-0000-0000801E0000}"/>
    <cellStyle name="20% - Accent4 8 2 5" xfId="18324" xr:uid="{00000000-0005-0000-0000-0000811E0000}"/>
    <cellStyle name="20% - Accent4 8 2 6" xfId="11080" xr:uid="{00000000-0005-0000-0000-0000821E0000}"/>
    <cellStyle name="20% - Accent4 8 3" xfId="1532" xr:uid="{00000000-0005-0000-0000-0000831E0000}"/>
    <cellStyle name="20% - Accent4 8 3 2" xfId="3133" xr:uid="{00000000-0005-0000-0000-0000841E0000}"/>
    <cellStyle name="20% - Accent4 8 3 2 2" xfId="9898" xr:uid="{00000000-0005-0000-0000-0000851E0000}"/>
    <cellStyle name="20% - Accent4 8 3 2 2 2" xfId="27094" xr:uid="{00000000-0005-0000-0000-0000861E0000}"/>
    <cellStyle name="20% - Accent4 8 3 2 2 3" xfId="16693" xr:uid="{00000000-0005-0000-0000-0000871E0000}"/>
    <cellStyle name="20% - Accent4 8 3 2 3" xfId="6290" xr:uid="{00000000-0005-0000-0000-0000881E0000}"/>
    <cellStyle name="20% - Accent4 8 3 2 3 2" xfId="23486" xr:uid="{00000000-0005-0000-0000-0000891E0000}"/>
    <cellStyle name="20% - Accent4 8 3 2 4" xfId="20329" xr:uid="{00000000-0005-0000-0000-00008A1E0000}"/>
    <cellStyle name="20% - Accent4 8 3 2 5" xfId="13085" xr:uid="{00000000-0005-0000-0000-00008B1E0000}"/>
    <cellStyle name="20% - Accent4 8 3 3" xfId="8301" xr:uid="{00000000-0005-0000-0000-00008C1E0000}"/>
    <cellStyle name="20% - Accent4 8 3 3 2" xfId="25497" xr:uid="{00000000-0005-0000-0000-00008D1E0000}"/>
    <cellStyle name="20% - Accent4 8 3 3 3" xfId="15096" xr:uid="{00000000-0005-0000-0000-00008E1E0000}"/>
    <cellStyle name="20% - Accent4 8 3 4" xfId="4693" xr:uid="{00000000-0005-0000-0000-00008F1E0000}"/>
    <cellStyle name="20% - Accent4 8 3 4 2" xfId="21889" xr:uid="{00000000-0005-0000-0000-0000901E0000}"/>
    <cellStyle name="20% - Accent4 8 3 5" xfId="18732" xr:uid="{00000000-0005-0000-0000-0000911E0000}"/>
    <cellStyle name="20% - Accent4 8 3 6" xfId="11488" xr:uid="{00000000-0005-0000-0000-0000921E0000}"/>
    <cellStyle name="20% - Accent4 8 4" xfId="1940" xr:uid="{00000000-0005-0000-0000-0000931E0000}"/>
    <cellStyle name="20% - Accent4 8 4 2" xfId="3529" xr:uid="{00000000-0005-0000-0000-0000941E0000}"/>
    <cellStyle name="20% - Accent4 8 4 2 2" xfId="10294" xr:uid="{00000000-0005-0000-0000-0000951E0000}"/>
    <cellStyle name="20% - Accent4 8 4 2 2 2" xfId="27490" xr:uid="{00000000-0005-0000-0000-0000961E0000}"/>
    <cellStyle name="20% - Accent4 8 4 2 2 3" xfId="17089" xr:uid="{00000000-0005-0000-0000-0000971E0000}"/>
    <cellStyle name="20% - Accent4 8 4 2 3" xfId="6686" xr:uid="{00000000-0005-0000-0000-0000981E0000}"/>
    <cellStyle name="20% - Accent4 8 4 2 3 2" xfId="23882" xr:uid="{00000000-0005-0000-0000-0000991E0000}"/>
    <cellStyle name="20% - Accent4 8 4 2 4" xfId="20725" xr:uid="{00000000-0005-0000-0000-00009A1E0000}"/>
    <cellStyle name="20% - Accent4 8 4 2 5" xfId="13481" xr:uid="{00000000-0005-0000-0000-00009B1E0000}"/>
    <cellStyle name="20% - Accent4 8 4 3" xfId="8709" xr:uid="{00000000-0005-0000-0000-00009C1E0000}"/>
    <cellStyle name="20% - Accent4 8 4 3 2" xfId="25905" xr:uid="{00000000-0005-0000-0000-00009D1E0000}"/>
    <cellStyle name="20% - Accent4 8 4 3 3" xfId="15504" xr:uid="{00000000-0005-0000-0000-00009E1E0000}"/>
    <cellStyle name="20% - Accent4 8 4 4" xfId="5101" xr:uid="{00000000-0005-0000-0000-00009F1E0000}"/>
    <cellStyle name="20% - Accent4 8 4 4 2" xfId="22297" xr:uid="{00000000-0005-0000-0000-0000A01E0000}"/>
    <cellStyle name="20% - Accent4 8 4 5" xfId="19140" xr:uid="{00000000-0005-0000-0000-0000A11E0000}"/>
    <cellStyle name="20% - Accent4 8 4 6" xfId="11896" xr:uid="{00000000-0005-0000-0000-0000A21E0000}"/>
    <cellStyle name="20% - Accent4 8 5" xfId="2299" xr:uid="{00000000-0005-0000-0000-0000A31E0000}"/>
    <cellStyle name="20% - Accent4 8 5 2" xfId="9065" xr:uid="{00000000-0005-0000-0000-0000A41E0000}"/>
    <cellStyle name="20% - Accent4 8 5 2 2" xfId="26261" xr:uid="{00000000-0005-0000-0000-0000A51E0000}"/>
    <cellStyle name="20% - Accent4 8 5 2 3" xfId="15860" xr:uid="{00000000-0005-0000-0000-0000A61E0000}"/>
    <cellStyle name="20% - Accent4 8 5 3" xfId="5457" xr:uid="{00000000-0005-0000-0000-0000A71E0000}"/>
    <cellStyle name="20% - Accent4 8 5 3 2" xfId="22653" xr:uid="{00000000-0005-0000-0000-0000A81E0000}"/>
    <cellStyle name="20% - Accent4 8 5 4" xfId="19496" xr:uid="{00000000-0005-0000-0000-0000A91E0000}"/>
    <cellStyle name="20% - Accent4 8 5 5" xfId="12252" xr:uid="{00000000-0005-0000-0000-0000AA1E0000}"/>
    <cellStyle name="20% - Accent4 8 6" xfId="716" xr:uid="{00000000-0005-0000-0000-0000AB1E0000}"/>
    <cellStyle name="20% - Accent4 8 6 2" xfId="7485" xr:uid="{00000000-0005-0000-0000-0000AC1E0000}"/>
    <cellStyle name="20% - Accent4 8 6 2 2" xfId="24681" xr:uid="{00000000-0005-0000-0000-0000AD1E0000}"/>
    <cellStyle name="20% - Accent4 8 6 3" xfId="17916" xr:uid="{00000000-0005-0000-0000-0000AE1E0000}"/>
    <cellStyle name="20% - Accent4 8 6 4" xfId="14280" xr:uid="{00000000-0005-0000-0000-0000AF1E0000}"/>
    <cellStyle name="20% - Accent4 8 7" xfId="7118" xr:uid="{00000000-0005-0000-0000-0000B01E0000}"/>
    <cellStyle name="20% - Accent4 8 7 2" xfId="24314" xr:uid="{00000000-0005-0000-0000-0000B11E0000}"/>
    <cellStyle name="20% - Accent4 8 7 3" xfId="13913" xr:uid="{00000000-0005-0000-0000-0000B21E0000}"/>
    <cellStyle name="20% - Accent4 8 8" xfId="3877" xr:uid="{00000000-0005-0000-0000-0000B31E0000}"/>
    <cellStyle name="20% - Accent4 8 8 2" xfId="21073" xr:uid="{00000000-0005-0000-0000-0000B41E0000}"/>
    <cellStyle name="20% - Accent4 8 9" xfId="17549" xr:uid="{00000000-0005-0000-0000-0000B51E0000}"/>
    <cellStyle name="20% - Accent4 9" xfId="435" xr:uid="{00000000-0005-0000-0000-0000B61E0000}"/>
    <cellStyle name="20% - Accent4 9 10" xfId="27970" xr:uid="{00000000-0005-0000-0000-0000B71E0000}"/>
    <cellStyle name="20% - Accent4 9 11" xfId="10758" xr:uid="{00000000-0005-0000-0000-0000B81E0000}"/>
    <cellStyle name="20% - Accent4 9 2" xfId="1210" xr:uid="{00000000-0005-0000-0000-0000B91E0000}"/>
    <cellStyle name="20% - Accent4 9 2 2" xfId="2823" xr:uid="{00000000-0005-0000-0000-0000BA1E0000}"/>
    <cellStyle name="20% - Accent4 9 2 2 2" xfId="9588" xr:uid="{00000000-0005-0000-0000-0000BB1E0000}"/>
    <cellStyle name="20% - Accent4 9 2 2 2 2" xfId="26784" xr:uid="{00000000-0005-0000-0000-0000BC1E0000}"/>
    <cellStyle name="20% - Accent4 9 2 2 2 3" xfId="16383" xr:uid="{00000000-0005-0000-0000-0000BD1E0000}"/>
    <cellStyle name="20% - Accent4 9 2 2 3" xfId="5980" xr:uid="{00000000-0005-0000-0000-0000BE1E0000}"/>
    <cellStyle name="20% - Accent4 9 2 2 3 2" xfId="23176" xr:uid="{00000000-0005-0000-0000-0000BF1E0000}"/>
    <cellStyle name="20% - Accent4 9 2 2 4" xfId="20019" xr:uid="{00000000-0005-0000-0000-0000C01E0000}"/>
    <cellStyle name="20% - Accent4 9 2 2 5" xfId="12775" xr:uid="{00000000-0005-0000-0000-0000C11E0000}"/>
    <cellStyle name="20% - Accent4 9 2 3" xfId="7979" xr:uid="{00000000-0005-0000-0000-0000C21E0000}"/>
    <cellStyle name="20% - Accent4 9 2 3 2" xfId="25175" xr:uid="{00000000-0005-0000-0000-0000C31E0000}"/>
    <cellStyle name="20% - Accent4 9 2 3 3" xfId="14774" xr:uid="{00000000-0005-0000-0000-0000C41E0000}"/>
    <cellStyle name="20% - Accent4 9 2 4" xfId="4371" xr:uid="{00000000-0005-0000-0000-0000C51E0000}"/>
    <cellStyle name="20% - Accent4 9 2 4 2" xfId="21567" xr:uid="{00000000-0005-0000-0000-0000C61E0000}"/>
    <cellStyle name="20% - Accent4 9 2 5" xfId="18410" xr:uid="{00000000-0005-0000-0000-0000C71E0000}"/>
    <cellStyle name="20% - Accent4 9 2 6" xfId="11166" xr:uid="{00000000-0005-0000-0000-0000C81E0000}"/>
    <cellStyle name="20% - Accent4 9 3" xfId="1618" xr:uid="{00000000-0005-0000-0000-0000C91E0000}"/>
    <cellStyle name="20% - Accent4 9 3 2" xfId="3219" xr:uid="{00000000-0005-0000-0000-0000CA1E0000}"/>
    <cellStyle name="20% - Accent4 9 3 2 2" xfId="9984" xr:uid="{00000000-0005-0000-0000-0000CB1E0000}"/>
    <cellStyle name="20% - Accent4 9 3 2 2 2" xfId="27180" xr:uid="{00000000-0005-0000-0000-0000CC1E0000}"/>
    <cellStyle name="20% - Accent4 9 3 2 2 3" xfId="16779" xr:uid="{00000000-0005-0000-0000-0000CD1E0000}"/>
    <cellStyle name="20% - Accent4 9 3 2 3" xfId="6376" xr:uid="{00000000-0005-0000-0000-0000CE1E0000}"/>
    <cellStyle name="20% - Accent4 9 3 2 3 2" xfId="23572" xr:uid="{00000000-0005-0000-0000-0000CF1E0000}"/>
    <cellStyle name="20% - Accent4 9 3 2 4" xfId="20415" xr:uid="{00000000-0005-0000-0000-0000D01E0000}"/>
    <cellStyle name="20% - Accent4 9 3 2 5" xfId="13171" xr:uid="{00000000-0005-0000-0000-0000D11E0000}"/>
    <cellStyle name="20% - Accent4 9 3 3" xfId="8387" xr:uid="{00000000-0005-0000-0000-0000D21E0000}"/>
    <cellStyle name="20% - Accent4 9 3 3 2" xfId="25583" xr:uid="{00000000-0005-0000-0000-0000D31E0000}"/>
    <cellStyle name="20% - Accent4 9 3 3 3" xfId="15182" xr:uid="{00000000-0005-0000-0000-0000D41E0000}"/>
    <cellStyle name="20% - Accent4 9 3 4" xfId="4779" xr:uid="{00000000-0005-0000-0000-0000D51E0000}"/>
    <cellStyle name="20% - Accent4 9 3 4 2" xfId="21975" xr:uid="{00000000-0005-0000-0000-0000D61E0000}"/>
    <cellStyle name="20% - Accent4 9 3 5" xfId="18818" xr:uid="{00000000-0005-0000-0000-0000D71E0000}"/>
    <cellStyle name="20% - Accent4 9 3 6" xfId="11574" xr:uid="{00000000-0005-0000-0000-0000D81E0000}"/>
    <cellStyle name="20% - Accent4 9 4" xfId="2026" xr:uid="{00000000-0005-0000-0000-0000D91E0000}"/>
    <cellStyle name="20% - Accent4 9 4 2" xfId="3615" xr:uid="{00000000-0005-0000-0000-0000DA1E0000}"/>
    <cellStyle name="20% - Accent4 9 4 2 2" xfId="10380" xr:uid="{00000000-0005-0000-0000-0000DB1E0000}"/>
    <cellStyle name="20% - Accent4 9 4 2 2 2" xfId="27576" xr:uid="{00000000-0005-0000-0000-0000DC1E0000}"/>
    <cellStyle name="20% - Accent4 9 4 2 2 3" xfId="17175" xr:uid="{00000000-0005-0000-0000-0000DD1E0000}"/>
    <cellStyle name="20% - Accent4 9 4 2 3" xfId="6772" xr:uid="{00000000-0005-0000-0000-0000DE1E0000}"/>
    <cellStyle name="20% - Accent4 9 4 2 3 2" xfId="23968" xr:uid="{00000000-0005-0000-0000-0000DF1E0000}"/>
    <cellStyle name="20% - Accent4 9 4 2 4" xfId="20811" xr:uid="{00000000-0005-0000-0000-0000E01E0000}"/>
    <cellStyle name="20% - Accent4 9 4 2 5" xfId="13567" xr:uid="{00000000-0005-0000-0000-0000E11E0000}"/>
    <cellStyle name="20% - Accent4 9 4 3" xfId="8795" xr:uid="{00000000-0005-0000-0000-0000E21E0000}"/>
    <cellStyle name="20% - Accent4 9 4 3 2" xfId="25991" xr:uid="{00000000-0005-0000-0000-0000E31E0000}"/>
    <cellStyle name="20% - Accent4 9 4 3 3" xfId="15590" xr:uid="{00000000-0005-0000-0000-0000E41E0000}"/>
    <cellStyle name="20% - Accent4 9 4 4" xfId="5187" xr:uid="{00000000-0005-0000-0000-0000E51E0000}"/>
    <cellStyle name="20% - Accent4 9 4 4 2" xfId="22383" xr:uid="{00000000-0005-0000-0000-0000E61E0000}"/>
    <cellStyle name="20% - Accent4 9 4 5" xfId="19226" xr:uid="{00000000-0005-0000-0000-0000E71E0000}"/>
    <cellStyle name="20% - Accent4 9 4 6" xfId="11982" xr:uid="{00000000-0005-0000-0000-0000E81E0000}"/>
    <cellStyle name="20% - Accent4 9 5" xfId="2385" xr:uid="{00000000-0005-0000-0000-0000E91E0000}"/>
    <cellStyle name="20% - Accent4 9 5 2" xfId="9151" xr:uid="{00000000-0005-0000-0000-0000EA1E0000}"/>
    <cellStyle name="20% - Accent4 9 5 2 2" xfId="26347" xr:uid="{00000000-0005-0000-0000-0000EB1E0000}"/>
    <cellStyle name="20% - Accent4 9 5 2 3" xfId="15946" xr:uid="{00000000-0005-0000-0000-0000EC1E0000}"/>
    <cellStyle name="20% - Accent4 9 5 3" xfId="5543" xr:uid="{00000000-0005-0000-0000-0000ED1E0000}"/>
    <cellStyle name="20% - Accent4 9 5 3 2" xfId="22739" xr:uid="{00000000-0005-0000-0000-0000EE1E0000}"/>
    <cellStyle name="20% - Accent4 9 5 4" xfId="19582" xr:uid="{00000000-0005-0000-0000-0000EF1E0000}"/>
    <cellStyle name="20% - Accent4 9 5 5" xfId="12338" xr:uid="{00000000-0005-0000-0000-0000F01E0000}"/>
    <cellStyle name="20% - Accent4 9 6" xfId="802" xr:uid="{00000000-0005-0000-0000-0000F11E0000}"/>
    <cellStyle name="20% - Accent4 9 6 2" xfId="7571" xr:uid="{00000000-0005-0000-0000-0000F21E0000}"/>
    <cellStyle name="20% - Accent4 9 6 2 2" xfId="24767" xr:uid="{00000000-0005-0000-0000-0000F31E0000}"/>
    <cellStyle name="20% - Accent4 9 6 3" xfId="18002" xr:uid="{00000000-0005-0000-0000-0000F41E0000}"/>
    <cellStyle name="20% - Accent4 9 6 4" xfId="14366" xr:uid="{00000000-0005-0000-0000-0000F51E0000}"/>
    <cellStyle name="20% - Accent4 9 7" xfId="7204" xr:uid="{00000000-0005-0000-0000-0000F61E0000}"/>
    <cellStyle name="20% - Accent4 9 7 2" xfId="24400" xr:uid="{00000000-0005-0000-0000-0000F71E0000}"/>
    <cellStyle name="20% - Accent4 9 7 3" xfId="13999" xr:uid="{00000000-0005-0000-0000-0000F81E0000}"/>
    <cellStyle name="20% - Accent4 9 8" xfId="3963" xr:uid="{00000000-0005-0000-0000-0000F91E0000}"/>
    <cellStyle name="20% - Accent4 9 8 2" xfId="21159" xr:uid="{00000000-0005-0000-0000-0000FA1E0000}"/>
    <cellStyle name="20% - Accent4 9 9" xfId="17635" xr:uid="{00000000-0005-0000-0000-0000FB1E0000}"/>
    <cellStyle name="20% - Accent5" xfId="41" builtinId="46" customBuiltin="1"/>
    <cellStyle name="20% - Accent5 10" xfId="451" xr:uid="{00000000-0005-0000-0000-0000FD1E0000}"/>
    <cellStyle name="20% - Accent5 10 10" xfId="27986" xr:uid="{00000000-0005-0000-0000-0000FE1E0000}"/>
    <cellStyle name="20% - Accent5 10 11" xfId="10774" xr:uid="{00000000-0005-0000-0000-0000FF1E0000}"/>
    <cellStyle name="20% - Accent5 10 2" xfId="1226" xr:uid="{00000000-0005-0000-0000-0000001F0000}"/>
    <cellStyle name="20% - Accent5 10 2 2" xfId="2839" xr:uid="{00000000-0005-0000-0000-0000011F0000}"/>
    <cellStyle name="20% - Accent5 10 2 2 2" xfId="9604" xr:uid="{00000000-0005-0000-0000-0000021F0000}"/>
    <cellStyle name="20% - Accent5 10 2 2 2 2" xfId="26800" xr:uid="{00000000-0005-0000-0000-0000031F0000}"/>
    <cellStyle name="20% - Accent5 10 2 2 2 3" xfId="16399" xr:uid="{00000000-0005-0000-0000-0000041F0000}"/>
    <cellStyle name="20% - Accent5 10 2 2 3" xfId="5996" xr:uid="{00000000-0005-0000-0000-0000051F0000}"/>
    <cellStyle name="20% - Accent5 10 2 2 3 2" xfId="23192" xr:uid="{00000000-0005-0000-0000-0000061F0000}"/>
    <cellStyle name="20% - Accent5 10 2 2 4" xfId="20035" xr:uid="{00000000-0005-0000-0000-0000071F0000}"/>
    <cellStyle name="20% - Accent5 10 2 2 5" xfId="12791" xr:uid="{00000000-0005-0000-0000-0000081F0000}"/>
    <cellStyle name="20% - Accent5 10 2 3" xfId="7995" xr:uid="{00000000-0005-0000-0000-0000091F0000}"/>
    <cellStyle name="20% - Accent5 10 2 3 2" xfId="25191" xr:uid="{00000000-0005-0000-0000-00000A1F0000}"/>
    <cellStyle name="20% - Accent5 10 2 3 3" xfId="14790" xr:uid="{00000000-0005-0000-0000-00000B1F0000}"/>
    <cellStyle name="20% - Accent5 10 2 4" xfId="4387" xr:uid="{00000000-0005-0000-0000-00000C1F0000}"/>
    <cellStyle name="20% - Accent5 10 2 4 2" xfId="21583" xr:uid="{00000000-0005-0000-0000-00000D1F0000}"/>
    <cellStyle name="20% - Accent5 10 2 5" xfId="18426" xr:uid="{00000000-0005-0000-0000-00000E1F0000}"/>
    <cellStyle name="20% - Accent5 10 2 6" xfId="11182" xr:uid="{00000000-0005-0000-0000-00000F1F0000}"/>
    <cellStyle name="20% - Accent5 10 3" xfId="1634" xr:uid="{00000000-0005-0000-0000-0000101F0000}"/>
    <cellStyle name="20% - Accent5 10 3 2" xfId="3235" xr:uid="{00000000-0005-0000-0000-0000111F0000}"/>
    <cellStyle name="20% - Accent5 10 3 2 2" xfId="10000" xr:uid="{00000000-0005-0000-0000-0000121F0000}"/>
    <cellStyle name="20% - Accent5 10 3 2 2 2" xfId="27196" xr:uid="{00000000-0005-0000-0000-0000131F0000}"/>
    <cellStyle name="20% - Accent5 10 3 2 2 3" xfId="16795" xr:uid="{00000000-0005-0000-0000-0000141F0000}"/>
    <cellStyle name="20% - Accent5 10 3 2 3" xfId="6392" xr:uid="{00000000-0005-0000-0000-0000151F0000}"/>
    <cellStyle name="20% - Accent5 10 3 2 3 2" xfId="23588" xr:uid="{00000000-0005-0000-0000-0000161F0000}"/>
    <cellStyle name="20% - Accent5 10 3 2 4" xfId="20431" xr:uid="{00000000-0005-0000-0000-0000171F0000}"/>
    <cellStyle name="20% - Accent5 10 3 2 5" xfId="13187" xr:uid="{00000000-0005-0000-0000-0000181F0000}"/>
    <cellStyle name="20% - Accent5 10 3 3" xfId="8403" xr:uid="{00000000-0005-0000-0000-0000191F0000}"/>
    <cellStyle name="20% - Accent5 10 3 3 2" xfId="25599" xr:uid="{00000000-0005-0000-0000-00001A1F0000}"/>
    <cellStyle name="20% - Accent5 10 3 3 3" xfId="15198" xr:uid="{00000000-0005-0000-0000-00001B1F0000}"/>
    <cellStyle name="20% - Accent5 10 3 4" xfId="4795" xr:uid="{00000000-0005-0000-0000-00001C1F0000}"/>
    <cellStyle name="20% - Accent5 10 3 4 2" xfId="21991" xr:uid="{00000000-0005-0000-0000-00001D1F0000}"/>
    <cellStyle name="20% - Accent5 10 3 5" xfId="18834" xr:uid="{00000000-0005-0000-0000-00001E1F0000}"/>
    <cellStyle name="20% - Accent5 10 3 6" xfId="11590" xr:uid="{00000000-0005-0000-0000-00001F1F0000}"/>
    <cellStyle name="20% - Accent5 10 4" xfId="2042" xr:uid="{00000000-0005-0000-0000-0000201F0000}"/>
    <cellStyle name="20% - Accent5 10 4 2" xfId="3631" xr:uid="{00000000-0005-0000-0000-0000211F0000}"/>
    <cellStyle name="20% - Accent5 10 4 2 2" xfId="10396" xr:uid="{00000000-0005-0000-0000-0000221F0000}"/>
    <cellStyle name="20% - Accent5 10 4 2 2 2" xfId="27592" xr:uid="{00000000-0005-0000-0000-0000231F0000}"/>
    <cellStyle name="20% - Accent5 10 4 2 2 3" xfId="17191" xr:uid="{00000000-0005-0000-0000-0000241F0000}"/>
    <cellStyle name="20% - Accent5 10 4 2 3" xfId="6788" xr:uid="{00000000-0005-0000-0000-0000251F0000}"/>
    <cellStyle name="20% - Accent5 10 4 2 3 2" xfId="23984" xr:uid="{00000000-0005-0000-0000-0000261F0000}"/>
    <cellStyle name="20% - Accent5 10 4 2 4" xfId="20827" xr:uid="{00000000-0005-0000-0000-0000271F0000}"/>
    <cellStyle name="20% - Accent5 10 4 2 5" xfId="13583" xr:uid="{00000000-0005-0000-0000-0000281F0000}"/>
    <cellStyle name="20% - Accent5 10 4 3" xfId="8811" xr:uid="{00000000-0005-0000-0000-0000291F0000}"/>
    <cellStyle name="20% - Accent5 10 4 3 2" xfId="26007" xr:uid="{00000000-0005-0000-0000-00002A1F0000}"/>
    <cellStyle name="20% - Accent5 10 4 3 3" xfId="15606" xr:uid="{00000000-0005-0000-0000-00002B1F0000}"/>
    <cellStyle name="20% - Accent5 10 4 4" xfId="5203" xr:uid="{00000000-0005-0000-0000-00002C1F0000}"/>
    <cellStyle name="20% - Accent5 10 4 4 2" xfId="22399" xr:uid="{00000000-0005-0000-0000-00002D1F0000}"/>
    <cellStyle name="20% - Accent5 10 4 5" xfId="19242" xr:uid="{00000000-0005-0000-0000-00002E1F0000}"/>
    <cellStyle name="20% - Accent5 10 4 6" xfId="11998" xr:uid="{00000000-0005-0000-0000-00002F1F0000}"/>
    <cellStyle name="20% - Accent5 10 5" xfId="2401" xr:uid="{00000000-0005-0000-0000-0000301F0000}"/>
    <cellStyle name="20% - Accent5 10 5 2" xfId="9167" xr:uid="{00000000-0005-0000-0000-0000311F0000}"/>
    <cellStyle name="20% - Accent5 10 5 2 2" xfId="26363" xr:uid="{00000000-0005-0000-0000-0000321F0000}"/>
    <cellStyle name="20% - Accent5 10 5 2 3" xfId="15962" xr:uid="{00000000-0005-0000-0000-0000331F0000}"/>
    <cellStyle name="20% - Accent5 10 5 3" xfId="5559" xr:uid="{00000000-0005-0000-0000-0000341F0000}"/>
    <cellStyle name="20% - Accent5 10 5 3 2" xfId="22755" xr:uid="{00000000-0005-0000-0000-0000351F0000}"/>
    <cellStyle name="20% - Accent5 10 5 4" xfId="19598" xr:uid="{00000000-0005-0000-0000-0000361F0000}"/>
    <cellStyle name="20% - Accent5 10 5 5" xfId="12354" xr:uid="{00000000-0005-0000-0000-0000371F0000}"/>
    <cellStyle name="20% - Accent5 10 6" xfId="818" xr:uid="{00000000-0005-0000-0000-0000381F0000}"/>
    <cellStyle name="20% - Accent5 10 6 2" xfId="7587" xr:uid="{00000000-0005-0000-0000-0000391F0000}"/>
    <cellStyle name="20% - Accent5 10 6 2 2" xfId="24783" xr:uid="{00000000-0005-0000-0000-00003A1F0000}"/>
    <cellStyle name="20% - Accent5 10 6 3" xfId="18018" xr:uid="{00000000-0005-0000-0000-00003B1F0000}"/>
    <cellStyle name="20% - Accent5 10 6 4" xfId="14382" xr:uid="{00000000-0005-0000-0000-00003C1F0000}"/>
    <cellStyle name="20% - Accent5 10 7" xfId="7220" xr:uid="{00000000-0005-0000-0000-00003D1F0000}"/>
    <cellStyle name="20% - Accent5 10 7 2" xfId="24416" xr:uid="{00000000-0005-0000-0000-00003E1F0000}"/>
    <cellStyle name="20% - Accent5 10 7 3" xfId="14015" xr:uid="{00000000-0005-0000-0000-00003F1F0000}"/>
    <cellStyle name="20% - Accent5 10 8" xfId="3979" xr:uid="{00000000-0005-0000-0000-0000401F0000}"/>
    <cellStyle name="20% - Accent5 10 8 2" xfId="21175" xr:uid="{00000000-0005-0000-0000-0000411F0000}"/>
    <cellStyle name="20% - Accent5 10 9" xfId="17651" xr:uid="{00000000-0005-0000-0000-0000421F0000}"/>
    <cellStyle name="20% - Accent5 11" xfId="129" xr:uid="{00000000-0005-0000-0000-0000431F0000}"/>
    <cellStyle name="20% - Accent5 11 2" xfId="1318" xr:uid="{00000000-0005-0000-0000-0000441F0000}"/>
    <cellStyle name="20% - Accent5 11 2 2" xfId="2919" xr:uid="{00000000-0005-0000-0000-0000451F0000}"/>
    <cellStyle name="20% - Accent5 11 2 2 2" xfId="9684" xr:uid="{00000000-0005-0000-0000-0000461F0000}"/>
    <cellStyle name="20% - Accent5 11 2 2 2 2" xfId="26880" xr:uid="{00000000-0005-0000-0000-0000471F0000}"/>
    <cellStyle name="20% - Accent5 11 2 2 2 3" xfId="16479" xr:uid="{00000000-0005-0000-0000-0000481F0000}"/>
    <cellStyle name="20% - Accent5 11 2 2 3" xfId="6076" xr:uid="{00000000-0005-0000-0000-0000491F0000}"/>
    <cellStyle name="20% - Accent5 11 2 2 3 2" xfId="23272" xr:uid="{00000000-0005-0000-0000-00004A1F0000}"/>
    <cellStyle name="20% - Accent5 11 2 2 4" xfId="20115" xr:uid="{00000000-0005-0000-0000-00004B1F0000}"/>
    <cellStyle name="20% - Accent5 11 2 2 5" xfId="12871" xr:uid="{00000000-0005-0000-0000-00004C1F0000}"/>
    <cellStyle name="20% - Accent5 11 2 3" xfId="8087" xr:uid="{00000000-0005-0000-0000-00004D1F0000}"/>
    <cellStyle name="20% - Accent5 11 2 3 2" xfId="25283" xr:uid="{00000000-0005-0000-0000-00004E1F0000}"/>
    <cellStyle name="20% - Accent5 11 2 3 3" xfId="14882" xr:uid="{00000000-0005-0000-0000-00004F1F0000}"/>
    <cellStyle name="20% - Accent5 11 2 4" xfId="4479" xr:uid="{00000000-0005-0000-0000-0000501F0000}"/>
    <cellStyle name="20% - Accent5 11 2 4 2" xfId="21675" xr:uid="{00000000-0005-0000-0000-0000511F0000}"/>
    <cellStyle name="20% - Accent5 11 2 5" xfId="18518" xr:uid="{00000000-0005-0000-0000-0000521F0000}"/>
    <cellStyle name="20% - Accent5 11 2 6" xfId="11274" xr:uid="{00000000-0005-0000-0000-0000531F0000}"/>
    <cellStyle name="20% - Accent5 11 3" xfId="1726" xr:uid="{00000000-0005-0000-0000-0000541F0000}"/>
    <cellStyle name="20% - Accent5 11 3 2" xfId="3315" xr:uid="{00000000-0005-0000-0000-0000551F0000}"/>
    <cellStyle name="20% - Accent5 11 3 2 2" xfId="10080" xr:uid="{00000000-0005-0000-0000-0000561F0000}"/>
    <cellStyle name="20% - Accent5 11 3 2 2 2" xfId="27276" xr:uid="{00000000-0005-0000-0000-0000571F0000}"/>
    <cellStyle name="20% - Accent5 11 3 2 2 3" xfId="16875" xr:uid="{00000000-0005-0000-0000-0000581F0000}"/>
    <cellStyle name="20% - Accent5 11 3 2 3" xfId="6472" xr:uid="{00000000-0005-0000-0000-0000591F0000}"/>
    <cellStyle name="20% - Accent5 11 3 2 3 2" xfId="23668" xr:uid="{00000000-0005-0000-0000-00005A1F0000}"/>
    <cellStyle name="20% - Accent5 11 3 2 4" xfId="20511" xr:uid="{00000000-0005-0000-0000-00005B1F0000}"/>
    <cellStyle name="20% - Accent5 11 3 2 5" xfId="13267" xr:uid="{00000000-0005-0000-0000-00005C1F0000}"/>
    <cellStyle name="20% - Accent5 11 3 3" xfId="8495" xr:uid="{00000000-0005-0000-0000-00005D1F0000}"/>
    <cellStyle name="20% - Accent5 11 3 3 2" xfId="25691" xr:uid="{00000000-0005-0000-0000-00005E1F0000}"/>
    <cellStyle name="20% - Accent5 11 3 3 3" xfId="15290" xr:uid="{00000000-0005-0000-0000-00005F1F0000}"/>
    <cellStyle name="20% - Accent5 11 3 4" xfId="4887" xr:uid="{00000000-0005-0000-0000-0000601F0000}"/>
    <cellStyle name="20% - Accent5 11 3 4 2" xfId="22083" xr:uid="{00000000-0005-0000-0000-0000611F0000}"/>
    <cellStyle name="20% - Accent5 11 3 5" xfId="18926" xr:uid="{00000000-0005-0000-0000-0000621F0000}"/>
    <cellStyle name="20% - Accent5 11 3 6" xfId="11682" xr:uid="{00000000-0005-0000-0000-0000631F0000}"/>
    <cellStyle name="20% - Accent5 11 4" xfId="2489" xr:uid="{00000000-0005-0000-0000-0000641F0000}"/>
    <cellStyle name="20% - Accent5 11 4 2" xfId="9254" xr:uid="{00000000-0005-0000-0000-0000651F0000}"/>
    <cellStyle name="20% - Accent5 11 4 2 2" xfId="26450" xr:uid="{00000000-0005-0000-0000-0000661F0000}"/>
    <cellStyle name="20% - Accent5 11 4 2 3" xfId="16049" xr:uid="{00000000-0005-0000-0000-0000671F0000}"/>
    <cellStyle name="20% - Accent5 11 4 3" xfId="5646" xr:uid="{00000000-0005-0000-0000-0000681F0000}"/>
    <cellStyle name="20% - Accent5 11 4 3 2" xfId="22842" xr:uid="{00000000-0005-0000-0000-0000691F0000}"/>
    <cellStyle name="20% - Accent5 11 4 4" xfId="19685" xr:uid="{00000000-0005-0000-0000-00006A1F0000}"/>
    <cellStyle name="20% - Accent5 11 4 5" xfId="12441" xr:uid="{00000000-0005-0000-0000-00006B1F0000}"/>
    <cellStyle name="20% - Accent5 11 5" xfId="910" xr:uid="{00000000-0005-0000-0000-00006C1F0000}"/>
    <cellStyle name="20% - Accent5 11 5 2" xfId="7679" xr:uid="{00000000-0005-0000-0000-00006D1F0000}"/>
    <cellStyle name="20% - Accent5 11 5 2 2" xfId="24875" xr:uid="{00000000-0005-0000-0000-00006E1F0000}"/>
    <cellStyle name="20% - Accent5 11 5 3" xfId="18110" xr:uid="{00000000-0005-0000-0000-00006F1F0000}"/>
    <cellStyle name="20% - Accent5 11 5 4" xfId="14474" xr:uid="{00000000-0005-0000-0000-0000701F0000}"/>
    <cellStyle name="20% - Accent5 11 6" xfId="6904" xr:uid="{00000000-0005-0000-0000-0000711F0000}"/>
    <cellStyle name="20% - Accent5 11 6 2" xfId="24100" xr:uid="{00000000-0005-0000-0000-0000721F0000}"/>
    <cellStyle name="20% - Accent5 11 6 3" xfId="13699" xr:uid="{00000000-0005-0000-0000-0000731F0000}"/>
    <cellStyle name="20% - Accent5 11 7" xfId="4071" xr:uid="{00000000-0005-0000-0000-0000741F0000}"/>
    <cellStyle name="20% - Accent5 11 7 2" xfId="21267" xr:uid="{00000000-0005-0000-0000-0000751F0000}"/>
    <cellStyle name="20% - Accent5 11 8" xfId="17335" xr:uid="{00000000-0005-0000-0000-0000761F0000}"/>
    <cellStyle name="20% - Accent5 11 9" xfId="10866" xr:uid="{00000000-0005-0000-0000-0000771F0000}"/>
    <cellStyle name="20% - Accent5 12" xfId="466" xr:uid="{00000000-0005-0000-0000-0000781F0000}"/>
    <cellStyle name="20% - Accent5 12 2" xfId="2502" xr:uid="{00000000-0005-0000-0000-0000791F0000}"/>
    <cellStyle name="20% - Accent5 12 2 2" xfId="9267" xr:uid="{00000000-0005-0000-0000-00007A1F0000}"/>
    <cellStyle name="20% - Accent5 12 2 2 2" xfId="26463" xr:uid="{00000000-0005-0000-0000-00007B1F0000}"/>
    <cellStyle name="20% - Accent5 12 2 2 3" xfId="16062" xr:uid="{00000000-0005-0000-0000-00007C1F0000}"/>
    <cellStyle name="20% - Accent5 12 2 3" xfId="5659" xr:uid="{00000000-0005-0000-0000-00007D1F0000}"/>
    <cellStyle name="20% - Accent5 12 2 3 2" xfId="22855" xr:uid="{00000000-0005-0000-0000-00007E1F0000}"/>
    <cellStyle name="20% - Accent5 12 2 4" xfId="19698" xr:uid="{00000000-0005-0000-0000-00007F1F0000}"/>
    <cellStyle name="20% - Accent5 12 2 5" xfId="12454" xr:uid="{00000000-0005-0000-0000-0000801F0000}"/>
    <cellStyle name="20% - Accent5 12 3" xfId="830" xr:uid="{00000000-0005-0000-0000-0000811F0000}"/>
    <cellStyle name="20% - Accent5 12 3 2" xfId="7599" xr:uid="{00000000-0005-0000-0000-0000821F0000}"/>
    <cellStyle name="20% - Accent5 12 3 2 2" xfId="24795" xr:uid="{00000000-0005-0000-0000-0000831F0000}"/>
    <cellStyle name="20% - Accent5 12 3 3" xfId="18030" xr:uid="{00000000-0005-0000-0000-0000841F0000}"/>
    <cellStyle name="20% - Accent5 12 3 4" xfId="14394" xr:uid="{00000000-0005-0000-0000-0000851F0000}"/>
    <cellStyle name="20% - Accent5 12 4" xfId="7235" xr:uid="{00000000-0005-0000-0000-0000861F0000}"/>
    <cellStyle name="20% - Accent5 12 4 2" xfId="24431" xr:uid="{00000000-0005-0000-0000-0000871F0000}"/>
    <cellStyle name="20% - Accent5 12 4 3" xfId="14030" xr:uid="{00000000-0005-0000-0000-0000881F0000}"/>
    <cellStyle name="20% - Accent5 12 5" xfId="3991" xr:uid="{00000000-0005-0000-0000-0000891F0000}"/>
    <cellStyle name="20% - Accent5 12 5 2" xfId="21187" xr:uid="{00000000-0005-0000-0000-00008A1F0000}"/>
    <cellStyle name="20% - Accent5 12 6" xfId="17666" xr:uid="{00000000-0005-0000-0000-00008B1F0000}"/>
    <cellStyle name="20% - Accent5 12 7" xfId="10786" xr:uid="{00000000-0005-0000-0000-00008C1F0000}"/>
    <cellStyle name="20% - Accent5 13" xfId="480" xr:uid="{00000000-0005-0000-0000-00008D1F0000}"/>
    <cellStyle name="20% - Accent5 13 2" xfId="2516" xr:uid="{00000000-0005-0000-0000-00008E1F0000}"/>
    <cellStyle name="20% - Accent5 13 2 2" xfId="9281" xr:uid="{00000000-0005-0000-0000-00008F1F0000}"/>
    <cellStyle name="20% - Accent5 13 2 2 2" xfId="26477" xr:uid="{00000000-0005-0000-0000-0000901F0000}"/>
    <cellStyle name="20% - Accent5 13 2 2 3" xfId="16076" xr:uid="{00000000-0005-0000-0000-0000911F0000}"/>
    <cellStyle name="20% - Accent5 13 2 3" xfId="5673" xr:uid="{00000000-0005-0000-0000-0000921F0000}"/>
    <cellStyle name="20% - Accent5 13 2 3 2" xfId="22869" xr:uid="{00000000-0005-0000-0000-0000931F0000}"/>
    <cellStyle name="20% - Accent5 13 2 4" xfId="19712" xr:uid="{00000000-0005-0000-0000-0000941F0000}"/>
    <cellStyle name="20% - Accent5 13 2 5" xfId="12468" xr:uid="{00000000-0005-0000-0000-0000951F0000}"/>
    <cellStyle name="20% - Accent5 13 3" xfId="1238" xr:uid="{00000000-0005-0000-0000-0000961F0000}"/>
    <cellStyle name="20% - Accent5 13 3 2" xfId="8007" xr:uid="{00000000-0005-0000-0000-0000971F0000}"/>
    <cellStyle name="20% - Accent5 13 3 2 2" xfId="25203" xr:uid="{00000000-0005-0000-0000-0000981F0000}"/>
    <cellStyle name="20% - Accent5 13 3 3" xfId="18438" xr:uid="{00000000-0005-0000-0000-0000991F0000}"/>
    <cellStyle name="20% - Accent5 13 3 4" xfId="14802" xr:uid="{00000000-0005-0000-0000-00009A1F0000}"/>
    <cellStyle name="20% - Accent5 13 4" xfId="7249" xr:uid="{00000000-0005-0000-0000-00009B1F0000}"/>
    <cellStyle name="20% - Accent5 13 4 2" xfId="24445" xr:uid="{00000000-0005-0000-0000-00009C1F0000}"/>
    <cellStyle name="20% - Accent5 13 4 3" xfId="14044" xr:uid="{00000000-0005-0000-0000-00009D1F0000}"/>
    <cellStyle name="20% - Accent5 13 5" xfId="4399" xr:uid="{00000000-0005-0000-0000-00009E1F0000}"/>
    <cellStyle name="20% - Accent5 13 5 2" xfId="21595" xr:uid="{00000000-0005-0000-0000-00009F1F0000}"/>
    <cellStyle name="20% - Accent5 13 6" xfId="17680" xr:uid="{00000000-0005-0000-0000-0000A01F0000}"/>
    <cellStyle name="20% - Accent5 13 7" xfId="11194" xr:uid="{00000000-0005-0000-0000-0000A11F0000}"/>
    <cellStyle name="20% - Accent5 14" xfId="494" xr:uid="{00000000-0005-0000-0000-0000A21F0000}"/>
    <cellStyle name="20% - Accent5 14 2" xfId="2528" xr:uid="{00000000-0005-0000-0000-0000A31F0000}"/>
    <cellStyle name="20% - Accent5 14 2 2" xfId="9293" xr:uid="{00000000-0005-0000-0000-0000A41F0000}"/>
    <cellStyle name="20% - Accent5 14 2 2 2" xfId="26489" xr:uid="{00000000-0005-0000-0000-0000A51F0000}"/>
    <cellStyle name="20% - Accent5 14 2 2 3" xfId="16088" xr:uid="{00000000-0005-0000-0000-0000A61F0000}"/>
    <cellStyle name="20% - Accent5 14 2 3" xfId="5685" xr:uid="{00000000-0005-0000-0000-0000A71F0000}"/>
    <cellStyle name="20% - Accent5 14 2 3 2" xfId="22881" xr:uid="{00000000-0005-0000-0000-0000A81F0000}"/>
    <cellStyle name="20% - Accent5 14 2 4" xfId="19724" xr:uid="{00000000-0005-0000-0000-0000A91F0000}"/>
    <cellStyle name="20% - Accent5 14 2 5" xfId="12480" xr:uid="{00000000-0005-0000-0000-0000AA1F0000}"/>
    <cellStyle name="20% - Accent5 14 3" xfId="1646" xr:uid="{00000000-0005-0000-0000-0000AB1F0000}"/>
    <cellStyle name="20% - Accent5 14 3 2" xfId="8415" xr:uid="{00000000-0005-0000-0000-0000AC1F0000}"/>
    <cellStyle name="20% - Accent5 14 3 2 2" xfId="25611" xr:uid="{00000000-0005-0000-0000-0000AD1F0000}"/>
    <cellStyle name="20% - Accent5 14 3 3" xfId="18846" xr:uid="{00000000-0005-0000-0000-0000AE1F0000}"/>
    <cellStyle name="20% - Accent5 14 3 4" xfId="15210" xr:uid="{00000000-0005-0000-0000-0000AF1F0000}"/>
    <cellStyle name="20% - Accent5 14 4" xfId="7263" xr:uid="{00000000-0005-0000-0000-0000B01F0000}"/>
    <cellStyle name="20% - Accent5 14 4 2" xfId="24459" xr:uid="{00000000-0005-0000-0000-0000B11F0000}"/>
    <cellStyle name="20% - Accent5 14 4 3" xfId="14058" xr:uid="{00000000-0005-0000-0000-0000B21F0000}"/>
    <cellStyle name="20% - Accent5 14 5" xfId="4807" xr:uid="{00000000-0005-0000-0000-0000B31F0000}"/>
    <cellStyle name="20% - Accent5 14 5 2" xfId="22003" xr:uid="{00000000-0005-0000-0000-0000B41F0000}"/>
    <cellStyle name="20% - Accent5 14 6" xfId="17694" xr:uid="{00000000-0005-0000-0000-0000B51F0000}"/>
    <cellStyle name="20% - Accent5 14 7" xfId="11602" xr:uid="{00000000-0005-0000-0000-0000B61F0000}"/>
    <cellStyle name="20% - Accent5 15" xfId="2057" xr:uid="{00000000-0005-0000-0000-0000B71F0000}"/>
    <cellStyle name="20% - Accent5 15 2" xfId="3643" xr:uid="{00000000-0005-0000-0000-0000B81F0000}"/>
    <cellStyle name="20% - Accent5 15 2 2" xfId="10408" xr:uid="{00000000-0005-0000-0000-0000B91F0000}"/>
    <cellStyle name="20% - Accent5 15 2 2 2" xfId="27604" xr:uid="{00000000-0005-0000-0000-0000BA1F0000}"/>
    <cellStyle name="20% - Accent5 15 2 2 3" xfId="17203" xr:uid="{00000000-0005-0000-0000-0000BB1F0000}"/>
    <cellStyle name="20% - Accent5 15 2 3" xfId="6800" xr:uid="{00000000-0005-0000-0000-0000BC1F0000}"/>
    <cellStyle name="20% - Accent5 15 2 3 2" xfId="23996" xr:uid="{00000000-0005-0000-0000-0000BD1F0000}"/>
    <cellStyle name="20% - Accent5 15 2 4" xfId="20839" xr:uid="{00000000-0005-0000-0000-0000BE1F0000}"/>
    <cellStyle name="20% - Accent5 15 2 5" xfId="13595" xr:uid="{00000000-0005-0000-0000-0000BF1F0000}"/>
    <cellStyle name="20% - Accent5 15 3" xfId="8826" xr:uid="{00000000-0005-0000-0000-0000C01F0000}"/>
    <cellStyle name="20% - Accent5 15 3 2" xfId="26022" xr:uid="{00000000-0005-0000-0000-0000C11F0000}"/>
    <cellStyle name="20% - Accent5 15 3 3" xfId="15621" xr:uid="{00000000-0005-0000-0000-0000C21F0000}"/>
    <cellStyle name="20% - Accent5 15 4" xfId="5218" xr:uid="{00000000-0005-0000-0000-0000C31F0000}"/>
    <cellStyle name="20% - Accent5 15 4 2" xfId="22414" xr:uid="{00000000-0005-0000-0000-0000C41F0000}"/>
    <cellStyle name="20% - Accent5 15 5" xfId="19257" xr:uid="{00000000-0005-0000-0000-0000C51F0000}"/>
    <cellStyle name="20% - Accent5 15 6" xfId="12013" xr:uid="{00000000-0005-0000-0000-0000C61F0000}"/>
    <cellStyle name="20% - Accent5 16" xfId="2071" xr:uid="{00000000-0005-0000-0000-0000C71F0000}"/>
    <cellStyle name="20% - Accent5 16 2" xfId="3655" xr:uid="{00000000-0005-0000-0000-0000C81F0000}"/>
    <cellStyle name="20% - Accent5 16 2 2" xfId="10420" xr:uid="{00000000-0005-0000-0000-0000C91F0000}"/>
    <cellStyle name="20% - Accent5 16 2 2 2" xfId="27616" xr:uid="{00000000-0005-0000-0000-0000CA1F0000}"/>
    <cellStyle name="20% - Accent5 16 2 2 3" xfId="17215" xr:uid="{00000000-0005-0000-0000-0000CB1F0000}"/>
    <cellStyle name="20% - Accent5 16 2 3" xfId="6812" xr:uid="{00000000-0005-0000-0000-0000CC1F0000}"/>
    <cellStyle name="20% - Accent5 16 2 3 2" xfId="24008" xr:uid="{00000000-0005-0000-0000-0000CD1F0000}"/>
    <cellStyle name="20% - Accent5 16 2 4" xfId="20851" xr:uid="{00000000-0005-0000-0000-0000CE1F0000}"/>
    <cellStyle name="20% - Accent5 16 2 5" xfId="13607" xr:uid="{00000000-0005-0000-0000-0000CF1F0000}"/>
    <cellStyle name="20% - Accent5 16 3" xfId="8840" xr:uid="{00000000-0005-0000-0000-0000D01F0000}"/>
    <cellStyle name="20% - Accent5 16 3 2" xfId="26036" xr:uid="{00000000-0005-0000-0000-0000D11F0000}"/>
    <cellStyle name="20% - Accent5 16 3 3" xfId="15635" xr:uid="{00000000-0005-0000-0000-0000D21F0000}"/>
    <cellStyle name="20% - Accent5 16 4" xfId="5232" xr:uid="{00000000-0005-0000-0000-0000D31F0000}"/>
    <cellStyle name="20% - Accent5 16 4 2" xfId="22428" xr:uid="{00000000-0005-0000-0000-0000D41F0000}"/>
    <cellStyle name="20% - Accent5 16 5" xfId="19271" xr:uid="{00000000-0005-0000-0000-0000D51F0000}"/>
    <cellStyle name="20% - Accent5 16 6" xfId="12027" xr:uid="{00000000-0005-0000-0000-0000D61F0000}"/>
    <cellStyle name="20% - Accent5 17" xfId="2086" xr:uid="{00000000-0005-0000-0000-0000D71F0000}"/>
    <cellStyle name="20% - Accent5 17 2" xfId="8855" xr:uid="{00000000-0005-0000-0000-0000D81F0000}"/>
    <cellStyle name="20% - Accent5 17 2 2" xfId="26051" xr:uid="{00000000-0005-0000-0000-0000D91F0000}"/>
    <cellStyle name="20% - Accent5 17 2 3" xfId="15650" xr:uid="{00000000-0005-0000-0000-0000DA1F0000}"/>
    <cellStyle name="20% - Accent5 17 3" xfId="5247" xr:uid="{00000000-0005-0000-0000-0000DB1F0000}"/>
    <cellStyle name="20% - Accent5 17 3 2" xfId="22443" xr:uid="{00000000-0005-0000-0000-0000DC1F0000}"/>
    <cellStyle name="20% - Accent5 17 4" xfId="19286" xr:uid="{00000000-0005-0000-0000-0000DD1F0000}"/>
    <cellStyle name="20% - Accent5 17 5" xfId="12042" xr:uid="{00000000-0005-0000-0000-0000DE1F0000}"/>
    <cellStyle name="20% - Accent5 18" xfId="502" xr:uid="{00000000-0005-0000-0000-0000DF1F0000}"/>
    <cellStyle name="20% - Accent5 18 2" xfId="7271" xr:uid="{00000000-0005-0000-0000-0000E01F0000}"/>
    <cellStyle name="20% - Accent5 18 2 2" xfId="24467" xr:uid="{00000000-0005-0000-0000-0000E11F0000}"/>
    <cellStyle name="20% - Accent5 18 3" xfId="17702" xr:uid="{00000000-0005-0000-0000-0000E21F0000}"/>
    <cellStyle name="20% - Accent5 18 4" xfId="14066" xr:uid="{00000000-0005-0000-0000-0000E31F0000}"/>
    <cellStyle name="20% - Accent5 19" xfId="6824" xr:uid="{00000000-0005-0000-0000-0000E41F0000}"/>
    <cellStyle name="20% - Accent5 19 2" xfId="24020" xr:uid="{00000000-0005-0000-0000-0000E51F0000}"/>
    <cellStyle name="20% - Accent5 19 3" xfId="13619" xr:uid="{00000000-0005-0000-0000-0000E61F0000}"/>
    <cellStyle name="20% - Accent5 2" xfId="55" xr:uid="{00000000-0005-0000-0000-0000E71F0000}"/>
    <cellStyle name="20% - Accent5 2 10" xfId="1656" xr:uid="{00000000-0005-0000-0000-0000E81F0000}"/>
    <cellStyle name="20% - Accent5 2 10 2" xfId="3245" xr:uid="{00000000-0005-0000-0000-0000E91F0000}"/>
    <cellStyle name="20% - Accent5 2 10 2 2" xfId="10010" xr:uid="{00000000-0005-0000-0000-0000EA1F0000}"/>
    <cellStyle name="20% - Accent5 2 10 2 2 2" xfId="27206" xr:uid="{00000000-0005-0000-0000-0000EB1F0000}"/>
    <cellStyle name="20% - Accent5 2 10 2 2 3" xfId="16805" xr:uid="{00000000-0005-0000-0000-0000EC1F0000}"/>
    <cellStyle name="20% - Accent5 2 10 2 3" xfId="6402" xr:uid="{00000000-0005-0000-0000-0000ED1F0000}"/>
    <cellStyle name="20% - Accent5 2 10 2 3 2" xfId="23598" xr:uid="{00000000-0005-0000-0000-0000EE1F0000}"/>
    <cellStyle name="20% - Accent5 2 10 2 4" xfId="20441" xr:uid="{00000000-0005-0000-0000-0000EF1F0000}"/>
    <cellStyle name="20% - Accent5 2 10 2 5" xfId="13197" xr:uid="{00000000-0005-0000-0000-0000F01F0000}"/>
    <cellStyle name="20% - Accent5 2 10 3" xfId="8425" xr:uid="{00000000-0005-0000-0000-0000F11F0000}"/>
    <cellStyle name="20% - Accent5 2 10 3 2" xfId="25621" xr:uid="{00000000-0005-0000-0000-0000F21F0000}"/>
    <cellStyle name="20% - Accent5 2 10 3 3" xfId="15220" xr:uid="{00000000-0005-0000-0000-0000F31F0000}"/>
    <cellStyle name="20% - Accent5 2 10 4" xfId="4817" xr:uid="{00000000-0005-0000-0000-0000F41F0000}"/>
    <cellStyle name="20% - Accent5 2 10 4 2" xfId="22013" xr:uid="{00000000-0005-0000-0000-0000F51F0000}"/>
    <cellStyle name="20% - Accent5 2 10 5" xfId="18856" xr:uid="{00000000-0005-0000-0000-0000F61F0000}"/>
    <cellStyle name="20% - Accent5 2 10 6" xfId="11612" xr:uid="{00000000-0005-0000-0000-0000F71F0000}"/>
    <cellStyle name="20% - Accent5 2 11" xfId="2105" xr:uid="{00000000-0005-0000-0000-0000F81F0000}"/>
    <cellStyle name="20% - Accent5 2 11 2" xfId="8871" xr:uid="{00000000-0005-0000-0000-0000F91F0000}"/>
    <cellStyle name="20% - Accent5 2 11 2 2" xfId="26067" xr:uid="{00000000-0005-0000-0000-0000FA1F0000}"/>
    <cellStyle name="20% - Accent5 2 11 2 3" xfId="15666" xr:uid="{00000000-0005-0000-0000-0000FB1F0000}"/>
    <cellStyle name="20% - Accent5 2 11 3" xfId="5263" xr:uid="{00000000-0005-0000-0000-0000FC1F0000}"/>
    <cellStyle name="20% - Accent5 2 11 3 2" xfId="22459" xr:uid="{00000000-0005-0000-0000-0000FD1F0000}"/>
    <cellStyle name="20% - Accent5 2 11 4" xfId="19302" xr:uid="{00000000-0005-0000-0000-0000FE1F0000}"/>
    <cellStyle name="20% - Accent5 2 11 5" xfId="12058" xr:uid="{00000000-0005-0000-0000-0000FF1F0000}"/>
    <cellStyle name="20% - Accent5 2 12" xfId="522" xr:uid="{00000000-0005-0000-0000-000000200000}"/>
    <cellStyle name="20% - Accent5 2 12 2" xfId="7291" xr:uid="{00000000-0005-0000-0000-000001200000}"/>
    <cellStyle name="20% - Accent5 2 12 2 2" xfId="24487" xr:uid="{00000000-0005-0000-0000-000002200000}"/>
    <cellStyle name="20% - Accent5 2 12 3" xfId="17722" xr:uid="{00000000-0005-0000-0000-000003200000}"/>
    <cellStyle name="20% - Accent5 2 12 4" xfId="14086" xr:uid="{00000000-0005-0000-0000-000004200000}"/>
    <cellStyle name="20% - Accent5 2 13" xfId="6834" xr:uid="{00000000-0005-0000-0000-000005200000}"/>
    <cellStyle name="20% - Accent5 2 13 2" xfId="24030" xr:uid="{00000000-0005-0000-0000-000006200000}"/>
    <cellStyle name="20% - Accent5 2 13 3" xfId="13629" xr:uid="{00000000-0005-0000-0000-000007200000}"/>
    <cellStyle name="20% - Accent5 2 14" xfId="3683" xr:uid="{00000000-0005-0000-0000-000008200000}"/>
    <cellStyle name="20% - Accent5 2 14 2" xfId="20879" xr:uid="{00000000-0005-0000-0000-000009200000}"/>
    <cellStyle name="20% - Accent5 2 15" xfId="17265" xr:uid="{00000000-0005-0000-0000-00000A200000}"/>
    <cellStyle name="20% - Accent5 2 16" xfId="27690" xr:uid="{00000000-0005-0000-0000-00000B200000}"/>
    <cellStyle name="20% - Accent5 2 17" xfId="10478" xr:uid="{00000000-0005-0000-0000-00000C200000}"/>
    <cellStyle name="20% - Accent5 2 2" xfId="93" xr:uid="{00000000-0005-0000-0000-00000D200000}"/>
    <cellStyle name="20% - Accent5 2 2 10" xfId="6868" xr:uid="{00000000-0005-0000-0000-00000E200000}"/>
    <cellStyle name="20% - Accent5 2 2 10 2" xfId="24064" xr:uid="{00000000-0005-0000-0000-00000F200000}"/>
    <cellStyle name="20% - Accent5 2 2 10 3" xfId="13663" xr:uid="{00000000-0005-0000-0000-000010200000}"/>
    <cellStyle name="20% - Accent5 2 2 11" xfId="3739" xr:uid="{00000000-0005-0000-0000-000011200000}"/>
    <cellStyle name="20% - Accent5 2 2 11 2" xfId="20935" xr:uid="{00000000-0005-0000-0000-000012200000}"/>
    <cellStyle name="20% - Accent5 2 2 12" xfId="17299" xr:uid="{00000000-0005-0000-0000-000013200000}"/>
    <cellStyle name="20% - Accent5 2 2 13" xfId="27746" xr:uid="{00000000-0005-0000-0000-000014200000}"/>
    <cellStyle name="20% - Accent5 2 2 14" xfId="10534" xr:uid="{00000000-0005-0000-0000-000015200000}"/>
    <cellStyle name="20% - Accent5 2 2 2" xfId="297" xr:uid="{00000000-0005-0000-0000-000016200000}"/>
    <cellStyle name="20% - Accent5 2 2 2 10" xfId="27832" xr:uid="{00000000-0005-0000-0000-000017200000}"/>
    <cellStyle name="20% - Accent5 2 2 2 11" xfId="10620" xr:uid="{00000000-0005-0000-0000-000018200000}"/>
    <cellStyle name="20% - Accent5 2 2 2 2" xfId="1072" xr:uid="{00000000-0005-0000-0000-000019200000}"/>
    <cellStyle name="20% - Accent5 2 2 2 2 2" xfId="2685" xr:uid="{00000000-0005-0000-0000-00001A200000}"/>
    <cellStyle name="20% - Accent5 2 2 2 2 2 2" xfId="9450" xr:uid="{00000000-0005-0000-0000-00001B200000}"/>
    <cellStyle name="20% - Accent5 2 2 2 2 2 2 2" xfId="26646" xr:uid="{00000000-0005-0000-0000-00001C200000}"/>
    <cellStyle name="20% - Accent5 2 2 2 2 2 2 3" xfId="16245" xr:uid="{00000000-0005-0000-0000-00001D200000}"/>
    <cellStyle name="20% - Accent5 2 2 2 2 2 3" xfId="5842" xr:uid="{00000000-0005-0000-0000-00001E200000}"/>
    <cellStyle name="20% - Accent5 2 2 2 2 2 3 2" xfId="23038" xr:uid="{00000000-0005-0000-0000-00001F200000}"/>
    <cellStyle name="20% - Accent5 2 2 2 2 2 4" xfId="19881" xr:uid="{00000000-0005-0000-0000-000020200000}"/>
    <cellStyle name="20% - Accent5 2 2 2 2 2 5" xfId="12637" xr:uid="{00000000-0005-0000-0000-000021200000}"/>
    <cellStyle name="20% - Accent5 2 2 2 2 3" xfId="7841" xr:uid="{00000000-0005-0000-0000-000022200000}"/>
    <cellStyle name="20% - Accent5 2 2 2 2 3 2" xfId="25037" xr:uid="{00000000-0005-0000-0000-000023200000}"/>
    <cellStyle name="20% - Accent5 2 2 2 2 3 3" xfId="14636" xr:uid="{00000000-0005-0000-0000-000024200000}"/>
    <cellStyle name="20% - Accent5 2 2 2 2 4" xfId="4233" xr:uid="{00000000-0005-0000-0000-000025200000}"/>
    <cellStyle name="20% - Accent5 2 2 2 2 4 2" xfId="21429" xr:uid="{00000000-0005-0000-0000-000026200000}"/>
    <cellStyle name="20% - Accent5 2 2 2 2 5" xfId="18272" xr:uid="{00000000-0005-0000-0000-000027200000}"/>
    <cellStyle name="20% - Accent5 2 2 2 2 6" xfId="11028" xr:uid="{00000000-0005-0000-0000-000028200000}"/>
    <cellStyle name="20% - Accent5 2 2 2 3" xfId="1480" xr:uid="{00000000-0005-0000-0000-000029200000}"/>
    <cellStyle name="20% - Accent5 2 2 2 3 2" xfId="3081" xr:uid="{00000000-0005-0000-0000-00002A200000}"/>
    <cellStyle name="20% - Accent5 2 2 2 3 2 2" xfId="9846" xr:uid="{00000000-0005-0000-0000-00002B200000}"/>
    <cellStyle name="20% - Accent5 2 2 2 3 2 2 2" xfId="27042" xr:uid="{00000000-0005-0000-0000-00002C200000}"/>
    <cellStyle name="20% - Accent5 2 2 2 3 2 2 3" xfId="16641" xr:uid="{00000000-0005-0000-0000-00002D200000}"/>
    <cellStyle name="20% - Accent5 2 2 2 3 2 3" xfId="6238" xr:uid="{00000000-0005-0000-0000-00002E200000}"/>
    <cellStyle name="20% - Accent5 2 2 2 3 2 3 2" xfId="23434" xr:uid="{00000000-0005-0000-0000-00002F200000}"/>
    <cellStyle name="20% - Accent5 2 2 2 3 2 4" xfId="20277" xr:uid="{00000000-0005-0000-0000-000030200000}"/>
    <cellStyle name="20% - Accent5 2 2 2 3 2 5" xfId="13033" xr:uid="{00000000-0005-0000-0000-000031200000}"/>
    <cellStyle name="20% - Accent5 2 2 2 3 3" xfId="8249" xr:uid="{00000000-0005-0000-0000-000032200000}"/>
    <cellStyle name="20% - Accent5 2 2 2 3 3 2" xfId="25445" xr:uid="{00000000-0005-0000-0000-000033200000}"/>
    <cellStyle name="20% - Accent5 2 2 2 3 3 3" xfId="15044" xr:uid="{00000000-0005-0000-0000-000034200000}"/>
    <cellStyle name="20% - Accent5 2 2 2 3 4" xfId="4641" xr:uid="{00000000-0005-0000-0000-000035200000}"/>
    <cellStyle name="20% - Accent5 2 2 2 3 4 2" xfId="21837" xr:uid="{00000000-0005-0000-0000-000036200000}"/>
    <cellStyle name="20% - Accent5 2 2 2 3 5" xfId="18680" xr:uid="{00000000-0005-0000-0000-000037200000}"/>
    <cellStyle name="20% - Accent5 2 2 2 3 6" xfId="11436" xr:uid="{00000000-0005-0000-0000-000038200000}"/>
    <cellStyle name="20% - Accent5 2 2 2 4" xfId="1888" xr:uid="{00000000-0005-0000-0000-000039200000}"/>
    <cellStyle name="20% - Accent5 2 2 2 4 2" xfId="3477" xr:uid="{00000000-0005-0000-0000-00003A200000}"/>
    <cellStyle name="20% - Accent5 2 2 2 4 2 2" xfId="10242" xr:uid="{00000000-0005-0000-0000-00003B200000}"/>
    <cellStyle name="20% - Accent5 2 2 2 4 2 2 2" xfId="27438" xr:uid="{00000000-0005-0000-0000-00003C200000}"/>
    <cellStyle name="20% - Accent5 2 2 2 4 2 2 3" xfId="17037" xr:uid="{00000000-0005-0000-0000-00003D200000}"/>
    <cellStyle name="20% - Accent5 2 2 2 4 2 3" xfId="6634" xr:uid="{00000000-0005-0000-0000-00003E200000}"/>
    <cellStyle name="20% - Accent5 2 2 2 4 2 3 2" xfId="23830" xr:uid="{00000000-0005-0000-0000-00003F200000}"/>
    <cellStyle name="20% - Accent5 2 2 2 4 2 4" xfId="20673" xr:uid="{00000000-0005-0000-0000-000040200000}"/>
    <cellStyle name="20% - Accent5 2 2 2 4 2 5" xfId="13429" xr:uid="{00000000-0005-0000-0000-000041200000}"/>
    <cellStyle name="20% - Accent5 2 2 2 4 3" xfId="8657" xr:uid="{00000000-0005-0000-0000-000042200000}"/>
    <cellStyle name="20% - Accent5 2 2 2 4 3 2" xfId="25853" xr:uid="{00000000-0005-0000-0000-000043200000}"/>
    <cellStyle name="20% - Accent5 2 2 2 4 3 3" xfId="15452" xr:uid="{00000000-0005-0000-0000-000044200000}"/>
    <cellStyle name="20% - Accent5 2 2 2 4 4" xfId="5049" xr:uid="{00000000-0005-0000-0000-000045200000}"/>
    <cellStyle name="20% - Accent5 2 2 2 4 4 2" xfId="22245" xr:uid="{00000000-0005-0000-0000-000046200000}"/>
    <cellStyle name="20% - Accent5 2 2 2 4 5" xfId="19088" xr:uid="{00000000-0005-0000-0000-000047200000}"/>
    <cellStyle name="20% - Accent5 2 2 2 4 6" xfId="11844" xr:uid="{00000000-0005-0000-0000-000048200000}"/>
    <cellStyle name="20% - Accent5 2 2 2 5" xfId="2247" xr:uid="{00000000-0005-0000-0000-000049200000}"/>
    <cellStyle name="20% - Accent5 2 2 2 5 2" xfId="9013" xr:uid="{00000000-0005-0000-0000-00004A200000}"/>
    <cellStyle name="20% - Accent5 2 2 2 5 2 2" xfId="26209" xr:uid="{00000000-0005-0000-0000-00004B200000}"/>
    <cellStyle name="20% - Accent5 2 2 2 5 2 3" xfId="15808" xr:uid="{00000000-0005-0000-0000-00004C200000}"/>
    <cellStyle name="20% - Accent5 2 2 2 5 3" xfId="5405" xr:uid="{00000000-0005-0000-0000-00004D200000}"/>
    <cellStyle name="20% - Accent5 2 2 2 5 3 2" xfId="22601" xr:uid="{00000000-0005-0000-0000-00004E200000}"/>
    <cellStyle name="20% - Accent5 2 2 2 5 4" xfId="19444" xr:uid="{00000000-0005-0000-0000-00004F200000}"/>
    <cellStyle name="20% - Accent5 2 2 2 5 5" xfId="12200" xr:uid="{00000000-0005-0000-0000-000050200000}"/>
    <cellStyle name="20% - Accent5 2 2 2 6" xfId="664" xr:uid="{00000000-0005-0000-0000-000051200000}"/>
    <cellStyle name="20% - Accent5 2 2 2 6 2" xfId="7433" xr:uid="{00000000-0005-0000-0000-000052200000}"/>
    <cellStyle name="20% - Accent5 2 2 2 6 2 2" xfId="24629" xr:uid="{00000000-0005-0000-0000-000053200000}"/>
    <cellStyle name="20% - Accent5 2 2 2 6 3" xfId="17864" xr:uid="{00000000-0005-0000-0000-000054200000}"/>
    <cellStyle name="20% - Accent5 2 2 2 6 4" xfId="14228" xr:uid="{00000000-0005-0000-0000-000055200000}"/>
    <cellStyle name="20% - Accent5 2 2 2 7" xfId="7066" xr:uid="{00000000-0005-0000-0000-000056200000}"/>
    <cellStyle name="20% - Accent5 2 2 2 7 2" xfId="24262" xr:uid="{00000000-0005-0000-0000-000057200000}"/>
    <cellStyle name="20% - Accent5 2 2 2 7 3" xfId="13861" xr:uid="{00000000-0005-0000-0000-000058200000}"/>
    <cellStyle name="20% - Accent5 2 2 2 8" xfId="3825" xr:uid="{00000000-0005-0000-0000-000059200000}"/>
    <cellStyle name="20% - Accent5 2 2 2 8 2" xfId="21021" xr:uid="{00000000-0005-0000-0000-00005A200000}"/>
    <cellStyle name="20% - Accent5 2 2 2 9" xfId="17497" xr:uid="{00000000-0005-0000-0000-00005B200000}"/>
    <cellStyle name="20% - Accent5 2 2 3" xfId="395" xr:uid="{00000000-0005-0000-0000-00005C200000}"/>
    <cellStyle name="20% - Accent5 2 2 3 10" xfId="27930" xr:uid="{00000000-0005-0000-0000-00005D200000}"/>
    <cellStyle name="20% - Accent5 2 2 3 11" xfId="10718" xr:uid="{00000000-0005-0000-0000-00005E200000}"/>
    <cellStyle name="20% - Accent5 2 2 3 2" xfId="1170" xr:uid="{00000000-0005-0000-0000-00005F200000}"/>
    <cellStyle name="20% - Accent5 2 2 3 2 2" xfId="2783" xr:uid="{00000000-0005-0000-0000-000060200000}"/>
    <cellStyle name="20% - Accent5 2 2 3 2 2 2" xfId="9548" xr:uid="{00000000-0005-0000-0000-000061200000}"/>
    <cellStyle name="20% - Accent5 2 2 3 2 2 2 2" xfId="26744" xr:uid="{00000000-0005-0000-0000-000062200000}"/>
    <cellStyle name="20% - Accent5 2 2 3 2 2 2 3" xfId="16343" xr:uid="{00000000-0005-0000-0000-000063200000}"/>
    <cellStyle name="20% - Accent5 2 2 3 2 2 3" xfId="5940" xr:uid="{00000000-0005-0000-0000-000064200000}"/>
    <cellStyle name="20% - Accent5 2 2 3 2 2 3 2" xfId="23136" xr:uid="{00000000-0005-0000-0000-000065200000}"/>
    <cellStyle name="20% - Accent5 2 2 3 2 2 4" xfId="19979" xr:uid="{00000000-0005-0000-0000-000066200000}"/>
    <cellStyle name="20% - Accent5 2 2 3 2 2 5" xfId="12735" xr:uid="{00000000-0005-0000-0000-000067200000}"/>
    <cellStyle name="20% - Accent5 2 2 3 2 3" xfId="7939" xr:uid="{00000000-0005-0000-0000-000068200000}"/>
    <cellStyle name="20% - Accent5 2 2 3 2 3 2" xfId="25135" xr:uid="{00000000-0005-0000-0000-000069200000}"/>
    <cellStyle name="20% - Accent5 2 2 3 2 3 3" xfId="14734" xr:uid="{00000000-0005-0000-0000-00006A200000}"/>
    <cellStyle name="20% - Accent5 2 2 3 2 4" xfId="4331" xr:uid="{00000000-0005-0000-0000-00006B200000}"/>
    <cellStyle name="20% - Accent5 2 2 3 2 4 2" xfId="21527" xr:uid="{00000000-0005-0000-0000-00006C200000}"/>
    <cellStyle name="20% - Accent5 2 2 3 2 5" xfId="18370" xr:uid="{00000000-0005-0000-0000-00006D200000}"/>
    <cellStyle name="20% - Accent5 2 2 3 2 6" xfId="11126" xr:uid="{00000000-0005-0000-0000-00006E200000}"/>
    <cellStyle name="20% - Accent5 2 2 3 3" xfId="1578" xr:uid="{00000000-0005-0000-0000-00006F200000}"/>
    <cellStyle name="20% - Accent5 2 2 3 3 2" xfId="3179" xr:uid="{00000000-0005-0000-0000-000070200000}"/>
    <cellStyle name="20% - Accent5 2 2 3 3 2 2" xfId="9944" xr:uid="{00000000-0005-0000-0000-000071200000}"/>
    <cellStyle name="20% - Accent5 2 2 3 3 2 2 2" xfId="27140" xr:uid="{00000000-0005-0000-0000-000072200000}"/>
    <cellStyle name="20% - Accent5 2 2 3 3 2 2 3" xfId="16739" xr:uid="{00000000-0005-0000-0000-000073200000}"/>
    <cellStyle name="20% - Accent5 2 2 3 3 2 3" xfId="6336" xr:uid="{00000000-0005-0000-0000-000074200000}"/>
    <cellStyle name="20% - Accent5 2 2 3 3 2 3 2" xfId="23532" xr:uid="{00000000-0005-0000-0000-000075200000}"/>
    <cellStyle name="20% - Accent5 2 2 3 3 2 4" xfId="20375" xr:uid="{00000000-0005-0000-0000-000076200000}"/>
    <cellStyle name="20% - Accent5 2 2 3 3 2 5" xfId="13131" xr:uid="{00000000-0005-0000-0000-000077200000}"/>
    <cellStyle name="20% - Accent5 2 2 3 3 3" xfId="8347" xr:uid="{00000000-0005-0000-0000-000078200000}"/>
    <cellStyle name="20% - Accent5 2 2 3 3 3 2" xfId="25543" xr:uid="{00000000-0005-0000-0000-000079200000}"/>
    <cellStyle name="20% - Accent5 2 2 3 3 3 3" xfId="15142" xr:uid="{00000000-0005-0000-0000-00007A200000}"/>
    <cellStyle name="20% - Accent5 2 2 3 3 4" xfId="4739" xr:uid="{00000000-0005-0000-0000-00007B200000}"/>
    <cellStyle name="20% - Accent5 2 2 3 3 4 2" xfId="21935" xr:uid="{00000000-0005-0000-0000-00007C200000}"/>
    <cellStyle name="20% - Accent5 2 2 3 3 5" xfId="18778" xr:uid="{00000000-0005-0000-0000-00007D200000}"/>
    <cellStyle name="20% - Accent5 2 2 3 3 6" xfId="11534" xr:uid="{00000000-0005-0000-0000-00007E200000}"/>
    <cellStyle name="20% - Accent5 2 2 3 4" xfId="1986" xr:uid="{00000000-0005-0000-0000-00007F200000}"/>
    <cellStyle name="20% - Accent5 2 2 3 4 2" xfId="3575" xr:uid="{00000000-0005-0000-0000-000080200000}"/>
    <cellStyle name="20% - Accent5 2 2 3 4 2 2" xfId="10340" xr:uid="{00000000-0005-0000-0000-000081200000}"/>
    <cellStyle name="20% - Accent5 2 2 3 4 2 2 2" xfId="27536" xr:uid="{00000000-0005-0000-0000-000082200000}"/>
    <cellStyle name="20% - Accent5 2 2 3 4 2 2 3" xfId="17135" xr:uid="{00000000-0005-0000-0000-000083200000}"/>
    <cellStyle name="20% - Accent5 2 2 3 4 2 3" xfId="6732" xr:uid="{00000000-0005-0000-0000-000084200000}"/>
    <cellStyle name="20% - Accent5 2 2 3 4 2 3 2" xfId="23928" xr:uid="{00000000-0005-0000-0000-000085200000}"/>
    <cellStyle name="20% - Accent5 2 2 3 4 2 4" xfId="20771" xr:uid="{00000000-0005-0000-0000-000086200000}"/>
    <cellStyle name="20% - Accent5 2 2 3 4 2 5" xfId="13527" xr:uid="{00000000-0005-0000-0000-000087200000}"/>
    <cellStyle name="20% - Accent5 2 2 3 4 3" xfId="8755" xr:uid="{00000000-0005-0000-0000-000088200000}"/>
    <cellStyle name="20% - Accent5 2 2 3 4 3 2" xfId="25951" xr:uid="{00000000-0005-0000-0000-000089200000}"/>
    <cellStyle name="20% - Accent5 2 2 3 4 3 3" xfId="15550" xr:uid="{00000000-0005-0000-0000-00008A200000}"/>
    <cellStyle name="20% - Accent5 2 2 3 4 4" xfId="5147" xr:uid="{00000000-0005-0000-0000-00008B200000}"/>
    <cellStyle name="20% - Accent5 2 2 3 4 4 2" xfId="22343" xr:uid="{00000000-0005-0000-0000-00008C200000}"/>
    <cellStyle name="20% - Accent5 2 2 3 4 5" xfId="19186" xr:uid="{00000000-0005-0000-0000-00008D200000}"/>
    <cellStyle name="20% - Accent5 2 2 3 4 6" xfId="11942" xr:uid="{00000000-0005-0000-0000-00008E200000}"/>
    <cellStyle name="20% - Accent5 2 2 3 5" xfId="2345" xr:uid="{00000000-0005-0000-0000-00008F200000}"/>
    <cellStyle name="20% - Accent5 2 2 3 5 2" xfId="9111" xr:uid="{00000000-0005-0000-0000-000090200000}"/>
    <cellStyle name="20% - Accent5 2 2 3 5 2 2" xfId="26307" xr:uid="{00000000-0005-0000-0000-000091200000}"/>
    <cellStyle name="20% - Accent5 2 2 3 5 2 3" xfId="15906" xr:uid="{00000000-0005-0000-0000-000092200000}"/>
    <cellStyle name="20% - Accent5 2 2 3 5 3" xfId="5503" xr:uid="{00000000-0005-0000-0000-000093200000}"/>
    <cellStyle name="20% - Accent5 2 2 3 5 3 2" xfId="22699" xr:uid="{00000000-0005-0000-0000-000094200000}"/>
    <cellStyle name="20% - Accent5 2 2 3 5 4" xfId="19542" xr:uid="{00000000-0005-0000-0000-000095200000}"/>
    <cellStyle name="20% - Accent5 2 2 3 5 5" xfId="12298" xr:uid="{00000000-0005-0000-0000-000096200000}"/>
    <cellStyle name="20% - Accent5 2 2 3 6" xfId="762" xr:uid="{00000000-0005-0000-0000-000097200000}"/>
    <cellStyle name="20% - Accent5 2 2 3 6 2" xfId="7531" xr:uid="{00000000-0005-0000-0000-000098200000}"/>
    <cellStyle name="20% - Accent5 2 2 3 6 2 2" xfId="24727" xr:uid="{00000000-0005-0000-0000-000099200000}"/>
    <cellStyle name="20% - Accent5 2 2 3 6 3" xfId="17962" xr:uid="{00000000-0005-0000-0000-00009A200000}"/>
    <cellStyle name="20% - Accent5 2 2 3 6 4" xfId="14326" xr:uid="{00000000-0005-0000-0000-00009B200000}"/>
    <cellStyle name="20% - Accent5 2 2 3 7" xfId="7164" xr:uid="{00000000-0005-0000-0000-00009C200000}"/>
    <cellStyle name="20% - Accent5 2 2 3 7 2" xfId="24360" xr:uid="{00000000-0005-0000-0000-00009D200000}"/>
    <cellStyle name="20% - Accent5 2 2 3 7 3" xfId="13959" xr:uid="{00000000-0005-0000-0000-00009E200000}"/>
    <cellStyle name="20% - Accent5 2 2 3 8" xfId="3923" xr:uid="{00000000-0005-0000-0000-00009F200000}"/>
    <cellStyle name="20% - Accent5 2 2 3 8 2" xfId="21119" xr:uid="{00000000-0005-0000-0000-0000A0200000}"/>
    <cellStyle name="20% - Accent5 2 2 3 9" xfId="17595" xr:uid="{00000000-0005-0000-0000-0000A1200000}"/>
    <cellStyle name="20% - Accent5 2 2 4" xfId="211" xr:uid="{00000000-0005-0000-0000-0000A2200000}"/>
    <cellStyle name="20% - Accent5 2 2 4 2" xfId="1394" xr:uid="{00000000-0005-0000-0000-0000A3200000}"/>
    <cellStyle name="20% - Accent5 2 2 4 2 2" xfId="2995" xr:uid="{00000000-0005-0000-0000-0000A4200000}"/>
    <cellStyle name="20% - Accent5 2 2 4 2 2 2" xfId="9760" xr:uid="{00000000-0005-0000-0000-0000A5200000}"/>
    <cellStyle name="20% - Accent5 2 2 4 2 2 2 2" xfId="26956" xr:uid="{00000000-0005-0000-0000-0000A6200000}"/>
    <cellStyle name="20% - Accent5 2 2 4 2 2 2 3" xfId="16555" xr:uid="{00000000-0005-0000-0000-0000A7200000}"/>
    <cellStyle name="20% - Accent5 2 2 4 2 2 3" xfId="6152" xr:uid="{00000000-0005-0000-0000-0000A8200000}"/>
    <cellStyle name="20% - Accent5 2 2 4 2 2 3 2" xfId="23348" xr:uid="{00000000-0005-0000-0000-0000A9200000}"/>
    <cellStyle name="20% - Accent5 2 2 4 2 2 4" xfId="20191" xr:uid="{00000000-0005-0000-0000-0000AA200000}"/>
    <cellStyle name="20% - Accent5 2 2 4 2 2 5" xfId="12947" xr:uid="{00000000-0005-0000-0000-0000AB200000}"/>
    <cellStyle name="20% - Accent5 2 2 4 2 3" xfId="8163" xr:uid="{00000000-0005-0000-0000-0000AC200000}"/>
    <cellStyle name="20% - Accent5 2 2 4 2 3 2" xfId="25359" xr:uid="{00000000-0005-0000-0000-0000AD200000}"/>
    <cellStyle name="20% - Accent5 2 2 4 2 3 3" xfId="14958" xr:uid="{00000000-0005-0000-0000-0000AE200000}"/>
    <cellStyle name="20% - Accent5 2 2 4 2 4" xfId="4555" xr:uid="{00000000-0005-0000-0000-0000AF200000}"/>
    <cellStyle name="20% - Accent5 2 2 4 2 4 2" xfId="21751" xr:uid="{00000000-0005-0000-0000-0000B0200000}"/>
    <cellStyle name="20% - Accent5 2 2 4 2 5" xfId="18594" xr:uid="{00000000-0005-0000-0000-0000B1200000}"/>
    <cellStyle name="20% - Accent5 2 2 4 2 6" xfId="11350" xr:uid="{00000000-0005-0000-0000-0000B2200000}"/>
    <cellStyle name="20% - Accent5 2 2 4 3" xfId="1802" xr:uid="{00000000-0005-0000-0000-0000B3200000}"/>
    <cellStyle name="20% - Accent5 2 2 4 3 2" xfId="3391" xr:uid="{00000000-0005-0000-0000-0000B4200000}"/>
    <cellStyle name="20% - Accent5 2 2 4 3 2 2" xfId="10156" xr:uid="{00000000-0005-0000-0000-0000B5200000}"/>
    <cellStyle name="20% - Accent5 2 2 4 3 2 2 2" xfId="27352" xr:uid="{00000000-0005-0000-0000-0000B6200000}"/>
    <cellStyle name="20% - Accent5 2 2 4 3 2 2 3" xfId="16951" xr:uid="{00000000-0005-0000-0000-0000B7200000}"/>
    <cellStyle name="20% - Accent5 2 2 4 3 2 3" xfId="6548" xr:uid="{00000000-0005-0000-0000-0000B8200000}"/>
    <cellStyle name="20% - Accent5 2 2 4 3 2 3 2" xfId="23744" xr:uid="{00000000-0005-0000-0000-0000B9200000}"/>
    <cellStyle name="20% - Accent5 2 2 4 3 2 4" xfId="20587" xr:uid="{00000000-0005-0000-0000-0000BA200000}"/>
    <cellStyle name="20% - Accent5 2 2 4 3 2 5" xfId="13343" xr:uid="{00000000-0005-0000-0000-0000BB200000}"/>
    <cellStyle name="20% - Accent5 2 2 4 3 3" xfId="8571" xr:uid="{00000000-0005-0000-0000-0000BC200000}"/>
    <cellStyle name="20% - Accent5 2 2 4 3 3 2" xfId="25767" xr:uid="{00000000-0005-0000-0000-0000BD200000}"/>
    <cellStyle name="20% - Accent5 2 2 4 3 3 3" xfId="15366" xr:uid="{00000000-0005-0000-0000-0000BE200000}"/>
    <cellStyle name="20% - Accent5 2 2 4 3 4" xfId="4963" xr:uid="{00000000-0005-0000-0000-0000BF200000}"/>
    <cellStyle name="20% - Accent5 2 2 4 3 4 2" xfId="22159" xr:uid="{00000000-0005-0000-0000-0000C0200000}"/>
    <cellStyle name="20% - Accent5 2 2 4 3 5" xfId="19002" xr:uid="{00000000-0005-0000-0000-0000C1200000}"/>
    <cellStyle name="20% - Accent5 2 2 4 3 6" xfId="11758" xr:uid="{00000000-0005-0000-0000-0000C2200000}"/>
    <cellStyle name="20% - Accent5 2 2 4 4" xfId="2465" xr:uid="{00000000-0005-0000-0000-0000C3200000}"/>
    <cellStyle name="20% - Accent5 2 2 4 4 2" xfId="9230" xr:uid="{00000000-0005-0000-0000-0000C4200000}"/>
    <cellStyle name="20% - Accent5 2 2 4 4 2 2" xfId="26426" xr:uid="{00000000-0005-0000-0000-0000C5200000}"/>
    <cellStyle name="20% - Accent5 2 2 4 4 2 3" xfId="16025" xr:uid="{00000000-0005-0000-0000-0000C6200000}"/>
    <cellStyle name="20% - Accent5 2 2 4 4 3" xfId="5622" xr:uid="{00000000-0005-0000-0000-0000C7200000}"/>
    <cellStyle name="20% - Accent5 2 2 4 4 3 2" xfId="22818" xr:uid="{00000000-0005-0000-0000-0000C8200000}"/>
    <cellStyle name="20% - Accent5 2 2 4 4 4" xfId="19661" xr:uid="{00000000-0005-0000-0000-0000C9200000}"/>
    <cellStyle name="20% - Accent5 2 2 4 4 5" xfId="12417" xr:uid="{00000000-0005-0000-0000-0000CA200000}"/>
    <cellStyle name="20% - Accent5 2 2 4 5" xfId="986" xr:uid="{00000000-0005-0000-0000-0000CB200000}"/>
    <cellStyle name="20% - Accent5 2 2 4 5 2" xfId="7755" xr:uid="{00000000-0005-0000-0000-0000CC200000}"/>
    <cellStyle name="20% - Accent5 2 2 4 5 2 2" xfId="24951" xr:uid="{00000000-0005-0000-0000-0000CD200000}"/>
    <cellStyle name="20% - Accent5 2 2 4 5 3" xfId="18186" xr:uid="{00000000-0005-0000-0000-0000CE200000}"/>
    <cellStyle name="20% - Accent5 2 2 4 5 4" xfId="14550" xr:uid="{00000000-0005-0000-0000-0000CF200000}"/>
    <cellStyle name="20% - Accent5 2 2 4 6" xfId="6980" xr:uid="{00000000-0005-0000-0000-0000D0200000}"/>
    <cellStyle name="20% - Accent5 2 2 4 6 2" xfId="24176" xr:uid="{00000000-0005-0000-0000-0000D1200000}"/>
    <cellStyle name="20% - Accent5 2 2 4 6 3" xfId="13775" xr:uid="{00000000-0005-0000-0000-0000D2200000}"/>
    <cellStyle name="20% - Accent5 2 2 4 7" xfId="4147" xr:uid="{00000000-0005-0000-0000-0000D3200000}"/>
    <cellStyle name="20% - Accent5 2 2 4 7 2" xfId="21343" xr:uid="{00000000-0005-0000-0000-0000D4200000}"/>
    <cellStyle name="20% - Accent5 2 2 4 8" xfId="17411" xr:uid="{00000000-0005-0000-0000-0000D5200000}"/>
    <cellStyle name="20% - Accent5 2 2 4 9" xfId="10942" xr:uid="{00000000-0005-0000-0000-0000D6200000}"/>
    <cellStyle name="20% - Accent5 2 2 5" xfId="874" xr:uid="{00000000-0005-0000-0000-0000D7200000}"/>
    <cellStyle name="20% - Accent5 2 2 5 2" xfId="2572" xr:uid="{00000000-0005-0000-0000-0000D8200000}"/>
    <cellStyle name="20% - Accent5 2 2 5 2 2" xfId="9337" xr:uid="{00000000-0005-0000-0000-0000D9200000}"/>
    <cellStyle name="20% - Accent5 2 2 5 2 2 2" xfId="26533" xr:uid="{00000000-0005-0000-0000-0000DA200000}"/>
    <cellStyle name="20% - Accent5 2 2 5 2 2 3" xfId="16132" xr:uid="{00000000-0005-0000-0000-0000DB200000}"/>
    <cellStyle name="20% - Accent5 2 2 5 2 3" xfId="5729" xr:uid="{00000000-0005-0000-0000-0000DC200000}"/>
    <cellStyle name="20% - Accent5 2 2 5 2 3 2" xfId="22925" xr:uid="{00000000-0005-0000-0000-0000DD200000}"/>
    <cellStyle name="20% - Accent5 2 2 5 2 4" xfId="19768" xr:uid="{00000000-0005-0000-0000-0000DE200000}"/>
    <cellStyle name="20% - Accent5 2 2 5 2 5" xfId="12524" xr:uid="{00000000-0005-0000-0000-0000DF200000}"/>
    <cellStyle name="20% - Accent5 2 2 5 3" xfId="7643" xr:uid="{00000000-0005-0000-0000-0000E0200000}"/>
    <cellStyle name="20% - Accent5 2 2 5 3 2" xfId="24839" xr:uid="{00000000-0005-0000-0000-0000E1200000}"/>
    <cellStyle name="20% - Accent5 2 2 5 3 3" xfId="14438" xr:uid="{00000000-0005-0000-0000-0000E2200000}"/>
    <cellStyle name="20% - Accent5 2 2 5 4" xfId="4035" xr:uid="{00000000-0005-0000-0000-0000E3200000}"/>
    <cellStyle name="20% - Accent5 2 2 5 4 2" xfId="21231" xr:uid="{00000000-0005-0000-0000-0000E4200000}"/>
    <cellStyle name="20% - Accent5 2 2 5 5" xfId="18074" xr:uid="{00000000-0005-0000-0000-0000E5200000}"/>
    <cellStyle name="20% - Accent5 2 2 5 6" xfId="10830" xr:uid="{00000000-0005-0000-0000-0000E6200000}"/>
    <cellStyle name="20% - Accent5 2 2 6" xfId="1282" xr:uid="{00000000-0005-0000-0000-0000E7200000}"/>
    <cellStyle name="20% - Accent5 2 2 6 2" xfId="2883" xr:uid="{00000000-0005-0000-0000-0000E8200000}"/>
    <cellStyle name="20% - Accent5 2 2 6 2 2" xfId="9648" xr:uid="{00000000-0005-0000-0000-0000E9200000}"/>
    <cellStyle name="20% - Accent5 2 2 6 2 2 2" xfId="26844" xr:uid="{00000000-0005-0000-0000-0000EA200000}"/>
    <cellStyle name="20% - Accent5 2 2 6 2 2 3" xfId="16443" xr:uid="{00000000-0005-0000-0000-0000EB200000}"/>
    <cellStyle name="20% - Accent5 2 2 6 2 3" xfId="6040" xr:uid="{00000000-0005-0000-0000-0000EC200000}"/>
    <cellStyle name="20% - Accent5 2 2 6 2 3 2" xfId="23236" xr:uid="{00000000-0005-0000-0000-0000ED200000}"/>
    <cellStyle name="20% - Accent5 2 2 6 2 4" xfId="20079" xr:uid="{00000000-0005-0000-0000-0000EE200000}"/>
    <cellStyle name="20% - Accent5 2 2 6 2 5" xfId="12835" xr:uid="{00000000-0005-0000-0000-0000EF200000}"/>
    <cellStyle name="20% - Accent5 2 2 6 3" xfId="8051" xr:uid="{00000000-0005-0000-0000-0000F0200000}"/>
    <cellStyle name="20% - Accent5 2 2 6 3 2" xfId="25247" xr:uid="{00000000-0005-0000-0000-0000F1200000}"/>
    <cellStyle name="20% - Accent5 2 2 6 3 3" xfId="14846" xr:uid="{00000000-0005-0000-0000-0000F2200000}"/>
    <cellStyle name="20% - Accent5 2 2 6 4" xfId="4443" xr:uid="{00000000-0005-0000-0000-0000F3200000}"/>
    <cellStyle name="20% - Accent5 2 2 6 4 2" xfId="21639" xr:uid="{00000000-0005-0000-0000-0000F4200000}"/>
    <cellStyle name="20% - Accent5 2 2 6 5" xfId="18482" xr:uid="{00000000-0005-0000-0000-0000F5200000}"/>
    <cellStyle name="20% - Accent5 2 2 6 6" xfId="11238" xr:uid="{00000000-0005-0000-0000-0000F6200000}"/>
    <cellStyle name="20% - Accent5 2 2 7" xfId="1690" xr:uid="{00000000-0005-0000-0000-0000F7200000}"/>
    <cellStyle name="20% - Accent5 2 2 7 2" xfId="3279" xr:uid="{00000000-0005-0000-0000-0000F8200000}"/>
    <cellStyle name="20% - Accent5 2 2 7 2 2" xfId="10044" xr:uid="{00000000-0005-0000-0000-0000F9200000}"/>
    <cellStyle name="20% - Accent5 2 2 7 2 2 2" xfId="27240" xr:uid="{00000000-0005-0000-0000-0000FA200000}"/>
    <cellStyle name="20% - Accent5 2 2 7 2 2 3" xfId="16839" xr:uid="{00000000-0005-0000-0000-0000FB200000}"/>
    <cellStyle name="20% - Accent5 2 2 7 2 3" xfId="6436" xr:uid="{00000000-0005-0000-0000-0000FC200000}"/>
    <cellStyle name="20% - Accent5 2 2 7 2 3 2" xfId="23632" xr:uid="{00000000-0005-0000-0000-0000FD200000}"/>
    <cellStyle name="20% - Accent5 2 2 7 2 4" xfId="20475" xr:uid="{00000000-0005-0000-0000-0000FE200000}"/>
    <cellStyle name="20% - Accent5 2 2 7 2 5" xfId="13231" xr:uid="{00000000-0005-0000-0000-0000FF200000}"/>
    <cellStyle name="20% - Accent5 2 2 7 3" xfId="8459" xr:uid="{00000000-0005-0000-0000-000000210000}"/>
    <cellStyle name="20% - Accent5 2 2 7 3 2" xfId="25655" xr:uid="{00000000-0005-0000-0000-000001210000}"/>
    <cellStyle name="20% - Accent5 2 2 7 3 3" xfId="15254" xr:uid="{00000000-0005-0000-0000-000002210000}"/>
    <cellStyle name="20% - Accent5 2 2 7 4" xfId="4851" xr:uid="{00000000-0005-0000-0000-000003210000}"/>
    <cellStyle name="20% - Accent5 2 2 7 4 2" xfId="22047" xr:uid="{00000000-0005-0000-0000-000004210000}"/>
    <cellStyle name="20% - Accent5 2 2 7 5" xfId="18890" xr:uid="{00000000-0005-0000-0000-000005210000}"/>
    <cellStyle name="20% - Accent5 2 2 7 6" xfId="11646" xr:uid="{00000000-0005-0000-0000-000006210000}"/>
    <cellStyle name="20% - Accent5 2 2 8" xfId="2161" xr:uid="{00000000-0005-0000-0000-000007210000}"/>
    <cellStyle name="20% - Accent5 2 2 8 2" xfId="8927" xr:uid="{00000000-0005-0000-0000-000008210000}"/>
    <cellStyle name="20% - Accent5 2 2 8 2 2" xfId="26123" xr:uid="{00000000-0005-0000-0000-000009210000}"/>
    <cellStyle name="20% - Accent5 2 2 8 2 3" xfId="15722" xr:uid="{00000000-0005-0000-0000-00000A210000}"/>
    <cellStyle name="20% - Accent5 2 2 8 3" xfId="5319" xr:uid="{00000000-0005-0000-0000-00000B210000}"/>
    <cellStyle name="20% - Accent5 2 2 8 3 2" xfId="22515" xr:uid="{00000000-0005-0000-0000-00000C210000}"/>
    <cellStyle name="20% - Accent5 2 2 8 4" xfId="19358" xr:uid="{00000000-0005-0000-0000-00000D210000}"/>
    <cellStyle name="20% - Accent5 2 2 8 5" xfId="12114" xr:uid="{00000000-0005-0000-0000-00000E210000}"/>
    <cellStyle name="20% - Accent5 2 2 9" xfId="578" xr:uid="{00000000-0005-0000-0000-00000F210000}"/>
    <cellStyle name="20% - Accent5 2 2 9 2" xfId="7347" xr:uid="{00000000-0005-0000-0000-000010210000}"/>
    <cellStyle name="20% - Accent5 2 2 9 2 2" xfId="24543" xr:uid="{00000000-0005-0000-0000-000011210000}"/>
    <cellStyle name="20% - Accent5 2 2 9 3" xfId="17778" xr:uid="{00000000-0005-0000-0000-000012210000}"/>
    <cellStyle name="20% - Accent5 2 2 9 4" xfId="14142" xr:uid="{00000000-0005-0000-0000-000013210000}"/>
    <cellStyle name="20% - Accent5 2 3" xfId="121" xr:uid="{00000000-0005-0000-0000-000014210000}"/>
    <cellStyle name="20% - Accent5 2 3 10" xfId="6896" xr:uid="{00000000-0005-0000-0000-000015210000}"/>
    <cellStyle name="20% - Accent5 2 3 10 2" xfId="24092" xr:uid="{00000000-0005-0000-0000-000016210000}"/>
    <cellStyle name="20% - Accent5 2 3 10 3" xfId="13691" xr:uid="{00000000-0005-0000-0000-000017210000}"/>
    <cellStyle name="20% - Accent5 2 3 11" xfId="3767" xr:uid="{00000000-0005-0000-0000-000018210000}"/>
    <cellStyle name="20% - Accent5 2 3 11 2" xfId="20963" xr:uid="{00000000-0005-0000-0000-000019210000}"/>
    <cellStyle name="20% - Accent5 2 3 12" xfId="17327" xr:uid="{00000000-0005-0000-0000-00001A210000}"/>
    <cellStyle name="20% - Accent5 2 3 13" xfId="27774" xr:uid="{00000000-0005-0000-0000-00001B210000}"/>
    <cellStyle name="20% - Accent5 2 3 14" xfId="10562" xr:uid="{00000000-0005-0000-0000-00001C210000}"/>
    <cellStyle name="20% - Accent5 2 3 2" xfId="325" xr:uid="{00000000-0005-0000-0000-00001D210000}"/>
    <cellStyle name="20% - Accent5 2 3 2 10" xfId="27860" xr:uid="{00000000-0005-0000-0000-00001E210000}"/>
    <cellStyle name="20% - Accent5 2 3 2 11" xfId="10648" xr:uid="{00000000-0005-0000-0000-00001F210000}"/>
    <cellStyle name="20% - Accent5 2 3 2 2" xfId="1100" xr:uid="{00000000-0005-0000-0000-000020210000}"/>
    <cellStyle name="20% - Accent5 2 3 2 2 2" xfId="2713" xr:uid="{00000000-0005-0000-0000-000021210000}"/>
    <cellStyle name="20% - Accent5 2 3 2 2 2 2" xfId="9478" xr:uid="{00000000-0005-0000-0000-000022210000}"/>
    <cellStyle name="20% - Accent5 2 3 2 2 2 2 2" xfId="26674" xr:uid="{00000000-0005-0000-0000-000023210000}"/>
    <cellStyle name="20% - Accent5 2 3 2 2 2 2 3" xfId="16273" xr:uid="{00000000-0005-0000-0000-000024210000}"/>
    <cellStyle name="20% - Accent5 2 3 2 2 2 3" xfId="5870" xr:uid="{00000000-0005-0000-0000-000025210000}"/>
    <cellStyle name="20% - Accent5 2 3 2 2 2 3 2" xfId="23066" xr:uid="{00000000-0005-0000-0000-000026210000}"/>
    <cellStyle name="20% - Accent5 2 3 2 2 2 4" xfId="19909" xr:uid="{00000000-0005-0000-0000-000027210000}"/>
    <cellStyle name="20% - Accent5 2 3 2 2 2 5" xfId="12665" xr:uid="{00000000-0005-0000-0000-000028210000}"/>
    <cellStyle name="20% - Accent5 2 3 2 2 3" xfId="7869" xr:uid="{00000000-0005-0000-0000-000029210000}"/>
    <cellStyle name="20% - Accent5 2 3 2 2 3 2" xfId="25065" xr:uid="{00000000-0005-0000-0000-00002A210000}"/>
    <cellStyle name="20% - Accent5 2 3 2 2 3 3" xfId="14664" xr:uid="{00000000-0005-0000-0000-00002B210000}"/>
    <cellStyle name="20% - Accent5 2 3 2 2 4" xfId="4261" xr:uid="{00000000-0005-0000-0000-00002C210000}"/>
    <cellStyle name="20% - Accent5 2 3 2 2 4 2" xfId="21457" xr:uid="{00000000-0005-0000-0000-00002D210000}"/>
    <cellStyle name="20% - Accent5 2 3 2 2 5" xfId="18300" xr:uid="{00000000-0005-0000-0000-00002E210000}"/>
    <cellStyle name="20% - Accent5 2 3 2 2 6" xfId="11056" xr:uid="{00000000-0005-0000-0000-00002F210000}"/>
    <cellStyle name="20% - Accent5 2 3 2 3" xfId="1508" xr:uid="{00000000-0005-0000-0000-000030210000}"/>
    <cellStyle name="20% - Accent5 2 3 2 3 2" xfId="3109" xr:uid="{00000000-0005-0000-0000-000031210000}"/>
    <cellStyle name="20% - Accent5 2 3 2 3 2 2" xfId="9874" xr:uid="{00000000-0005-0000-0000-000032210000}"/>
    <cellStyle name="20% - Accent5 2 3 2 3 2 2 2" xfId="27070" xr:uid="{00000000-0005-0000-0000-000033210000}"/>
    <cellStyle name="20% - Accent5 2 3 2 3 2 2 3" xfId="16669" xr:uid="{00000000-0005-0000-0000-000034210000}"/>
    <cellStyle name="20% - Accent5 2 3 2 3 2 3" xfId="6266" xr:uid="{00000000-0005-0000-0000-000035210000}"/>
    <cellStyle name="20% - Accent5 2 3 2 3 2 3 2" xfId="23462" xr:uid="{00000000-0005-0000-0000-000036210000}"/>
    <cellStyle name="20% - Accent5 2 3 2 3 2 4" xfId="20305" xr:uid="{00000000-0005-0000-0000-000037210000}"/>
    <cellStyle name="20% - Accent5 2 3 2 3 2 5" xfId="13061" xr:uid="{00000000-0005-0000-0000-000038210000}"/>
    <cellStyle name="20% - Accent5 2 3 2 3 3" xfId="8277" xr:uid="{00000000-0005-0000-0000-000039210000}"/>
    <cellStyle name="20% - Accent5 2 3 2 3 3 2" xfId="25473" xr:uid="{00000000-0005-0000-0000-00003A210000}"/>
    <cellStyle name="20% - Accent5 2 3 2 3 3 3" xfId="15072" xr:uid="{00000000-0005-0000-0000-00003B210000}"/>
    <cellStyle name="20% - Accent5 2 3 2 3 4" xfId="4669" xr:uid="{00000000-0005-0000-0000-00003C210000}"/>
    <cellStyle name="20% - Accent5 2 3 2 3 4 2" xfId="21865" xr:uid="{00000000-0005-0000-0000-00003D210000}"/>
    <cellStyle name="20% - Accent5 2 3 2 3 5" xfId="18708" xr:uid="{00000000-0005-0000-0000-00003E210000}"/>
    <cellStyle name="20% - Accent5 2 3 2 3 6" xfId="11464" xr:uid="{00000000-0005-0000-0000-00003F210000}"/>
    <cellStyle name="20% - Accent5 2 3 2 4" xfId="1916" xr:uid="{00000000-0005-0000-0000-000040210000}"/>
    <cellStyle name="20% - Accent5 2 3 2 4 2" xfId="3505" xr:uid="{00000000-0005-0000-0000-000041210000}"/>
    <cellStyle name="20% - Accent5 2 3 2 4 2 2" xfId="10270" xr:uid="{00000000-0005-0000-0000-000042210000}"/>
    <cellStyle name="20% - Accent5 2 3 2 4 2 2 2" xfId="27466" xr:uid="{00000000-0005-0000-0000-000043210000}"/>
    <cellStyle name="20% - Accent5 2 3 2 4 2 2 3" xfId="17065" xr:uid="{00000000-0005-0000-0000-000044210000}"/>
    <cellStyle name="20% - Accent5 2 3 2 4 2 3" xfId="6662" xr:uid="{00000000-0005-0000-0000-000045210000}"/>
    <cellStyle name="20% - Accent5 2 3 2 4 2 3 2" xfId="23858" xr:uid="{00000000-0005-0000-0000-000046210000}"/>
    <cellStyle name="20% - Accent5 2 3 2 4 2 4" xfId="20701" xr:uid="{00000000-0005-0000-0000-000047210000}"/>
    <cellStyle name="20% - Accent5 2 3 2 4 2 5" xfId="13457" xr:uid="{00000000-0005-0000-0000-000048210000}"/>
    <cellStyle name="20% - Accent5 2 3 2 4 3" xfId="8685" xr:uid="{00000000-0005-0000-0000-000049210000}"/>
    <cellStyle name="20% - Accent5 2 3 2 4 3 2" xfId="25881" xr:uid="{00000000-0005-0000-0000-00004A210000}"/>
    <cellStyle name="20% - Accent5 2 3 2 4 3 3" xfId="15480" xr:uid="{00000000-0005-0000-0000-00004B210000}"/>
    <cellStyle name="20% - Accent5 2 3 2 4 4" xfId="5077" xr:uid="{00000000-0005-0000-0000-00004C210000}"/>
    <cellStyle name="20% - Accent5 2 3 2 4 4 2" xfId="22273" xr:uid="{00000000-0005-0000-0000-00004D210000}"/>
    <cellStyle name="20% - Accent5 2 3 2 4 5" xfId="19116" xr:uid="{00000000-0005-0000-0000-00004E210000}"/>
    <cellStyle name="20% - Accent5 2 3 2 4 6" xfId="11872" xr:uid="{00000000-0005-0000-0000-00004F210000}"/>
    <cellStyle name="20% - Accent5 2 3 2 5" xfId="2275" xr:uid="{00000000-0005-0000-0000-000050210000}"/>
    <cellStyle name="20% - Accent5 2 3 2 5 2" xfId="9041" xr:uid="{00000000-0005-0000-0000-000051210000}"/>
    <cellStyle name="20% - Accent5 2 3 2 5 2 2" xfId="26237" xr:uid="{00000000-0005-0000-0000-000052210000}"/>
    <cellStyle name="20% - Accent5 2 3 2 5 2 3" xfId="15836" xr:uid="{00000000-0005-0000-0000-000053210000}"/>
    <cellStyle name="20% - Accent5 2 3 2 5 3" xfId="5433" xr:uid="{00000000-0005-0000-0000-000054210000}"/>
    <cellStyle name="20% - Accent5 2 3 2 5 3 2" xfId="22629" xr:uid="{00000000-0005-0000-0000-000055210000}"/>
    <cellStyle name="20% - Accent5 2 3 2 5 4" xfId="19472" xr:uid="{00000000-0005-0000-0000-000056210000}"/>
    <cellStyle name="20% - Accent5 2 3 2 5 5" xfId="12228" xr:uid="{00000000-0005-0000-0000-000057210000}"/>
    <cellStyle name="20% - Accent5 2 3 2 6" xfId="692" xr:uid="{00000000-0005-0000-0000-000058210000}"/>
    <cellStyle name="20% - Accent5 2 3 2 6 2" xfId="7461" xr:uid="{00000000-0005-0000-0000-000059210000}"/>
    <cellStyle name="20% - Accent5 2 3 2 6 2 2" xfId="24657" xr:uid="{00000000-0005-0000-0000-00005A210000}"/>
    <cellStyle name="20% - Accent5 2 3 2 6 3" xfId="17892" xr:uid="{00000000-0005-0000-0000-00005B210000}"/>
    <cellStyle name="20% - Accent5 2 3 2 6 4" xfId="14256" xr:uid="{00000000-0005-0000-0000-00005C210000}"/>
    <cellStyle name="20% - Accent5 2 3 2 7" xfId="7094" xr:uid="{00000000-0005-0000-0000-00005D210000}"/>
    <cellStyle name="20% - Accent5 2 3 2 7 2" xfId="24290" xr:uid="{00000000-0005-0000-0000-00005E210000}"/>
    <cellStyle name="20% - Accent5 2 3 2 7 3" xfId="13889" xr:uid="{00000000-0005-0000-0000-00005F210000}"/>
    <cellStyle name="20% - Accent5 2 3 2 8" xfId="3853" xr:uid="{00000000-0005-0000-0000-000060210000}"/>
    <cellStyle name="20% - Accent5 2 3 2 8 2" xfId="21049" xr:uid="{00000000-0005-0000-0000-000061210000}"/>
    <cellStyle name="20% - Accent5 2 3 2 9" xfId="17525" xr:uid="{00000000-0005-0000-0000-000062210000}"/>
    <cellStyle name="20% - Accent5 2 3 3" xfId="423" xr:uid="{00000000-0005-0000-0000-000063210000}"/>
    <cellStyle name="20% - Accent5 2 3 3 10" xfId="27958" xr:uid="{00000000-0005-0000-0000-000064210000}"/>
    <cellStyle name="20% - Accent5 2 3 3 11" xfId="10746" xr:uid="{00000000-0005-0000-0000-000065210000}"/>
    <cellStyle name="20% - Accent5 2 3 3 2" xfId="1198" xr:uid="{00000000-0005-0000-0000-000066210000}"/>
    <cellStyle name="20% - Accent5 2 3 3 2 2" xfId="2811" xr:uid="{00000000-0005-0000-0000-000067210000}"/>
    <cellStyle name="20% - Accent5 2 3 3 2 2 2" xfId="9576" xr:uid="{00000000-0005-0000-0000-000068210000}"/>
    <cellStyle name="20% - Accent5 2 3 3 2 2 2 2" xfId="26772" xr:uid="{00000000-0005-0000-0000-000069210000}"/>
    <cellStyle name="20% - Accent5 2 3 3 2 2 2 3" xfId="16371" xr:uid="{00000000-0005-0000-0000-00006A210000}"/>
    <cellStyle name="20% - Accent5 2 3 3 2 2 3" xfId="5968" xr:uid="{00000000-0005-0000-0000-00006B210000}"/>
    <cellStyle name="20% - Accent5 2 3 3 2 2 3 2" xfId="23164" xr:uid="{00000000-0005-0000-0000-00006C210000}"/>
    <cellStyle name="20% - Accent5 2 3 3 2 2 4" xfId="20007" xr:uid="{00000000-0005-0000-0000-00006D210000}"/>
    <cellStyle name="20% - Accent5 2 3 3 2 2 5" xfId="12763" xr:uid="{00000000-0005-0000-0000-00006E210000}"/>
    <cellStyle name="20% - Accent5 2 3 3 2 3" xfId="7967" xr:uid="{00000000-0005-0000-0000-00006F210000}"/>
    <cellStyle name="20% - Accent5 2 3 3 2 3 2" xfId="25163" xr:uid="{00000000-0005-0000-0000-000070210000}"/>
    <cellStyle name="20% - Accent5 2 3 3 2 3 3" xfId="14762" xr:uid="{00000000-0005-0000-0000-000071210000}"/>
    <cellStyle name="20% - Accent5 2 3 3 2 4" xfId="4359" xr:uid="{00000000-0005-0000-0000-000072210000}"/>
    <cellStyle name="20% - Accent5 2 3 3 2 4 2" xfId="21555" xr:uid="{00000000-0005-0000-0000-000073210000}"/>
    <cellStyle name="20% - Accent5 2 3 3 2 5" xfId="18398" xr:uid="{00000000-0005-0000-0000-000074210000}"/>
    <cellStyle name="20% - Accent5 2 3 3 2 6" xfId="11154" xr:uid="{00000000-0005-0000-0000-000075210000}"/>
    <cellStyle name="20% - Accent5 2 3 3 3" xfId="1606" xr:uid="{00000000-0005-0000-0000-000076210000}"/>
    <cellStyle name="20% - Accent5 2 3 3 3 2" xfId="3207" xr:uid="{00000000-0005-0000-0000-000077210000}"/>
    <cellStyle name="20% - Accent5 2 3 3 3 2 2" xfId="9972" xr:uid="{00000000-0005-0000-0000-000078210000}"/>
    <cellStyle name="20% - Accent5 2 3 3 3 2 2 2" xfId="27168" xr:uid="{00000000-0005-0000-0000-000079210000}"/>
    <cellStyle name="20% - Accent5 2 3 3 3 2 2 3" xfId="16767" xr:uid="{00000000-0005-0000-0000-00007A210000}"/>
    <cellStyle name="20% - Accent5 2 3 3 3 2 3" xfId="6364" xr:uid="{00000000-0005-0000-0000-00007B210000}"/>
    <cellStyle name="20% - Accent5 2 3 3 3 2 3 2" xfId="23560" xr:uid="{00000000-0005-0000-0000-00007C210000}"/>
    <cellStyle name="20% - Accent5 2 3 3 3 2 4" xfId="20403" xr:uid="{00000000-0005-0000-0000-00007D210000}"/>
    <cellStyle name="20% - Accent5 2 3 3 3 2 5" xfId="13159" xr:uid="{00000000-0005-0000-0000-00007E210000}"/>
    <cellStyle name="20% - Accent5 2 3 3 3 3" xfId="8375" xr:uid="{00000000-0005-0000-0000-00007F210000}"/>
    <cellStyle name="20% - Accent5 2 3 3 3 3 2" xfId="25571" xr:uid="{00000000-0005-0000-0000-000080210000}"/>
    <cellStyle name="20% - Accent5 2 3 3 3 3 3" xfId="15170" xr:uid="{00000000-0005-0000-0000-000081210000}"/>
    <cellStyle name="20% - Accent5 2 3 3 3 4" xfId="4767" xr:uid="{00000000-0005-0000-0000-000082210000}"/>
    <cellStyle name="20% - Accent5 2 3 3 3 4 2" xfId="21963" xr:uid="{00000000-0005-0000-0000-000083210000}"/>
    <cellStyle name="20% - Accent5 2 3 3 3 5" xfId="18806" xr:uid="{00000000-0005-0000-0000-000084210000}"/>
    <cellStyle name="20% - Accent5 2 3 3 3 6" xfId="11562" xr:uid="{00000000-0005-0000-0000-000085210000}"/>
    <cellStyle name="20% - Accent5 2 3 3 4" xfId="2014" xr:uid="{00000000-0005-0000-0000-000086210000}"/>
    <cellStyle name="20% - Accent5 2 3 3 4 2" xfId="3603" xr:uid="{00000000-0005-0000-0000-000087210000}"/>
    <cellStyle name="20% - Accent5 2 3 3 4 2 2" xfId="10368" xr:uid="{00000000-0005-0000-0000-000088210000}"/>
    <cellStyle name="20% - Accent5 2 3 3 4 2 2 2" xfId="27564" xr:uid="{00000000-0005-0000-0000-000089210000}"/>
    <cellStyle name="20% - Accent5 2 3 3 4 2 2 3" xfId="17163" xr:uid="{00000000-0005-0000-0000-00008A210000}"/>
    <cellStyle name="20% - Accent5 2 3 3 4 2 3" xfId="6760" xr:uid="{00000000-0005-0000-0000-00008B210000}"/>
    <cellStyle name="20% - Accent5 2 3 3 4 2 3 2" xfId="23956" xr:uid="{00000000-0005-0000-0000-00008C210000}"/>
    <cellStyle name="20% - Accent5 2 3 3 4 2 4" xfId="20799" xr:uid="{00000000-0005-0000-0000-00008D210000}"/>
    <cellStyle name="20% - Accent5 2 3 3 4 2 5" xfId="13555" xr:uid="{00000000-0005-0000-0000-00008E210000}"/>
    <cellStyle name="20% - Accent5 2 3 3 4 3" xfId="8783" xr:uid="{00000000-0005-0000-0000-00008F210000}"/>
    <cellStyle name="20% - Accent5 2 3 3 4 3 2" xfId="25979" xr:uid="{00000000-0005-0000-0000-000090210000}"/>
    <cellStyle name="20% - Accent5 2 3 3 4 3 3" xfId="15578" xr:uid="{00000000-0005-0000-0000-000091210000}"/>
    <cellStyle name="20% - Accent5 2 3 3 4 4" xfId="5175" xr:uid="{00000000-0005-0000-0000-000092210000}"/>
    <cellStyle name="20% - Accent5 2 3 3 4 4 2" xfId="22371" xr:uid="{00000000-0005-0000-0000-000093210000}"/>
    <cellStyle name="20% - Accent5 2 3 3 4 5" xfId="19214" xr:uid="{00000000-0005-0000-0000-000094210000}"/>
    <cellStyle name="20% - Accent5 2 3 3 4 6" xfId="11970" xr:uid="{00000000-0005-0000-0000-000095210000}"/>
    <cellStyle name="20% - Accent5 2 3 3 5" xfId="2373" xr:uid="{00000000-0005-0000-0000-000096210000}"/>
    <cellStyle name="20% - Accent5 2 3 3 5 2" xfId="9139" xr:uid="{00000000-0005-0000-0000-000097210000}"/>
    <cellStyle name="20% - Accent5 2 3 3 5 2 2" xfId="26335" xr:uid="{00000000-0005-0000-0000-000098210000}"/>
    <cellStyle name="20% - Accent5 2 3 3 5 2 3" xfId="15934" xr:uid="{00000000-0005-0000-0000-000099210000}"/>
    <cellStyle name="20% - Accent5 2 3 3 5 3" xfId="5531" xr:uid="{00000000-0005-0000-0000-00009A210000}"/>
    <cellStyle name="20% - Accent5 2 3 3 5 3 2" xfId="22727" xr:uid="{00000000-0005-0000-0000-00009B210000}"/>
    <cellStyle name="20% - Accent5 2 3 3 5 4" xfId="19570" xr:uid="{00000000-0005-0000-0000-00009C210000}"/>
    <cellStyle name="20% - Accent5 2 3 3 5 5" xfId="12326" xr:uid="{00000000-0005-0000-0000-00009D210000}"/>
    <cellStyle name="20% - Accent5 2 3 3 6" xfId="790" xr:uid="{00000000-0005-0000-0000-00009E210000}"/>
    <cellStyle name="20% - Accent5 2 3 3 6 2" xfId="7559" xr:uid="{00000000-0005-0000-0000-00009F210000}"/>
    <cellStyle name="20% - Accent5 2 3 3 6 2 2" xfId="24755" xr:uid="{00000000-0005-0000-0000-0000A0210000}"/>
    <cellStyle name="20% - Accent5 2 3 3 6 3" xfId="17990" xr:uid="{00000000-0005-0000-0000-0000A1210000}"/>
    <cellStyle name="20% - Accent5 2 3 3 6 4" xfId="14354" xr:uid="{00000000-0005-0000-0000-0000A2210000}"/>
    <cellStyle name="20% - Accent5 2 3 3 7" xfId="7192" xr:uid="{00000000-0005-0000-0000-0000A3210000}"/>
    <cellStyle name="20% - Accent5 2 3 3 7 2" xfId="24388" xr:uid="{00000000-0005-0000-0000-0000A4210000}"/>
    <cellStyle name="20% - Accent5 2 3 3 7 3" xfId="13987" xr:uid="{00000000-0005-0000-0000-0000A5210000}"/>
    <cellStyle name="20% - Accent5 2 3 3 8" xfId="3951" xr:uid="{00000000-0005-0000-0000-0000A6210000}"/>
    <cellStyle name="20% - Accent5 2 3 3 8 2" xfId="21147" xr:uid="{00000000-0005-0000-0000-0000A7210000}"/>
    <cellStyle name="20% - Accent5 2 3 3 9" xfId="17623" xr:uid="{00000000-0005-0000-0000-0000A8210000}"/>
    <cellStyle name="20% - Accent5 2 3 4" xfId="239" xr:uid="{00000000-0005-0000-0000-0000A9210000}"/>
    <cellStyle name="20% - Accent5 2 3 4 2" xfId="1422" xr:uid="{00000000-0005-0000-0000-0000AA210000}"/>
    <cellStyle name="20% - Accent5 2 3 4 2 2" xfId="3023" xr:uid="{00000000-0005-0000-0000-0000AB210000}"/>
    <cellStyle name="20% - Accent5 2 3 4 2 2 2" xfId="9788" xr:uid="{00000000-0005-0000-0000-0000AC210000}"/>
    <cellStyle name="20% - Accent5 2 3 4 2 2 2 2" xfId="26984" xr:uid="{00000000-0005-0000-0000-0000AD210000}"/>
    <cellStyle name="20% - Accent5 2 3 4 2 2 2 3" xfId="16583" xr:uid="{00000000-0005-0000-0000-0000AE210000}"/>
    <cellStyle name="20% - Accent5 2 3 4 2 2 3" xfId="6180" xr:uid="{00000000-0005-0000-0000-0000AF210000}"/>
    <cellStyle name="20% - Accent5 2 3 4 2 2 3 2" xfId="23376" xr:uid="{00000000-0005-0000-0000-0000B0210000}"/>
    <cellStyle name="20% - Accent5 2 3 4 2 2 4" xfId="20219" xr:uid="{00000000-0005-0000-0000-0000B1210000}"/>
    <cellStyle name="20% - Accent5 2 3 4 2 2 5" xfId="12975" xr:uid="{00000000-0005-0000-0000-0000B2210000}"/>
    <cellStyle name="20% - Accent5 2 3 4 2 3" xfId="8191" xr:uid="{00000000-0005-0000-0000-0000B3210000}"/>
    <cellStyle name="20% - Accent5 2 3 4 2 3 2" xfId="25387" xr:uid="{00000000-0005-0000-0000-0000B4210000}"/>
    <cellStyle name="20% - Accent5 2 3 4 2 3 3" xfId="14986" xr:uid="{00000000-0005-0000-0000-0000B5210000}"/>
    <cellStyle name="20% - Accent5 2 3 4 2 4" xfId="4583" xr:uid="{00000000-0005-0000-0000-0000B6210000}"/>
    <cellStyle name="20% - Accent5 2 3 4 2 4 2" xfId="21779" xr:uid="{00000000-0005-0000-0000-0000B7210000}"/>
    <cellStyle name="20% - Accent5 2 3 4 2 5" xfId="18622" xr:uid="{00000000-0005-0000-0000-0000B8210000}"/>
    <cellStyle name="20% - Accent5 2 3 4 2 6" xfId="11378" xr:uid="{00000000-0005-0000-0000-0000B9210000}"/>
    <cellStyle name="20% - Accent5 2 3 4 3" xfId="1830" xr:uid="{00000000-0005-0000-0000-0000BA210000}"/>
    <cellStyle name="20% - Accent5 2 3 4 3 2" xfId="3419" xr:uid="{00000000-0005-0000-0000-0000BB210000}"/>
    <cellStyle name="20% - Accent5 2 3 4 3 2 2" xfId="10184" xr:uid="{00000000-0005-0000-0000-0000BC210000}"/>
    <cellStyle name="20% - Accent5 2 3 4 3 2 2 2" xfId="27380" xr:uid="{00000000-0005-0000-0000-0000BD210000}"/>
    <cellStyle name="20% - Accent5 2 3 4 3 2 2 3" xfId="16979" xr:uid="{00000000-0005-0000-0000-0000BE210000}"/>
    <cellStyle name="20% - Accent5 2 3 4 3 2 3" xfId="6576" xr:uid="{00000000-0005-0000-0000-0000BF210000}"/>
    <cellStyle name="20% - Accent5 2 3 4 3 2 3 2" xfId="23772" xr:uid="{00000000-0005-0000-0000-0000C0210000}"/>
    <cellStyle name="20% - Accent5 2 3 4 3 2 4" xfId="20615" xr:uid="{00000000-0005-0000-0000-0000C1210000}"/>
    <cellStyle name="20% - Accent5 2 3 4 3 2 5" xfId="13371" xr:uid="{00000000-0005-0000-0000-0000C2210000}"/>
    <cellStyle name="20% - Accent5 2 3 4 3 3" xfId="8599" xr:uid="{00000000-0005-0000-0000-0000C3210000}"/>
    <cellStyle name="20% - Accent5 2 3 4 3 3 2" xfId="25795" xr:uid="{00000000-0005-0000-0000-0000C4210000}"/>
    <cellStyle name="20% - Accent5 2 3 4 3 3 3" xfId="15394" xr:uid="{00000000-0005-0000-0000-0000C5210000}"/>
    <cellStyle name="20% - Accent5 2 3 4 3 4" xfId="4991" xr:uid="{00000000-0005-0000-0000-0000C6210000}"/>
    <cellStyle name="20% - Accent5 2 3 4 3 4 2" xfId="22187" xr:uid="{00000000-0005-0000-0000-0000C7210000}"/>
    <cellStyle name="20% - Accent5 2 3 4 3 5" xfId="19030" xr:uid="{00000000-0005-0000-0000-0000C8210000}"/>
    <cellStyle name="20% - Accent5 2 3 4 3 6" xfId="11786" xr:uid="{00000000-0005-0000-0000-0000C9210000}"/>
    <cellStyle name="20% - Accent5 2 3 4 4" xfId="2435" xr:uid="{00000000-0005-0000-0000-0000CA210000}"/>
    <cellStyle name="20% - Accent5 2 3 4 4 2" xfId="9200" xr:uid="{00000000-0005-0000-0000-0000CB210000}"/>
    <cellStyle name="20% - Accent5 2 3 4 4 2 2" xfId="26396" xr:uid="{00000000-0005-0000-0000-0000CC210000}"/>
    <cellStyle name="20% - Accent5 2 3 4 4 2 3" xfId="15995" xr:uid="{00000000-0005-0000-0000-0000CD210000}"/>
    <cellStyle name="20% - Accent5 2 3 4 4 3" xfId="5592" xr:uid="{00000000-0005-0000-0000-0000CE210000}"/>
    <cellStyle name="20% - Accent5 2 3 4 4 3 2" xfId="22788" xr:uid="{00000000-0005-0000-0000-0000CF210000}"/>
    <cellStyle name="20% - Accent5 2 3 4 4 4" xfId="19631" xr:uid="{00000000-0005-0000-0000-0000D0210000}"/>
    <cellStyle name="20% - Accent5 2 3 4 4 5" xfId="12387" xr:uid="{00000000-0005-0000-0000-0000D1210000}"/>
    <cellStyle name="20% - Accent5 2 3 4 5" xfId="1014" xr:uid="{00000000-0005-0000-0000-0000D2210000}"/>
    <cellStyle name="20% - Accent5 2 3 4 5 2" xfId="7783" xr:uid="{00000000-0005-0000-0000-0000D3210000}"/>
    <cellStyle name="20% - Accent5 2 3 4 5 2 2" xfId="24979" xr:uid="{00000000-0005-0000-0000-0000D4210000}"/>
    <cellStyle name="20% - Accent5 2 3 4 5 3" xfId="18214" xr:uid="{00000000-0005-0000-0000-0000D5210000}"/>
    <cellStyle name="20% - Accent5 2 3 4 5 4" xfId="14578" xr:uid="{00000000-0005-0000-0000-0000D6210000}"/>
    <cellStyle name="20% - Accent5 2 3 4 6" xfId="7008" xr:uid="{00000000-0005-0000-0000-0000D7210000}"/>
    <cellStyle name="20% - Accent5 2 3 4 6 2" xfId="24204" xr:uid="{00000000-0005-0000-0000-0000D8210000}"/>
    <cellStyle name="20% - Accent5 2 3 4 6 3" xfId="13803" xr:uid="{00000000-0005-0000-0000-0000D9210000}"/>
    <cellStyle name="20% - Accent5 2 3 4 7" xfId="4175" xr:uid="{00000000-0005-0000-0000-0000DA210000}"/>
    <cellStyle name="20% - Accent5 2 3 4 7 2" xfId="21371" xr:uid="{00000000-0005-0000-0000-0000DB210000}"/>
    <cellStyle name="20% - Accent5 2 3 4 8" xfId="17439" xr:uid="{00000000-0005-0000-0000-0000DC210000}"/>
    <cellStyle name="20% - Accent5 2 3 4 9" xfId="10970" xr:uid="{00000000-0005-0000-0000-0000DD210000}"/>
    <cellStyle name="20% - Accent5 2 3 5" xfId="902" xr:uid="{00000000-0005-0000-0000-0000DE210000}"/>
    <cellStyle name="20% - Accent5 2 3 5 2" xfId="2600" xr:uid="{00000000-0005-0000-0000-0000DF210000}"/>
    <cellStyle name="20% - Accent5 2 3 5 2 2" xfId="9365" xr:uid="{00000000-0005-0000-0000-0000E0210000}"/>
    <cellStyle name="20% - Accent5 2 3 5 2 2 2" xfId="26561" xr:uid="{00000000-0005-0000-0000-0000E1210000}"/>
    <cellStyle name="20% - Accent5 2 3 5 2 2 3" xfId="16160" xr:uid="{00000000-0005-0000-0000-0000E2210000}"/>
    <cellStyle name="20% - Accent5 2 3 5 2 3" xfId="5757" xr:uid="{00000000-0005-0000-0000-0000E3210000}"/>
    <cellStyle name="20% - Accent5 2 3 5 2 3 2" xfId="22953" xr:uid="{00000000-0005-0000-0000-0000E4210000}"/>
    <cellStyle name="20% - Accent5 2 3 5 2 4" xfId="19796" xr:uid="{00000000-0005-0000-0000-0000E5210000}"/>
    <cellStyle name="20% - Accent5 2 3 5 2 5" xfId="12552" xr:uid="{00000000-0005-0000-0000-0000E6210000}"/>
    <cellStyle name="20% - Accent5 2 3 5 3" xfId="7671" xr:uid="{00000000-0005-0000-0000-0000E7210000}"/>
    <cellStyle name="20% - Accent5 2 3 5 3 2" xfId="24867" xr:uid="{00000000-0005-0000-0000-0000E8210000}"/>
    <cellStyle name="20% - Accent5 2 3 5 3 3" xfId="14466" xr:uid="{00000000-0005-0000-0000-0000E9210000}"/>
    <cellStyle name="20% - Accent5 2 3 5 4" xfId="4063" xr:uid="{00000000-0005-0000-0000-0000EA210000}"/>
    <cellStyle name="20% - Accent5 2 3 5 4 2" xfId="21259" xr:uid="{00000000-0005-0000-0000-0000EB210000}"/>
    <cellStyle name="20% - Accent5 2 3 5 5" xfId="18102" xr:uid="{00000000-0005-0000-0000-0000EC210000}"/>
    <cellStyle name="20% - Accent5 2 3 5 6" xfId="10858" xr:uid="{00000000-0005-0000-0000-0000ED210000}"/>
    <cellStyle name="20% - Accent5 2 3 6" xfId="1310" xr:uid="{00000000-0005-0000-0000-0000EE210000}"/>
    <cellStyle name="20% - Accent5 2 3 6 2" xfId="2911" xr:uid="{00000000-0005-0000-0000-0000EF210000}"/>
    <cellStyle name="20% - Accent5 2 3 6 2 2" xfId="9676" xr:uid="{00000000-0005-0000-0000-0000F0210000}"/>
    <cellStyle name="20% - Accent5 2 3 6 2 2 2" xfId="26872" xr:uid="{00000000-0005-0000-0000-0000F1210000}"/>
    <cellStyle name="20% - Accent5 2 3 6 2 2 3" xfId="16471" xr:uid="{00000000-0005-0000-0000-0000F2210000}"/>
    <cellStyle name="20% - Accent5 2 3 6 2 3" xfId="6068" xr:uid="{00000000-0005-0000-0000-0000F3210000}"/>
    <cellStyle name="20% - Accent5 2 3 6 2 3 2" xfId="23264" xr:uid="{00000000-0005-0000-0000-0000F4210000}"/>
    <cellStyle name="20% - Accent5 2 3 6 2 4" xfId="20107" xr:uid="{00000000-0005-0000-0000-0000F5210000}"/>
    <cellStyle name="20% - Accent5 2 3 6 2 5" xfId="12863" xr:uid="{00000000-0005-0000-0000-0000F6210000}"/>
    <cellStyle name="20% - Accent5 2 3 6 3" xfId="8079" xr:uid="{00000000-0005-0000-0000-0000F7210000}"/>
    <cellStyle name="20% - Accent5 2 3 6 3 2" xfId="25275" xr:uid="{00000000-0005-0000-0000-0000F8210000}"/>
    <cellStyle name="20% - Accent5 2 3 6 3 3" xfId="14874" xr:uid="{00000000-0005-0000-0000-0000F9210000}"/>
    <cellStyle name="20% - Accent5 2 3 6 4" xfId="4471" xr:uid="{00000000-0005-0000-0000-0000FA210000}"/>
    <cellStyle name="20% - Accent5 2 3 6 4 2" xfId="21667" xr:uid="{00000000-0005-0000-0000-0000FB210000}"/>
    <cellStyle name="20% - Accent5 2 3 6 5" xfId="18510" xr:uid="{00000000-0005-0000-0000-0000FC210000}"/>
    <cellStyle name="20% - Accent5 2 3 6 6" xfId="11266" xr:uid="{00000000-0005-0000-0000-0000FD210000}"/>
    <cellStyle name="20% - Accent5 2 3 7" xfId="1718" xr:uid="{00000000-0005-0000-0000-0000FE210000}"/>
    <cellStyle name="20% - Accent5 2 3 7 2" xfId="3307" xr:uid="{00000000-0005-0000-0000-0000FF210000}"/>
    <cellStyle name="20% - Accent5 2 3 7 2 2" xfId="10072" xr:uid="{00000000-0005-0000-0000-000000220000}"/>
    <cellStyle name="20% - Accent5 2 3 7 2 2 2" xfId="27268" xr:uid="{00000000-0005-0000-0000-000001220000}"/>
    <cellStyle name="20% - Accent5 2 3 7 2 2 3" xfId="16867" xr:uid="{00000000-0005-0000-0000-000002220000}"/>
    <cellStyle name="20% - Accent5 2 3 7 2 3" xfId="6464" xr:uid="{00000000-0005-0000-0000-000003220000}"/>
    <cellStyle name="20% - Accent5 2 3 7 2 3 2" xfId="23660" xr:uid="{00000000-0005-0000-0000-000004220000}"/>
    <cellStyle name="20% - Accent5 2 3 7 2 4" xfId="20503" xr:uid="{00000000-0005-0000-0000-000005220000}"/>
    <cellStyle name="20% - Accent5 2 3 7 2 5" xfId="13259" xr:uid="{00000000-0005-0000-0000-000006220000}"/>
    <cellStyle name="20% - Accent5 2 3 7 3" xfId="8487" xr:uid="{00000000-0005-0000-0000-000007220000}"/>
    <cellStyle name="20% - Accent5 2 3 7 3 2" xfId="25683" xr:uid="{00000000-0005-0000-0000-000008220000}"/>
    <cellStyle name="20% - Accent5 2 3 7 3 3" xfId="15282" xr:uid="{00000000-0005-0000-0000-000009220000}"/>
    <cellStyle name="20% - Accent5 2 3 7 4" xfId="4879" xr:uid="{00000000-0005-0000-0000-00000A220000}"/>
    <cellStyle name="20% - Accent5 2 3 7 4 2" xfId="22075" xr:uid="{00000000-0005-0000-0000-00000B220000}"/>
    <cellStyle name="20% - Accent5 2 3 7 5" xfId="18918" xr:uid="{00000000-0005-0000-0000-00000C220000}"/>
    <cellStyle name="20% - Accent5 2 3 7 6" xfId="11674" xr:uid="{00000000-0005-0000-0000-00000D220000}"/>
    <cellStyle name="20% - Accent5 2 3 8" xfId="2189" xr:uid="{00000000-0005-0000-0000-00000E220000}"/>
    <cellStyle name="20% - Accent5 2 3 8 2" xfId="8955" xr:uid="{00000000-0005-0000-0000-00000F220000}"/>
    <cellStyle name="20% - Accent5 2 3 8 2 2" xfId="26151" xr:uid="{00000000-0005-0000-0000-000010220000}"/>
    <cellStyle name="20% - Accent5 2 3 8 2 3" xfId="15750" xr:uid="{00000000-0005-0000-0000-000011220000}"/>
    <cellStyle name="20% - Accent5 2 3 8 3" xfId="5347" xr:uid="{00000000-0005-0000-0000-000012220000}"/>
    <cellStyle name="20% - Accent5 2 3 8 3 2" xfId="22543" xr:uid="{00000000-0005-0000-0000-000013220000}"/>
    <cellStyle name="20% - Accent5 2 3 8 4" xfId="19386" xr:uid="{00000000-0005-0000-0000-000014220000}"/>
    <cellStyle name="20% - Accent5 2 3 8 5" xfId="12142" xr:uid="{00000000-0005-0000-0000-000015220000}"/>
    <cellStyle name="20% - Accent5 2 3 9" xfId="606" xr:uid="{00000000-0005-0000-0000-000016220000}"/>
    <cellStyle name="20% - Accent5 2 3 9 2" xfId="7375" xr:uid="{00000000-0005-0000-0000-000017220000}"/>
    <cellStyle name="20% - Accent5 2 3 9 2 2" xfId="24571" xr:uid="{00000000-0005-0000-0000-000018220000}"/>
    <cellStyle name="20% - Accent5 2 3 9 3" xfId="17806" xr:uid="{00000000-0005-0000-0000-000019220000}"/>
    <cellStyle name="20% - Accent5 2 3 9 4" xfId="14170" xr:uid="{00000000-0005-0000-0000-00001A220000}"/>
    <cellStyle name="20% - Accent5 2 4" xfId="175" xr:uid="{00000000-0005-0000-0000-00001B220000}"/>
    <cellStyle name="20% - Accent5 2 4 10" xfId="27712" xr:uid="{00000000-0005-0000-0000-00001C220000}"/>
    <cellStyle name="20% - Accent5 2 4 11" xfId="10500" xr:uid="{00000000-0005-0000-0000-00001D220000}"/>
    <cellStyle name="20% - Accent5 2 4 2" xfId="952" xr:uid="{00000000-0005-0000-0000-00001E220000}"/>
    <cellStyle name="20% - Accent5 2 4 2 2" xfId="2622" xr:uid="{00000000-0005-0000-0000-00001F220000}"/>
    <cellStyle name="20% - Accent5 2 4 2 2 2" xfId="9387" xr:uid="{00000000-0005-0000-0000-000020220000}"/>
    <cellStyle name="20% - Accent5 2 4 2 2 2 2" xfId="26583" xr:uid="{00000000-0005-0000-0000-000021220000}"/>
    <cellStyle name="20% - Accent5 2 4 2 2 2 3" xfId="16182" xr:uid="{00000000-0005-0000-0000-000022220000}"/>
    <cellStyle name="20% - Accent5 2 4 2 2 3" xfId="5779" xr:uid="{00000000-0005-0000-0000-000023220000}"/>
    <cellStyle name="20% - Accent5 2 4 2 2 3 2" xfId="22975" xr:uid="{00000000-0005-0000-0000-000024220000}"/>
    <cellStyle name="20% - Accent5 2 4 2 2 4" xfId="19818" xr:uid="{00000000-0005-0000-0000-000025220000}"/>
    <cellStyle name="20% - Accent5 2 4 2 2 5" xfId="12574" xr:uid="{00000000-0005-0000-0000-000026220000}"/>
    <cellStyle name="20% - Accent5 2 4 2 3" xfId="7721" xr:uid="{00000000-0005-0000-0000-000027220000}"/>
    <cellStyle name="20% - Accent5 2 4 2 3 2" xfId="24917" xr:uid="{00000000-0005-0000-0000-000028220000}"/>
    <cellStyle name="20% - Accent5 2 4 2 3 3" xfId="14516" xr:uid="{00000000-0005-0000-0000-000029220000}"/>
    <cellStyle name="20% - Accent5 2 4 2 4" xfId="4113" xr:uid="{00000000-0005-0000-0000-00002A220000}"/>
    <cellStyle name="20% - Accent5 2 4 2 4 2" xfId="21309" xr:uid="{00000000-0005-0000-0000-00002B220000}"/>
    <cellStyle name="20% - Accent5 2 4 2 5" xfId="18152" xr:uid="{00000000-0005-0000-0000-00002C220000}"/>
    <cellStyle name="20% - Accent5 2 4 2 6" xfId="10908" xr:uid="{00000000-0005-0000-0000-00002D220000}"/>
    <cellStyle name="20% - Accent5 2 4 3" xfId="1360" xr:uid="{00000000-0005-0000-0000-00002E220000}"/>
    <cellStyle name="20% - Accent5 2 4 3 2" xfId="2961" xr:uid="{00000000-0005-0000-0000-00002F220000}"/>
    <cellStyle name="20% - Accent5 2 4 3 2 2" xfId="9726" xr:uid="{00000000-0005-0000-0000-000030220000}"/>
    <cellStyle name="20% - Accent5 2 4 3 2 2 2" xfId="26922" xr:uid="{00000000-0005-0000-0000-000031220000}"/>
    <cellStyle name="20% - Accent5 2 4 3 2 2 3" xfId="16521" xr:uid="{00000000-0005-0000-0000-000032220000}"/>
    <cellStyle name="20% - Accent5 2 4 3 2 3" xfId="6118" xr:uid="{00000000-0005-0000-0000-000033220000}"/>
    <cellStyle name="20% - Accent5 2 4 3 2 3 2" xfId="23314" xr:uid="{00000000-0005-0000-0000-000034220000}"/>
    <cellStyle name="20% - Accent5 2 4 3 2 4" xfId="20157" xr:uid="{00000000-0005-0000-0000-000035220000}"/>
    <cellStyle name="20% - Accent5 2 4 3 2 5" xfId="12913" xr:uid="{00000000-0005-0000-0000-000036220000}"/>
    <cellStyle name="20% - Accent5 2 4 3 3" xfId="8129" xr:uid="{00000000-0005-0000-0000-000037220000}"/>
    <cellStyle name="20% - Accent5 2 4 3 3 2" xfId="25325" xr:uid="{00000000-0005-0000-0000-000038220000}"/>
    <cellStyle name="20% - Accent5 2 4 3 3 3" xfId="14924" xr:uid="{00000000-0005-0000-0000-000039220000}"/>
    <cellStyle name="20% - Accent5 2 4 3 4" xfId="4521" xr:uid="{00000000-0005-0000-0000-00003A220000}"/>
    <cellStyle name="20% - Accent5 2 4 3 4 2" xfId="21717" xr:uid="{00000000-0005-0000-0000-00003B220000}"/>
    <cellStyle name="20% - Accent5 2 4 3 5" xfId="18560" xr:uid="{00000000-0005-0000-0000-00003C220000}"/>
    <cellStyle name="20% - Accent5 2 4 3 6" xfId="11316" xr:uid="{00000000-0005-0000-0000-00003D220000}"/>
    <cellStyle name="20% - Accent5 2 4 4" xfId="1768" xr:uid="{00000000-0005-0000-0000-00003E220000}"/>
    <cellStyle name="20% - Accent5 2 4 4 2" xfId="3357" xr:uid="{00000000-0005-0000-0000-00003F220000}"/>
    <cellStyle name="20% - Accent5 2 4 4 2 2" xfId="10122" xr:uid="{00000000-0005-0000-0000-000040220000}"/>
    <cellStyle name="20% - Accent5 2 4 4 2 2 2" xfId="27318" xr:uid="{00000000-0005-0000-0000-000041220000}"/>
    <cellStyle name="20% - Accent5 2 4 4 2 2 3" xfId="16917" xr:uid="{00000000-0005-0000-0000-000042220000}"/>
    <cellStyle name="20% - Accent5 2 4 4 2 3" xfId="6514" xr:uid="{00000000-0005-0000-0000-000043220000}"/>
    <cellStyle name="20% - Accent5 2 4 4 2 3 2" xfId="23710" xr:uid="{00000000-0005-0000-0000-000044220000}"/>
    <cellStyle name="20% - Accent5 2 4 4 2 4" xfId="20553" xr:uid="{00000000-0005-0000-0000-000045220000}"/>
    <cellStyle name="20% - Accent5 2 4 4 2 5" xfId="13309" xr:uid="{00000000-0005-0000-0000-000046220000}"/>
    <cellStyle name="20% - Accent5 2 4 4 3" xfId="8537" xr:uid="{00000000-0005-0000-0000-000047220000}"/>
    <cellStyle name="20% - Accent5 2 4 4 3 2" xfId="25733" xr:uid="{00000000-0005-0000-0000-000048220000}"/>
    <cellStyle name="20% - Accent5 2 4 4 3 3" xfId="15332" xr:uid="{00000000-0005-0000-0000-000049220000}"/>
    <cellStyle name="20% - Accent5 2 4 4 4" xfId="4929" xr:uid="{00000000-0005-0000-0000-00004A220000}"/>
    <cellStyle name="20% - Accent5 2 4 4 4 2" xfId="22125" xr:uid="{00000000-0005-0000-0000-00004B220000}"/>
    <cellStyle name="20% - Accent5 2 4 4 5" xfId="18968" xr:uid="{00000000-0005-0000-0000-00004C220000}"/>
    <cellStyle name="20% - Accent5 2 4 4 6" xfId="11724" xr:uid="{00000000-0005-0000-0000-00004D220000}"/>
    <cellStyle name="20% - Accent5 2 4 5" xfId="2127" xr:uid="{00000000-0005-0000-0000-00004E220000}"/>
    <cellStyle name="20% - Accent5 2 4 5 2" xfId="8893" xr:uid="{00000000-0005-0000-0000-00004F220000}"/>
    <cellStyle name="20% - Accent5 2 4 5 2 2" xfId="26089" xr:uid="{00000000-0005-0000-0000-000050220000}"/>
    <cellStyle name="20% - Accent5 2 4 5 2 3" xfId="15688" xr:uid="{00000000-0005-0000-0000-000051220000}"/>
    <cellStyle name="20% - Accent5 2 4 5 3" xfId="5285" xr:uid="{00000000-0005-0000-0000-000052220000}"/>
    <cellStyle name="20% - Accent5 2 4 5 3 2" xfId="22481" xr:uid="{00000000-0005-0000-0000-000053220000}"/>
    <cellStyle name="20% - Accent5 2 4 5 4" xfId="19324" xr:uid="{00000000-0005-0000-0000-000054220000}"/>
    <cellStyle name="20% - Accent5 2 4 5 5" xfId="12080" xr:uid="{00000000-0005-0000-0000-000055220000}"/>
    <cellStyle name="20% - Accent5 2 4 6" xfId="544" xr:uid="{00000000-0005-0000-0000-000056220000}"/>
    <cellStyle name="20% - Accent5 2 4 6 2" xfId="7313" xr:uid="{00000000-0005-0000-0000-000057220000}"/>
    <cellStyle name="20% - Accent5 2 4 6 2 2" xfId="24509" xr:uid="{00000000-0005-0000-0000-000058220000}"/>
    <cellStyle name="20% - Accent5 2 4 6 3" xfId="17744" xr:uid="{00000000-0005-0000-0000-000059220000}"/>
    <cellStyle name="20% - Accent5 2 4 6 4" xfId="14108" xr:uid="{00000000-0005-0000-0000-00005A220000}"/>
    <cellStyle name="20% - Accent5 2 4 7" xfId="6946" xr:uid="{00000000-0005-0000-0000-00005B220000}"/>
    <cellStyle name="20% - Accent5 2 4 7 2" xfId="24142" xr:uid="{00000000-0005-0000-0000-00005C220000}"/>
    <cellStyle name="20% - Accent5 2 4 7 3" xfId="13741" xr:uid="{00000000-0005-0000-0000-00005D220000}"/>
    <cellStyle name="20% - Accent5 2 4 8" xfId="3705" xr:uid="{00000000-0005-0000-0000-00005E220000}"/>
    <cellStyle name="20% - Accent5 2 4 8 2" xfId="20901" xr:uid="{00000000-0005-0000-0000-00005F220000}"/>
    <cellStyle name="20% - Accent5 2 4 9" xfId="17377" xr:uid="{00000000-0005-0000-0000-000060220000}"/>
    <cellStyle name="20% - Accent5 2 5" xfId="263" xr:uid="{00000000-0005-0000-0000-000061220000}"/>
    <cellStyle name="20% - Accent5 2 5 10" xfId="27798" xr:uid="{00000000-0005-0000-0000-000062220000}"/>
    <cellStyle name="20% - Accent5 2 5 11" xfId="10586" xr:uid="{00000000-0005-0000-0000-000063220000}"/>
    <cellStyle name="20% - Accent5 2 5 2" xfId="1038" xr:uid="{00000000-0005-0000-0000-000064220000}"/>
    <cellStyle name="20% - Accent5 2 5 2 2" xfId="2651" xr:uid="{00000000-0005-0000-0000-000065220000}"/>
    <cellStyle name="20% - Accent5 2 5 2 2 2" xfId="9416" xr:uid="{00000000-0005-0000-0000-000066220000}"/>
    <cellStyle name="20% - Accent5 2 5 2 2 2 2" xfId="26612" xr:uid="{00000000-0005-0000-0000-000067220000}"/>
    <cellStyle name="20% - Accent5 2 5 2 2 2 3" xfId="16211" xr:uid="{00000000-0005-0000-0000-000068220000}"/>
    <cellStyle name="20% - Accent5 2 5 2 2 3" xfId="5808" xr:uid="{00000000-0005-0000-0000-000069220000}"/>
    <cellStyle name="20% - Accent5 2 5 2 2 3 2" xfId="23004" xr:uid="{00000000-0005-0000-0000-00006A220000}"/>
    <cellStyle name="20% - Accent5 2 5 2 2 4" xfId="19847" xr:uid="{00000000-0005-0000-0000-00006B220000}"/>
    <cellStyle name="20% - Accent5 2 5 2 2 5" xfId="12603" xr:uid="{00000000-0005-0000-0000-00006C220000}"/>
    <cellStyle name="20% - Accent5 2 5 2 3" xfId="7807" xr:uid="{00000000-0005-0000-0000-00006D220000}"/>
    <cellStyle name="20% - Accent5 2 5 2 3 2" xfId="25003" xr:uid="{00000000-0005-0000-0000-00006E220000}"/>
    <cellStyle name="20% - Accent5 2 5 2 3 3" xfId="14602" xr:uid="{00000000-0005-0000-0000-00006F220000}"/>
    <cellStyle name="20% - Accent5 2 5 2 4" xfId="4199" xr:uid="{00000000-0005-0000-0000-000070220000}"/>
    <cellStyle name="20% - Accent5 2 5 2 4 2" xfId="21395" xr:uid="{00000000-0005-0000-0000-000071220000}"/>
    <cellStyle name="20% - Accent5 2 5 2 5" xfId="18238" xr:uid="{00000000-0005-0000-0000-000072220000}"/>
    <cellStyle name="20% - Accent5 2 5 2 6" xfId="10994" xr:uid="{00000000-0005-0000-0000-000073220000}"/>
    <cellStyle name="20% - Accent5 2 5 3" xfId="1446" xr:uid="{00000000-0005-0000-0000-000074220000}"/>
    <cellStyle name="20% - Accent5 2 5 3 2" xfId="3047" xr:uid="{00000000-0005-0000-0000-000075220000}"/>
    <cellStyle name="20% - Accent5 2 5 3 2 2" xfId="9812" xr:uid="{00000000-0005-0000-0000-000076220000}"/>
    <cellStyle name="20% - Accent5 2 5 3 2 2 2" xfId="27008" xr:uid="{00000000-0005-0000-0000-000077220000}"/>
    <cellStyle name="20% - Accent5 2 5 3 2 2 3" xfId="16607" xr:uid="{00000000-0005-0000-0000-000078220000}"/>
    <cellStyle name="20% - Accent5 2 5 3 2 3" xfId="6204" xr:uid="{00000000-0005-0000-0000-000079220000}"/>
    <cellStyle name="20% - Accent5 2 5 3 2 3 2" xfId="23400" xr:uid="{00000000-0005-0000-0000-00007A220000}"/>
    <cellStyle name="20% - Accent5 2 5 3 2 4" xfId="20243" xr:uid="{00000000-0005-0000-0000-00007B220000}"/>
    <cellStyle name="20% - Accent5 2 5 3 2 5" xfId="12999" xr:uid="{00000000-0005-0000-0000-00007C220000}"/>
    <cellStyle name="20% - Accent5 2 5 3 3" xfId="8215" xr:uid="{00000000-0005-0000-0000-00007D220000}"/>
    <cellStyle name="20% - Accent5 2 5 3 3 2" xfId="25411" xr:uid="{00000000-0005-0000-0000-00007E220000}"/>
    <cellStyle name="20% - Accent5 2 5 3 3 3" xfId="15010" xr:uid="{00000000-0005-0000-0000-00007F220000}"/>
    <cellStyle name="20% - Accent5 2 5 3 4" xfId="4607" xr:uid="{00000000-0005-0000-0000-000080220000}"/>
    <cellStyle name="20% - Accent5 2 5 3 4 2" xfId="21803" xr:uid="{00000000-0005-0000-0000-000081220000}"/>
    <cellStyle name="20% - Accent5 2 5 3 5" xfId="18646" xr:uid="{00000000-0005-0000-0000-000082220000}"/>
    <cellStyle name="20% - Accent5 2 5 3 6" xfId="11402" xr:uid="{00000000-0005-0000-0000-000083220000}"/>
    <cellStyle name="20% - Accent5 2 5 4" xfId="1854" xr:uid="{00000000-0005-0000-0000-000084220000}"/>
    <cellStyle name="20% - Accent5 2 5 4 2" xfId="3443" xr:uid="{00000000-0005-0000-0000-000085220000}"/>
    <cellStyle name="20% - Accent5 2 5 4 2 2" xfId="10208" xr:uid="{00000000-0005-0000-0000-000086220000}"/>
    <cellStyle name="20% - Accent5 2 5 4 2 2 2" xfId="27404" xr:uid="{00000000-0005-0000-0000-000087220000}"/>
    <cellStyle name="20% - Accent5 2 5 4 2 2 3" xfId="17003" xr:uid="{00000000-0005-0000-0000-000088220000}"/>
    <cellStyle name="20% - Accent5 2 5 4 2 3" xfId="6600" xr:uid="{00000000-0005-0000-0000-000089220000}"/>
    <cellStyle name="20% - Accent5 2 5 4 2 3 2" xfId="23796" xr:uid="{00000000-0005-0000-0000-00008A220000}"/>
    <cellStyle name="20% - Accent5 2 5 4 2 4" xfId="20639" xr:uid="{00000000-0005-0000-0000-00008B220000}"/>
    <cellStyle name="20% - Accent5 2 5 4 2 5" xfId="13395" xr:uid="{00000000-0005-0000-0000-00008C220000}"/>
    <cellStyle name="20% - Accent5 2 5 4 3" xfId="8623" xr:uid="{00000000-0005-0000-0000-00008D220000}"/>
    <cellStyle name="20% - Accent5 2 5 4 3 2" xfId="25819" xr:uid="{00000000-0005-0000-0000-00008E220000}"/>
    <cellStyle name="20% - Accent5 2 5 4 3 3" xfId="15418" xr:uid="{00000000-0005-0000-0000-00008F220000}"/>
    <cellStyle name="20% - Accent5 2 5 4 4" xfId="5015" xr:uid="{00000000-0005-0000-0000-000090220000}"/>
    <cellStyle name="20% - Accent5 2 5 4 4 2" xfId="22211" xr:uid="{00000000-0005-0000-0000-000091220000}"/>
    <cellStyle name="20% - Accent5 2 5 4 5" xfId="19054" xr:uid="{00000000-0005-0000-0000-000092220000}"/>
    <cellStyle name="20% - Accent5 2 5 4 6" xfId="11810" xr:uid="{00000000-0005-0000-0000-000093220000}"/>
    <cellStyle name="20% - Accent5 2 5 5" xfId="2213" xr:uid="{00000000-0005-0000-0000-000094220000}"/>
    <cellStyle name="20% - Accent5 2 5 5 2" xfId="8979" xr:uid="{00000000-0005-0000-0000-000095220000}"/>
    <cellStyle name="20% - Accent5 2 5 5 2 2" xfId="26175" xr:uid="{00000000-0005-0000-0000-000096220000}"/>
    <cellStyle name="20% - Accent5 2 5 5 2 3" xfId="15774" xr:uid="{00000000-0005-0000-0000-000097220000}"/>
    <cellStyle name="20% - Accent5 2 5 5 3" xfId="5371" xr:uid="{00000000-0005-0000-0000-000098220000}"/>
    <cellStyle name="20% - Accent5 2 5 5 3 2" xfId="22567" xr:uid="{00000000-0005-0000-0000-000099220000}"/>
    <cellStyle name="20% - Accent5 2 5 5 4" xfId="19410" xr:uid="{00000000-0005-0000-0000-00009A220000}"/>
    <cellStyle name="20% - Accent5 2 5 5 5" xfId="12166" xr:uid="{00000000-0005-0000-0000-00009B220000}"/>
    <cellStyle name="20% - Accent5 2 5 6" xfId="630" xr:uid="{00000000-0005-0000-0000-00009C220000}"/>
    <cellStyle name="20% - Accent5 2 5 6 2" xfId="7399" xr:uid="{00000000-0005-0000-0000-00009D220000}"/>
    <cellStyle name="20% - Accent5 2 5 6 2 2" xfId="24595" xr:uid="{00000000-0005-0000-0000-00009E220000}"/>
    <cellStyle name="20% - Accent5 2 5 6 3" xfId="17830" xr:uid="{00000000-0005-0000-0000-00009F220000}"/>
    <cellStyle name="20% - Accent5 2 5 6 4" xfId="14194" xr:uid="{00000000-0005-0000-0000-0000A0220000}"/>
    <cellStyle name="20% - Accent5 2 5 7" xfId="7032" xr:uid="{00000000-0005-0000-0000-0000A1220000}"/>
    <cellStyle name="20% - Accent5 2 5 7 2" xfId="24228" xr:uid="{00000000-0005-0000-0000-0000A2220000}"/>
    <cellStyle name="20% - Accent5 2 5 7 3" xfId="13827" xr:uid="{00000000-0005-0000-0000-0000A3220000}"/>
    <cellStyle name="20% - Accent5 2 5 8" xfId="3791" xr:uid="{00000000-0005-0000-0000-0000A4220000}"/>
    <cellStyle name="20% - Accent5 2 5 8 2" xfId="20987" xr:uid="{00000000-0005-0000-0000-0000A5220000}"/>
    <cellStyle name="20% - Accent5 2 5 9" xfId="17463" xr:uid="{00000000-0005-0000-0000-0000A6220000}"/>
    <cellStyle name="20% - Accent5 2 6" xfId="361" xr:uid="{00000000-0005-0000-0000-0000A7220000}"/>
    <cellStyle name="20% - Accent5 2 6 10" xfId="27896" xr:uid="{00000000-0005-0000-0000-0000A8220000}"/>
    <cellStyle name="20% - Accent5 2 6 11" xfId="10684" xr:uid="{00000000-0005-0000-0000-0000A9220000}"/>
    <cellStyle name="20% - Accent5 2 6 2" xfId="1136" xr:uid="{00000000-0005-0000-0000-0000AA220000}"/>
    <cellStyle name="20% - Accent5 2 6 2 2" xfId="2749" xr:uid="{00000000-0005-0000-0000-0000AB220000}"/>
    <cellStyle name="20% - Accent5 2 6 2 2 2" xfId="9514" xr:uid="{00000000-0005-0000-0000-0000AC220000}"/>
    <cellStyle name="20% - Accent5 2 6 2 2 2 2" xfId="26710" xr:uid="{00000000-0005-0000-0000-0000AD220000}"/>
    <cellStyle name="20% - Accent5 2 6 2 2 2 3" xfId="16309" xr:uid="{00000000-0005-0000-0000-0000AE220000}"/>
    <cellStyle name="20% - Accent5 2 6 2 2 3" xfId="5906" xr:uid="{00000000-0005-0000-0000-0000AF220000}"/>
    <cellStyle name="20% - Accent5 2 6 2 2 3 2" xfId="23102" xr:uid="{00000000-0005-0000-0000-0000B0220000}"/>
    <cellStyle name="20% - Accent5 2 6 2 2 4" xfId="19945" xr:uid="{00000000-0005-0000-0000-0000B1220000}"/>
    <cellStyle name="20% - Accent5 2 6 2 2 5" xfId="12701" xr:uid="{00000000-0005-0000-0000-0000B2220000}"/>
    <cellStyle name="20% - Accent5 2 6 2 3" xfId="7905" xr:uid="{00000000-0005-0000-0000-0000B3220000}"/>
    <cellStyle name="20% - Accent5 2 6 2 3 2" xfId="25101" xr:uid="{00000000-0005-0000-0000-0000B4220000}"/>
    <cellStyle name="20% - Accent5 2 6 2 3 3" xfId="14700" xr:uid="{00000000-0005-0000-0000-0000B5220000}"/>
    <cellStyle name="20% - Accent5 2 6 2 4" xfId="4297" xr:uid="{00000000-0005-0000-0000-0000B6220000}"/>
    <cellStyle name="20% - Accent5 2 6 2 4 2" xfId="21493" xr:uid="{00000000-0005-0000-0000-0000B7220000}"/>
    <cellStyle name="20% - Accent5 2 6 2 5" xfId="18336" xr:uid="{00000000-0005-0000-0000-0000B8220000}"/>
    <cellStyle name="20% - Accent5 2 6 2 6" xfId="11092" xr:uid="{00000000-0005-0000-0000-0000B9220000}"/>
    <cellStyle name="20% - Accent5 2 6 3" xfId="1544" xr:uid="{00000000-0005-0000-0000-0000BA220000}"/>
    <cellStyle name="20% - Accent5 2 6 3 2" xfId="3145" xr:uid="{00000000-0005-0000-0000-0000BB220000}"/>
    <cellStyle name="20% - Accent5 2 6 3 2 2" xfId="9910" xr:uid="{00000000-0005-0000-0000-0000BC220000}"/>
    <cellStyle name="20% - Accent5 2 6 3 2 2 2" xfId="27106" xr:uid="{00000000-0005-0000-0000-0000BD220000}"/>
    <cellStyle name="20% - Accent5 2 6 3 2 2 3" xfId="16705" xr:uid="{00000000-0005-0000-0000-0000BE220000}"/>
    <cellStyle name="20% - Accent5 2 6 3 2 3" xfId="6302" xr:uid="{00000000-0005-0000-0000-0000BF220000}"/>
    <cellStyle name="20% - Accent5 2 6 3 2 3 2" xfId="23498" xr:uid="{00000000-0005-0000-0000-0000C0220000}"/>
    <cellStyle name="20% - Accent5 2 6 3 2 4" xfId="20341" xr:uid="{00000000-0005-0000-0000-0000C1220000}"/>
    <cellStyle name="20% - Accent5 2 6 3 2 5" xfId="13097" xr:uid="{00000000-0005-0000-0000-0000C2220000}"/>
    <cellStyle name="20% - Accent5 2 6 3 3" xfId="8313" xr:uid="{00000000-0005-0000-0000-0000C3220000}"/>
    <cellStyle name="20% - Accent5 2 6 3 3 2" xfId="25509" xr:uid="{00000000-0005-0000-0000-0000C4220000}"/>
    <cellStyle name="20% - Accent5 2 6 3 3 3" xfId="15108" xr:uid="{00000000-0005-0000-0000-0000C5220000}"/>
    <cellStyle name="20% - Accent5 2 6 3 4" xfId="4705" xr:uid="{00000000-0005-0000-0000-0000C6220000}"/>
    <cellStyle name="20% - Accent5 2 6 3 4 2" xfId="21901" xr:uid="{00000000-0005-0000-0000-0000C7220000}"/>
    <cellStyle name="20% - Accent5 2 6 3 5" xfId="18744" xr:uid="{00000000-0005-0000-0000-0000C8220000}"/>
    <cellStyle name="20% - Accent5 2 6 3 6" xfId="11500" xr:uid="{00000000-0005-0000-0000-0000C9220000}"/>
    <cellStyle name="20% - Accent5 2 6 4" xfId="1952" xr:uid="{00000000-0005-0000-0000-0000CA220000}"/>
    <cellStyle name="20% - Accent5 2 6 4 2" xfId="3541" xr:uid="{00000000-0005-0000-0000-0000CB220000}"/>
    <cellStyle name="20% - Accent5 2 6 4 2 2" xfId="10306" xr:uid="{00000000-0005-0000-0000-0000CC220000}"/>
    <cellStyle name="20% - Accent5 2 6 4 2 2 2" xfId="27502" xr:uid="{00000000-0005-0000-0000-0000CD220000}"/>
    <cellStyle name="20% - Accent5 2 6 4 2 2 3" xfId="17101" xr:uid="{00000000-0005-0000-0000-0000CE220000}"/>
    <cellStyle name="20% - Accent5 2 6 4 2 3" xfId="6698" xr:uid="{00000000-0005-0000-0000-0000CF220000}"/>
    <cellStyle name="20% - Accent5 2 6 4 2 3 2" xfId="23894" xr:uid="{00000000-0005-0000-0000-0000D0220000}"/>
    <cellStyle name="20% - Accent5 2 6 4 2 4" xfId="20737" xr:uid="{00000000-0005-0000-0000-0000D1220000}"/>
    <cellStyle name="20% - Accent5 2 6 4 2 5" xfId="13493" xr:uid="{00000000-0005-0000-0000-0000D2220000}"/>
    <cellStyle name="20% - Accent5 2 6 4 3" xfId="8721" xr:uid="{00000000-0005-0000-0000-0000D3220000}"/>
    <cellStyle name="20% - Accent5 2 6 4 3 2" xfId="25917" xr:uid="{00000000-0005-0000-0000-0000D4220000}"/>
    <cellStyle name="20% - Accent5 2 6 4 3 3" xfId="15516" xr:uid="{00000000-0005-0000-0000-0000D5220000}"/>
    <cellStyle name="20% - Accent5 2 6 4 4" xfId="5113" xr:uid="{00000000-0005-0000-0000-0000D6220000}"/>
    <cellStyle name="20% - Accent5 2 6 4 4 2" xfId="22309" xr:uid="{00000000-0005-0000-0000-0000D7220000}"/>
    <cellStyle name="20% - Accent5 2 6 4 5" xfId="19152" xr:uid="{00000000-0005-0000-0000-0000D8220000}"/>
    <cellStyle name="20% - Accent5 2 6 4 6" xfId="11908" xr:uid="{00000000-0005-0000-0000-0000D9220000}"/>
    <cellStyle name="20% - Accent5 2 6 5" xfId="2311" xr:uid="{00000000-0005-0000-0000-0000DA220000}"/>
    <cellStyle name="20% - Accent5 2 6 5 2" xfId="9077" xr:uid="{00000000-0005-0000-0000-0000DB220000}"/>
    <cellStyle name="20% - Accent5 2 6 5 2 2" xfId="26273" xr:uid="{00000000-0005-0000-0000-0000DC220000}"/>
    <cellStyle name="20% - Accent5 2 6 5 2 3" xfId="15872" xr:uid="{00000000-0005-0000-0000-0000DD220000}"/>
    <cellStyle name="20% - Accent5 2 6 5 3" xfId="5469" xr:uid="{00000000-0005-0000-0000-0000DE220000}"/>
    <cellStyle name="20% - Accent5 2 6 5 3 2" xfId="22665" xr:uid="{00000000-0005-0000-0000-0000DF220000}"/>
    <cellStyle name="20% - Accent5 2 6 5 4" xfId="19508" xr:uid="{00000000-0005-0000-0000-0000E0220000}"/>
    <cellStyle name="20% - Accent5 2 6 5 5" xfId="12264" xr:uid="{00000000-0005-0000-0000-0000E1220000}"/>
    <cellStyle name="20% - Accent5 2 6 6" xfId="728" xr:uid="{00000000-0005-0000-0000-0000E2220000}"/>
    <cellStyle name="20% - Accent5 2 6 6 2" xfId="7497" xr:uid="{00000000-0005-0000-0000-0000E3220000}"/>
    <cellStyle name="20% - Accent5 2 6 6 2 2" xfId="24693" xr:uid="{00000000-0005-0000-0000-0000E4220000}"/>
    <cellStyle name="20% - Accent5 2 6 6 3" xfId="17928" xr:uid="{00000000-0005-0000-0000-0000E5220000}"/>
    <cellStyle name="20% - Accent5 2 6 6 4" xfId="14292" xr:uid="{00000000-0005-0000-0000-0000E6220000}"/>
    <cellStyle name="20% - Accent5 2 6 7" xfId="7130" xr:uid="{00000000-0005-0000-0000-0000E7220000}"/>
    <cellStyle name="20% - Accent5 2 6 7 2" xfId="24326" xr:uid="{00000000-0005-0000-0000-0000E8220000}"/>
    <cellStyle name="20% - Accent5 2 6 7 3" xfId="13925" xr:uid="{00000000-0005-0000-0000-0000E9220000}"/>
    <cellStyle name="20% - Accent5 2 6 8" xfId="3889" xr:uid="{00000000-0005-0000-0000-0000EA220000}"/>
    <cellStyle name="20% - Accent5 2 6 8 2" xfId="21085" xr:uid="{00000000-0005-0000-0000-0000EB220000}"/>
    <cellStyle name="20% - Accent5 2 6 9" xfId="17561" xr:uid="{00000000-0005-0000-0000-0000EC220000}"/>
    <cellStyle name="20% - Accent5 2 7" xfId="149" xr:uid="{00000000-0005-0000-0000-0000ED220000}"/>
    <cellStyle name="20% - Accent5 2 7 2" xfId="1338" xr:uid="{00000000-0005-0000-0000-0000EE220000}"/>
    <cellStyle name="20% - Accent5 2 7 2 2" xfId="2939" xr:uid="{00000000-0005-0000-0000-0000EF220000}"/>
    <cellStyle name="20% - Accent5 2 7 2 2 2" xfId="9704" xr:uid="{00000000-0005-0000-0000-0000F0220000}"/>
    <cellStyle name="20% - Accent5 2 7 2 2 2 2" xfId="26900" xr:uid="{00000000-0005-0000-0000-0000F1220000}"/>
    <cellStyle name="20% - Accent5 2 7 2 2 2 3" xfId="16499" xr:uid="{00000000-0005-0000-0000-0000F2220000}"/>
    <cellStyle name="20% - Accent5 2 7 2 2 3" xfId="6096" xr:uid="{00000000-0005-0000-0000-0000F3220000}"/>
    <cellStyle name="20% - Accent5 2 7 2 2 3 2" xfId="23292" xr:uid="{00000000-0005-0000-0000-0000F4220000}"/>
    <cellStyle name="20% - Accent5 2 7 2 2 4" xfId="20135" xr:uid="{00000000-0005-0000-0000-0000F5220000}"/>
    <cellStyle name="20% - Accent5 2 7 2 2 5" xfId="12891" xr:uid="{00000000-0005-0000-0000-0000F6220000}"/>
    <cellStyle name="20% - Accent5 2 7 2 3" xfId="8107" xr:uid="{00000000-0005-0000-0000-0000F7220000}"/>
    <cellStyle name="20% - Accent5 2 7 2 3 2" xfId="25303" xr:uid="{00000000-0005-0000-0000-0000F8220000}"/>
    <cellStyle name="20% - Accent5 2 7 2 3 3" xfId="14902" xr:uid="{00000000-0005-0000-0000-0000F9220000}"/>
    <cellStyle name="20% - Accent5 2 7 2 4" xfId="4499" xr:uid="{00000000-0005-0000-0000-0000FA220000}"/>
    <cellStyle name="20% - Accent5 2 7 2 4 2" xfId="21695" xr:uid="{00000000-0005-0000-0000-0000FB220000}"/>
    <cellStyle name="20% - Accent5 2 7 2 5" xfId="18538" xr:uid="{00000000-0005-0000-0000-0000FC220000}"/>
    <cellStyle name="20% - Accent5 2 7 2 6" xfId="11294" xr:uid="{00000000-0005-0000-0000-0000FD220000}"/>
    <cellStyle name="20% - Accent5 2 7 3" xfId="1746" xr:uid="{00000000-0005-0000-0000-0000FE220000}"/>
    <cellStyle name="20% - Accent5 2 7 3 2" xfId="3335" xr:uid="{00000000-0005-0000-0000-0000FF220000}"/>
    <cellStyle name="20% - Accent5 2 7 3 2 2" xfId="10100" xr:uid="{00000000-0005-0000-0000-000000230000}"/>
    <cellStyle name="20% - Accent5 2 7 3 2 2 2" xfId="27296" xr:uid="{00000000-0005-0000-0000-000001230000}"/>
    <cellStyle name="20% - Accent5 2 7 3 2 2 3" xfId="16895" xr:uid="{00000000-0005-0000-0000-000002230000}"/>
    <cellStyle name="20% - Accent5 2 7 3 2 3" xfId="6492" xr:uid="{00000000-0005-0000-0000-000003230000}"/>
    <cellStyle name="20% - Accent5 2 7 3 2 3 2" xfId="23688" xr:uid="{00000000-0005-0000-0000-000004230000}"/>
    <cellStyle name="20% - Accent5 2 7 3 2 4" xfId="20531" xr:uid="{00000000-0005-0000-0000-000005230000}"/>
    <cellStyle name="20% - Accent5 2 7 3 2 5" xfId="13287" xr:uid="{00000000-0005-0000-0000-000006230000}"/>
    <cellStyle name="20% - Accent5 2 7 3 3" xfId="8515" xr:uid="{00000000-0005-0000-0000-000007230000}"/>
    <cellStyle name="20% - Accent5 2 7 3 3 2" xfId="25711" xr:uid="{00000000-0005-0000-0000-000008230000}"/>
    <cellStyle name="20% - Accent5 2 7 3 3 3" xfId="15310" xr:uid="{00000000-0005-0000-0000-000009230000}"/>
    <cellStyle name="20% - Accent5 2 7 3 4" xfId="4907" xr:uid="{00000000-0005-0000-0000-00000A230000}"/>
    <cellStyle name="20% - Accent5 2 7 3 4 2" xfId="22103" xr:uid="{00000000-0005-0000-0000-00000B230000}"/>
    <cellStyle name="20% - Accent5 2 7 3 5" xfId="18946" xr:uid="{00000000-0005-0000-0000-00000C230000}"/>
    <cellStyle name="20% - Accent5 2 7 3 6" xfId="11702" xr:uid="{00000000-0005-0000-0000-00000D230000}"/>
    <cellStyle name="20% - Accent5 2 7 4" xfId="2448" xr:uid="{00000000-0005-0000-0000-00000E230000}"/>
    <cellStyle name="20% - Accent5 2 7 4 2" xfId="9213" xr:uid="{00000000-0005-0000-0000-00000F230000}"/>
    <cellStyle name="20% - Accent5 2 7 4 2 2" xfId="26409" xr:uid="{00000000-0005-0000-0000-000010230000}"/>
    <cellStyle name="20% - Accent5 2 7 4 2 3" xfId="16008" xr:uid="{00000000-0005-0000-0000-000011230000}"/>
    <cellStyle name="20% - Accent5 2 7 4 3" xfId="5605" xr:uid="{00000000-0005-0000-0000-000012230000}"/>
    <cellStyle name="20% - Accent5 2 7 4 3 2" xfId="22801" xr:uid="{00000000-0005-0000-0000-000013230000}"/>
    <cellStyle name="20% - Accent5 2 7 4 4" xfId="19644" xr:uid="{00000000-0005-0000-0000-000014230000}"/>
    <cellStyle name="20% - Accent5 2 7 4 5" xfId="12400" xr:uid="{00000000-0005-0000-0000-000015230000}"/>
    <cellStyle name="20% - Accent5 2 7 5" xfId="930" xr:uid="{00000000-0005-0000-0000-000016230000}"/>
    <cellStyle name="20% - Accent5 2 7 5 2" xfId="7699" xr:uid="{00000000-0005-0000-0000-000017230000}"/>
    <cellStyle name="20% - Accent5 2 7 5 2 2" xfId="24895" xr:uid="{00000000-0005-0000-0000-000018230000}"/>
    <cellStyle name="20% - Accent5 2 7 5 3" xfId="18130" xr:uid="{00000000-0005-0000-0000-000019230000}"/>
    <cellStyle name="20% - Accent5 2 7 5 4" xfId="14494" xr:uid="{00000000-0005-0000-0000-00001A230000}"/>
    <cellStyle name="20% - Accent5 2 7 6" xfId="6924" xr:uid="{00000000-0005-0000-0000-00001B230000}"/>
    <cellStyle name="20% - Accent5 2 7 6 2" xfId="24120" xr:uid="{00000000-0005-0000-0000-00001C230000}"/>
    <cellStyle name="20% - Accent5 2 7 6 3" xfId="13719" xr:uid="{00000000-0005-0000-0000-00001D230000}"/>
    <cellStyle name="20% - Accent5 2 7 7" xfId="4091" xr:uid="{00000000-0005-0000-0000-00001E230000}"/>
    <cellStyle name="20% - Accent5 2 7 7 2" xfId="21287" xr:uid="{00000000-0005-0000-0000-00001F230000}"/>
    <cellStyle name="20% - Accent5 2 7 8" xfId="17355" xr:uid="{00000000-0005-0000-0000-000020230000}"/>
    <cellStyle name="20% - Accent5 2 7 9" xfId="10886" xr:uid="{00000000-0005-0000-0000-000021230000}"/>
    <cellStyle name="20% - Accent5 2 8" xfId="840" xr:uid="{00000000-0005-0000-0000-000022230000}"/>
    <cellStyle name="20% - Accent5 2 8 2" xfId="2538" xr:uid="{00000000-0005-0000-0000-000023230000}"/>
    <cellStyle name="20% - Accent5 2 8 2 2" xfId="9303" xr:uid="{00000000-0005-0000-0000-000024230000}"/>
    <cellStyle name="20% - Accent5 2 8 2 2 2" xfId="26499" xr:uid="{00000000-0005-0000-0000-000025230000}"/>
    <cellStyle name="20% - Accent5 2 8 2 2 3" xfId="16098" xr:uid="{00000000-0005-0000-0000-000026230000}"/>
    <cellStyle name="20% - Accent5 2 8 2 3" xfId="5695" xr:uid="{00000000-0005-0000-0000-000027230000}"/>
    <cellStyle name="20% - Accent5 2 8 2 3 2" xfId="22891" xr:uid="{00000000-0005-0000-0000-000028230000}"/>
    <cellStyle name="20% - Accent5 2 8 2 4" xfId="19734" xr:uid="{00000000-0005-0000-0000-000029230000}"/>
    <cellStyle name="20% - Accent5 2 8 2 5" xfId="12490" xr:uid="{00000000-0005-0000-0000-00002A230000}"/>
    <cellStyle name="20% - Accent5 2 8 3" xfId="7609" xr:uid="{00000000-0005-0000-0000-00002B230000}"/>
    <cellStyle name="20% - Accent5 2 8 3 2" xfId="24805" xr:uid="{00000000-0005-0000-0000-00002C230000}"/>
    <cellStyle name="20% - Accent5 2 8 3 3" xfId="14404" xr:uid="{00000000-0005-0000-0000-00002D230000}"/>
    <cellStyle name="20% - Accent5 2 8 4" xfId="4001" xr:uid="{00000000-0005-0000-0000-00002E230000}"/>
    <cellStyle name="20% - Accent5 2 8 4 2" xfId="21197" xr:uid="{00000000-0005-0000-0000-00002F230000}"/>
    <cellStyle name="20% - Accent5 2 8 5" xfId="18040" xr:uid="{00000000-0005-0000-0000-000030230000}"/>
    <cellStyle name="20% - Accent5 2 8 6" xfId="10796" xr:uid="{00000000-0005-0000-0000-000031230000}"/>
    <cellStyle name="20% - Accent5 2 9" xfId="1248" xr:uid="{00000000-0005-0000-0000-000032230000}"/>
    <cellStyle name="20% - Accent5 2 9 2" xfId="2849" xr:uid="{00000000-0005-0000-0000-000033230000}"/>
    <cellStyle name="20% - Accent5 2 9 2 2" xfId="9614" xr:uid="{00000000-0005-0000-0000-000034230000}"/>
    <cellStyle name="20% - Accent5 2 9 2 2 2" xfId="26810" xr:uid="{00000000-0005-0000-0000-000035230000}"/>
    <cellStyle name="20% - Accent5 2 9 2 2 3" xfId="16409" xr:uid="{00000000-0005-0000-0000-000036230000}"/>
    <cellStyle name="20% - Accent5 2 9 2 3" xfId="6006" xr:uid="{00000000-0005-0000-0000-000037230000}"/>
    <cellStyle name="20% - Accent5 2 9 2 3 2" xfId="23202" xr:uid="{00000000-0005-0000-0000-000038230000}"/>
    <cellStyle name="20% - Accent5 2 9 2 4" xfId="20045" xr:uid="{00000000-0005-0000-0000-000039230000}"/>
    <cellStyle name="20% - Accent5 2 9 2 5" xfId="12801" xr:uid="{00000000-0005-0000-0000-00003A230000}"/>
    <cellStyle name="20% - Accent5 2 9 3" xfId="8017" xr:uid="{00000000-0005-0000-0000-00003B230000}"/>
    <cellStyle name="20% - Accent5 2 9 3 2" xfId="25213" xr:uid="{00000000-0005-0000-0000-00003C230000}"/>
    <cellStyle name="20% - Accent5 2 9 3 3" xfId="14812" xr:uid="{00000000-0005-0000-0000-00003D230000}"/>
    <cellStyle name="20% - Accent5 2 9 4" xfId="4409" xr:uid="{00000000-0005-0000-0000-00003E230000}"/>
    <cellStyle name="20% - Accent5 2 9 4 2" xfId="21605" xr:uid="{00000000-0005-0000-0000-00003F230000}"/>
    <cellStyle name="20% - Accent5 2 9 5" xfId="18448" xr:uid="{00000000-0005-0000-0000-000040230000}"/>
    <cellStyle name="20% - Accent5 2 9 6" xfId="11204" xr:uid="{00000000-0005-0000-0000-000041230000}"/>
    <cellStyle name="20% - Accent5 20" xfId="10434" xr:uid="{00000000-0005-0000-0000-000042230000}"/>
    <cellStyle name="20% - Accent5 20 2" xfId="27630" xr:uid="{00000000-0005-0000-0000-000043230000}"/>
    <cellStyle name="20% - Accent5 20 3" xfId="17229" xr:uid="{00000000-0005-0000-0000-000044230000}"/>
    <cellStyle name="20% - Accent5 21" xfId="10448" xr:uid="{00000000-0005-0000-0000-000045230000}"/>
    <cellStyle name="20% - Accent5 21 2" xfId="27644" xr:uid="{00000000-0005-0000-0000-000046230000}"/>
    <cellStyle name="20% - Accent5 21 3" xfId="17243" xr:uid="{00000000-0005-0000-0000-000047230000}"/>
    <cellStyle name="20% - Accent5 22" xfId="3663" xr:uid="{00000000-0005-0000-0000-000048230000}"/>
    <cellStyle name="20% - Accent5 22 2" xfId="20859" xr:uid="{00000000-0005-0000-0000-000049230000}"/>
    <cellStyle name="20% - Accent5 23" xfId="17255" xr:uid="{00000000-0005-0000-0000-00004A230000}"/>
    <cellStyle name="20% - Accent5 24" xfId="27658" xr:uid="{00000000-0005-0000-0000-00004B230000}"/>
    <cellStyle name="20% - Accent5 25" xfId="27673" xr:uid="{00000000-0005-0000-0000-00004C230000}"/>
    <cellStyle name="20% - Accent5 26" xfId="10457" xr:uid="{00000000-0005-0000-0000-00004D230000}"/>
    <cellStyle name="20% - Accent5 27" xfId="28013" xr:uid="{00000000-0005-0000-0000-00004E230000}"/>
    <cellStyle name="20% - Accent5 3" xfId="71" xr:uid="{00000000-0005-0000-0000-00004F230000}"/>
    <cellStyle name="20% - Accent5 3 10" xfId="6848" xr:uid="{00000000-0005-0000-0000-000050230000}"/>
    <cellStyle name="20% - Accent5 3 10 2" xfId="24044" xr:uid="{00000000-0005-0000-0000-000051230000}"/>
    <cellStyle name="20% - Accent5 3 10 3" xfId="13643" xr:uid="{00000000-0005-0000-0000-000052230000}"/>
    <cellStyle name="20% - Accent5 3 11" xfId="3719" xr:uid="{00000000-0005-0000-0000-000053230000}"/>
    <cellStyle name="20% - Accent5 3 11 2" xfId="20915" xr:uid="{00000000-0005-0000-0000-000054230000}"/>
    <cellStyle name="20% - Accent5 3 12" xfId="17279" xr:uid="{00000000-0005-0000-0000-000055230000}"/>
    <cellStyle name="20% - Accent5 3 13" xfId="27726" xr:uid="{00000000-0005-0000-0000-000056230000}"/>
    <cellStyle name="20% - Accent5 3 14" xfId="10514" xr:uid="{00000000-0005-0000-0000-000057230000}"/>
    <cellStyle name="20% - Accent5 3 2" xfId="277" xr:uid="{00000000-0005-0000-0000-000058230000}"/>
    <cellStyle name="20% - Accent5 3 2 10" xfId="27812" xr:uid="{00000000-0005-0000-0000-000059230000}"/>
    <cellStyle name="20% - Accent5 3 2 11" xfId="10600" xr:uid="{00000000-0005-0000-0000-00005A230000}"/>
    <cellStyle name="20% - Accent5 3 2 2" xfId="1052" xr:uid="{00000000-0005-0000-0000-00005B230000}"/>
    <cellStyle name="20% - Accent5 3 2 2 2" xfId="2665" xr:uid="{00000000-0005-0000-0000-00005C230000}"/>
    <cellStyle name="20% - Accent5 3 2 2 2 2" xfId="9430" xr:uid="{00000000-0005-0000-0000-00005D230000}"/>
    <cellStyle name="20% - Accent5 3 2 2 2 2 2" xfId="26626" xr:uid="{00000000-0005-0000-0000-00005E230000}"/>
    <cellStyle name="20% - Accent5 3 2 2 2 2 3" xfId="16225" xr:uid="{00000000-0005-0000-0000-00005F230000}"/>
    <cellStyle name="20% - Accent5 3 2 2 2 3" xfId="5822" xr:uid="{00000000-0005-0000-0000-000060230000}"/>
    <cellStyle name="20% - Accent5 3 2 2 2 3 2" xfId="23018" xr:uid="{00000000-0005-0000-0000-000061230000}"/>
    <cellStyle name="20% - Accent5 3 2 2 2 4" xfId="19861" xr:uid="{00000000-0005-0000-0000-000062230000}"/>
    <cellStyle name="20% - Accent5 3 2 2 2 5" xfId="12617" xr:uid="{00000000-0005-0000-0000-000063230000}"/>
    <cellStyle name="20% - Accent5 3 2 2 3" xfId="7821" xr:uid="{00000000-0005-0000-0000-000064230000}"/>
    <cellStyle name="20% - Accent5 3 2 2 3 2" xfId="25017" xr:uid="{00000000-0005-0000-0000-000065230000}"/>
    <cellStyle name="20% - Accent5 3 2 2 3 3" xfId="14616" xr:uid="{00000000-0005-0000-0000-000066230000}"/>
    <cellStyle name="20% - Accent5 3 2 2 4" xfId="4213" xr:uid="{00000000-0005-0000-0000-000067230000}"/>
    <cellStyle name="20% - Accent5 3 2 2 4 2" xfId="21409" xr:uid="{00000000-0005-0000-0000-000068230000}"/>
    <cellStyle name="20% - Accent5 3 2 2 5" xfId="18252" xr:uid="{00000000-0005-0000-0000-000069230000}"/>
    <cellStyle name="20% - Accent5 3 2 2 6" xfId="11008" xr:uid="{00000000-0005-0000-0000-00006A230000}"/>
    <cellStyle name="20% - Accent5 3 2 3" xfId="1460" xr:uid="{00000000-0005-0000-0000-00006B230000}"/>
    <cellStyle name="20% - Accent5 3 2 3 2" xfId="3061" xr:uid="{00000000-0005-0000-0000-00006C230000}"/>
    <cellStyle name="20% - Accent5 3 2 3 2 2" xfId="9826" xr:uid="{00000000-0005-0000-0000-00006D230000}"/>
    <cellStyle name="20% - Accent5 3 2 3 2 2 2" xfId="27022" xr:uid="{00000000-0005-0000-0000-00006E230000}"/>
    <cellStyle name="20% - Accent5 3 2 3 2 2 3" xfId="16621" xr:uid="{00000000-0005-0000-0000-00006F230000}"/>
    <cellStyle name="20% - Accent5 3 2 3 2 3" xfId="6218" xr:uid="{00000000-0005-0000-0000-000070230000}"/>
    <cellStyle name="20% - Accent5 3 2 3 2 3 2" xfId="23414" xr:uid="{00000000-0005-0000-0000-000071230000}"/>
    <cellStyle name="20% - Accent5 3 2 3 2 4" xfId="20257" xr:uid="{00000000-0005-0000-0000-000072230000}"/>
    <cellStyle name="20% - Accent5 3 2 3 2 5" xfId="13013" xr:uid="{00000000-0005-0000-0000-000073230000}"/>
    <cellStyle name="20% - Accent5 3 2 3 3" xfId="8229" xr:uid="{00000000-0005-0000-0000-000074230000}"/>
    <cellStyle name="20% - Accent5 3 2 3 3 2" xfId="25425" xr:uid="{00000000-0005-0000-0000-000075230000}"/>
    <cellStyle name="20% - Accent5 3 2 3 3 3" xfId="15024" xr:uid="{00000000-0005-0000-0000-000076230000}"/>
    <cellStyle name="20% - Accent5 3 2 3 4" xfId="4621" xr:uid="{00000000-0005-0000-0000-000077230000}"/>
    <cellStyle name="20% - Accent5 3 2 3 4 2" xfId="21817" xr:uid="{00000000-0005-0000-0000-000078230000}"/>
    <cellStyle name="20% - Accent5 3 2 3 5" xfId="18660" xr:uid="{00000000-0005-0000-0000-000079230000}"/>
    <cellStyle name="20% - Accent5 3 2 3 6" xfId="11416" xr:uid="{00000000-0005-0000-0000-00007A230000}"/>
    <cellStyle name="20% - Accent5 3 2 4" xfId="1868" xr:uid="{00000000-0005-0000-0000-00007B230000}"/>
    <cellStyle name="20% - Accent5 3 2 4 2" xfId="3457" xr:uid="{00000000-0005-0000-0000-00007C230000}"/>
    <cellStyle name="20% - Accent5 3 2 4 2 2" xfId="10222" xr:uid="{00000000-0005-0000-0000-00007D230000}"/>
    <cellStyle name="20% - Accent5 3 2 4 2 2 2" xfId="27418" xr:uid="{00000000-0005-0000-0000-00007E230000}"/>
    <cellStyle name="20% - Accent5 3 2 4 2 2 3" xfId="17017" xr:uid="{00000000-0005-0000-0000-00007F230000}"/>
    <cellStyle name="20% - Accent5 3 2 4 2 3" xfId="6614" xr:uid="{00000000-0005-0000-0000-000080230000}"/>
    <cellStyle name="20% - Accent5 3 2 4 2 3 2" xfId="23810" xr:uid="{00000000-0005-0000-0000-000081230000}"/>
    <cellStyle name="20% - Accent5 3 2 4 2 4" xfId="20653" xr:uid="{00000000-0005-0000-0000-000082230000}"/>
    <cellStyle name="20% - Accent5 3 2 4 2 5" xfId="13409" xr:uid="{00000000-0005-0000-0000-000083230000}"/>
    <cellStyle name="20% - Accent5 3 2 4 3" xfId="8637" xr:uid="{00000000-0005-0000-0000-000084230000}"/>
    <cellStyle name="20% - Accent5 3 2 4 3 2" xfId="25833" xr:uid="{00000000-0005-0000-0000-000085230000}"/>
    <cellStyle name="20% - Accent5 3 2 4 3 3" xfId="15432" xr:uid="{00000000-0005-0000-0000-000086230000}"/>
    <cellStyle name="20% - Accent5 3 2 4 4" xfId="5029" xr:uid="{00000000-0005-0000-0000-000087230000}"/>
    <cellStyle name="20% - Accent5 3 2 4 4 2" xfId="22225" xr:uid="{00000000-0005-0000-0000-000088230000}"/>
    <cellStyle name="20% - Accent5 3 2 4 5" xfId="19068" xr:uid="{00000000-0005-0000-0000-000089230000}"/>
    <cellStyle name="20% - Accent5 3 2 4 6" xfId="11824" xr:uid="{00000000-0005-0000-0000-00008A230000}"/>
    <cellStyle name="20% - Accent5 3 2 5" xfId="2227" xr:uid="{00000000-0005-0000-0000-00008B230000}"/>
    <cellStyle name="20% - Accent5 3 2 5 2" xfId="8993" xr:uid="{00000000-0005-0000-0000-00008C230000}"/>
    <cellStyle name="20% - Accent5 3 2 5 2 2" xfId="26189" xr:uid="{00000000-0005-0000-0000-00008D230000}"/>
    <cellStyle name="20% - Accent5 3 2 5 2 3" xfId="15788" xr:uid="{00000000-0005-0000-0000-00008E230000}"/>
    <cellStyle name="20% - Accent5 3 2 5 3" xfId="5385" xr:uid="{00000000-0005-0000-0000-00008F230000}"/>
    <cellStyle name="20% - Accent5 3 2 5 3 2" xfId="22581" xr:uid="{00000000-0005-0000-0000-000090230000}"/>
    <cellStyle name="20% - Accent5 3 2 5 4" xfId="19424" xr:uid="{00000000-0005-0000-0000-000091230000}"/>
    <cellStyle name="20% - Accent5 3 2 5 5" xfId="12180" xr:uid="{00000000-0005-0000-0000-000092230000}"/>
    <cellStyle name="20% - Accent5 3 2 6" xfId="644" xr:uid="{00000000-0005-0000-0000-000093230000}"/>
    <cellStyle name="20% - Accent5 3 2 6 2" xfId="7413" xr:uid="{00000000-0005-0000-0000-000094230000}"/>
    <cellStyle name="20% - Accent5 3 2 6 2 2" xfId="24609" xr:uid="{00000000-0005-0000-0000-000095230000}"/>
    <cellStyle name="20% - Accent5 3 2 6 3" xfId="17844" xr:uid="{00000000-0005-0000-0000-000096230000}"/>
    <cellStyle name="20% - Accent5 3 2 6 4" xfId="14208" xr:uid="{00000000-0005-0000-0000-000097230000}"/>
    <cellStyle name="20% - Accent5 3 2 7" xfId="7046" xr:uid="{00000000-0005-0000-0000-000098230000}"/>
    <cellStyle name="20% - Accent5 3 2 7 2" xfId="24242" xr:uid="{00000000-0005-0000-0000-000099230000}"/>
    <cellStyle name="20% - Accent5 3 2 7 3" xfId="13841" xr:uid="{00000000-0005-0000-0000-00009A230000}"/>
    <cellStyle name="20% - Accent5 3 2 8" xfId="3805" xr:uid="{00000000-0005-0000-0000-00009B230000}"/>
    <cellStyle name="20% - Accent5 3 2 8 2" xfId="21001" xr:uid="{00000000-0005-0000-0000-00009C230000}"/>
    <cellStyle name="20% - Accent5 3 2 9" xfId="17477" xr:uid="{00000000-0005-0000-0000-00009D230000}"/>
    <cellStyle name="20% - Accent5 3 3" xfId="375" xr:uid="{00000000-0005-0000-0000-00009E230000}"/>
    <cellStyle name="20% - Accent5 3 3 10" xfId="27910" xr:uid="{00000000-0005-0000-0000-00009F230000}"/>
    <cellStyle name="20% - Accent5 3 3 11" xfId="10698" xr:uid="{00000000-0005-0000-0000-0000A0230000}"/>
    <cellStyle name="20% - Accent5 3 3 2" xfId="1150" xr:uid="{00000000-0005-0000-0000-0000A1230000}"/>
    <cellStyle name="20% - Accent5 3 3 2 2" xfId="2763" xr:uid="{00000000-0005-0000-0000-0000A2230000}"/>
    <cellStyle name="20% - Accent5 3 3 2 2 2" xfId="9528" xr:uid="{00000000-0005-0000-0000-0000A3230000}"/>
    <cellStyle name="20% - Accent5 3 3 2 2 2 2" xfId="26724" xr:uid="{00000000-0005-0000-0000-0000A4230000}"/>
    <cellStyle name="20% - Accent5 3 3 2 2 2 3" xfId="16323" xr:uid="{00000000-0005-0000-0000-0000A5230000}"/>
    <cellStyle name="20% - Accent5 3 3 2 2 3" xfId="5920" xr:uid="{00000000-0005-0000-0000-0000A6230000}"/>
    <cellStyle name="20% - Accent5 3 3 2 2 3 2" xfId="23116" xr:uid="{00000000-0005-0000-0000-0000A7230000}"/>
    <cellStyle name="20% - Accent5 3 3 2 2 4" xfId="19959" xr:uid="{00000000-0005-0000-0000-0000A8230000}"/>
    <cellStyle name="20% - Accent5 3 3 2 2 5" xfId="12715" xr:uid="{00000000-0005-0000-0000-0000A9230000}"/>
    <cellStyle name="20% - Accent5 3 3 2 3" xfId="7919" xr:uid="{00000000-0005-0000-0000-0000AA230000}"/>
    <cellStyle name="20% - Accent5 3 3 2 3 2" xfId="25115" xr:uid="{00000000-0005-0000-0000-0000AB230000}"/>
    <cellStyle name="20% - Accent5 3 3 2 3 3" xfId="14714" xr:uid="{00000000-0005-0000-0000-0000AC230000}"/>
    <cellStyle name="20% - Accent5 3 3 2 4" xfId="4311" xr:uid="{00000000-0005-0000-0000-0000AD230000}"/>
    <cellStyle name="20% - Accent5 3 3 2 4 2" xfId="21507" xr:uid="{00000000-0005-0000-0000-0000AE230000}"/>
    <cellStyle name="20% - Accent5 3 3 2 5" xfId="18350" xr:uid="{00000000-0005-0000-0000-0000AF230000}"/>
    <cellStyle name="20% - Accent5 3 3 2 6" xfId="11106" xr:uid="{00000000-0005-0000-0000-0000B0230000}"/>
    <cellStyle name="20% - Accent5 3 3 3" xfId="1558" xr:uid="{00000000-0005-0000-0000-0000B1230000}"/>
    <cellStyle name="20% - Accent5 3 3 3 2" xfId="3159" xr:uid="{00000000-0005-0000-0000-0000B2230000}"/>
    <cellStyle name="20% - Accent5 3 3 3 2 2" xfId="9924" xr:uid="{00000000-0005-0000-0000-0000B3230000}"/>
    <cellStyle name="20% - Accent5 3 3 3 2 2 2" xfId="27120" xr:uid="{00000000-0005-0000-0000-0000B4230000}"/>
    <cellStyle name="20% - Accent5 3 3 3 2 2 3" xfId="16719" xr:uid="{00000000-0005-0000-0000-0000B5230000}"/>
    <cellStyle name="20% - Accent5 3 3 3 2 3" xfId="6316" xr:uid="{00000000-0005-0000-0000-0000B6230000}"/>
    <cellStyle name="20% - Accent5 3 3 3 2 3 2" xfId="23512" xr:uid="{00000000-0005-0000-0000-0000B7230000}"/>
    <cellStyle name="20% - Accent5 3 3 3 2 4" xfId="20355" xr:uid="{00000000-0005-0000-0000-0000B8230000}"/>
    <cellStyle name="20% - Accent5 3 3 3 2 5" xfId="13111" xr:uid="{00000000-0005-0000-0000-0000B9230000}"/>
    <cellStyle name="20% - Accent5 3 3 3 3" xfId="8327" xr:uid="{00000000-0005-0000-0000-0000BA230000}"/>
    <cellStyle name="20% - Accent5 3 3 3 3 2" xfId="25523" xr:uid="{00000000-0005-0000-0000-0000BB230000}"/>
    <cellStyle name="20% - Accent5 3 3 3 3 3" xfId="15122" xr:uid="{00000000-0005-0000-0000-0000BC230000}"/>
    <cellStyle name="20% - Accent5 3 3 3 4" xfId="4719" xr:uid="{00000000-0005-0000-0000-0000BD230000}"/>
    <cellStyle name="20% - Accent5 3 3 3 4 2" xfId="21915" xr:uid="{00000000-0005-0000-0000-0000BE230000}"/>
    <cellStyle name="20% - Accent5 3 3 3 5" xfId="18758" xr:uid="{00000000-0005-0000-0000-0000BF230000}"/>
    <cellStyle name="20% - Accent5 3 3 3 6" xfId="11514" xr:uid="{00000000-0005-0000-0000-0000C0230000}"/>
    <cellStyle name="20% - Accent5 3 3 4" xfId="1966" xr:uid="{00000000-0005-0000-0000-0000C1230000}"/>
    <cellStyle name="20% - Accent5 3 3 4 2" xfId="3555" xr:uid="{00000000-0005-0000-0000-0000C2230000}"/>
    <cellStyle name="20% - Accent5 3 3 4 2 2" xfId="10320" xr:uid="{00000000-0005-0000-0000-0000C3230000}"/>
    <cellStyle name="20% - Accent5 3 3 4 2 2 2" xfId="27516" xr:uid="{00000000-0005-0000-0000-0000C4230000}"/>
    <cellStyle name="20% - Accent5 3 3 4 2 2 3" xfId="17115" xr:uid="{00000000-0005-0000-0000-0000C5230000}"/>
    <cellStyle name="20% - Accent5 3 3 4 2 3" xfId="6712" xr:uid="{00000000-0005-0000-0000-0000C6230000}"/>
    <cellStyle name="20% - Accent5 3 3 4 2 3 2" xfId="23908" xr:uid="{00000000-0005-0000-0000-0000C7230000}"/>
    <cellStyle name="20% - Accent5 3 3 4 2 4" xfId="20751" xr:uid="{00000000-0005-0000-0000-0000C8230000}"/>
    <cellStyle name="20% - Accent5 3 3 4 2 5" xfId="13507" xr:uid="{00000000-0005-0000-0000-0000C9230000}"/>
    <cellStyle name="20% - Accent5 3 3 4 3" xfId="8735" xr:uid="{00000000-0005-0000-0000-0000CA230000}"/>
    <cellStyle name="20% - Accent5 3 3 4 3 2" xfId="25931" xr:uid="{00000000-0005-0000-0000-0000CB230000}"/>
    <cellStyle name="20% - Accent5 3 3 4 3 3" xfId="15530" xr:uid="{00000000-0005-0000-0000-0000CC230000}"/>
    <cellStyle name="20% - Accent5 3 3 4 4" xfId="5127" xr:uid="{00000000-0005-0000-0000-0000CD230000}"/>
    <cellStyle name="20% - Accent5 3 3 4 4 2" xfId="22323" xr:uid="{00000000-0005-0000-0000-0000CE230000}"/>
    <cellStyle name="20% - Accent5 3 3 4 5" xfId="19166" xr:uid="{00000000-0005-0000-0000-0000CF230000}"/>
    <cellStyle name="20% - Accent5 3 3 4 6" xfId="11922" xr:uid="{00000000-0005-0000-0000-0000D0230000}"/>
    <cellStyle name="20% - Accent5 3 3 5" xfId="2325" xr:uid="{00000000-0005-0000-0000-0000D1230000}"/>
    <cellStyle name="20% - Accent5 3 3 5 2" xfId="9091" xr:uid="{00000000-0005-0000-0000-0000D2230000}"/>
    <cellStyle name="20% - Accent5 3 3 5 2 2" xfId="26287" xr:uid="{00000000-0005-0000-0000-0000D3230000}"/>
    <cellStyle name="20% - Accent5 3 3 5 2 3" xfId="15886" xr:uid="{00000000-0005-0000-0000-0000D4230000}"/>
    <cellStyle name="20% - Accent5 3 3 5 3" xfId="5483" xr:uid="{00000000-0005-0000-0000-0000D5230000}"/>
    <cellStyle name="20% - Accent5 3 3 5 3 2" xfId="22679" xr:uid="{00000000-0005-0000-0000-0000D6230000}"/>
    <cellStyle name="20% - Accent5 3 3 5 4" xfId="19522" xr:uid="{00000000-0005-0000-0000-0000D7230000}"/>
    <cellStyle name="20% - Accent5 3 3 5 5" xfId="12278" xr:uid="{00000000-0005-0000-0000-0000D8230000}"/>
    <cellStyle name="20% - Accent5 3 3 6" xfId="742" xr:uid="{00000000-0005-0000-0000-0000D9230000}"/>
    <cellStyle name="20% - Accent5 3 3 6 2" xfId="7511" xr:uid="{00000000-0005-0000-0000-0000DA230000}"/>
    <cellStyle name="20% - Accent5 3 3 6 2 2" xfId="24707" xr:uid="{00000000-0005-0000-0000-0000DB230000}"/>
    <cellStyle name="20% - Accent5 3 3 6 3" xfId="17942" xr:uid="{00000000-0005-0000-0000-0000DC230000}"/>
    <cellStyle name="20% - Accent5 3 3 6 4" xfId="14306" xr:uid="{00000000-0005-0000-0000-0000DD230000}"/>
    <cellStyle name="20% - Accent5 3 3 7" xfId="7144" xr:uid="{00000000-0005-0000-0000-0000DE230000}"/>
    <cellStyle name="20% - Accent5 3 3 7 2" xfId="24340" xr:uid="{00000000-0005-0000-0000-0000DF230000}"/>
    <cellStyle name="20% - Accent5 3 3 7 3" xfId="13939" xr:uid="{00000000-0005-0000-0000-0000E0230000}"/>
    <cellStyle name="20% - Accent5 3 3 8" xfId="3903" xr:uid="{00000000-0005-0000-0000-0000E1230000}"/>
    <cellStyle name="20% - Accent5 3 3 8 2" xfId="21099" xr:uid="{00000000-0005-0000-0000-0000E2230000}"/>
    <cellStyle name="20% - Accent5 3 3 9" xfId="17575" xr:uid="{00000000-0005-0000-0000-0000E3230000}"/>
    <cellStyle name="20% - Accent5 3 4" xfId="191" xr:uid="{00000000-0005-0000-0000-0000E4230000}"/>
    <cellStyle name="20% - Accent5 3 4 2" xfId="1374" xr:uid="{00000000-0005-0000-0000-0000E5230000}"/>
    <cellStyle name="20% - Accent5 3 4 2 2" xfId="2975" xr:uid="{00000000-0005-0000-0000-0000E6230000}"/>
    <cellStyle name="20% - Accent5 3 4 2 2 2" xfId="9740" xr:uid="{00000000-0005-0000-0000-0000E7230000}"/>
    <cellStyle name="20% - Accent5 3 4 2 2 2 2" xfId="26936" xr:uid="{00000000-0005-0000-0000-0000E8230000}"/>
    <cellStyle name="20% - Accent5 3 4 2 2 2 3" xfId="16535" xr:uid="{00000000-0005-0000-0000-0000E9230000}"/>
    <cellStyle name="20% - Accent5 3 4 2 2 3" xfId="6132" xr:uid="{00000000-0005-0000-0000-0000EA230000}"/>
    <cellStyle name="20% - Accent5 3 4 2 2 3 2" xfId="23328" xr:uid="{00000000-0005-0000-0000-0000EB230000}"/>
    <cellStyle name="20% - Accent5 3 4 2 2 4" xfId="20171" xr:uid="{00000000-0005-0000-0000-0000EC230000}"/>
    <cellStyle name="20% - Accent5 3 4 2 2 5" xfId="12927" xr:uid="{00000000-0005-0000-0000-0000ED230000}"/>
    <cellStyle name="20% - Accent5 3 4 2 3" xfId="8143" xr:uid="{00000000-0005-0000-0000-0000EE230000}"/>
    <cellStyle name="20% - Accent5 3 4 2 3 2" xfId="25339" xr:uid="{00000000-0005-0000-0000-0000EF230000}"/>
    <cellStyle name="20% - Accent5 3 4 2 3 3" xfId="14938" xr:uid="{00000000-0005-0000-0000-0000F0230000}"/>
    <cellStyle name="20% - Accent5 3 4 2 4" xfId="4535" xr:uid="{00000000-0005-0000-0000-0000F1230000}"/>
    <cellStyle name="20% - Accent5 3 4 2 4 2" xfId="21731" xr:uid="{00000000-0005-0000-0000-0000F2230000}"/>
    <cellStyle name="20% - Accent5 3 4 2 5" xfId="18574" xr:uid="{00000000-0005-0000-0000-0000F3230000}"/>
    <cellStyle name="20% - Accent5 3 4 2 6" xfId="11330" xr:uid="{00000000-0005-0000-0000-0000F4230000}"/>
    <cellStyle name="20% - Accent5 3 4 3" xfId="1782" xr:uid="{00000000-0005-0000-0000-0000F5230000}"/>
    <cellStyle name="20% - Accent5 3 4 3 2" xfId="3371" xr:uid="{00000000-0005-0000-0000-0000F6230000}"/>
    <cellStyle name="20% - Accent5 3 4 3 2 2" xfId="10136" xr:uid="{00000000-0005-0000-0000-0000F7230000}"/>
    <cellStyle name="20% - Accent5 3 4 3 2 2 2" xfId="27332" xr:uid="{00000000-0005-0000-0000-0000F8230000}"/>
    <cellStyle name="20% - Accent5 3 4 3 2 2 3" xfId="16931" xr:uid="{00000000-0005-0000-0000-0000F9230000}"/>
    <cellStyle name="20% - Accent5 3 4 3 2 3" xfId="6528" xr:uid="{00000000-0005-0000-0000-0000FA230000}"/>
    <cellStyle name="20% - Accent5 3 4 3 2 3 2" xfId="23724" xr:uid="{00000000-0005-0000-0000-0000FB230000}"/>
    <cellStyle name="20% - Accent5 3 4 3 2 4" xfId="20567" xr:uid="{00000000-0005-0000-0000-0000FC230000}"/>
    <cellStyle name="20% - Accent5 3 4 3 2 5" xfId="13323" xr:uid="{00000000-0005-0000-0000-0000FD230000}"/>
    <cellStyle name="20% - Accent5 3 4 3 3" xfId="8551" xr:uid="{00000000-0005-0000-0000-0000FE230000}"/>
    <cellStyle name="20% - Accent5 3 4 3 3 2" xfId="25747" xr:uid="{00000000-0005-0000-0000-0000FF230000}"/>
    <cellStyle name="20% - Accent5 3 4 3 3 3" xfId="15346" xr:uid="{00000000-0005-0000-0000-000000240000}"/>
    <cellStyle name="20% - Accent5 3 4 3 4" xfId="4943" xr:uid="{00000000-0005-0000-0000-000001240000}"/>
    <cellStyle name="20% - Accent5 3 4 3 4 2" xfId="22139" xr:uid="{00000000-0005-0000-0000-000002240000}"/>
    <cellStyle name="20% - Accent5 3 4 3 5" xfId="18982" xr:uid="{00000000-0005-0000-0000-000003240000}"/>
    <cellStyle name="20% - Accent5 3 4 3 6" xfId="11738" xr:uid="{00000000-0005-0000-0000-000004240000}"/>
    <cellStyle name="20% - Accent5 3 4 4" xfId="2480" xr:uid="{00000000-0005-0000-0000-000005240000}"/>
    <cellStyle name="20% - Accent5 3 4 4 2" xfId="9245" xr:uid="{00000000-0005-0000-0000-000006240000}"/>
    <cellStyle name="20% - Accent5 3 4 4 2 2" xfId="26441" xr:uid="{00000000-0005-0000-0000-000007240000}"/>
    <cellStyle name="20% - Accent5 3 4 4 2 3" xfId="16040" xr:uid="{00000000-0005-0000-0000-000008240000}"/>
    <cellStyle name="20% - Accent5 3 4 4 3" xfId="5637" xr:uid="{00000000-0005-0000-0000-000009240000}"/>
    <cellStyle name="20% - Accent5 3 4 4 3 2" xfId="22833" xr:uid="{00000000-0005-0000-0000-00000A240000}"/>
    <cellStyle name="20% - Accent5 3 4 4 4" xfId="19676" xr:uid="{00000000-0005-0000-0000-00000B240000}"/>
    <cellStyle name="20% - Accent5 3 4 4 5" xfId="12432" xr:uid="{00000000-0005-0000-0000-00000C240000}"/>
    <cellStyle name="20% - Accent5 3 4 5" xfId="966" xr:uid="{00000000-0005-0000-0000-00000D240000}"/>
    <cellStyle name="20% - Accent5 3 4 5 2" xfId="7735" xr:uid="{00000000-0005-0000-0000-00000E240000}"/>
    <cellStyle name="20% - Accent5 3 4 5 2 2" xfId="24931" xr:uid="{00000000-0005-0000-0000-00000F240000}"/>
    <cellStyle name="20% - Accent5 3 4 5 3" xfId="18166" xr:uid="{00000000-0005-0000-0000-000010240000}"/>
    <cellStyle name="20% - Accent5 3 4 5 4" xfId="14530" xr:uid="{00000000-0005-0000-0000-000011240000}"/>
    <cellStyle name="20% - Accent5 3 4 6" xfId="6960" xr:uid="{00000000-0005-0000-0000-000012240000}"/>
    <cellStyle name="20% - Accent5 3 4 6 2" xfId="24156" xr:uid="{00000000-0005-0000-0000-000013240000}"/>
    <cellStyle name="20% - Accent5 3 4 6 3" xfId="13755" xr:uid="{00000000-0005-0000-0000-000014240000}"/>
    <cellStyle name="20% - Accent5 3 4 7" xfId="4127" xr:uid="{00000000-0005-0000-0000-000015240000}"/>
    <cellStyle name="20% - Accent5 3 4 7 2" xfId="21323" xr:uid="{00000000-0005-0000-0000-000016240000}"/>
    <cellStyle name="20% - Accent5 3 4 8" xfId="17391" xr:uid="{00000000-0005-0000-0000-000017240000}"/>
    <cellStyle name="20% - Accent5 3 4 9" xfId="10922" xr:uid="{00000000-0005-0000-0000-000018240000}"/>
    <cellStyle name="20% - Accent5 3 5" xfId="854" xr:uid="{00000000-0005-0000-0000-000019240000}"/>
    <cellStyle name="20% - Accent5 3 5 2" xfId="2552" xr:uid="{00000000-0005-0000-0000-00001A240000}"/>
    <cellStyle name="20% - Accent5 3 5 2 2" xfId="9317" xr:uid="{00000000-0005-0000-0000-00001B240000}"/>
    <cellStyle name="20% - Accent5 3 5 2 2 2" xfId="26513" xr:uid="{00000000-0005-0000-0000-00001C240000}"/>
    <cellStyle name="20% - Accent5 3 5 2 2 3" xfId="16112" xr:uid="{00000000-0005-0000-0000-00001D240000}"/>
    <cellStyle name="20% - Accent5 3 5 2 3" xfId="5709" xr:uid="{00000000-0005-0000-0000-00001E240000}"/>
    <cellStyle name="20% - Accent5 3 5 2 3 2" xfId="22905" xr:uid="{00000000-0005-0000-0000-00001F240000}"/>
    <cellStyle name="20% - Accent5 3 5 2 4" xfId="19748" xr:uid="{00000000-0005-0000-0000-000020240000}"/>
    <cellStyle name="20% - Accent5 3 5 2 5" xfId="12504" xr:uid="{00000000-0005-0000-0000-000021240000}"/>
    <cellStyle name="20% - Accent5 3 5 3" xfId="7623" xr:uid="{00000000-0005-0000-0000-000022240000}"/>
    <cellStyle name="20% - Accent5 3 5 3 2" xfId="24819" xr:uid="{00000000-0005-0000-0000-000023240000}"/>
    <cellStyle name="20% - Accent5 3 5 3 3" xfId="14418" xr:uid="{00000000-0005-0000-0000-000024240000}"/>
    <cellStyle name="20% - Accent5 3 5 4" xfId="4015" xr:uid="{00000000-0005-0000-0000-000025240000}"/>
    <cellStyle name="20% - Accent5 3 5 4 2" xfId="21211" xr:uid="{00000000-0005-0000-0000-000026240000}"/>
    <cellStyle name="20% - Accent5 3 5 5" xfId="18054" xr:uid="{00000000-0005-0000-0000-000027240000}"/>
    <cellStyle name="20% - Accent5 3 5 6" xfId="10810" xr:uid="{00000000-0005-0000-0000-000028240000}"/>
    <cellStyle name="20% - Accent5 3 6" xfId="1262" xr:uid="{00000000-0005-0000-0000-000029240000}"/>
    <cellStyle name="20% - Accent5 3 6 2" xfId="2863" xr:uid="{00000000-0005-0000-0000-00002A240000}"/>
    <cellStyle name="20% - Accent5 3 6 2 2" xfId="9628" xr:uid="{00000000-0005-0000-0000-00002B240000}"/>
    <cellStyle name="20% - Accent5 3 6 2 2 2" xfId="26824" xr:uid="{00000000-0005-0000-0000-00002C240000}"/>
    <cellStyle name="20% - Accent5 3 6 2 2 3" xfId="16423" xr:uid="{00000000-0005-0000-0000-00002D240000}"/>
    <cellStyle name="20% - Accent5 3 6 2 3" xfId="6020" xr:uid="{00000000-0005-0000-0000-00002E240000}"/>
    <cellStyle name="20% - Accent5 3 6 2 3 2" xfId="23216" xr:uid="{00000000-0005-0000-0000-00002F240000}"/>
    <cellStyle name="20% - Accent5 3 6 2 4" xfId="20059" xr:uid="{00000000-0005-0000-0000-000030240000}"/>
    <cellStyle name="20% - Accent5 3 6 2 5" xfId="12815" xr:uid="{00000000-0005-0000-0000-000031240000}"/>
    <cellStyle name="20% - Accent5 3 6 3" xfId="8031" xr:uid="{00000000-0005-0000-0000-000032240000}"/>
    <cellStyle name="20% - Accent5 3 6 3 2" xfId="25227" xr:uid="{00000000-0005-0000-0000-000033240000}"/>
    <cellStyle name="20% - Accent5 3 6 3 3" xfId="14826" xr:uid="{00000000-0005-0000-0000-000034240000}"/>
    <cellStyle name="20% - Accent5 3 6 4" xfId="4423" xr:uid="{00000000-0005-0000-0000-000035240000}"/>
    <cellStyle name="20% - Accent5 3 6 4 2" xfId="21619" xr:uid="{00000000-0005-0000-0000-000036240000}"/>
    <cellStyle name="20% - Accent5 3 6 5" xfId="18462" xr:uid="{00000000-0005-0000-0000-000037240000}"/>
    <cellStyle name="20% - Accent5 3 6 6" xfId="11218" xr:uid="{00000000-0005-0000-0000-000038240000}"/>
    <cellStyle name="20% - Accent5 3 7" xfId="1670" xr:uid="{00000000-0005-0000-0000-000039240000}"/>
    <cellStyle name="20% - Accent5 3 7 2" xfId="3259" xr:uid="{00000000-0005-0000-0000-00003A240000}"/>
    <cellStyle name="20% - Accent5 3 7 2 2" xfId="10024" xr:uid="{00000000-0005-0000-0000-00003B240000}"/>
    <cellStyle name="20% - Accent5 3 7 2 2 2" xfId="27220" xr:uid="{00000000-0005-0000-0000-00003C240000}"/>
    <cellStyle name="20% - Accent5 3 7 2 2 3" xfId="16819" xr:uid="{00000000-0005-0000-0000-00003D240000}"/>
    <cellStyle name="20% - Accent5 3 7 2 3" xfId="6416" xr:uid="{00000000-0005-0000-0000-00003E240000}"/>
    <cellStyle name="20% - Accent5 3 7 2 3 2" xfId="23612" xr:uid="{00000000-0005-0000-0000-00003F240000}"/>
    <cellStyle name="20% - Accent5 3 7 2 4" xfId="20455" xr:uid="{00000000-0005-0000-0000-000040240000}"/>
    <cellStyle name="20% - Accent5 3 7 2 5" xfId="13211" xr:uid="{00000000-0005-0000-0000-000041240000}"/>
    <cellStyle name="20% - Accent5 3 7 3" xfId="8439" xr:uid="{00000000-0005-0000-0000-000042240000}"/>
    <cellStyle name="20% - Accent5 3 7 3 2" xfId="25635" xr:uid="{00000000-0005-0000-0000-000043240000}"/>
    <cellStyle name="20% - Accent5 3 7 3 3" xfId="15234" xr:uid="{00000000-0005-0000-0000-000044240000}"/>
    <cellStyle name="20% - Accent5 3 7 4" xfId="4831" xr:uid="{00000000-0005-0000-0000-000045240000}"/>
    <cellStyle name="20% - Accent5 3 7 4 2" xfId="22027" xr:uid="{00000000-0005-0000-0000-000046240000}"/>
    <cellStyle name="20% - Accent5 3 7 5" xfId="18870" xr:uid="{00000000-0005-0000-0000-000047240000}"/>
    <cellStyle name="20% - Accent5 3 7 6" xfId="11626" xr:uid="{00000000-0005-0000-0000-000048240000}"/>
    <cellStyle name="20% - Accent5 3 8" xfId="2141" xr:uid="{00000000-0005-0000-0000-000049240000}"/>
    <cellStyle name="20% - Accent5 3 8 2" xfId="8907" xr:uid="{00000000-0005-0000-0000-00004A240000}"/>
    <cellStyle name="20% - Accent5 3 8 2 2" xfId="26103" xr:uid="{00000000-0005-0000-0000-00004B240000}"/>
    <cellStyle name="20% - Accent5 3 8 2 3" xfId="15702" xr:uid="{00000000-0005-0000-0000-00004C240000}"/>
    <cellStyle name="20% - Accent5 3 8 3" xfId="5299" xr:uid="{00000000-0005-0000-0000-00004D240000}"/>
    <cellStyle name="20% - Accent5 3 8 3 2" xfId="22495" xr:uid="{00000000-0005-0000-0000-00004E240000}"/>
    <cellStyle name="20% - Accent5 3 8 4" xfId="19338" xr:uid="{00000000-0005-0000-0000-00004F240000}"/>
    <cellStyle name="20% - Accent5 3 8 5" xfId="12094" xr:uid="{00000000-0005-0000-0000-000050240000}"/>
    <cellStyle name="20% - Accent5 3 9" xfId="558" xr:uid="{00000000-0005-0000-0000-000051240000}"/>
    <cellStyle name="20% - Accent5 3 9 2" xfId="7327" xr:uid="{00000000-0005-0000-0000-000052240000}"/>
    <cellStyle name="20% - Accent5 3 9 2 2" xfId="24523" xr:uid="{00000000-0005-0000-0000-000053240000}"/>
    <cellStyle name="20% - Accent5 3 9 3" xfId="17758" xr:uid="{00000000-0005-0000-0000-000054240000}"/>
    <cellStyle name="20% - Accent5 3 9 4" xfId="14122" xr:uid="{00000000-0005-0000-0000-000055240000}"/>
    <cellStyle name="20% - Accent5 4" xfId="101" xr:uid="{00000000-0005-0000-0000-000056240000}"/>
    <cellStyle name="20% - Accent5 4 10" xfId="6876" xr:uid="{00000000-0005-0000-0000-000057240000}"/>
    <cellStyle name="20% - Accent5 4 10 2" xfId="24072" xr:uid="{00000000-0005-0000-0000-000058240000}"/>
    <cellStyle name="20% - Accent5 4 10 3" xfId="13671" xr:uid="{00000000-0005-0000-0000-000059240000}"/>
    <cellStyle name="20% - Accent5 4 11" xfId="3747" xr:uid="{00000000-0005-0000-0000-00005A240000}"/>
    <cellStyle name="20% - Accent5 4 11 2" xfId="20943" xr:uid="{00000000-0005-0000-0000-00005B240000}"/>
    <cellStyle name="20% - Accent5 4 12" xfId="17307" xr:uid="{00000000-0005-0000-0000-00005C240000}"/>
    <cellStyle name="20% - Accent5 4 13" xfId="27754" xr:uid="{00000000-0005-0000-0000-00005D240000}"/>
    <cellStyle name="20% - Accent5 4 14" xfId="10542" xr:uid="{00000000-0005-0000-0000-00005E240000}"/>
    <cellStyle name="20% - Accent5 4 2" xfId="305" xr:uid="{00000000-0005-0000-0000-00005F240000}"/>
    <cellStyle name="20% - Accent5 4 2 10" xfId="27840" xr:uid="{00000000-0005-0000-0000-000060240000}"/>
    <cellStyle name="20% - Accent5 4 2 11" xfId="10628" xr:uid="{00000000-0005-0000-0000-000061240000}"/>
    <cellStyle name="20% - Accent5 4 2 2" xfId="1080" xr:uid="{00000000-0005-0000-0000-000062240000}"/>
    <cellStyle name="20% - Accent5 4 2 2 2" xfId="2693" xr:uid="{00000000-0005-0000-0000-000063240000}"/>
    <cellStyle name="20% - Accent5 4 2 2 2 2" xfId="9458" xr:uid="{00000000-0005-0000-0000-000064240000}"/>
    <cellStyle name="20% - Accent5 4 2 2 2 2 2" xfId="26654" xr:uid="{00000000-0005-0000-0000-000065240000}"/>
    <cellStyle name="20% - Accent5 4 2 2 2 2 3" xfId="16253" xr:uid="{00000000-0005-0000-0000-000066240000}"/>
    <cellStyle name="20% - Accent5 4 2 2 2 3" xfId="5850" xr:uid="{00000000-0005-0000-0000-000067240000}"/>
    <cellStyle name="20% - Accent5 4 2 2 2 3 2" xfId="23046" xr:uid="{00000000-0005-0000-0000-000068240000}"/>
    <cellStyle name="20% - Accent5 4 2 2 2 4" xfId="19889" xr:uid="{00000000-0005-0000-0000-000069240000}"/>
    <cellStyle name="20% - Accent5 4 2 2 2 5" xfId="12645" xr:uid="{00000000-0005-0000-0000-00006A240000}"/>
    <cellStyle name="20% - Accent5 4 2 2 3" xfId="7849" xr:uid="{00000000-0005-0000-0000-00006B240000}"/>
    <cellStyle name="20% - Accent5 4 2 2 3 2" xfId="25045" xr:uid="{00000000-0005-0000-0000-00006C240000}"/>
    <cellStyle name="20% - Accent5 4 2 2 3 3" xfId="14644" xr:uid="{00000000-0005-0000-0000-00006D240000}"/>
    <cellStyle name="20% - Accent5 4 2 2 4" xfId="4241" xr:uid="{00000000-0005-0000-0000-00006E240000}"/>
    <cellStyle name="20% - Accent5 4 2 2 4 2" xfId="21437" xr:uid="{00000000-0005-0000-0000-00006F240000}"/>
    <cellStyle name="20% - Accent5 4 2 2 5" xfId="18280" xr:uid="{00000000-0005-0000-0000-000070240000}"/>
    <cellStyle name="20% - Accent5 4 2 2 6" xfId="11036" xr:uid="{00000000-0005-0000-0000-000071240000}"/>
    <cellStyle name="20% - Accent5 4 2 3" xfId="1488" xr:uid="{00000000-0005-0000-0000-000072240000}"/>
    <cellStyle name="20% - Accent5 4 2 3 2" xfId="3089" xr:uid="{00000000-0005-0000-0000-000073240000}"/>
    <cellStyle name="20% - Accent5 4 2 3 2 2" xfId="9854" xr:uid="{00000000-0005-0000-0000-000074240000}"/>
    <cellStyle name="20% - Accent5 4 2 3 2 2 2" xfId="27050" xr:uid="{00000000-0005-0000-0000-000075240000}"/>
    <cellStyle name="20% - Accent5 4 2 3 2 2 3" xfId="16649" xr:uid="{00000000-0005-0000-0000-000076240000}"/>
    <cellStyle name="20% - Accent5 4 2 3 2 3" xfId="6246" xr:uid="{00000000-0005-0000-0000-000077240000}"/>
    <cellStyle name="20% - Accent5 4 2 3 2 3 2" xfId="23442" xr:uid="{00000000-0005-0000-0000-000078240000}"/>
    <cellStyle name="20% - Accent5 4 2 3 2 4" xfId="20285" xr:uid="{00000000-0005-0000-0000-000079240000}"/>
    <cellStyle name="20% - Accent5 4 2 3 2 5" xfId="13041" xr:uid="{00000000-0005-0000-0000-00007A240000}"/>
    <cellStyle name="20% - Accent5 4 2 3 3" xfId="8257" xr:uid="{00000000-0005-0000-0000-00007B240000}"/>
    <cellStyle name="20% - Accent5 4 2 3 3 2" xfId="25453" xr:uid="{00000000-0005-0000-0000-00007C240000}"/>
    <cellStyle name="20% - Accent5 4 2 3 3 3" xfId="15052" xr:uid="{00000000-0005-0000-0000-00007D240000}"/>
    <cellStyle name="20% - Accent5 4 2 3 4" xfId="4649" xr:uid="{00000000-0005-0000-0000-00007E240000}"/>
    <cellStyle name="20% - Accent5 4 2 3 4 2" xfId="21845" xr:uid="{00000000-0005-0000-0000-00007F240000}"/>
    <cellStyle name="20% - Accent5 4 2 3 5" xfId="18688" xr:uid="{00000000-0005-0000-0000-000080240000}"/>
    <cellStyle name="20% - Accent5 4 2 3 6" xfId="11444" xr:uid="{00000000-0005-0000-0000-000081240000}"/>
    <cellStyle name="20% - Accent5 4 2 4" xfId="1896" xr:uid="{00000000-0005-0000-0000-000082240000}"/>
    <cellStyle name="20% - Accent5 4 2 4 2" xfId="3485" xr:uid="{00000000-0005-0000-0000-000083240000}"/>
    <cellStyle name="20% - Accent5 4 2 4 2 2" xfId="10250" xr:uid="{00000000-0005-0000-0000-000084240000}"/>
    <cellStyle name="20% - Accent5 4 2 4 2 2 2" xfId="27446" xr:uid="{00000000-0005-0000-0000-000085240000}"/>
    <cellStyle name="20% - Accent5 4 2 4 2 2 3" xfId="17045" xr:uid="{00000000-0005-0000-0000-000086240000}"/>
    <cellStyle name="20% - Accent5 4 2 4 2 3" xfId="6642" xr:uid="{00000000-0005-0000-0000-000087240000}"/>
    <cellStyle name="20% - Accent5 4 2 4 2 3 2" xfId="23838" xr:uid="{00000000-0005-0000-0000-000088240000}"/>
    <cellStyle name="20% - Accent5 4 2 4 2 4" xfId="20681" xr:uid="{00000000-0005-0000-0000-000089240000}"/>
    <cellStyle name="20% - Accent5 4 2 4 2 5" xfId="13437" xr:uid="{00000000-0005-0000-0000-00008A240000}"/>
    <cellStyle name="20% - Accent5 4 2 4 3" xfId="8665" xr:uid="{00000000-0005-0000-0000-00008B240000}"/>
    <cellStyle name="20% - Accent5 4 2 4 3 2" xfId="25861" xr:uid="{00000000-0005-0000-0000-00008C240000}"/>
    <cellStyle name="20% - Accent5 4 2 4 3 3" xfId="15460" xr:uid="{00000000-0005-0000-0000-00008D240000}"/>
    <cellStyle name="20% - Accent5 4 2 4 4" xfId="5057" xr:uid="{00000000-0005-0000-0000-00008E240000}"/>
    <cellStyle name="20% - Accent5 4 2 4 4 2" xfId="22253" xr:uid="{00000000-0005-0000-0000-00008F240000}"/>
    <cellStyle name="20% - Accent5 4 2 4 5" xfId="19096" xr:uid="{00000000-0005-0000-0000-000090240000}"/>
    <cellStyle name="20% - Accent5 4 2 4 6" xfId="11852" xr:uid="{00000000-0005-0000-0000-000091240000}"/>
    <cellStyle name="20% - Accent5 4 2 5" xfId="2255" xr:uid="{00000000-0005-0000-0000-000092240000}"/>
    <cellStyle name="20% - Accent5 4 2 5 2" xfId="9021" xr:uid="{00000000-0005-0000-0000-000093240000}"/>
    <cellStyle name="20% - Accent5 4 2 5 2 2" xfId="26217" xr:uid="{00000000-0005-0000-0000-000094240000}"/>
    <cellStyle name="20% - Accent5 4 2 5 2 3" xfId="15816" xr:uid="{00000000-0005-0000-0000-000095240000}"/>
    <cellStyle name="20% - Accent5 4 2 5 3" xfId="5413" xr:uid="{00000000-0005-0000-0000-000096240000}"/>
    <cellStyle name="20% - Accent5 4 2 5 3 2" xfId="22609" xr:uid="{00000000-0005-0000-0000-000097240000}"/>
    <cellStyle name="20% - Accent5 4 2 5 4" xfId="19452" xr:uid="{00000000-0005-0000-0000-000098240000}"/>
    <cellStyle name="20% - Accent5 4 2 5 5" xfId="12208" xr:uid="{00000000-0005-0000-0000-000099240000}"/>
    <cellStyle name="20% - Accent5 4 2 6" xfId="672" xr:uid="{00000000-0005-0000-0000-00009A240000}"/>
    <cellStyle name="20% - Accent5 4 2 6 2" xfId="7441" xr:uid="{00000000-0005-0000-0000-00009B240000}"/>
    <cellStyle name="20% - Accent5 4 2 6 2 2" xfId="24637" xr:uid="{00000000-0005-0000-0000-00009C240000}"/>
    <cellStyle name="20% - Accent5 4 2 6 3" xfId="17872" xr:uid="{00000000-0005-0000-0000-00009D240000}"/>
    <cellStyle name="20% - Accent5 4 2 6 4" xfId="14236" xr:uid="{00000000-0005-0000-0000-00009E240000}"/>
    <cellStyle name="20% - Accent5 4 2 7" xfId="7074" xr:uid="{00000000-0005-0000-0000-00009F240000}"/>
    <cellStyle name="20% - Accent5 4 2 7 2" xfId="24270" xr:uid="{00000000-0005-0000-0000-0000A0240000}"/>
    <cellStyle name="20% - Accent5 4 2 7 3" xfId="13869" xr:uid="{00000000-0005-0000-0000-0000A1240000}"/>
    <cellStyle name="20% - Accent5 4 2 8" xfId="3833" xr:uid="{00000000-0005-0000-0000-0000A2240000}"/>
    <cellStyle name="20% - Accent5 4 2 8 2" xfId="21029" xr:uid="{00000000-0005-0000-0000-0000A3240000}"/>
    <cellStyle name="20% - Accent5 4 2 9" xfId="17505" xr:uid="{00000000-0005-0000-0000-0000A4240000}"/>
    <cellStyle name="20% - Accent5 4 3" xfId="403" xr:uid="{00000000-0005-0000-0000-0000A5240000}"/>
    <cellStyle name="20% - Accent5 4 3 10" xfId="27938" xr:uid="{00000000-0005-0000-0000-0000A6240000}"/>
    <cellStyle name="20% - Accent5 4 3 11" xfId="10726" xr:uid="{00000000-0005-0000-0000-0000A7240000}"/>
    <cellStyle name="20% - Accent5 4 3 2" xfId="1178" xr:uid="{00000000-0005-0000-0000-0000A8240000}"/>
    <cellStyle name="20% - Accent5 4 3 2 2" xfId="2791" xr:uid="{00000000-0005-0000-0000-0000A9240000}"/>
    <cellStyle name="20% - Accent5 4 3 2 2 2" xfId="9556" xr:uid="{00000000-0005-0000-0000-0000AA240000}"/>
    <cellStyle name="20% - Accent5 4 3 2 2 2 2" xfId="26752" xr:uid="{00000000-0005-0000-0000-0000AB240000}"/>
    <cellStyle name="20% - Accent5 4 3 2 2 2 3" xfId="16351" xr:uid="{00000000-0005-0000-0000-0000AC240000}"/>
    <cellStyle name="20% - Accent5 4 3 2 2 3" xfId="5948" xr:uid="{00000000-0005-0000-0000-0000AD240000}"/>
    <cellStyle name="20% - Accent5 4 3 2 2 3 2" xfId="23144" xr:uid="{00000000-0005-0000-0000-0000AE240000}"/>
    <cellStyle name="20% - Accent5 4 3 2 2 4" xfId="19987" xr:uid="{00000000-0005-0000-0000-0000AF240000}"/>
    <cellStyle name="20% - Accent5 4 3 2 2 5" xfId="12743" xr:uid="{00000000-0005-0000-0000-0000B0240000}"/>
    <cellStyle name="20% - Accent5 4 3 2 3" xfId="7947" xr:uid="{00000000-0005-0000-0000-0000B1240000}"/>
    <cellStyle name="20% - Accent5 4 3 2 3 2" xfId="25143" xr:uid="{00000000-0005-0000-0000-0000B2240000}"/>
    <cellStyle name="20% - Accent5 4 3 2 3 3" xfId="14742" xr:uid="{00000000-0005-0000-0000-0000B3240000}"/>
    <cellStyle name="20% - Accent5 4 3 2 4" xfId="4339" xr:uid="{00000000-0005-0000-0000-0000B4240000}"/>
    <cellStyle name="20% - Accent5 4 3 2 4 2" xfId="21535" xr:uid="{00000000-0005-0000-0000-0000B5240000}"/>
    <cellStyle name="20% - Accent5 4 3 2 5" xfId="18378" xr:uid="{00000000-0005-0000-0000-0000B6240000}"/>
    <cellStyle name="20% - Accent5 4 3 2 6" xfId="11134" xr:uid="{00000000-0005-0000-0000-0000B7240000}"/>
    <cellStyle name="20% - Accent5 4 3 3" xfId="1586" xr:uid="{00000000-0005-0000-0000-0000B8240000}"/>
    <cellStyle name="20% - Accent5 4 3 3 2" xfId="3187" xr:uid="{00000000-0005-0000-0000-0000B9240000}"/>
    <cellStyle name="20% - Accent5 4 3 3 2 2" xfId="9952" xr:uid="{00000000-0005-0000-0000-0000BA240000}"/>
    <cellStyle name="20% - Accent5 4 3 3 2 2 2" xfId="27148" xr:uid="{00000000-0005-0000-0000-0000BB240000}"/>
    <cellStyle name="20% - Accent5 4 3 3 2 2 3" xfId="16747" xr:uid="{00000000-0005-0000-0000-0000BC240000}"/>
    <cellStyle name="20% - Accent5 4 3 3 2 3" xfId="6344" xr:uid="{00000000-0005-0000-0000-0000BD240000}"/>
    <cellStyle name="20% - Accent5 4 3 3 2 3 2" xfId="23540" xr:uid="{00000000-0005-0000-0000-0000BE240000}"/>
    <cellStyle name="20% - Accent5 4 3 3 2 4" xfId="20383" xr:uid="{00000000-0005-0000-0000-0000BF240000}"/>
    <cellStyle name="20% - Accent5 4 3 3 2 5" xfId="13139" xr:uid="{00000000-0005-0000-0000-0000C0240000}"/>
    <cellStyle name="20% - Accent5 4 3 3 3" xfId="8355" xr:uid="{00000000-0005-0000-0000-0000C1240000}"/>
    <cellStyle name="20% - Accent5 4 3 3 3 2" xfId="25551" xr:uid="{00000000-0005-0000-0000-0000C2240000}"/>
    <cellStyle name="20% - Accent5 4 3 3 3 3" xfId="15150" xr:uid="{00000000-0005-0000-0000-0000C3240000}"/>
    <cellStyle name="20% - Accent5 4 3 3 4" xfId="4747" xr:uid="{00000000-0005-0000-0000-0000C4240000}"/>
    <cellStyle name="20% - Accent5 4 3 3 4 2" xfId="21943" xr:uid="{00000000-0005-0000-0000-0000C5240000}"/>
    <cellStyle name="20% - Accent5 4 3 3 5" xfId="18786" xr:uid="{00000000-0005-0000-0000-0000C6240000}"/>
    <cellStyle name="20% - Accent5 4 3 3 6" xfId="11542" xr:uid="{00000000-0005-0000-0000-0000C7240000}"/>
    <cellStyle name="20% - Accent5 4 3 4" xfId="1994" xr:uid="{00000000-0005-0000-0000-0000C8240000}"/>
    <cellStyle name="20% - Accent5 4 3 4 2" xfId="3583" xr:uid="{00000000-0005-0000-0000-0000C9240000}"/>
    <cellStyle name="20% - Accent5 4 3 4 2 2" xfId="10348" xr:uid="{00000000-0005-0000-0000-0000CA240000}"/>
    <cellStyle name="20% - Accent5 4 3 4 2 2 2" xfId="27544" xr:uid="{00000000-0005-0000-0000-0000CB240000}"/>
    <cellStyle name="20% - Accent5 4 3 4 2 2 3" xfId="17143" xr:uid="{00000000-0005-0000-0000-0000CC240000}"/>
    <cellStyle name="20% - Accent5 4 3 4 2 3" xfId="6740" xr:uid="{00000000-0005-0000-0000-0000CD240000}"/>
    <cellStyle name="20% - Accent5 4 3 4 2 3 2" xfId="23936" xr:uid="{00000000-0005-0000-0000-0000CE240000}"/>
    <cellStyle name="20% - Accent5 4 3 4 2 4" xfId="20779" xr:uid="{00000000-0005-0000-0000-0000CF240000}"/>
    <cellStyle name="20% - Accent5 4 3 4 2 5" xfId="13535" xr:uid="{00000000-0005-0000-0000-0000D0240000}"/>
    <cellStyle name="20% - Accent5 4 3 4 3" xfId="8763" xr:uid="{00000000-0005-0000-0000-0000D1240000}"/>
    <cellStyle name="20% - Accent5 4 3 4 3 2" xfId="25959" xr:uid="{00000000-0005-0000-0000-0000D2240000}"/>
    <cellStyle name="20% - Accent5 4 3 4 3 3" xfId="15558" xr:uid="{00000000-0005-0000-0000-0000D3240000}"/>
    <cellStyle name="20% - Accent5 4 3 4 4" xfId="5155" xr:uid="{00000000-0005-0000-0000-0000D4240000}"/>
    <cellStyle name="20% - Accent5 4 3 4 4 2" xfId="22351" xr:uid="{00000000-0005-0000-0000-0000D5240000}"/>
    <cellStyle name="20% - Accent5 4 3 4 5" xfId="19194" xr:uid="{00000000-0005-0000-0000-0000D6240000}"/>
    <cellStyle name="20% - Accent5 4 3 4 6" xfId="11950" xr:uid="{00000000-0005-0000-0000-0000D7240000}"/>
    <cellStyle name="20% - Accent5 4 3 5" xfId="2353" xr:uid="{00000000-0005-0000-0000-0000D8240000}"/>
    <cellStyle name="20% - Accent5 4 3 5 2" xfId="9119" xr:uid="{00000000-0005-0000-0000-0000D9240000}"/>
    <cellStyle name="20% - Accent5 4 3 5 2 2" xfId="26315" xr:uid="{00000000-0005-0000-0000-0000DA240000}"/>
    <cellStyle name="20% - Accent5 4 3 5 2 3" xfId="15914" xr:uid="{00000000-0005-0000-0000-0000DB240000}"/>
    <cellStyle name="20% - Accent5 4 3 5 3" xfId="5511" xr:uid="{00000000-0005-0000-0000-0000DC240000}"/>
    <cellStyle name="20% - Accent5 4 3 5 3 2" xfId="22707" xr:uid="{00000000-0005-0000-0000-0000DD240000}"/>
    <cellStyle name="20% - Accent5 4 3 5 4" xfId="19550" xr:uid="{00000000-0005-0000-0000-0000DE240000}"/>
    <cellStyle name="20% - Accent5 4 3 5 5" xfId="12306" xr:uid="{00000000-0005-0000-0000-0000DF240000}"/>
    <cellStyle name="20% - Accent5 4 3 6" xfId="770" xr:uid="{00000000-0005-0000-0000-0000E0240000}"/>
    <cellStyle name="20% - Accent5 4 3 6 2" xfId="7539" xr:uid="{00000000-0005-0000-0000-0000E1240000}"/>
    <cellStyle name="20% - Accent5 4 3 6 2 2" xfId="24735" xr:uid="{00000000-0005-0000-0000-0000E2240000}"/>
    <cellStyle name="20% - Accent5 4 3 6 3" xfId="17970" xr:uid="{00000000-0005-0000-0000-0000E3240000}"/>
    <cellStyle name="20% - Accent5 4 3 6 4" xfId="14334" xr:uid="{00000000-0005-0000-0000-0000E4240000}"/>
    <cellStyle name="20% - Accent5 4 3 7" xfId="7172" xr:uid="{00000000-0005-0000-0000-0000E5240000}"/>
    <cellStyle name="20% - Accent5 4 3 7 2" xfId="24368" xr:uid="{00000000-0005-0000-0000-0000E6240000}"/>
    <cellStyle name="20% - Accent5 4 3 7 3" xfId="13967" xr:uid="{00000000-0005-0000-0000-0000E7240000}"/>
    <cellStyle name="20% - Accent5 4 3 8" xfId="3931" xr:uid="{00000000-0005-0000-0000-0000E8240000}"/>
    <cellStyle name="20% - Accent5 4 3 8 2" xfId="21127" xr:uid="{00000000-0005-0000-0000-0000E9240000}"/>
    <cellStyle name="20% - Accent5 4 3 9" xfId="17603" xr:uid="{00000000-0005-0000-0000-0000EA240000}"/>
    <cellStyle name="20% - Accent5 4 4" xfId="219" xr:uid="{00000000-0005-0000-0000-0000EB240000}"/>
    <cellStyle name="20% - Accent5 4 4 2" xfId="1402" xr:uid="{00000000-0005-0000-0000-0000EC240000}"/>
    <cellStyle name="20% - Accent5 4 4 2 2" xfId="3003" xr:uid="{00000000-0005-0000-0000-0000ED240000}"/>
    <cellStyle name="20% - Accent5 4 4 2 2 2" xfId="9768" xr:uid="{00000000-0005-0000-0000-0000EE240000}"/>
    <cellStyle name="20% - Accent5 4 4 2 2 2 2" xfId="26964" xr:uid="{00000000-0005-0000-0000-0000EF240000}"/>
    <cellStyle name="20% - Accent5 4 4 2 2 2 3" xfId="16563" xr:uid="{00000000-0005-0000-0000-0000F0240000}"/>
    <cellStyle name="20% - Accent5 4 4 2 2 3" xfId="6160" xr:uid="{00000000-0005-0000-0000-0000F1240000}"/>
    <cellStyle name="20% - Accent5 4 4 2 2 3 2" xfId="23356" xr:uid="{00000000-0005-0000-0000-0000F2240000}"/>
    <cellStyle name="20% - Accent5 4 4 2 2 4" xfId="20199" xr:uid="{00000000-0005-0000-0000-0000F3240000}"/>
    <cellStyle name="20% - Accent5 4 4 2 2 5" xfId="12955" xr:uid="{00000000-0005-0000-0000-0000F4240000}"/>
    <cellStyle name="20% - Accent5 4 4 2 3" xfId="8171" xr:uid="{00000000-0005-0000-0000-0000F5240000}"/>
    <cellStyle name="20% - Accent5 4 4 2 3 2" xfId="25367" xr:uid="{00000000-0005-0000-0000-0000F6240000}"/>
    <cellStyle name="20% - Accent5 4 4 2 3 3" xfId="14966" xr:uid="{00000000-0005-0000-0000-0000F7240000}"/>
    <cellStyle name="20% - Accent5 4 4 2 4" xfId="4563" xr:uid="{00000000-0005-0000-0000-0000F8240000}"/>
    <cellStyle name="20% - Accent5 4 4 2 4 2" xfId="21759" xr:uid="{00000000-0005-0000-0000-0000F9240000}"/>
    <cellStyle name="20% - Accent5 4 4 2 5" xfId="18602" xr:uid="{00000000-0005-0000-0000-0000FA240000}"/>
    <cellStyle name="20% - Accent5 4 4 2 6" xfId="11358" xr:uid="{00000000-0005-0000-0000-0000FB240000}"/>
    <cellStyle name="20% - Accent5 4 4 3" xfId="1810" xr:uid="{00000000-0005-0000-0000-0000FC240000}"/>
    <cellStyle name="20% - Accent5 4 4 3 2" xfId="3399" xr:uid="{00000000-0005-0000-0000-0000FD240000}"/>
    <cellStyle name="20% - Accent5 4 4 3 2 2" xfId="10164" xr:uid="{00000000-0005-0000-0000-0000FE240000}"/>
    <cellStyle name="20% - Accent5 4 4 3 2 2 2" xfId="27360" xr:uid="{00000000-0005-0000-0000-0000FF240000}"/>
    <cellStyle name="20% - Accent5 4 4 3 2 2 3" xfId="16959" xr:uid="{00000000-0005-0000-0000-000000250000}"/>
    <cellStyle name="20% - Accent5 4 4 3 2 3" xfId="6556" xr:uid="{00000000-0005-0000-0000-000001250000}"/>
    <cellStyle name="20% - Accent5 4 4 3 2 3 2" xfId="23752" xr:uid="{00000000-0005-0000-0000-000002250000}"/>
    <cellStyle name="20% - Accent5 4 4 3 2 4" xfId="20595" xr:uid="{00000000-0005-0000-0000-000003250000}"/>
    <cellStyle name="20% - Accent5 4 4 3 2 5" xfId="13351" xr:uid="{00000000-0005-0000-0000-000004250000}"/>
    <cellStyle name="20% - Accent5 4 4 3 3" xfId="8579" xr:uid="{00000000-0005-0000-0000-000005250000}"/>
    <cellStyle name="20% - Accent5 4 4 3 3 2" xfId="25775" xr:uid="{00000000-0005-0000-0000-000006250000}"/>
    <cellStyle name="20% - Accent5 4 4 3 3 3" xfId="15374" xr:uid="{00000000-0005-0000-0000-000007250000}"/>
    <cellStyle name="20% - Accent5 4 4 3 4" xfId="4971" xr:uid="{00000000-0005-0000-0000-000008250000}"/>
    <cellStyle name="20% - Accent5 4 4 3 4 2" xfId="22167" xr:uid="{00000000-0005-0000-0000-000009250000}"/>
    <cellStyle name="20% - Accent5 4 4 3 5" xfId="19010" xr:uid="{00000000-0005-0000-0000-00000A250000}"/>
    <cellStyle name="20% - Accent5 4 4 3 6" xfId="11766" xr:uid="{00000000-0005-0000-0000-00000B250000}"/>
    <cellStyle name="20% - Accent5 4 4 4" xfId="2428" xr:uid="{00000000-0005-0000-0000-00000C250000}"/>
    <cellStyle name="20% - Accent5 4 4 4 2" xfId="9193" xr:uid="{00000000-0005-0000-0000-00000D250000}"/>
    <cellStyle name="20% - Accent5 4 4 4 2 2" xfId="26389" xr:uid="{00000000-0005-0000-0000-00000E250000}"/>
    <cellStyle name="20% - Accent5 4 4 4 2 3" xfId="15988" xr:uid="{00000000-0005-0000-0000-00000F250000}"/>
    <cellStyle name="20% - Accent5 4 4 4 3" xfId="5585" xr:uid="{00000000-0005-0000-0000-000010250000}"/>
    <cellStyle name="20% - Accent5 4 4 4 3 2" xfId="22781" xr:uid="{00000000-0005-0000-0000-000011250000}"/>
    <cellStyle name="20% - Accent5 4 4 4 4" xfId="19624" xr:uid="{00000000-0005-0000-0000-000012250000}"/>
    <cellStyle name="20% - Accent5 4 4 4 5" xfId="12380" xr:uid="{00000000-0005-0000-0000-000013250000}"/>
    <cellStyle name="20% - Accent5 4 4 5" xfId="994" xr:uid="{00000000-0005-0000-0000-000014250000}"/>
    <cellStyle name="20% - Accent5 4 4 5 2" xfId="7763" xr:uid="{00000000-0005-0000-0000-000015250000}"/>
    <cellStyle name="20% - Accent5 4 4 5 2 2" xfId="24959" xr:uid="{00000000-0005-0000-0000-000016250000}"/>
    <cellStyle name="20% - Accent5 4 4 5 3" xfId="18194" xr:uid="{00000000-0005-0000-0000-000017250000}"/>
    <cellStyle name="20% - Accent5 4 4 5 4" xfId="14558" xr:uid="{00000000-0005-0000-0000-000018250000}"/>
    <cellStyle name="20% - Accent5 4 4 6" xfId="6988" xr:uid="{00000000-0005-0000-0000-000019250000}"/>
    <cellStyle name="20% - Accent5 4 4 6 2" xfId="24184" xr:uid="{00000000-0005-0000-0000-00001A250000}"/>
    <cellStyle name="20% - Accent5 4 4 6 3" xfId="13783" xr:uid="{00000000-0005-0000-0000-00001B250000}"/>
    <cellStyle name="20% - Accent5 4 4 7" xfId="4155" xr:uid="{00000000-0005-0000-0000-00001C250000}"/>
    <cellStyle name="20% - Accent5 4 4 7 2" xfId="21351" xr:uid="{00000000-0005-0000-0000-00001D250000}"/>
    <cellStyle name="20% - Accent5 4 4 8" xfId="17419" xr:uid="{00000000-0005-0000-0000-00001E250000}"/>
    <cellStyle name="20% - Accent5 4 4 9" xfId="10950" xr:uid="{00000000-0005-0000-0000-00001F250000}"/>
    <cellStyle name="20% - Accent5 4 5" xfId="882" xr:uid="{00000000-0005-0000-0000-000020250000}"/>
    <cellStyle name="20% - Accent5 4 5 2" xfId="2580" xr:uid="{00000000-0005-0000-0000-000021250000}"/>
    <cellStyle name="20% - Accent5 4 5 2 2" xfId="9345" xr:uid="{00000000-0005-0000-0000-000022250000}"/>
    <cellStyle name="20% - Accent5 4 5 2 2 2" xfId="26541" xr:uid="{00000000-0005-0000-0000-000023250000}"/>
    <cellStyle name="20% - Accent5 4 5 2 2 3" xfId="16140" xr:uid="{00000000-0005-0000-0000-000024250000}"/>
    <cellStyle name="20% - Accent5 4 5 2 3" xfId="5737" xr:uid="{00000000-0005-0000-0000-000025250000}"/>
    <cellStyle name="20% - Accent5 4 5 2 3 2" xfId="22933" xr:uid="{00000000-0005-0000-0000-000026250000}"/>
    <cellStyle name="20% - Accent5 4 5 2 4" xfId="19776" xr:uid="{00000000-0005-0000-0000-000027250000}"/>
    <cellStyle name="20% - Accent5 4 5 2 5" xfId="12532" xr:uid="{00000000-0005-0000-0000-000028250000}"/>
    <cellStyle name="20% - Accent5 4 5 3" xfId="7651" xr:uid="{00000000-0005-0000-0000-000029250000}"/>
    <cellStyle name="20% - Accent5 4 5 3 2" xfId="24847" xr:uid="{00000000-0005-0000-0000-00002A250000}"/>
    <cellStyle name="20% - Accent5 4 5 3 3" xfId="14446" xr:uid="{00000000-0005-0000-0000-00002B250000}"/>
    <cellStyle name="20% - Accent5 4 5 4" xfId="4043" xr:uid="{00000000-0005-0000-0000-00002C250000}"/>
    <cellStyle name="20% - Accent5 4 5 4 2" xfId="21239" xr:uid="{00000000-0005-0000-0000-00002D250000}"/>
    <cellStyle name="20% - Accent5 4 5 5" xfId="18082" xr:uid="{00000000-0005-0000-0000-00002E250000}"/>
    <cellStyle name="20% - Accent5 4 5 6" xfId="10838" xr:uid="{00000000-0005-0000-0000-00002F250000}"/>
    <cellStyle name="20% - Accent5 4 6" xfId="1290" xr:uid="{00000000-0005-0000-0000-000030250000}"/>
    <cellStyle name="20% - Accent5 4 6 2" xfId="2891" xr:uid="{00000000-0005-0000-0000-000031250000}"/>
    <cellStyle name="20% - Accent5 4 6 2 2" xfId="9656" xr:uid="{00000000-0005-0000-0000-000032250000}"/>
    <cellStyle name="20% - Accent5 4 6 2 2 2" xfId="26852" xr:uid="{00000000-0005-0000-0000-000033250000}"/>
    <cellStyle name="20% - Accent5 4 6 2 2 3" xfId="16451" xr:uid="{00000000-0005-0000-0000-000034250000}"/>
    <cellStyle name="20% - Accent5 4 6 2 3" xfId="6048" xr:uid="{00000000-0005-0000-0000-000035250000}"/>
    <cellStyle name="20% - Accent5 4 6 2 3 2" xfId="23244" xr:uid="{00000000-0005-0000-0000-000036250000}"/>
    <cellStyle name="20% - Accent5 4 6 2 4" xfId="20087" xr:uid="{00000000-0005-0000-0000-000037250000}"/>
    <cellStyle name="20% - Accent5 4 6 2 5" xfId="12843" xr:uid="{00000000-0005-0000-0000-000038250000}"/>
    <cellStyle name="20% - Accent5 4 6 3" xfId="8059" xr:uid="{00000000-0005-0000-0000-000039250000}"/>
    <cellStyle name="20% - Accent5 4 6 3 2" xfId="25255" xr:uid="{00000000-0005-0000-0000-00003A250000}"/>
    <cellStyle name="20% - Accent5 4 6 3 3" xfId="14854" xr:uid="{00000000-0005-0000-0000-00003B250000}"/>
    <cellStyle name="20% - Accent5 4 6 4" xfId="4451" xr:uid="{00000000-0005-0000-0000-00003C250000}"/>
    <cellStyle name="20% - Accent5 4 6 4 2" xfId="21647" xr:uid="{00000000-0005-0000-0000-00003D250000}"/>
    <cellStyle name="20% - Accent5 4 6 5" xfId="18490" xr:uid="{00000000-0005-0000-0000-00003E250000}"/>
    <cellStyle name="20% - Accent5 4 6 6" xfId="11246" xr:uid="{00000000-0005-0000-0000-00003F250000}"/>
    <cellStyle name="20% - Accent5 4 7" xfId="1698" xr:uid="{00000000-0005-0000-0000-000040250000}"/>
    <cellStyle name="20% - Accent5 4 7 2" xfId="3287" xr:uid="{00000000-0005-0000-0000-000041250000}"/>
    <cellStyle name="20% - Accent5 4 7 2 2" xfId="10052" xr:uid="{00000000-0005-0000-0000-000042250000}"/>
    <cellStyle name="20% - Accent5 4 7 2 2 2" xfId="27248" xr:uid="{00000000-0005-0000-0000-000043250000}"/>
    <cellStyle name="20% - Accent5 4 7 2 2 3" xfId="16847" xr:uid="{00000000-0005-0000-0000-000044250000}"/>
    <cellStyle name="20% - Accent5 4 7 2 3" xfId="6444" xr:uid="{00000000-0005-0000-0000-000045250000}"/>
    <cellStyle name="20% - Accent5 4 7 2 3 2" xfId="23640" xr:uid="{00000000-0005-0000-0000-000046250000}"/>
    <cellStyle name="20% - Accent5 4 7 2 4" xfId="20483" xr:uid="{00000000-0005-0000-0000-000047250000}"/>
    <cellStyle name="20% - Accent5 4 7 2 5" xfId="13239" xr:uid="{00000000-0005-0000-0000-000048250000}"/>
    <cellStyle name="20% - Accent5 4 7 3" xfId="8467" xr:uid="{00000000-0005-0000-0000-000049250000}"/>
    <cellStyle name="20% - Accent5 4 7 3 2" xfId="25663" xr:uid="{00000000-0005-0000-0000-00004A250000}"/>
    <cellStyle name="20% - Accent5 4 7 3 3" xfId="15262" xr:uid="{00000000-0005-0000-0000-00004B250000}"/>
    <cellStyle name="20% - Accent5 4 7 4" xfId="4859" xr:uid="{00000000-0005-0000-0000-00004C250000}"/>
    <cellStyle name="20% - Accent5 4 7 4 2" xfId="22055" xr:uid="{00000000-0005-0000-0000-00004D250000}"/>
    <cellStyle name="20% - Accent5 4 7 5" xfId="18898" xr:uid="{00000000-0005-0000-0000-00004E250000}"/>
    <cellStyle name="20% - Accent5 4 7 6" xfId="11654" xr:uid="{00000000-0005-0000-0000-00004F250000}"/>
    <cellStyle name="20% - Accent5 4 8" xfId="2169" xr:uid="{00000000-0005-0000-0000-000050250000}"/>
    <cellStyle name="20% - Accent5 4 8 2" xfId="8935" xr:uid="{00000000-0005-0000-0000-000051250000}"/>
    <cellStyle name="20% - Accent5 4 8 2 2" xfId="26131" xr:uid="{00000000-0005-0000-0000-000052250000}"/>
    <cellStyle name="20% - Accent5 4 8 2 3" xfId="15730" xr:uid="{00000000-0005-0000-0000-000053250000}"/>
    <cellStyle name="20% - Accent5 4 8 3" xfId="5327" xr:uid="{00000000-0005-0000-0000-000054250000}"/>
    <cellStyle name="20% - Accent5 4 8 3 2" xfId="22523" xr:uid="{00000000-0005-0000-0000-000055250000}"/>
    <cellStyle name="20% - Accent5 4 8 4" xfId="19366" xr:uid="{00000000-0005-0000-0000-000056250000}"/>
    <cellStyle name="20% - Accent5 4 8 5" xfId="12122" xr:uid="{00000000-0005-0000-0000-000057250000}"/>
    <cellStyle name="20% - Accent5 4 9" xfId="586" xr:uid="{00000000-0005-0000-0000-000058250000}"/>
    <cellStyle name="20% - Accent5 4 9 2" xfId="7355" xr:uid="{00000000-0005-0000-0000-000059250000}"/>
    <cellStyle name="20% - Accent5 4 9 2 2" xfId="24551" xr:uid="{00000000-0005-0000-0000-00005A250000}"/>
    <cellStyle name="20% - Accent5 4 9 3" xfId="17786" xr:uid="{00000000-0005-0000-0000-00005B250000}"/>
    <cellStyle name="20% - Accent5 4 9 4" xfId="14150" xr:uid="{00000000-0005-0000-0000-00005C250000}"/>
    <cellStyle name="20% - Accent5 5" xfId="164" xr:uid="{00000000-0005-0000-0000-00005D250000}"/>
    <cellStyle name="20% - Accent5 5 10" xfId="27702" xr:uid="{00000000-0005-0000-0000-00005E250000}"/>
    <cellStyle name="20% - Accent5 5 11" xfId="10490" xr:uid="{00000000-0005-0000-0000-00005F250000}"/>
    <cellStyle name="20% - Accent5 5 2" xfId="942" xr:uid="{00000000-0005-0000-0000-000060250000}"/>
    <cellStyle name="20% - Accent5 5 2 2" xfId="2612" xr:uid="{00000000-0005-0000-0000-000061250000}"/>
    <cellStyle name="20% - Accent5 5 2 2 2" xfId="9377" xr:uid="{00000000-0005-0000-0000-000062250000}"/>
    <cellStyle name="20% - Accent5 5 2 2 2 2" xfId="26573" xr:uid="{00000000-0005-0000-0000-000063250000}"/>
    <cellStyle name="20% - Accent5 5 2 2 2 3" xfId="16172" xr:uid="{00000000-0005-0000-0000-000064250000}"/>
    <cellStyle name="20% - Accent5 5 2 2 3" xfId="5769" xr:uid="{00000000-0005-0000-0000-000065250000}"/>
    <cellStyle name="20% - Accent5 5 2 2 3 2" xfId="22965" xr:uid="{00000000-0005-0000-0000-000066250000}"/>
    <cellStyle name="20% - Accent5 5 2 2 4" xfId="19808" xr:uid="{00000000-0005-0000-0000-000067250000}"/>
    <cellStyle name="20% - Accent5 5 2 2 5" xfId="12564" xr:uid="{00000000-0005-0000-0000-000068250000}"/>
    <cellStyle name="20% - Accent5 5 2 3" xfId="7711" xr:uid="{00000000-0005-0000-0000-000069250000}"/>
    <cellStyle name="20% - Accent5 5 2 3 2" xfId="24907" xr:uid="{00000000-0005-0000-0000-00006A250000}"/>
    <cellStyle name="20% - Accent5 5 2 3 3" xfId="14506" xr:uid="{00000000-0005-0000-0000-00006B250000}"/>
    <cellStyle name="20% - Accent5 5 2 4" xfId="4103" xr:uid="{00000000-0005-0000-0000-00006C250000}"/>
    <cellStyle name="20% - Accent5 5 2 4 2" xfId="21299" xr:uid="{00000000-0005-0000-0000-00006D250000}"/>
    <cellStyle name="20% - Accent5 5 2 5" xfId="18142" xr:uid="{00000000-0005-0000-0000-00006E250000}"/>
    <cellStyle name="20% - Accent5 5 2 6" xfId="10898" xr:uid="{00000000-0005-0000-0000-00006F250000}"/>
    <cellStyle name="20% - Accent5 5 3" xfId="1350" xr:uid="{00000000-0005-0000-0000-000070250000}"/>
    <cellStyle name="20% - Accent5 5 3 2" xfId="2951" xr:uid="{00000000-0005-0000-0000-000071250000}"/>
    <cellStyle name="20% - Accent5 5 3 2 2" xfId="9716" xr:uid="{00000000-0005-0000-0000-000072250000}"/>
    <cellStyle name="20% - Accent5 5 3 2 2 2" xfId="26912" xr:uid="{00000000-0005-0000-0000-000073250000}"/>
    <cellStyle name="20% - Accent5 5 3 2 2 3" xfId="16511" xr:uid="{00000000-0005-0000-0000-000074250000}"/>
    <cellStyle name="20% - Accent5 5 3 2 3" xfId="6108" xr:uid="{00000000-0005-0000-0000-000075250000}"/>
    <cellStyle name="20% - Accent5 5 3 2 3 2" xfId="23304" xr:uid="{00000000-0005-0000-0000-000076250000}"/>
    <cellStyle name="20% - Accent5 5 3 2 4" xfId="20147" xr:uid="{00000000-0005-0000-0000-000077250000}"/>
    <cellStyle name="20% - Accent5 5 3 2 5" xfId="12903" xr:uid="{00000000-0005-0000-0000-000078250000}"/>
    <cellStyle name="20% - Accent5 5 3 3" xfId="8119" xr:uid="{00000000-0005-0000-0000-000079250000}"/>
    <cellStyle name="20% - Accent5 5 3 3 2" xfId="25315" xr:uid="{00000000-0005-0000-0000-00007A250000}"/>
    <cellStyle name="20% - Accent5 5 3 3 3" xfId="14914" xr:uid="{00000000-0005-0000-0000-00007B250000}"/>
    <cellStyle name="20% - Accent5 5 3 4" xfId="4511" xr:uid="{00000000-0005-0000-0000-00007C250000}"/>
    <cellStyle name="20% - Accent5 5 3 4 2" xfId="21707" xr:uid="{00000000-0005-0000-0000-00007D250000}"/>
    <cellStyle name="20% - Accent5 5 3 5" xfId="18550" xr:uid="{00000000-0005-0000-0000-00007E250000}"/>
    <cellStyle name="20% - Accent5 5 3 6" xfId="11306" xr:uid="{00000000-0005-0000-0000-00007F250000}"/>
    <cellStyle name="20% - Accent5 5 4" xfId="1758" xr:uid="{00000000-0005-0000-0000-000080250000}"/>
    <cellStyle name="20% - Accent5 5 4 2" xfId="3347" xr:uid="{00000000-0005-0000-0000-000081250000}"/>
    <cellStyle name="20% - Accent5 5 4 2 2" xfId="10112" xr:uid="{00000000-0005-0000-0000-000082250000}"/>
    <cellStyle name="20% - Accent5 5 4 2 2 2" xfId="27308" xr:uid="{00000000-0005-0000-0000-000083250000}"/>
    <cellStyle name="20% - Accent5 5 4 2 2 3" xfId="16907" xr:uid="{00000000-0005-0000-0000-000084250000}"/>
    <cellStyle name="20% - Accent5 5 4 2 3" xfId="6504" xr:uid="{00000000-0005-0000-0000-000085250000}"/>
    <cellStyle name="20% - Accent5 5 4 2 3 2" xfId="23700" xr:uid="{00000000-0005-0000-0000-000086250000}"/>
    <cellStyle name="20% - Accent5 5 4 2 4" xfId="20543" xr:uid="{00000000-0005-0000-0000-000087250000}"/>
    <cellStyle name="20% - Accent5 5 4 2 5" xfId="13299" xr:uid="{00000000-0005-0000-0000-000088250000}"/>
    <cellStyle name="20% - Accent5 5 4 3" xfId="8527" xr:uid="{00000000-0005-0000-0000-000089250000}"/>
    <cellStyle name="20% - Accent5 5 4 3 2" xfId="25723" xr:uid="{00000000-0005-0000-0000-00008A250000}"/>
    <cellStyle name="20% - Accent5 5 4 3 3" xfId="15322" xr:uid="{00000000-0005-0000-0000-00008B250000}"/>
    <cellStyle name="20% - Accent5 5 4 4" xfId="4919" xr:uid="{00000000-0005-0000-0000-00008C250000}"/>
    <cellStyle name="20% - Accent5 5 4 4 2" xfId="22115" xr:uid="{00000000-0005-0000-0000-00008D250000}"/>
    <cellStyle name="20% - Accent5 5 4 5" xfId="18958" xr:uid="{00000000-0005-0000-0000-00008E250000}"/>
    <cellStyle name="20% - Accent5 5 4 6" xfId="11714" xr:uid="{00000000-0005-0000-0000-00008F250000}"/>
    <cellStyle name="20% - Accent5 5 5" xfId="2117" xr:uid="{00000000-0005-0000-0000-000090250000}"/>
    <cellStyle name="20% - Accent5 5 5 2" xfId="8883" xr:uid="{00000000-0005-0000-0000-000091250000}"/>
    <cellStyle name="20% - Accent5 5 5 2 2" xfId="26079" xr:uid="{00000000-0005-0000-0000-000092250000}"/>
    <cellStyle name="20% - Accent5 5 5 2 3" xfId="15678" xr:uid="{00000000-0005-0000-0000-000093250000}"/>
    <cellStyle name="20% - Accent5 5 5 3" xfId="5275" xr:uid="{00000000-0005-0000-0000-000094250000}"/>
    <cellStyle name="20% - Accent5 5 5 3 2" xfId="22471" xr:uid="{00000000-0005-0000-0000-000095250000}"/>
    <cellStyle name="20% - Accent5 5 5 4" xfId="19314" xr:uid="{00000000-0005-0000-0000-000096250000}"/>
    <cellStyle name="20% - Accent5 5 5 5" xfId="12070" xr:uid="{00000000-0005-0000-0000-000097250000}"/>
    <cellStyle name="20% - Accent5 5 6" xfId="534" xr:uid="{00000000-0005-0000-0000-000098250000}"/>
    <cellStyle name="20% - Accent5 5 6 2" xfId="7303" xr:uid="{00000000-0005-0000-0000-000099250000}"/>
    <cellStyle name="20% - Accent5 5 6 2 2" xfId="24499" xr:uid="{00000000-0005-0000-0000-00009A250000}"/>
    <cellStyle name="20% - Accent5 5 6 3" xfId="17734" xr:uid="{00000000-0005-0000-0000-00009B250000}"/>
    <cellStyle name="20% - Accent5 5 6 4" xfId="14098" xr:uid="{00000000-0005-0000-0000-00009C250000}"/>
    <cellStyle name="20% - Accent5 5 7" xfId="6936" xr:uid="{00000000-0005-0000-0000-00009D250000}"/>
    <cellStyle name="20% - Accent5 5 7 2" xfId="24132" xr:uid="{00000000-0005-0000-0000-00009E250000}"/>
    <cellStyle name="20% - Accent5 5 7 3" xfId="13731" xr:uid="{00000000-0005-0000-0000-00009F250000}"/>
    <cellStyle name="20% - Accent5 5 8" xfId="3695" xr:uid="{00000000-0005-0000-0000-0000A0250000}"/>
    <cellStyle name="20% - Accent5 5 8 2" xfId="20891" xr:uid="{00000000-0005-0000-0000-0000A1250000}"/>
    <cellStyle name="20% - Accent5 5 9" xfId="17367" xr:uid="{00000000-0005-0000-0000-0000A2250000}"/>
    <cellStyle name="20% - Accent5 6" xfId="253" xr:uid="{00000000-0005-0000-0000-0000A3250000}"/>
    <cellStyle name="20% - Accent5 6 10" xfId="27788" xr:uid="{00000000-0005-0000-0000-0000A4250000}"/>
    <cellStyle name="20% - Accent5 6 11" xfId="10576" xr:uid="{00000000-0005-0000-0000-0000A5250000}"/>
    <cellStyle name="20% - Accent5 6 2" xfId="1028" xr:uid="{00000000-0005-0000-0000-0000A6250000}"/>
    <cellStyle name="20% - Accent5 6 2 2" xfId="2641" xr:uid="{00000000-0005-0000-0000-0000A7250000}"/>
    <cellStyle name="20% - Accent5 6 2 2 2" xfId="9406" xr:uid="{00000000-0005-0000-0000-0000A8250000}"/>
    <cellStyle name="20% - Accent5 6 2 2 2 2" xfId="26602" xr:uid="{00000000-0005-0000-0000-0000A9250000}"/>
    <cellStyle name="20% - Accent5 6 2 2 2 3" xfId="16201" xr:uid="{00000000-0005-0000-0000-0000AA250000}"/>
    <cellStyle name="20% - Accent5 6 2 2 3" xfId="5798" xr:uid="{00000000-0005-0000-0000-0000AB250000}"/>
    <cellStyle name="20% - Accent5 6 2 2 3 2" xfId="22994" xr:uid="{00000000-0005-0000-0000-0000AC250000}"/>
    <cellStyle name="20% - Accent5 6 2 2 4" xfId="19837" xr:uid="{00000000-0005-0000-0000-0000AD250000}"/>
    <cellStyle name="20% - Accent5 6 2 2 5" xfId="12593" xr:uid="{00000000-0005-0000-0000-0000AE250000}"/>
    <cellStyle name="20% - Accent5 6 2 3" xfId="7797" xr:uid="{00000000-0005-0000-0000-0000AF250000}"/>
    <cellStyle name="20% - Accent5 6 2 3 2" xfId="24993" xr:uid="{00000000-0005-0000-0000-0000B0250000}"/>
    <cellStyle name="20% - Accent5 6 2 3 3" xfId="14592" xr:uid="{00000000-0005-0000-0000-0000B1250000}"/>
    <cellStyle name="20% - Accent5 6 2 4" xfId="4189" xr:uid="{00000000-0005-0000-0000-0000B2250000}"/>
    <cellStyle name="20% - Accent5 6 2 4 2" xfId="21385" xr:uid="{00000000-0005-0000-0000-0000B3250000}"/>
    <cellStyle name="20% - Accent5 6 2 5" xfId="18228" xr:uid="{00000000-0005-0000-0000-0000B4250000}"/>
    <cellStyle name="20% - Accent5 6 2 6" xfId="10984" xr:uid="{00000000-0005-0000-0000-0000B5250000}"/>
    <cellStyle name="20% - Accent5 6 3" xfId="1436" xr:uid="{00000000-0005-0000-0000-0000B6250000}"/>
    <cellStyle name="20% - Accent5 6 3 2" xfId="3037" xr:uid="{00000000-0005-0000-0000-0000B7250000}"/>
    <cellStyle name="20% - Accent5 6 3 2 2" xfId="9802" xr:uid="{00000000-0005-0000-0000-0000B8250000}"/>
    <cellStyle name="20% - Accent5 6 3 2 2 2" xfId="26998" xr:uid="{00000000-0005-0000-0000-0000B9250000}"/>
    <cellStyle name="20% - Accent5 6 3 2 2 3" xfId="16597" xr:uid="{00000000-0005-0000-0000-0000BA250000}"/>
    <cellStyle name="20% - Accent5 6 3 2 3" xfId="6194" xr:uid="{00000000-0005-0000-0000-0000BB250000}"/>
    <cellStyle name="20% - Accent5 6 3 2 3 2" xfId="23390" xr:uid="{00000000-0005-0000-0000-0000BC250000}"/>
    <cellStyle name="20% - Accent5 6 3 2 4" xfId="20233" xr:uid="{00000000-0005-0000-0000-0000BD250000}"/>
    <cellStyle name="20% - Accent5 6 3 2 5" xfId="12989" xr:uid="{00000000-0005-0000-0000-0000BE250000}"/>
    <cellStyle name="20% - Accent5 6 3 3" xfId="8205" xr:uid="{00000000-0005-0000-0000-0000BF250000}"/>
    <cellStyle name="20% - Accent5 6 3 3 2" xfId="25401" xr:uid="{00000000-0005-0000-0000-0000C0250000}"/>
    <cellStyle name="20% - Accent5 6 3 3 3" xfId="15000" xr:uid="{00000000-0005-0000-0000-0000C1250000}"/>
    <cellStyle name="20% - Accent5 6 3 4" xfId="4597" xr:uid="{00000000-0005-0000-0000-0000C2250000}"/>
    <cellStyle name="20% - Accent5 6 3 4 2" xfId="21793" xr:uid="{00000000-0005-0000-0000-0000C3250000}"/>
    <cellStyle name="20% - Accent5 6 3 5" xfId="18636" xr:uid="{00000000-0005-0000-0000-0000C4250000}"/>
    <cellStyle name="20% - Accent5 6 3 6" xfId="11392" xr:uid="{00000000-0005-0000-0000-0000C5250000}"/>
    <cellStyle name="20% - Accent5 6 4" xfId="1844" xr:uid="{00000000-0005-0000-0000-0000C6250000}"/>
    <cellStyle name="20% - Accent5 6 4 2" xfId="3433" xr:uid="{00000000-0005-0000-0000-0000C7250000}"/>
    <cellStyle name="20% - Accent5 6 4 2 2" xfId="10198" xr:uid="{00000000-0005-0000-0000-0000C8250000}"/>
    <cellStyle name="20% - Accent5 6 4 2 2 2" xfId="27394" xr:uid="{00000000-0005-0000-0000-0000C9250000}"/>
    <cellStyle name="20% - Accent5 6 4 2 2 3" xfId="16993" xr:uid="{00000000-0005-0000-0000-0000CA250000}"/>
    <cellStyle name="20% - Accent5 6 4 2 3" xfId="6590" xr:uid="{00000000-0005-0000-0000-0000CB250000}"/>
    <cellStyle name="20% - Accent5 6 4 2 3 2" xfId="23786" xr:uid="{00000000-0005-0000-0000-0000CC250000}"/>
    <cellStyle name="20% - Accent5 6 4 2 4" xfId="20629" xr:uid="{00000000-0005-0000-0000-0000CD250000}"/>
    <cellStyle name="20% - Accent5 6 4 2 5" xfId="13385" xr:uid="{00000000-0005-0000-0000-0000CE250000}"/>
    <cellStyle name="20% - Accent5 6 4 3" xfId="8613" xr:uid="{00000000-0005-0000-0000-0000CF250000}"/>
    <cellStyle name="20% - Accent5 6 4 3 2" xfId="25809" xr:uid="{00000000-0005-0000-0000-0000D0250000}"/>
    <cellStyle name="20% - Accent5 6 4 3 3" xfId="15408" xr:uid="{00000000-0005-0000-0000-0000D1250000}"/>
    <cellStyle name="20% - Accent5 6 4 4" xfId="5005" xr:uid="{00000000-0005-0000-0000-0000D2250000}"/>
    <cellStyle name="20% - Accent5 6 4 4 2" xfId="22201" xr:uid="{00000000-0005-0000-0000-0000D3250000}"/>
    <cellStyle name="20% - Accent5 6 4 5" xfId="19044" xr:uid="{00000000-0005-0000-0000-0000D4250000}"/>
    <cellStyle name="20% - Accent5 6 4 6" xfId="11800" xr:uid="{00000000-0005-0000-0000-0000D5250000}"/>
    <cellStyle name="20% - Accent5 6 5" xfId="2203" xr:uid="{00000000-0005-0000-0000-0000D6250000}"/>
    <cellStyle name="20% - Accent5 6 5 2" xfId="8969" xr:uid="{00000000-0005-0000-0000-0000D7250000}"/>
    <cellStyle name="20% - Accent5 6 5 2 2" xfId="26165" xr:uid="{00000000-0005-0000-0000-0000D8250000}"/>
    <cellStyle name="20% - Accent5 6 5 2 3" xfId="15764" xr:uid="{00000000-0005-0000-0000-0000D9250000}"/>
    <cellStyle name="20% - Accent5 6 5 3" xfId="5361" xr:uid="{00000000-0005-0000-0000-0000DA250000}"/>
    <cellStyle name="20% - Accent5 6 5 3 2" xfId="22557" xr:uid="{00000000-0005-0000-0000-0000DB250000}"/>
    <cellStyle name="20% - Accent5 6 5 4" xfId="19400" xr:uid="{00000000-0005-0000-0000-0000DC250000}"/>
    <cellStyle name="20% - Accent5 6 5 5" xfId="12156" xr:uid="{00000000-0005-0000-0000-0000DD250000}"/>
    <cellStyle name="20% - Accent5 6 6" xfId="620" xr:uid="{00000000-0005-0000-0000-0000DE250000}"/>
    <cellStyle name="20% - Accent5 6 6 2" xfId="7389" xr:uid="{00000000-0005-0000-0000-0000DF250000}"/>
    <cellStyle name="20% - Accent5 6 6 2 2" xfId="24585" xr:uid="{00000000-0005-0000-0000-0000E0250000}"/>
    <cellStyle name="20% - Accent5 6 6 3" xfId="17820" xr:uid="{00000000-0005-0000-0000-0000E1250000}"/>
    <cellStyle name="20% - Accent5 6 6 4" xfId="14184" xr:uid="{00000000-0005-0000-0000-0000E2250000}"/>
    <cellStyle name="20% - Accent5 6 7" xfId="7022" xr:uid="{00000000-0005-0000-0000-0000E3250000}"/>
    <cellStyle name="20% - Accent5 6 7 2" xfId="24218" xr:uid="{00000000-0005-0000-0000-0000E4250000}"/>
    <cellStyle name="20% - Accent5 6 7 3" xfId="13817" xr:uid="{00000000-0005-0000-0000-0000E5250000}"/>
    <cellStyle name="20% - Accent5 6 8" xfId="3781" xr:uid="{00000000-0005-0000-0000-0000E6250000}"/>
    <cellStyle name="20% - Accent5 6 8 2" xfId="20977" xr:uid="{00000000-0005-0000-0000-0000E7250000}"/>
    <cellStyle name="20% - Accent5 6 9" xfId="17453" xr:uid="{00000000-0005-0000-0000-0000E8250000}"/>
    <cellStyle name="20% - Accent5 7" xfId="339" xr:uid="{00000000-0005-0000-0000-0000E9250000}"/>
    <cellStyle name="20% - Accent5 7 10" xfId="27874" xr:uid="{00000000-0005-0000-0000-0000EA250000}"/>
    <cellStyle name="20% - Accent5 7 11" xfId="10662" xr:uid="{00000000-0005-0000-0000-0000EB250000}"/>
    <cellStyle name="20% - Accent5 7 2" xfId="1114" xr:uid="{00000000-0005-0000-0000-0000EC250000}"/>
    <cellStyle name="20% - Accent5 7 2 2" xfId="2727" xr:uid="{00000000-0005-0000-0000-0000ED250000}"/>
    <cellStyle name="20% - Accent5 7 2 2 2" xfId="9492" xr:uid="{00000000-0005-0000-0000-0000EE250000}"/>
    <cellStyle name="20% - Accent5 7 2 2 2 2" xfId="26688" xr:uid="{00000000-0005-0000-0000-0000EF250000}"/>
    <cellStyle name="20% - Accent5 7 2 2 2 3" xfId="16287" xr:uid="{00000000-0005-0000-0000-0000F0250000}"/>
    <cellStyle name="20% - Accent5 7 2 2 3" xfId="5884" xr:uid="{00000000-0005-0000-0000-0000F1250000}"/>
    <cellStyle name="20% - Accent5 7 2 2 3 2" xfId="23080" xr:uid="{00000000-0005-0000-0000-0000F2250000}"/>
    <cellStyle name="20% - Accent5 7 2 2 4" xfId="19923" xr:uid="{00000000-0005-0000-0000-0000F3250000}"/>
    <cellStyle name="20% - Accent5 7 2 2 5" xfId="12679" xr:uid="{00000000-0005-0000-0000-0000F4250000}"/>
    <cellStyle name="20% - Accent5 7 2 3" xfId="7883" xr:uid="{00000000-0005-0000-0000-0000F5250000}"/>
    <cellStyle name="20% - Accent5 7 2 3 2" xfId="25079" xr:uid="{00000000-0005-0000-0000-0000F6250000}"/>
    <cellStyle name="20% - Accent5 7 2 3 3" xfId="14678" xr:uid="{00000000-0005-0000-0000-0000F7250000}"/>
    <cellStyle name="20% - Accent5 7 2 4" xfId="4275" xr:uid="{00000000-0005-0000-0000-0000F8250000}"/>
    <cellStyle name="20% - Accent5 7 2 4 2" xfId="21471" xr:uid="{00000000-0005-0000-0000-0000F9250000}"/>
    <cellStyle name="20% - Accent5 7 2 5" xfId="18314" xr:uid="{00000000-0005-0000-0000-0000FA250000}"/>
    <cellStyle name="20% - Accent5 7 2 6" xfId="11070" xr:uid="{00000000-0005-0000-0000-0000FB250000}"/>
    <cellStyle name="20% - Accent5 7 3" xfId="1522" xr:uid="{00000000-0005-0000-0000-0000FC250000}"/>
    <cellStyle name="20% - Accent5 7 3 2" xfId="3123" xr:uid="{00000000-0005-0000-0000-0000FD250000}"/>
    <cellStyle name="20% - Accent5 7 3 2 2" xfId="9888" xr:uid="{00000000-0005-0000-0000-0000FE250000}"/>
    <cellStyle name="20% - Accent5 7 3 2 2 2" xfId="27084" xr:uid="{00000000-0005-0000-0000-0000FF250000}"/>
    <cellStyle name="20% - Accent5 7 3 2 2 3" xfId="16683" xr:uid="{00000000-0005-0000-0000-000000260000}"/>
    <cellStyle name="20% - Accent5 7 3 2 3" xfId="6280" xr:uid="{00000000-0005-0000-0000-000001260000}"/>
    <cellStyle name="20% - Accent5 7 3 2 3 2" xfId="23476" xr:uid="{00000000-0005-0000-0000-000002260000}"/>
    <cellStyle name="20% - Accent5 7 3 2 4" xfId="20319" xr:uid="{00000000-0005-0000-0000-000003260000}"/>
    <cellStyle name="20% - Accent5 7 3 2 5" xfId="13075" xr:uid="{00000000-0005-0000-0000-000004260000}"/>
    <cellStyle name="20% - Accent5 7 3 3" xfId="8291" xr:uid="{00000000-0005-0000-0000-000005260000}"/>
    <cellStyle name="20% - Accent5 7 3 3 2" xfId="25487" xr:uid="{00000000-0005-0000-0000-000006260000}"/>
    <cellStyle name="20% - Accent5 7 3 3 3" xfId="15086" xr:uid="{00000000-0005-0000-0000-000007260000}"/>
    <cellStyle name="20% - Accent5 7 3 4" xfId="4683" xr:uid="{00000000-0005-0000-0000-000008260000}"/>
    <cellStyle name="20% - Accent5 7 3 4 2" xfId="21879" xr:uid="{00000000-0005-0000-0000-000009260000}"/>
    <cellStyle name="20% - Accent5 7 3 5" xfId="18722" xr:uid="{00000000-0005-0000-0000-00000A260000}"/>
    <cellStyle name="20% - Accent5 7 3 6" xfId="11478" xr:uid="{00000000-0005-0000-0000-00000B260000}"/>
    <cellStyle name="20% - Accent5 7 4" xfId="1930" xr:uid="{00000000-0005-0000-0000-00000C260000}"/>
    <cellStyle name="20% - Accent5 7 4 2" xfId="3519" xr:uid="{00000000-0005-0000-0000-00000D260000}"/>
    <cellStyle name="20% - Accent5 7 4 2 2" xfId="10284" xr:uid="{00000000-0005-0000-0000-00000E260000}"/>
    <cellStyle name="20% - Accent5 7 4 2 2 2" xfId="27480" xr:uid="{00000000-0005-0000-0000-00000F260000}"/>
    <cellStyle name="20% - Accent5 7 4 2 2 3" xfId="17079" xr:uid="{00000000-0005-0000-0000-000010260000}"/>
    <cellStyle name="20% - Accent5 7 4 2 3" xfId="6676" xr:uid="{00000000-0005-0000-0000-000011260000}"/>
    <cellStyle name="20% - Accent5 7 4 2 3 2" xfId="23872" xr:uid="{00000000-0005-0000-0000-000012260000}"/>
    <cellStyle name="20% - Accent5 7 4 2 4" xfId="20715" xr:uid="{00000000-0005-0000-0000-000013260000}"/>
    <cellStyle name="20% - Accent5 7 4 2 5" xfId="13471" xr:uid="{00000000-0005-0000-0000-000014260000}"/>
    <cellStyle name="20% - Accent5 7 4 3" xfId="8699" xr:uid="{00000000-0005-0000-0000-000015260000}"/>
    <cellStyle name="20% - Accent5 7 4 3 2" xfId="25895" xr:uid="{00000000-0005-0000-0000-000016260000}"/>
    <cellStyle name="20% - Accent5 7 4 3 3" xfId="15494" xr:uid="{00000000-0005-0000-0000-000017260000}"/>
    <cellStyle name="20% - Accent5 7 4 4" xfId="5091" xr:uid="{00000000-0005-0000-0000-000018260000}"/>
    <cellStyle name="20% - Accent5 7 4 4 2" xfId="22287" xr:uid="{00000000-0005-0000-0000-000019260000}"/>
    <cellStyle name="20% - Accent5 7 4 5" xfId="19130" xr:uid="{00000000-0005-0000-0000-00001A260000}"/>
    <cellStyle name="20% - Accent5 7 4 6" xfId="11886" xr:uid="{00000000-0005-0000-0000-00001B260000}"/>
    <cellStyle name="20% - Accent5 7 5" xfId="2289" xr:uid="{00000000-0005-0000-0000-00001C260000}"/>
    <cellStyle name="20% - Accent5 7 5 2" xfId="9055" xr:uid="{00000000-0005-0000-0000-00001D260000}"/>
    <cellStyle name="20% - Accent5 7 5 2 2" xfId="26251" xr:uid="{00000000-0005-0000-0000-00001E260000}"/>
    <cellStyle name="20% - Accent5 7 5 2 3" xfId="15850" xr:uid="{00000000-0005-0000-0000-00001F260000}"/>
    <cellStyle name="20% - Accent5 7 5 3" xfId="5447" xr:uid="{00000000-0005-0000-0000-000020260000}"/>
    <cellStyle name="20% - Accent5 7 5 3 2" xfId="22643" xr:uid="{00000000-0005-0000-0000-000021260000}"/>
    <cellStyle name="20% - Accent5 7 5 4" xfId="19486" xr:uid="{00000000-0005-0000-0000-000022260000}"/>
    <cellStyle name="20% - Accent5 7 5 5" xfId="12242" xr:uid="{00000000-0005-0000-0000-000023260000}"/>
    <cellStyle name="20% - Accent5 7 6" xfId="706" xr:uid="{00000000-0005-0000-0000-000024260000}"/>
    <cellStyle name="20% - Accent5 7 6 2" xfId="7475" xr:uid="{00000000-0005-0000-0000-000025260000}"/>
    <cellStyle name="20% - Accent5 7 6 2 2" xfId="24671" xr:uid="{00000000-0005-0000-0000-000026260000}"/>
    <cellStyle name="20% - Accent5 7 6 3" xfId="17906" xr:uid="{00000000-0005-0000-0000-000027260000}"/>
    <cellStyle name="20% - Accent5 7 6 4" xfId="14270" xr:uid="{00000000-0005-0000-0000-000028260000}"/>
    <cellStyle name="20% - Accent5 7 7" xfId="7108" xr:uid="{00000000-0005-0000-0000-000029260000}"/>
    <cellStyle name="20% - Accent5 7 7 2" xfId="24304" xr:uid="{00000000-0005-0000-0000-00002A260000}"/>
    <cellStyle name="20% - Accent5 7 7 3" xfId="13903" xr:uid="{00000000-0005-0000-0000-00002B260000}"/>
    <cellStyle name="20% - Accent5 7 8" xfId="3867" xr:uid="{00000000-0005-0000-0000-00002C260000}"/>
    <cellStyle name="20% - Accent5 7 8 2" xfId="21063" xr:uid="{00000000-0005-0000-0000-00002D260000}"/>
    <cellStyle name="20% - Accent5 7 9" xfId="17539" xr:uid="{00000000-0005-0000-0000-00002E260000}"/>
    <cellStyle name="20% - Accent5 8" xfId="351" xr:uid="{00000000-0005-0000-0000-00002F260000}"/>
    <cellStyle name="20% - Accent5 8 10" xfId="27886" xr:uid="{00000000-0005-0000-0000-000030260000}"/>
    <cellStyle name="20% - Accent5 8 11" xfId="10674" xr:uid="{00000000-0005-0000-0000-000031260000}"/>
    <cellStyle name="20% - Accent5 8 2" xfId="1126" xr:uid="{00000000-0005-0000-0000-000032260000}"/>
    <cellStyle name="20% - Accent5 8 2 2" xfId="2739" xr:uid="{00000000-0005-0000-0000-000033260000}"/>
    <cellStyle name="20% - Accent5 8 2 2 2" xfId="9504" xr:uid="{00000000-0005-0000-0000-000034260000}"/>
    <cellStyle name="20% - Accent5 8 2 2 2 2" xfId="26700" xr:uid="{00000000-0005-0000-0000-000035260000}"/>
    <cellStyle name="20% - Accent5 8 2 2 2 3" xfId="16299" xr:uid="{00000000-0005-0000-0000-000036260000}"/>
    <cellStyle name="20% - Accent5 8 2 2 3" xfId="5896" xr:uid="{00000000-0005-0000-0000-000037260000}"/>
    <cellStyle name="20% - Accent5 8 2 2 3 2" xfId="23092" xr:uid="{00000000-0005-0000-0000-000038260000}"/>
    <cellStyle name="20% - Accent5 8 2 2 4" xfId="19935" xr:uid="{00000000-0005-0000-0000-000039260000}"/>
    <cellStyle name="20% - Accent5 8 2 2 5" xfId="12691" xr:uid="{00000000-0005-0000-0000-00003A260000}"/>
    <cellStyle name="20% - Accent5 8 2 3" xfId="7895" xr:uid="{00000000-0005-0000-0000-00003B260000}"/>
    <cellStyle name="20% - Accent5 8 2 3 2" xfId="25091" xr:uid="{00000000-0005-0000-0000-00003C260000}"/>
    <cellStyle name="20% - Accent5 8 2 3 3" xfId="14690" xr:uid="{00000000-0005-0000-0000-00003D260000}"/>
    <cellStyle name="20% - Accent5 8 2 4" xfId="4287" xr:uid="{00000000-0005-0000-0000-00003E260000}"/>
    <cellStyle name="20% - Accent5 8 2 4 2" xfId="21483" xr:uid="{00000000-0005-0000-0000-00003F260000}"/>
    <cellStyle name="20% - Accent5 8 2 5" xfId="18326" xr:uid="{00000000-0005-0000-0000-000040260000}"/>
    <cellStyle name="20% - Accent5 8 2 6" xfId="11082" xr:uid="{00000000-0005-0000-0000-000041260000}"/>
    <cellStyle name="20% - Accent5 8 3" xfId="1534" xr:uid="{00000000-0005-0000-0000-000042260000}"/>
    <cellStyle name="20% - Accent5 8 3 2" xfId="3135" xr:uid="{00000000-0005-0000-0000-000043260000}"/>
    <cellStyle name="20% - Accent5 8 3 2 2" xfId="9900" xr:uid="{00000000-0005-0000-0000-000044260000}"/>
    <cellStyle name="20% - Accent5 8 3 2 2 2" xfId="27096" xr:uid="{00000000-0005-0000-0000-000045260000}"/>
    <cellStyle name="20% - Accent5 8 3 2 2 3" xfId="16695" xr:uid="{00000000-0005-0000-0000-000046260000}"/>
    <cellStyle name="20% - Accent5 8 3 2 3" xfId="6292" xr:uid="{00000000-0005-0000-0000-000047260000}"/>
    <cellStyle name="20% - Accent5 8 3 2 3 2" xfId="23488" xr:uid="{00000000-0005-0000-0000-000048260000}"/>
    <cellStyle name="20% - Accent5 8 3 2 4" xfId="20331" xr:uid="{00000000-0005-0000-0000-000049260000}"/>
    <cellStyle name="20% - Accent5 8 3 2 5" xfId="13087" xr:uid="{00000000-0005-0000-0000-00004A260000}"/>
    <cellStyle name="20% - Accent5 8 3 3" xfId="8303" xr:uid="{00000000-0005-0000-0000-00004B260000}"/>
    <cellStyle name="20% - Accent5 8 3 3 2" xfId="25499" xr:uid="{00000000-0005-0000-0000-00004C260000}"/>
    <cellStyle name="20% - Accent5 8 3 3 3" xfId="15098" xr:uid="{00000000-0005-0000-0000-00004D260000}"/>
    <cellStyle name="20% - Accent5 8 3 4" xfId="4695" xr:uid="{00000000-0005-0000-0000-00004E260000}"/>
    <cellStyle name="20% - Accent5 8 3 4 2" xfId="21891" xr:uid="{00000000-0005-0000-0000-00004F260000}"/>
    <cellStyle name="20% - Accent5 8 3 5" xfId="18734" xr:uid="{00000000-0005-0000-0000-000050260000}"/>
    <cellStyle name="20% - Accent5 8 3 6" xfId="11490" xr:uid="{00000000-0005-0000-0000-000051260000}"/>
    <cellStyle name="20% - Accent5 8 4" xfId="1942" xr:uid="{00000000-0005-0000-0000-000052260000}"/>
    <cellStyle name="20% - Accent5 8 4 2" xfId="3531" xr:uid="{00000000-0005-0000-0000-000053260000}"/>
    <cellStyle name="20% - Accent5 8 4 2 2" xfId="10296" xr:uid="{00000000-0005-0000-0000-000054260000}"/>
    <cellStyle name="20% - Accent5 8 4 2 2 2" xfId="27492" xr:uid="{00000000-0005-0000-0000-000055260000}"/>
    <cellStyle name="20% - Accent5 8 4 2 2 3" xfId="17091" xr:uid="{00000000-0005-0000-0000-000056260000}"/>
    <cellStyle name="20% - Accent5 8 4 2 3" xfId="6688" xr:uid="{00000000-0005-0000-0000-000057260000}"/>
    <cellStyle name="20% - Accent5 8 4 2 3 2" xfId="23884" xr:uid="{00000000-0005-0000-0000-000058260000}"/>
    <cellStyle name="20% - Accent5 8 4 2 4" xfId="20727" xr:uid="{00000000-0005-0000-0000-000059260000}"/>
    <cellStyle name="20% - Accent5 8 4 2 5" xfId="13483" xr:uid="{00000000-0005-0000-0000-00005A260000}"/>
    <cellStyle name="20% - Accent5 8 4 3" xfId="8711" xr:uid="{00000000-0005-0000-0000-00005B260000}"/>
    <cellStyle name="20% - Accent5 8 4 3 2" xfId="25907" xr:uid="{00000000-0005-0000-0000-00005C260000}"/>
    <cellStyle name="20% - Accent5 8 4 3 3" xfId="15506" xr:uid="{00000000-0005-0000-0000-00005D260000}"/>
    <cellStyle name="20% - Accent5 8 4 4" xfId="5103" xr:uid="{00000000-0005-0000-0000-00005E260000}"/>
    <cellStyle name="20% - Accent5 8 4 4 2" xfId="22299" xr:uid="{00000000-0005-0000-0000-00005F260000}"/>
    <cellStyle name="20% - Accent5 8 4 5" xfId="19142" xr:uid="{00000000-0005-0000-0000-000060260000}"/>
    <cellStyle name="20% - Accent5 8 4 6" xfId="11898" xr:uid="{00000000-0005-0000-0000-000061260000}"/>
    <cellStyle name="20% - Accent5 8 5" xfId="2301" xr:uid="{00000000-0005-0000-0000-000062260000}"/>
    <cellStyle name="20% - Accent5 8 5 2" xfId="9067" xr:uid="{00000000-0005-0000-0000-000063260000}"/>
    <cellStyle name="20% - Accent5 8 5 2 2" xfId="26263" xr:uid="{00000000-0005-0000-0000-000064260000}"/>
    <cellStyle name="20% - Accent5 8 5 2 3" xfId="15862" xr:uid="{00000000-0005-0000-0000-000065260000}"/>
    <cellStyle name="20% - Accent5 8 5 3" xfId="5459" xr:uid="{00000000-0005-0000-0000-000066260000}"/>
    <cellStyle name="20% - Accent5 8 5 3 2" xfId="22655" xr:uid="{00000000-0005-0000-0000-000067260000}"/>
    <cellStyle name="20% - Accent5 8 5 4" xfId="19498" xr:uid="{00000000-0005-0000-0000-000068260000}"/>
    <cellStyle name="20% - Accent5 8 5 5" xfId="12254" xr:uid="{00000000-0005-0000-0000-000069260000}"/>
    <cellStyle name="20% - Accent5 8 6" xfId="718" xr:uid="{00000000-0005-0000-0000-00006A260000}"/>
    <cellStyle name="20% - Accent5 8 6 2" xfId="7487" xr:uid="{00000000-0005-0000-0000-00006B260000}"/>
    <cellStyle name="20% - Accent5 8 6 2 2" xfId="24683" xr:uid="{00000000-0005-0000-0000-00006C260000}"/>
    <cellStyle name="20% - Accent5 8 6 3" xfId="17918" xr:uid="{00000000-0005-0000-0000-00006D260000}"/>
    <cellStyle name="20% - Accent5 8 6 4" xfId="14282" xr:uid="{00000000-0005-0000-0000-00006E260000}"/>
    <cellStyle name="20% - Accent5 8 7" xfId="7120" xr:uid="{00000000-0005-0000-0000-00006F260000}"/>
    <cellStyle name="20% - Accent5 8 7 2" xfId="24316" xr:uid="{00000000-0005-0000-0000-000070260000}"/>
    <cellStyle name="20% - Accent5 8 7 3" xfId="13915" xr:uid="{00000000-0005-0000-0000-000071260000}"/>
    <cellStyle name="20% - Accent5 8 8" xfId="3879" xr:uid="{00000000-0005-0000-0000-000072260000}"/>
    <cellStyle name="20% - Accent5 8 8 2" xfId="21075" xr:uid="{00000000-0005-0000-0000-000073260000}"/>
    <cellStyle name="20% - Accent5 8 9" xfId="17551" xr:uid="{00000000-0005-0000-0000-000074260000}"/>
    <cellStyle name="20% - Accent5 9" xfId="437" xr:uid="{00000000-0005-0000-0000-000075260000}"/>
    <cellStyle name="20% - Accent5 9 10" xfId="27972" xr:uid="{00000000-0005-0000-0000-000076260000}"/>
    <cellStyle name="20% - Accent5 9 11" xfId="10760" xr:uid="{00000000-0005-0000-0000-000077260000}"/>
    <cellStyle name="20% - Accent5 9 2" xfId="1212" xr:uid="{00000000-0005-0000-0000-000078260000}"/>
    <cellStyle name="20% - Accent5 9 2 2" xfId="2825" xr:uid="{00000000-0005-0000-0000-000079260000}"/>
    <cellStyle name="20% - Accent5 9 2 2 2" xfId="9590" xr:uid="{00000000-0005-0000-0000-00007A260000}"/>
    <cellStyle name="20% - Accent5 9 2 2 2 2" xfId="26786" xr:uid="{00000000-0005-0000-0000-00007B260000}"/>
    <cellStyle name="20% - Accent5 9 2 2 2 3" xfId="16385" xr:uid="{00000000-0005-0000-0000-00007C260000}"/>
    <cellStyle name="20% - Accent5 9 2 2 3" xfId="5982" xr:uid="{00000000-0005-0000-0000-00007D260000}"/>
    <cellStyle name="20% - Accent5 9 2 2 3 2" xfId="23178" xr:uid="{00000000-0005-0000-0000-00007E260000}"/>
    <cellStyle name="20% - Accent5 9 2 2 4" xfId="20021" xr:uid="{00000000-0005-0000-0000-00007F260000}"/>
    <cellStyle name="20% - Accent5 9 2 2 5" xfId="12777" xr:uid="{00000000-0005-0000-0000-000080260000}"/>
    <cellStyle name="20% - Accent5 9 2 3" xfId="7981" xr:uid="{00000000-0005-0000-0000-000081260000}"/>
    <cellStyle name="20% - Accent5 9 2 3 2" xfId="25177" xr:uid="{00000000-0005-0000-0000-000082260000}"/>
    <cellStyle name="20% - Accent5 9 2 3 3" xfId="14776" xr:uid="{00000000-0005-0000-0000-000083260000}"/>
    <cellStyle name="20% - Accent5 9 2 4" xfId="4373" xr:uid="{00000000-0005-0000-0000-000084260000}"/>
    <cellStyle name="20% - Accent5 9 2 4 2" xfId="21569" xr:uid="{00000000-0005-0000-0000-000085260000}"/>
    <cellStyle name="20% - Accent5 9 2 5" xfId="18412" xr:uid="{00000000-0005-0000-0000-000086260000}"/>
    <cellStyle name="20% - Accent5 9 2 6" xfId="11168" xr:uid="{00000000-0005-0000-0000-000087260000}"/>
    <cellStyle name="20% - Accent5 9 3" xfId="1620" xr:uid="{00000000-0005-0000-0000-000088260000}"/>
    <cellStyle name="20% - Accent5 9 3 2" xfId="3221" xr:uid="{00000000-0005-0000-0000-000089260000}"/>
    <cellStyle name="20% - Accent5 9 3 2 2" xfId="9986" xr:uid="{00000000-0005-0000-0000-00008A260000}"/>
    <cellStyle name="20% - Accent5 9 3 2 2 2" xfId="27182" xr:uid="{00000000-0005-0000-0000-00008B260000}"/>
    <cellStyle name="20% - Accent5 9 3 2 2 3" xfId="16781" xr:uid="{00000000-0005-0000-0000-00008C260000}"/>
    <cellStyle name="20% - Accent5 9 3 2 3" xfId="6378" xr:uid="{00000000-0005-0000-0000-00008D260000}"/>
    <cellStyle name="20% - Accent5 9 3 2 3 2" xfId="23574" xr:uid="{00000000-0005-0000-0000-00008E260000}"/>
    <cellStyle name="20% - Accent5 9 3 2 4" xfId="20417" xr:uid="{00000000-0005-0000-0000-00008F260000}"/>
    <cellStyle name="20% - Accent5 9 3 2 5" xfId="13173" xr:uid="{00000000-0005-0000-0000-000090260000}"/>
    <cellStyle name="20% - Accent5 9 3 3" xfId="8389" xr:uid="{00000000-0005-0000-0000-000091260000}"/>
    <cellStyle name="20% - Accent5 9 3 3 2" xfId="25585" xr:uid="{00000000-0005-0000-0000-000092260000}"/>
    <cellStyle name="20% - Accent5 9 3 3 3" xfId="15184" xr:uid="{00000000-0005-0000-0000-000093260000}"/>
    <cellStyle name="20% - Accent5 9 3 4" xfId="4781" xr:uid="{00000000-0005-0000-0000-000094260000}"/>
    <cellStyle name="20% - Accent5 9 3 4 2" xfId="21977" xr:uid="{00000000-0005-0000-0000-000095260000}"/>
    <cellStyle name="20% - Accent5 9 3 5" xfId="18820" xr:uid="{00000000-0005-0000-0000-000096260000}"/>
    <cellStyle name="20% - Accent5 9 3 6" xfId="11576" xr:uid="{00000000-0005-0000-0000-000097260000}"/>
    <cellStyle name="20% - Accent5 9 4" xfId="2028" xr:uid="{00000000-0005-0000-0000-000098260000}"/>
    <cellStyle name="20% - Accent5 9 4 2" xfId="3617" xr:uid="{00000000-0005-0000-0000-000099260000}"/>
    <cellStyle name="20% - Accent5 9 4 2 2" xfId="10382" xr:uid="{00000000-0005-0000-0000-00009A260000}"/>
    <cellStyle name="20% - Accent5 9 4 2 2 2" xfId="27578" xr:uid="{00000000-0005-0000-0000-00009B260000}"/>
    <cellStyle name="20% - Accent5 9 4 2 2 3" xfId="17177" xr:uid="{00000000-0005-0000-0000-00009C260000}"/>
    <cellStyle name="20% - Accent5 9 4 2 3" xfId="6774" xr:uid="{00000000-0005-0000-0000-00009D260000}"/>
    <cellStyle name="20% - Accent5 9 4 2 3 2" xfId="23970" xr:uid="{00000000-0005-0000-0000-00009E260000}"/>
    <cellStyle name="20% - Accent5 9 4 2 4" xfId="20813" xr:uid="{00000000-0005-0000-0000-00009F260000}"/>
    <cellStyle name="20% - Accent5 9 4 2 5" xfId="13569" xr:uid="{00000000-0005-0000-0000-0000A0260000}"/>
    <cellStyle name="20% - Accent5 9 4 3" xfId="8797" xr:uid="{00000000-0005-0000-0000-0000A1260000}"/>
    <cellStyle name="20% - Accent5 9 4 3 2" xfId="25993" xr:uid="{00000000-0005-0000-0000-0000A2260000}"/>
    <cellStyle name="20% - Accent5 9 4 3 3" xfId="15592" xr:uid="{00000000-0005-0000-0000-0000A3260000}"/>
    <cellStyle name="20% - Accent5 9 4 4" xfId="5189" xr:uid="{00000000-0005-0000-0000-0000A4260000}"/>
    <cellStyle name="20% - Accent5 9 4 4 2" xfId="22385" xr:uid="{00000000-0005-0000-0000-0000A5260000}"/>
    <cellStyle name="20% - Accent5 9 4 5" xfId="19228" xr:uid="{00000000-0005-0000-0000-0000A6260000}"/>
    <cellStyle name="20% - Accent5 9 4 6" xfId="11984" xr:uid="{00000000-0005-0000-0000-0000A7260000}"/>
    <cellStyle name="20% - Accent5 9 5" xfId="2387" xr:uid="{00000000-0005-0000-0000-0000A8260000}"/>
    <cellStyle name="20% - Accent5 9 5 2" xfId="9153" xr:uid="{00000000-0005-0000-0000-0000A9260000}"/>
    <cellStyle name="20% - Accent5 9 5 2 2" xfId="26349" xr:uid="{00000000-0005-0000-0000-0000AA260000}"/>
    <cellStyle name="20% - Accent5 9 5 2 3" xfId="15948" xr:uid="{00000000-0005-0000-0000-0000AB260000}"/>
    <cellStyle name="20% - Accent5 9 5 3" xfId="5545" xr:uid="{00000000-0005-0000-0000-0000AC260000}"/>
    <cellStyle name="20% - Accent5 9 5 3 2" xfId="22741" xr:uid="{00000000-0005-0000-0000-0000AD260000}"/>
    <cellStyle name="20% - Accent5 9 5 4" xfId="19584" xr:uid="{00000000-0005-0000-0000-0000AE260000}"/>
    <cellStyle name="20% - Accent5 9 5 5" xfId="12340" xr:uid="{00000000-0005-0000-0000-0000AF260000}"/>
    <cellStyle name="20% - Accent5 9 6" xfId="804" xr:uid="{00000000-0005-0000-0000-0000B0260000}"/>
    <cellStyle name="20% - Accent5 9 6 2" xfId="7573" xr:uid="{00000000-0005-0000-0000-0000B1260000}"/>
    <cellStyle name="20% - Accent5 9 6 2 2" xfId="24769" xr:uid="{00000000-0005-0000-0000-0000B2260000}"/>
    <cellStyle name="20% - Accent5 9 6 3" xfId="18004" xr:uid="{00000000-0005-0000-0000-0000B3260000}"/>
    <cellStyle name="20% - Accent5 9 6 4" xfId="14368" xr:uid="{00000000-0005-0000-0000-0000B4260000}"/>
    <cellStyle name="20% - Accent5 9 7" xfId="7206" xr:uid="{00000000-0005-0000-0000-0000B5260000}"/>
    <cellStyle name="20% - Accent5 9 7 2" xfId="24402" xr:uid="{00000000-0005-0000-0000-0000B6260000}"/>
    <cellStyle name="20% - Accent5 9 7 3" xfId="14001" xr:uid="{00000000-0005-0000-0000-0000B7260000}"/>
    <cellStyle name="20% - Accent5 9 8" xfId="3965" xr:uid="{00000000-0005-0000-0000-0000B8260000}"/>
    <cellStyle name="20% - Accent5 9 8 2" xfId="21161" xr:uid="{00000000-0005-0000-0000-0000B9260000}"/>
    <cellStyle name="20% - Accent5 9 9" xfId="17637" xr:uid="{00000000-0005-0000-0000-0000BA260000}"/>
    <cellStyle name="20% - Accent6" xfId="45" builtinId="50" customBuiltin="1"/>
    <cellStyle name="20% - Accent6 10" xfId="453" xr:uid="{00000000-0005-0000-0000-0000BC260000}"/>
    <cellStyle name="20% - Accent6 10 10" xfId="27988" xr:uid="{00000000-0005-0000-0000-0000BD260000}"/>
    <cellStyle name="20% - Accent6 10 11" xfId="10776" xr:uid="{00000000-0005-0000-0000-0000BE260000}"/>
    <cellStyle name="20% - Accent6 10 2" xfId="1228" xr:uid="{00000000-0005-0000-0000-0000BF260000}"/>
    <cellStyle name="20% - Accent6 10 2 2" xfId="2841" xr:uid="{00000000-0005-0000-0000-0000C0260000}"/>
    <cellStyle name="20% - Accent6 10 2 2 2" xfId="9606" xr:uid="{00000000-0005-0000-0000-0000C1260000}"/>
    <cellStyle name="20% - Accent6 10 2 2 2 2" xfId="26802" xr:uid="{00000000-0005-0000-0000-0000C2260000}"/>
    <cellStyle name="20% - Accent6 10 2 2 2 3" xfId="16401" xr:uid="{00000000-0005-0000-0000-0000C3260000}"/>
    <cellStyle name="20% - Accent6 10 2 2 3" xfId="5998" xr:uid="{00000000-0005-0000-0000-0000C4260000}"/>
    <cellStyle name="20% - Accent6 10 2 2 3 2" xfId="23194" xr:uid="{00000000-0005-0000-0000-0000C5260000}"/>
    <cellStyle name="20% - Accent6 10 2 2 4" xfId="20037" xr:uid="{00000000-0005-0000-0000-0000C6260000}"/>
    <cellStyle name="20% - Accent6 10 2 2 5" xfId="12793" xr:uid="{00000000-0005-0000-0000-0000C7260000}"/>
    <cellStyle name="20% - Accent6 10 2 3" xfId="7997" xr:uid="{00000000-0005-0000-0000-0000C8260000}"/>
    <cellStyle name="20% - Accent6 10 2 3 2" xfId="25193" xr:uid="{00000000-0005-0000-0000-0000C9260000}"/>
    <cellStyle name="20% - Accent6 10 2 3 3" xfId="14792" xr:uid="{00000000-0005-0000-0000-0000CA260000}"/>
    <cellStyle name="20% - Accent6 10 2 4" xfId="4389" xr:uid="{00000000-0005-0000-0000-0000CB260000}"/>
    <cellStyle name="20% - Accent6 10 2 4 2" xfId="21585" xr:uid="{00000000-0005-0000-0000-0000CC260000}"/>
    <cellStyle name="20% - Accent6 10 2 5" xfId="18428" xr:uid="{00000000-0005-0000-0000-0000CD260000}"/>
    <cellStyle name="20% - Accent6 10 2 6" xfId="11184" xr:uid="{00000000-0005-0000-0000-0000CE260000}"/>
    <cellStyle name="20% - Accent6 10 3" xfId="1636" xr:uid="{00000000-0005-0000-0000-0000CF260000}"/>
    <cellStyle name="20% - Accent6 10 3 2" xfId="3237" xr:uid="{00000000-0005-0000-0000-0000D0260000}"/>
    <cellStyle name="20% - Accent6 10 3 2 2" xfId="10002" xr:uid="{00000000-0005-0000-0000-0000D1260000}"/>
    <cellStyle name="20% - Accent6 10 3 2 2 2" xfId="27198" xr:uid="{00000000-0005-0000-0000-0000D2260000}"/>
    <cellStyle name="20% - Accent6 10 3 2 2 3" xfId="16797" xr:uid="{00000000-0005-0000-0000-0000D3260000}"/>
    <cellStyle name="20% - Accent6 10 3 2 3" xfId="6394" xr:uid="{00000000-0005-0000-0000-0000D4260000}"/>
    <cellStyle name="20% - Accent6 10 3 2 3 2" xfId="23590" xr:uid="{00000000-0005-0000-0000-0000D5260000}"/>
    <cellStyle name="20% - Accent6 10 3 2 4" xfId="20433" xr:uid="{00000000-0005-0000-0000-0000D6260000}"/>
    <cellStyle name="20% - Accent6 10 3 2 5" xfId="13189" xr:uid="{00000000-0005-0000-0000-0000D7260000}"/>
    <cellStyle name="20% - Accent6 10 3 3" xfId="8405" xr:uid="{00000000-0005-0000-0000-0000D8260000}"/>
    <cellStyle name="20% - Accent6 10 3 3 2" xfId="25601" xr:uid="{00000000-0005-0000-0000-0000D9260000}"/>
    <cellStyle name="20% - Accent6 10 3 3 3" xfId="15200" xr:uid="{00000000-0005-0000-0000-0000DA260000}"/>
    <cellStyle name="20% - Accent6 10 3 4" xfId="4797" xr:uid="{00000000-0005-0000-0000-0000DB260000}"/>
    <cellStyle name="20% - Accent6 10 3 4 2" xfId="21993" xr:uid="{00000000-0005-0000-0000-0000DC260000}"/>
    <cellStyle name="20% - Accent6 10 3 5" xfId="18836" xr:uid="{00000000-0005-0000-0000-0000DD260000}"/>
    <cellStyle name="20% - Accent6 10 3 6" xfId="11592" xr:uid="{00000000-0005-0000-0000-0000DE260000}"/>
    <cellStyle name="20% - Accent6 10 4" xfId="2044" xr:uid="{00000000-0005-0000-0000-0000DF260000}"/>
    <cellStyle name="20% - Accent6 10 4 2" xfId="3633" xr:uid="{00000000-0005-0000-0000-0000E0260000}"/>
    <cellStyle name="20% - Accent6 10 4 2 2" xfId="10398" xr:uid="{00000000-0005-0000-0000-0000E1260000}"/>
    <cellStyle name="20% - Accent6 10 4 2 2 2" xfId="27594" xr:uid="{00000000-0005-0000-0000-0000E2260000}"/>
    <cellStyle name="20% - Accent6 10 4 2 2 3" xfId="17193" xr:uid="{00000000-0005-0000-0000-0000E3260000}"/>
    <cellStyle name="20% - Accent6 10 4 2 3" xfId="6790" xr:uid="{00000000-0005-0000-0000-0000E4260000}"/>
    <cellStyle name="20% - Accent6 10 4 2 3 2" xfId="23986" xr:uid="{00000000-0005-0000-0000-0000E5260000}"/>
    <cellStyle name="20% - Accent6 10 4 2 4" xfId="20829" xr:uid="{00000000-0005-0000-0000-0000E6260000}"/>
    <cellStyle name="20% - Accent6 10 4 2 5" xfId="13585" xr:uid="{00000000-0005-0000-0000-0000E7260000}"/>
    <cellStyle name="20% - Accent6 10 4 3" xfId="8813" xr:uid="{00000000-0005-0000-0000-0000E8260000}"/>
    <cellStyle name="20% - Accent6 10 4 3 2" xfId="26009" xr:uid="{00000000-0005-0000-0000-0000E9260000}"/>
    <cellStyle name="20% - Accent6 10 4 3 3" xfId="15608" xr:uid="{00000000-0005-0000-0000-0000EA260000}"/>
    <cellStyle name="20% - Accent6 10 4 4" xfId="5205" xr:uid="{00000000-0005-0000-0000-0000EB260000}"/>
    <cellStyle name="20% - Accent6 10 4 4 2" xfId="22401" xr:uid="{00000000-0005-0000-0000-0000EC260000}"/>
    <cellStyle name="20% - Accent6 10 4 5" xfId="19244" xr:uid="{00000000-0005-0000-0000-0000ED260000}"/>
    <cellStyle name="20% - Accent6 10 4 6" xfId="12000" xr:uid="{00000000-0005-0000-0000-0000EE260000}"/>
    <cellStyle name="20% - Accent6 10 5" xfId="2403" xr:uid="{00000000-0005-0000-0000-0000EF260000}"/>
    <cellStyle name="20% - Accent6 10 5 2" xfId="9169" xr:uid="{00000000-0005-0000-0000-0000F0260000}"/>
    <cellStyle name="20% - Accent6 10 5 2 2" xfId="26365" xr:uid="{00000000-0005-0000-0000-0000F1260000}"/>
    <cellStyle name="20% - Accent6 10 5 2 3" xfId="15964" xr:uid="{00000000-0005-0000-0000-0000F2260000}"/>
    <cellStyle name="20% - Accent6 10 5 3" xfId="5561" xr:uid="{00000000-0005-0000-0000-0000F3260000}"/>
    <cellStyle name="20% - Accent6 10 5 3 2" xfId="22757" xr:uid="{00000000-0005-0000-0000-0000F4260000}"/>
    <cellStyle name="20% - Accent6 10 5 4" xfId="19600" xr:uid="{00000000-0005-0000-0000-0000F5260000}"/>
    <cellStyle name="20% - Accent6 10 5 5" xfId="12356" xr:uid="{00000000-0005-0000-0000-0000F6260000}"/>
    <cellStyle name="20% - Accent6 10 6" xfId="820" xr:uid="{00000000-0005-0000-0000-0000F7260000}"/>
    <cellStyle name="20% - Accent6 10 6 2" xfId="7589" xr:uid="{00000000-0005-0000-0000-0000F8260000}"/>
    <cellStyle name="20% - Accent6 10 6 2 2" xfId="24785" xr:uid="{00000000-0005-0000-0000-0000F9260000}"/>
    <cellStyle name="20% - Accent6 10 6 3" xfId="18020" xr:uid="{00000000-0005-0000-0000-0000FA260000}"/>
    <cellStyle name="20% - Accent6 10 6 4" xfId="14384" xr:uid="{00000000-0005-0000-0000-0000FB260000}"/>
    <cellStyle name="20% - Accent6 10 7" xfId="7222" xr:uid="{00000000-0005-0000-0000-0000FC260000}"/>
    <cellStyle name="20% - Accent6 10 7 2" xfId="24418" xr:uid="{00000000-0005-0000-0000-0000FD260000}"/>
    <cellStyle name="20% - Accent6 10 7 3" xfId="14017" xr:uid="{00000000-0005-0000-0000-0000FE260000}"/>
    <cellStyle name="20% - Accent6 10 8" xfId="3981" xr:uid="{00000000-0005-0000-0000-0000FF260000}"/>
    <cellStyle name="20% - Accent6 10 8 2" xfId="21177" xr:uid="{00000000-0005-0000-0000-000000270000}"/>
    <cellStyle name="20% - Accent6 10 9" xfId="17653" xr:uid="{00000000-0005-0000-0000-000001270000}"/>
    <cellStyle name="20% - Accent6 11" xfId="130" xr:uid="{00000000-0005-0000-0000-000002270000}"/>
    <cellStyle name="20% - Accent6 11 2" xfId="1319" xr:uid="{00000000-0005-0000-0000-000003270000}"/>
    <cellStyle name="20% - Accent6 11 2 2" xfId="2920" xr:uid="{00000000-0005-0000-0000-000004270000}"/>
    <cellStyle name="20% - Accent6 11 2 2 2" xfId="9685" xr:uid="{00000000-0005-0000-0000-000005270000}"/>
    <cellStyle name="20% - Accent6 11 2 2 2 2" xfId="26881" xr:uid="{00000000-0005-0000-0000-000006270000}"/>
    <cellStyle name="20% - Accent6 11 2 2 2 3" xfId="16480" xr:uid="{00000000-0005-0000-0000-000007270000}"/>
    <cellStyle name="20% - Accent6 11 2 2 3" xfId="6077" xr:uid="{00000000-0005-0000-0000-000008270000}"/>
    <cellStyle name="20% - Accent6 11 2 2 3 2" xfId="23273" xr:uid="{00000000-0005-0000-0000-000009270000}"/>
    <cellStyle name="20% - Accent6 11 2 2 4" xfId="20116" xr:uid="{00000000-0005-0000-0000-00000A270000}"/>
    <cellStyle name="20% - Accent6 11 2 2 5" xfId="12872" xr:uid="{00000000-0005-0000-0000-00000B270000}"/>
    <cellStyle name="20% - Accent6 11 2 3" xfId="8088" xr:uid="{00000000-0005-0000-0000-00000C270000}"/>
    <cellStyle name="20% - Accent6 11 2 3 2" xfId="25284" xr:uid="{00000000-0005-0000-0000-00000D270000}"/>
    <cellStyle name="20% - Accent6 11 2 3 3" xfId="14883" xr:uid="{00000000-0005-0000-0000-00000E270000}"/>
    <cellStyle name="20% - Accent6 11 2 4" xfId="4480" xr:uid="{00000000-0005-0000-0000-00000F270000}"/>
    <cellStyle name="20% - Accent6 11 2 4 2" xfId="21676" xr:uid="{00000000-0005-0000-0000-000010270000}"/>
    <cellStyle name="20% - Accent6 11 2 5" xfId="18519" xr:uid="{00000000-0005-0000-0000-000011270000}"/>
    <cellStyle name="20% - Accent6 11 2 6" xfId="11275" xr:uid="{00000000-0005-0000-0000-000012270000}"/>
    <cellStyle name="20% - Accent6 11 3" xfId="1727" xr:uid="{00000000-0005-0000-0000-000013270000}"/>
    <cellStyle name="20% - Accent6 11 3 2" xfId="3316" xr:uid="{00000000-0005-0000-0000-000014270000}"/>
    <cellStyle name="20% - Accent6 11 3 2 2" xfId="10081" xr:uid="{00000000-0005-0000-0000-000015270000}"/>
    <cellStyle name="20% - Accent6 11 3 2 2 2" xfId="27277" xr:uid="{00000000-0005-0000-0000-000016270000}"/>
    <cellStyle name="20% - Accent6 11 3 2 2 3" xfId="16876" xr:uid="{00000000-0005-0000-0000-000017270000}"/>
    <cellStyle name="20% - Accent6 11 3 2 3" xfId="6473" xr:uid="{00000000-0005-0000-0000-000018270000}"/>
    <cellStyle name="20% - Accent6 11 3 2 3 2" xfId="23669" xr:uid="{00000000-0005-0000-0000-000019270000}"/>
    <cellStyle name="20% - Accent6 11 3 2 4" xfId="20512" xr:uid="{00000000-0005-0000-0000-00001A270000}"/>
    <cellStyle name="20% - Accent6 11 3 2 5" xfId="13268" xr:uid="{00000000-0005-0000-0000-00001B270000}"/>
    <cellStyle name="20% - Accent6 11 3 3" xfId="8496" xr:uid="{00000000-0005-0000-0000-00001C270000}"/>
    <cellStyle name="20% - Accent6 11 3 3 2" xfId="25692" xr:uid="{00000000-0005-0000-0000-00001D270000}"/>
    <cellStyle name="20% - Accent6 11 3 3 3" xfId="15291" xr:uid="{00000000-0005-0000-0000-00001E270000}"/>
    <cellStyle name="20% - Accent6 11 3 4" xfId="4888" xr:uid="{00000000-0005-0000-0000-00001F270000}"/>
    <cellStyle name="20% - Accent6 11 3 4 2" xfId="22084" xr:uid="{00000000-0005-0000-0000-000020270000}"/>
    <cellStyle name="20% - Accent6 11 3 5" xfId="18927" xr:uid="{00000000-0005-0000-0000-000021270000}"/>
    <cellStyle name="20% - Accent6 11 3 6" xfId="11683" xr:uid="{00000000-0005-0000-0000-000022270000}"/>
    <cellStyle name="20% - Accent6 11 4" xfId="2407" xr:uid="{00000000-0005-0000-0000-000023270000}"/>
    <cellStyle name="20% - Accent6 11 4 2" xfId="9172" xr:uid="{00000000-0005-0000-0000-000024270000}"/>
    <cellStyle name="20% - Accent6 11 4 2 2" xfId="26368" xr:uid="{00000000-0005-0000-0000-000025270000}"/>
    <cellStyle name="20% - Accent6 11 4 2 3" xfId="15967" xr:uid="{00000000-0005-0000-0000-000026270000}"/>
    <cellStyle name="20% - Accent6 11 4 3" xfId="5564" xr:uid="{00000000-0005-0000-0000-000027270000}"/>
    <cellStyle name="20% - Accent6 11 4 3 2" xfId="22760" xr:uid="{00000000-0005-0000-0000-000028270000}"/>
    <cellStyle name="20% - Accent6 11 4 4" xfId="19603" xr:uid="{00000000-0005-0000-0000-000029270000}"/>
    <cellStyle name="20% - Accent6 11 4 5" xfId="12359" xr:uid="{00000000-0005-0000-0000-00002A270000}"/>
    <cellStyle name="20% - Accent6 11 5" xfId="911" xr:uid="{00000000-0005-0000-0000-00002B270000}"/>
    <cellStyle name="20% - Accent6 11 5 2" xfId="7680" xr:uid="{00000000-0005-0000-0000-00002C270000}"/>
    <cellStyle name="20% - Accent6 11 5 2 2" xfId="24876" xr:uid="{00000000-0005-0000-0000-00002D270000}"/>
    <cellStyle name="20% - Accent6 11 5 3" xfId="18111" xr:uid="{00000000-0005-0000-0000-00002E270000}"/>
    <cellStyle name="20% - Accent6 11 5 4" xfId="14475" xr:uid="{00000000-0005-0000-0000-00002F270000}"/>
    <cellStyle name="20% - Accent6 11 6" xfId="6905" xr:uid="{00000000-0005-0000-0000-000030270000}"/>
    <cellStyle name="20% - Accent6 11 6 2" xfId="24101" xr:uid="{00000000-0005-0000-0000-000031270000}"/>
    <cellStyle name="20% - Accent6 11 6 3" xfId="13700" xr:uid="{00000000-0005-0000-0000-000032270000}"/>
    <cellStyle name="20% - Accent6 11 7" xfId="4072" xr:uid="{00000000-0005-0000-0000-000033270000}"/>
    <cellStyle name="20% - Accent6 11 7 2" xfId="21268" xr:uid="{00000000-0005-0000-0000-000034270000}"/>
    <cellStyle name="20% - Accent6 11 8" xfId="17336" xr:uid="{00000000-0005-0000-0000-000035270000}"/>
    <cellStyle name="20% - Accent6 11 9" xfId="10867" xr:uid="{00000000-0005-0000-0000-000036270000}"/>
    <cellStyle name="20% - Accent6 12" xfId="468" xr:uid="{00000000-0005-0000-0000-000037270000}"/>
    <cellStyle name="20% - Accent6 12 2" xfId="2504" xr:uid="{00000000-0005-0000-0000-000038270000}"/>
    <cellStyle name="20% - Accent6 12 2 2" xfId="9269" xr:uid="{00000000-0005-0000-0000-000039270000}"/>
    <cellStyle name="20% - Accent6 12 2 2 2" xfId="26465" xr:uid="{00000000-0005-0000-0000-00003A270000}"/>
    <cellStyle name="20% - Accent6 12 2 2 3" xfId="16064" xr:uid="{00000000-0005-0000-0000-00003B270000}"/>
    <cellStyle name="20% - Accent6 12 2 3" xfId="5661" xr:uid="{00000000-0005-0000-0000-00003C270000}"/>
    <cellStyle name="20% - Accent6 12 2 3 2" xfId="22857" xr:uid="{00000000-0005-0000-0000-00003D270000}"/>
    <cellStyle name="20% - Accent6 12 2 4" xfId="19700" xr:uid="{00000000-0005-0000-0000-00003E270000}"/>
    <cellStyle name="20% - Accent6 12 2 5" xfId="12456" xr:uid="{00000000-0005-0000-0000-00003F270000}"/>
    <cellStyle name="20% - Accent6 12 3" xfId="832" xr:uid="{00000000-0005-0000-0000-000040270000}"/>
    <cellStyle name="20% - Accent6 12 3 2" xfId="7601" xr:uid="{00000000-0005-0000-0000-000041270000}"/>
    <cellStyle name="20% - Accent6 12 3 2 2" xfId="24797" xr:uid="{00000000-0005-0000-0000-000042270000}"/>
    <cellStyle name="20% - Accent6 12 3 3" xfId="18032" xr:uid="{00000000-0005-0000-0000-000043270000}"/>
    <cellStyle name="20% - Accent6 12 3 4" xfId="14396" xr:uid="{00000000-0005-0000-0000-000044270000}"/>
    <cellStyle name="20% - Accent6 12 4" xfId="7237" xr:uid="{00000000-0005-0000-0000-000045270000}"/>
    <cellStyle name="20% - Accent6 12 4 2" xfId="24433" xr:uid="{00000000-0005-0000-0000-000046270000}"/>
    <cellStyle name="20% - Accent6 12 4 3" xfId="14032" xr:uid="{00000000-0005-0000-0000-000047270000}"/>
    <cellStyle name="20% - Accent6 12 5" xfId="3993" xr:uid="{00000000-0005-0000-0000-000048270000}"/>
    <cellStyle name="20% - Accent6 12 5 2" xfId="21189" xr:uid="{00000000-0005-0000-0000-000049270000}"/>
    <cellStyle name="20% - Accent6 12 6" xfId="17668" xr:uid="{00000000-0005-0000-0000-00004A270000}"/>
    <cellStyle name="20% - Accent6 12 7" xfId="10788" xr:uid="{00000000-0005-0000-0000-00004B270000}"/>
    <cellStyle name="20% - Accent6 13" xfId="482" xr:uid="{00000000-0005-0000-0000-00004C270000}"/>
    <cellStyle name="20% - Accent6 13 2" xfId="2518" xr:uid="{00000000-0005-0000-0000-00004D270000}"/>
    <cellStyle name="20% - Accent6 13 2 2" xfId="9283" xr:uid="{00000000-0005-0000-0000-00004E270000}"/>
    <cellStyle name="20% - Accent6 13 2 2 2" xfId="26479" xr:uid="{00000000-0005-0000-0000-00004F270000}"/>
    <cellStyle name="20% - Accent6 13 2 2 3" xfId="16078" xr:uid="{00000000-0005-0000-0000-000050270000}"/>
    <cellStyle name="20% - Accent6 13 2 3" xfId="5675" xr:uid="{00000000-0005-0000-0000-000051270000}"/>
    <cellStyle name="20% - Accent6 13 2 3 2" xfId="22871" xr:uid="{00000000-0005-0000-0000-000052270000}"/>
    <cellStyle name="20% - Accent6 13 2 4" xfId="19714" xr:uid="{00000000-0005-0000-0000-000053270000}"/>
    <cellStyle name="20% - Accent6 13 2 5" xfId="12470" xr:uid="{00000000-0005-0000-0000-000054270000}"/>
    <cellStyle name="20% - Accent6 13 3" xfId="1240" xr:uid="{00000000-0005-0000-0000-000055270000}"/>
    <cellStyle name="20% - Accent6 13 3 2" xfId="8009" xr:uid="{00000000-0005-0000-0000-000056270000}"/>
    <cellStyle name="20% - Accent6 13 3 2 2" xfId="25205" xr:uid="{00000000-0005-0000-0000-000057270000}"/>
    <cellStyle name="20% - Accent6 13 3 3" xfId="18440" xr:uid="{00000000-0005-0000-0000-000058270000}"/>
    <cellStyle name="20% - Accent6 13 3 4" xfId="14804" xr:uid="{00000000-0005-0000-0000-000059270000}"/>
    <cellStyle name="20% - Accent6 13 4" xfId="7251" xr:uid="{00000000-0005-0000-0000-00005A270000}"/>
    <cellStyle name="20% - Accent6 13 4 2" xfId="24447" xr:uid="{00000000-0005-0000-0000-00005B270000}"/>
    <cellStyle name="20% - Accent6 13 4 3" xfId="14046" xr:uid="{00000000-0005-0000-0000-00005C270000}"/>
    <cellStyle name="20% - Accent6 13 5" xfId="4401" xr:uid="{00000000-0005-0000-0000-00005D270000}"/>
    <cellStyle name="20% - Accent6 13 5 2" xfId="21597" xr:uid="{00000000-0005-0000-0000-00005E270000}"/>
    <cellStyle name="20% - Accent6 13 6" xfId="17682" xr:uid="{00000000-0005-0000-0000-00005F270000}"/>
    <cellStyle name="20% - Accent6 13 7" xfId="11196" xr:uid="{00000000-0005-0000-0000-000060270000}"/>
    <cellStyle name="20% - Accent6 14" xfId="496" xr:uid="{00000000-0005-0000-0000-000061270000}"/>
    <cellStyle name="20% - Accent6 14 2" xfId="2530" xr:uid="{00000000-0005-0000-0000-000062270000}"/>
    <cellStyle name="20% - Accent6 14 2 2" xfId="9295" xr:uid="{00000000-0005-0000-0000-000063270000}"/>
    <cellStyle name="20% - Accent6 14 2 2 2" xfId="26491" xr:uid="{00000000-0005-0000-0000-000064270000}"/>
    <cellStyle name="20% - Accent6 14 2 2 3" xfId="16090" xr:uid="{00000000-0005-0000-0000-000065270000}"/>
    <cellStyle name="20% - Accent6 14 2 3" xfId="5687" xr:uid="{00000000-0005-0000-0000-000066270000}"/>
    <cellStyle name="20% - Accent6 14 2 3 2" xfId="22883" xr:uid="{00000000-0005-0000-0000-000067270000}"/>
    <cellStyle name="20% - Accent6 14 2 4" xfId="19726" xr:uid="{00000000-0005-0000-0000-000068270000}"/>
    <cellStyle name="20% - Accent6 14 2 5" xfId="12482" xr:uid="{00000000-0005-0000-0000-000069270000}"/>
    <cellStyle name="20% - Accent6 14 3" xfId="1648" xr:uid="{00000000-0005-0000-0000-00006A270000}"/>
    <cellStyle name="20% - Accent6 14 3 2" xfId="8417" xr:uid="{00000000-0005-0000-0000-00006B270000}"/>
    <cellStyle name="20% - Accent6 14 3 2 2" xfId="25613" xr:uid="{00000000-0005-0000-0000-00006C270000}"/>
    <cellStyle name="20% - Accent6 14 3 3" xfId="18848" xr:uid="{00000000-0005-0000-0000-00006D270000}"/>
    <cellStyle name="20% - Accent6 14 3 4" xfId="15212" xr:uid="{00000000-0005-0000-0000-00006E270000}"/>
    <cellStyle name="20% - Accent6 14 4" xfId="7265" xr:uid="{00000000-0005-0000-0000-00006F270000}"/>
    <cellStyle name="20% - Accent6 14 4 2" xfId="24461" xr:uid="{00000000-0005-0000-0000-000070270000}"/>
    <cellStyle name="20% - Accent6 14 4 3" xfId="14060" xr:uid="{00000000-0005-0000-0000-000071270000}"/>
    <cellStyle name="20% - Accent6 14 5" xfId="4809" xr:uid="{00000000-0005-0000-0000-000072270000}"/>
    <cellStyle name="20% - Accent6 14 5 2" xfId="22005" xr:uid="{00000000-0005-0000-0000-000073270000}"/>
    <cellStyle name="20% - Accent6 14 6" xfId="17696" xr:uid="{00000000-0005-0000-0000-000074270000}"/>
    <cellStyle name="20% - Accent6 14 7" xfId="11604" xr:uid="{00000000-0005-0000-0000-000075270000}"/>
    <cellStyle name="20% - Accent6 15" xfId="2059" xr:uid="{00000000-0005-0000-0000-000076270000}"/>
    <cellStyle name="20% - Accent6 15 2" xfId="3645" xr:uid="{00000000-0005-0000-0000-000077270000}"/>
    <cellStyle name="20% - Accent6 15 2 2" xfId="10410" xr:uid="{00000000-0005-0000-0000-000078270000}"/>
    <cellStyle name="20% - Accent6 15 2 2 2" xfId="27606" xr:uid="{00000000-0005-0000-0000-000079270000}"/>
    <cellStyle name="20% - Accent6 15 2 2 3" xfId="17205" xr:uid="{00000000-0005-0000-0000-00007A270000}"/>
    <cellStyle name="20% - Accent6 15 2 3" xfId="6802" xr:uid="{00000000-0005-0000-0000-00007B270000}"/>
    <cellStyle name="20% - Accent6 15 2 3 2" xfId="23998" xr:uid="{00000000-0005-0000-0000-00007C270000}"/>
    <cellStyle name="20% - Accent6 15 2 4" xfId="20841" xr:uid="{00000000-0005-0000-0000-00007D270000}"/>
    <cellStyle name="20% - Accent6 15 2 5" xfId="13597" xr:uid="{00000000-0005-0000-0000-00007E270000}"/>
    <cellStyle name="20% - Accent6 15 3" xfId="8828" xr:uid="{00000000-0005-0000-0000-00007F270000}"/>
    <cellStyle name="20% - Accent6 15 3 2" xfId="26024" xr:uid="{00000000-0005-0000-0000-000080270000}"/>
    <cellStyle name="20% - Accent6 15 3 3" xfId="15623" xr:uid="{00000000-0005-0000-0000-000081270000}"/>
    <cellStyle name="20% - Accent6 15 4" xfId="5220" xr:uid="{00000000-0005-0000-0000-000082270000}"/>
    <cellStyle name="20% - Accent6 15 4 2" xfId="22416" xr:uid="{00000000-0005-0000-0000-000083270000}"/>
    <cellStyle name="20% - Accent6 15 5" xfId="19259" xr:uid="{00000000-0005-0000-0000-000084270000}"/>
    <cellStyle name="20% - Accent6 15 6" xfId="12015" xr:uid="{00000000-0005-0000-0000-000085270000}"/>
    <cellStyle name="20% - Accent6 16" xfId="2073" xr:uid="{00000000-0005-0000-0000-000086270000}"/>
    <cellStyle name="20% - Accent6 16 2" xfId="3657" xr:uid="{00000000-0005-0000-0000-000087270000}"/>
    <cellStyle name="20% - Accent6 16 2 2" xfId="10422" xr:uid="{00000000-0005-0000-0000-000088270000}"/>
    <cellStyle name="20% - Accent6 16 2 2 2" xfId="27618" xr:uid="{00000000-0005-0000-0000-000089270000}"/>
    <cellStyle name="20% - Accent6 16 2 2 3" xfId="17217" xr:uid="{00000000-0005-0000-0000-00008A270000}"/>
    <cellStyle name="20% - Accent6 16 2 3" xfId="6814" xr:uid="{00000000-0005-0000-0000-00008B270000}"/>
    <cellStyle name="20% - Accent6 16 2 3 2" xfId="24010" xr:uid="{00000000-0005-0000-0000-00008C270000}"/>
    <cellStyle name="20% - Accent6 16 2 4" xfId="20853" xr:uid="{00000000-0005-0000-0000-00008D270000}"/>
    <cellStyle name="20% - Accent6 16 2 5" xfId="13609" xr:uid="{00000000-0005-0000-0000-00008E270000}"/>
    <cellStyle name="20% - Accent6 16 3" xfId="8842" xr:uid="{00000000-0005-0000-0000-00008F270000}"/>
    <cellStyle name="20% - Accent6 16 3 2" xfId="26038" xr:uid="{00000000-0005-0000-0000-000090270000}"/>
    <cellStyle name="20% - Accent6 16 3 3" xfId="15637" xr:uid="{00000000-0005-0000-0000-000091270000}"/>
    <cellStyle name="20% - Accent6 16 4" xfId="5234" xr:uid="{00000000-0005-0000-0000-000092270000}"/>
    <cellStyle name="20% - Accent6 16 4 2" xfId="22430" xr:uid="{00000000-0005-0000-0000-000093270000}"/>
    <cellStyle name="20% - Accent6 16 5" xfId="19273" xr:uid="{00000000-0005-0000-0000-000094270000}"/>
    <cellStyle name="20% - Accent6 16 6" xfId="12029" xr:uid="{00000000-0005-0000-0000-000095270000}"/>
    <cellStyle name="20% - Accent6 17" xfId="2088" xr:uid="{00000000-0005-0000-0000-000096270000}"/>
    <cellStyle name="20% - Accent6 17 2" xfId="8857" xr:uid="{00000000-0005-0000-0000-000097270000}"/>
    <cellStyle name="20% - Accent6 17 2 2" xfId="26053" xr:uid="{00000000-0005-0000-0000-000098270000}"/>
    <cellStyle name="20% - Accent6 17 2 3" xfId="15652" xr:uid="{00000000-0005-0000-0000-000099270000}"/>
    <cellStyle name="20% - Accent6 17 3" xfId="5249" xr:uid="{00000000-0005-0000-0000-00009A270000}"/>
    <cellStyle name="20% - Accent6 17 3 2" xfId="22445" xr:uid="{00000000-0005-0000-0000-00009B270000}"/>
    <cellStyle name="20% - Accent6 17 4" xfId="19288" xr:uid="{00000000-0005-0000-0000-00009C270000}"/>
    <cellStyle name="20% - Accent6 17 5" xfId="12044" xr:uid="{00000000-0005-0000-0000-00009D270000}"/>
    <cellStyle name="20% - Accent6 18" xfId="503" xr:uid="{00000000-0005-0000-0000-00009E270000}"/>
    <cellStyle name="20% - Accent6 18 2" xfId="7272" xr:uid="{00000000-0005-0000-0000-00009F270000}"/>
    <cellStyle name="20% - Accent6 18 2 2" xfId="24468" xr:uid="{00000000-0005-0000-0000-0000A0270000}"/>
    <cellStyle name="20% - Accent6 18 3" xfId="17703" xr:uid="{00000000-0005-0000-0000-0000A1270000}"/>
    <cellStyle name="20% - Accent6 18 4" xfId="14067" xr:uid="{00000000-0005-0000-0000-0000A2270000}"/>
    <cellStyle name="20% - Accent6 19" xfId="6826" xr:uid="{00000000-0005-0000-0000-0000A3270000}"/>
    <cellStyle name="20% - Accent6 19 2" xfId="24022" xr:uid="{00000000-0005-0000-0000-0000A4270000}"/>
    <cellStyle name="20% - Accent6 19 3" xfId="13621" xr:uid="{00000000-0005-0000-0000-0000A5270000}"/>
    <cellStyle name="20% - Accent6 2" xfId="56" xr:uid="{00000000-0005-0000-0000-0000A6270000}"/>
    <cellStyle name="20% - Accent6 2 10" xfId="1657" xr:uid="{00000000-0005-0000-0000-0000A7270000}"/>
    <cellStyle name="20% - Accent6 2 10 2" xfId="3246" xr:uid="{00000000-0005-0000-0000-0000A8270000}"/>
    <cellStyle name="20% - Accent6 2 10 2 2" xfId="10011" xr:uid="{00000000-0005-0000-0000-0000A9270000}"/>
    <cellStyle name="20% - Accent6 2 10 2 2 2" xfId="27207" xr:uid="{00000000-0005-0000-0000-0000AA270000}"/>
    <cellStyle name="20% - Accent6 2 10 2 2 3" xfId="16806" xr:uid="{00000000-0005-0000-0000-0000AB270000}"/>
    <cellStyle name="20% - Accent6 2 10 2 3" xfId="6403" xr:uid="{00000000-0005-0000-0000-0000AC270000}"/>
    <cellStyle name="20% - Accent6 2 10 2 3 2" xfId="23599" xr:uid="{00000000-0005-0000-0000-0000AD270000}"/>
    <cellStyle name="20% - Accent6 2 10 2 4" xfId="20442" xr:uid="{00000000-0005-0000-0000-0000AE270000}"/>
    <cellStyle name="20% - Accent6 2 10 2 5" xfId="13198" xr:uid="{00000000-0005-0000-0000-0000AF270000}"/>
    <cellStyle name="20% - Accent6 2 10 3" xfId="8426" xr:uid="{00000000-0005-0000-0000-0000B0270000}"/>
    <cellStyle name="20% - Accent6 2 10 3 2" xfId="25622" xr:uid="{00000000-0005-0000-0000-0000B1270000}"/>
    <cellStyle name="20% - Accent6 2 10 3 3" xfId="15221" xr:uid="{00000000-0005-0000-0000-0000B2270000}"/>
    <cellStyle name="20% - Accent6 2 10 4" xfId="4818" xr:uid="{00000000-0005-0000-0000-0000B3270000}"/>
    <cellStyle name="20% - Accent6 2 10 4 2" xfId="22014" xr:uid="{00000000-0005-0000-0000-0000B4270000}"/>
    <cellStyle name="20% - Accent6 2 10 5" xfId="18857" xr:uid="{00000000-0005-0000-0000-0000B5270000}"/>
    <cellStyle name="20% - Accent6 2 10 6" xfId="11613" xr:uid="{00000000-0005-0000-0000-0000B6270000}"/>
    <cellStyle name="20% - Accent6 2 11" xfId="2107" xr:uid="{00000000-0005-0000-0000-0000B7270000}"/>
    <cellStyle name="20% - Accent6 2 11 2" xfId="8873" xr:uid="{00000000-0005-0000-0000-0000B8270000}"/>
    <cellStyle name="20% - Accent6 2 11 2 2" xfId="26069" xr:uid="{00000000-0005-0000-0000-0000B9270000}"/>
    <cellStyle name="20% - Accent6 2 11 2 3" xfId="15668" xr:uid="{00000000-0005-0000-0000-0000BA270000}"/>
    <cellStyle name="20% - Accent6 2 11 3" xfId="5265" xr:uid="{00000000-0005-0000-0000-0000BB270000}"/>
    <cellStyle name="20% - Accent6 2 11 3 2" xfId="22461" xr:uid="{00000000-0005-0000-0000-0000BC270000}"/>
    <cellStyle name="20% - Accent6 2 11 4" xfId="19304" xr:uid="{00000000-0005-0000-0000-0000BD270000}"/>
    <cellStyle name="20% - Accent6 2 11 5" xfId="12060" xr:uid="{00000000-0005-0000-0000-0000BE270000}"/>
    <cellStyle name="20% - Accent6 2 12" xfId="524" xr:uid="{00000000-0005-0000-0000-0000BF270000}"/>
    <cellStyle name="20% - Accent6 2 12 2" xfId="7293" xr:uid="{00000000-0005-0000-0000-0000C0270000}"/>
    <cellStyle name="20% - Accent6 2 12 2 2" xfId="24489" xr:uid="{00000000-0005-0000-0000-0000C1270000}"/>
    <cellStyle name="20% - Accent6 2 12 3" xfId="17724" xr:uid="{00000000-0005-0000-0000-0000C2270000}"/>
    <cellStyle name="20% - Accent6 2 12 4" xfId="14088" xr:uid="{00000000-0005-0000-0000-0000C3270000}"/>
    <cellStyle name="20% - Accent6 2 13" xfId="6835" xr:uid="{00000000-0005-0000-0000-0000C4270000}"/>
    <cellStyle name="20% - Accent6 2 13 2" xfId="24031" xr:uid="{00000000-0005-0000-0000-0000C5270000}"/>
    <cellStyle name="20% - Accent6 2 13 3" xfId="13630" xr:uid="{00000000-0005-0000-0000-0000C6270000}"/>
    <cellStyle name="20% - Accent6 2 14" xfId="3685" xr:uid="{00000000-0005-0000-0000-0000C7270000}"/>
    <cellStyle name="20% - Accent6 2 14 2" xfId="20881" xr:uid="{00000000-0005-0000-0000-0000C8270000}"/>
    <cellStyle name="20% - Accent6 2 15" xfId="17266" xr:uid="{00000000-0005-0000-0000-0000C9270000}"/>
    <cellStyle name="20% - Accent6 2 16" xfId="27692" xr:uid="{00000000-0005-0000-0000-0000CA270000}"/>
    <cellStyle name="20% - Accent6 2 17" xfId="10480" xr:uid="{00000000-0005-0000-0000-0000CB270000}"/>
    <cellStyle name="20% - Accent6 2 2" xfId="95" xr:uid="{00000000-0005-0000-0000-0000CC270000}"/>
    <cellStyle name="20% - Accent6 2 2 10" xfId="6870" xr:uid="{00000000-0005-0000-0000-0000CD270000}"/>
    <cellStyle name="20% - Accent6 2 2 10 2" xfId="24066" xr:uid="{00000000-0005-0000-0000-0000CE270000}"/>
    <cellStyle name="20% - Accent6 2 2 10 3" xfId="13665" xr:uid="{00000000-0005-0000-0000-0000CF270000}"/>
    <cellStyle name="20% - Accent6 2 2 11" xfId="3741" xr:uid="{00000000-0005-0000-0000-0000D0270000}"/>
    <cellStyle name="20% - Accent6 2 2 11 2" xfId="20937" xr:uid="{00000000-0005-0000-0000-0000D1270000}"/>
    <cellStyle name="20% - Accent6 2 2 12" xfId="17301" xr:uid="{00000000-0005-0000-0000-0000D2270000}"/>
    <cellStyle name="20% - Accent6 2 2 13" xfId="27748" xr:uid="{00000000-0005-0000-0000-0000D3270000}"/>
    <cellStyle name="20% - Accent6 2 2 14" xfId="10536" xr:uid="{00000000-0005-0000-0000-0000D4270000}"/>
    <cellStyle name="20% - Accent6 2 2 2" xfId="299" xr:uid="{00000000-0005-0000-0000-0000D5270000}"/>
    <cellStyle name="20% - Accent6 2 2 2 10" xfId="27834" xr:uid="{00000000-0005-0000-0000-0000D6270000}"/>
    <cellStyle name="20% - Accent6 2 2 2 11" xfId="10622" xr:uid="{00000000-0005-0000-0000-0000D7270000}"/>
    <cellStyle name="20% - Accent6 2 2 2 2" xfId="1074" xr:uid="{00000000-0005-0000-0000-0000D8270000}"/>
    <cellStyle name="20% - Accent6 2 2 2 2 2" xfId="2687" xr:uid="{00000000-0005-0000-0000-0000D9270000}"/>
    <cellStyle name="20% - Accent6 2 2 2 2 2 2" xfId="9452" xr:uid="{00000000-0005-0000-0000-0000DA270000}"/>
    <cellStyle name="20% - Accent6 2 2 2 2 2 2 2" xfId="26648" xr:uid="{00000000-0005-0000-0000-0000DB270000}"/>
    <cellStyle name="20% - Accent6 2 2 2 2 2 2 3" xfId="16247" xr:uid="{00000000-0005-0000-0000-0000DC270000}"/>
    <cellStyle name="20% - Accent6 2 2 2 2 2 3" xfId="5844" xr:uid="{00000000-0005-0000-0000-0000DD270000}"/>
    <cellStyle name="20% - Accent6 2 2 2 2 2 3 2" xfId="23040" xr:uid="{00000000-0005-0000-0000-0000DE270000}"/>
    <cellStyle name="20% - Accent6 2 2 2 2 2 4" xfId="19883" xr:uid="{00000000-0005-0000-0000-0000DF270000}"/>
    <cellStyle name="20% - Accent6 2 2 2 2 2 5" xfId="12639" xr:uid="{00000000-0005-0000-0000-0000E0270000}"/>
    <cellStyle name="20% - Accent6 2 2 2 2 3" xfId="7843" xr:uid="{00000000-0005-0000-0000-0000E1270000}"/>
    <cellStyle name="20% - Accent6 2 2 2 2 3 2" xfId="25039" xr:uid="{00000000-0005-0000-0000-0000E2270000}"/>
    <cellStyle name="20% - Accent6 2 2 2 2 3 3" xfId="14638" xr:uid="{00000000-0005-0000-0000-0000E3270000}"/>
    <cellStyle name="20% - Accent6 2 2 2 2 4" xfId="4235" xr:uid="{00000000-0005-0000-0000-0000E4270000}"/>
    <cellStyle name="20% - Accent6 2 2 2 2 4 2" xfId="21431" xr:uid="{00000000-0005-0000-0000-0000E5270000}"/>
    <cellStyle name="20% - Accent6 2 2 2 2 5" xfId="18274" xr:uid="{00000000-0005-0000-0000-0000E6270000}"/>
    <cellStyle name="20% - Accent6 2 2 2 2 6" xfId="11030" xr:uid="{00000000-0005-0000-0000-0000E7270000}"/>
    <cellStyle name="20% - Accent6 2 2 2 3" xfId="1482" xr:uid="{00000000-0005-0000-0000-0000E8270000}"/>
    <cellStyle name="20% - Accent6 2 2 2 3 2" xfId="3083" xr:uid="{00000000-0005-0000-0000-0000E9270000}"/>
    <cellStyle name="20% - Accent6 2 2 2 3 2 2" xfId="9848" xr:uid="{00000000-0005-0000-0000-0000EA270000}"/>
    <cellStyle name="20% - Accent6 2 2 2 3 2 2 2" xfId="27044" xr:uid="{00000000-0005-0000-0000-0000EB270000}"/>
    <cellStyle name="20% - Accent6 2 2 2 3 2 2 3" xfId="16643" xr:uid="{00000000-0005-0000-0000-0000EC270000}"/>
    <cellStyle name="20% - Accent6 2 2 2 3 2 3" xfId="6240" xr:uid="{00000000-0005-0000-0000-0000ED270000}"/>
    <cellStyle name="20% - Accent6 2 2 2 3 2 3 2" xfId="23436" xr:uid="{00000000-0005-0000-0000-0000EE270000}"/>
    <cellStyle name="20% - Accent6 2 2 2 3 2 4" xfId="20279" xr:uid="{00000000-0005-0000-0000-0000EF270000}"/>
    <cellStyle name="20% - Accent6 2 2 2 3 2 5" xfId="13035" xr:uid="{00000000-0005-0000-0000-0000F0270000}"/>
    <cellStyle name="20% - Accent6 2 2 2 3 3" xfId="8251" xr:uid="{00000000-0005-0000-0000-0000F1270000}"/>
    <cellStyle name="20% - Accent6 2 2 2 3 3 2" xfId="25447" xr:uid="{00000000-0005-0000-0000-0000F2270000}"/>
    <cellStyle name="20% - Accent6 2 2 2 3 3 3" xfId="15046" xr:uid="{00000000-0005-0000-0000-0000F3270000}"/>
    <cellStyle name="20% - Accent6 2 2 2 3 4" xfId="4643" xr:uid="{00000000-0005-0000-0000-0000F4270000}"/>
    <cellStyle name="20% - Accent6 2 2 2 3 4 2" xfId="21839" xr:uid="{00000000-0005-0000-0000-0000F5270000}"/>
    <cellStyle name="20% - Accent6 2 2 2 3 5" xfId="18682" xr:uid="{00000000-0005-0000-0000-0000F6270000}"/>
    <cellStyle name="20% - Accent6 2 2 2 3 6" xfId="11438" xr:uid="{00000000-0005-0000-0000-0000F7270000}"/>
    <cellStyle name="20% - Accent6 2 2 2 4" xfId="1890" xr:uid="{00000000-0005-0000-0000-0000F8270000}"/>
    <cellStyle name="20% - Accent6 2 2 2 4 2" xfId="3479" xr:uid="{00000000-0005-0000-0000-0000F9270000}"/>
    <cellStyle name="20% - Accent6 2 2 2 4 2 2" xfId="10244" xr:uid="{00000000-0005-0000-0000-0000FA270000}"/>
    <cellStyle name="20% - Accent6 2 2 2 4 2 2 2" xfId="27440" xr:uid="{00000000-0005-0000-0000-0000FB270000}"/>
    <cellStyle name="20% - Accent6 2 2 2 4 2 2 3" xfId="17039" xr:uid="{00000000-0005-0000-0000-0000FC270000}"/>
    <cellStyle name="20% - Accent6 2 2 2 4 2 3" xfId="6636" xr:uid="{00000000-0005-0000-0000-0000FD270000}"/>
    <cellStyle name="20% - Accent6 2 2 2 4 2 3 2" xfId="23832" xr:uid="{00000000-0005-0000-0000-0000FE270000}"/>
    <cellStyle name="20% - Accent6 2 2 2 4 2 4" xfId="20675" xr:uid="{00000000-0005-0000-0000-0000FF270000}"/>
    <cellStyle name="20% - Accent6 2 2 2 4 2 5" xfId="13431" xr:uid="{00000000-0005-0000-0000-000000280000}"/>
    <cellStyle name="20% - Accent6 2 2 2 4 3" xfId="8659" xr:uid="{00000000-0005-0000-0000-000001280000}"/>
    <cellStyle name="20% - Accent6 2 2 2 4 3 2" xfId="25855" xr:uid="{00000000-0005-0000-0000-000002280000}"/>
    <cellStyle name="20% - Accent6 2 2 2 4 3 3" xfId="15454" xr:uid="{00000000-0005-0000-0000-000003280000}"/>
    <cellStyle name="20% - Accent6 2 2 2 4 4" xfId="5051" xr:uid="{00000000-0005-0000-0000-000004280000}"/>
    <cellStyle name="20% - Accent6 2 2 2 4 4 2" xfId="22247" xr:uid="{00000000-0005-0000-0000-000005280000}"/>
    <cellStyle name="20% - Accent6 2 2 2 4 5" xfId="19090" xr:uid="{00000000-0005-0000-0000-000006280000}"/>
    <cellStyle name="20% - Accent6 2 2 2 4 6" xfId="11846" xr:uid="{00000000-0005-0000-0000-000007280000}"/>
    <cellStyle name="20% - Accent6 2 2 2 5" xfId="2249" xr:uid="{00000000-0005-0000-0000-000008280000}"/>
    <cellStyle name="20% - Accent6 2 2 2 5 2" xfId="9015" xr:uid="{00000000-0005-0000-0000-000009280000}"/>
    <cellStyle name="20% - Accent6 2 2 2 5 2 2" xfId="26211" xr:uid="{00000000-0005-0000-0000-00000A280000}"/>
    <cellStyle name="20% - Accent6 2 2 2 5 2 3" xfId="15810" xr:uid="{00000000-0005-0000-0000-00000B280000}"/>
    <cellStyle name="20% - Accent6 2 2 2 5 3" xfId="5407" xr:uid="{00000000-0005-0000-0000-00000C280000}"/>
    <cellStyle name="20% - Accent6 2 2 2 5 3 2" xfId="22603" xr:uid="{00000000-0005-0000-0000-00000D280000}"/>
    <cellStyle name="20% - Accent6 2 2 2 5 4" xfId="19446" xr:uid="{00000000-0005-0000-0000-00000E280000}"/>
    <cellStyle name="20% - Accent6 2 2 2 5 5" xfId="12202" xr:uid="{00000000-0005-0000-0000-00000F280000}"/>
    <cellStyle name="20% - Accent6 2 2 2 6" xfId="666" xr:uid="{00000000-0005-0000-0000-000010280000}"/>
    <cellStyle name="20% - Accent6 2 2 2 6 2" xfId="7435" xr:uid="{00000000-0005-0000-0000-000011280000}"/>
    <cellStyle name="20% - Accent6 2 2 2 6 2 2" xfId="24631" xr:uid="{00000000-0005-0000-0000-000012280000}"/>
    <cellStyle name="20% - Accent6 2 2 2 6 3" xfId="17866" xr:uid="{00000000-0005-0000-0000-000013280000}"/>
    <cellStyle name="20% - Accent6 2 2 2 6 4" xfId="14230" xr:uid="{00000000-0005-0000-0000-000014280000}"/>
    <cellStyle name="20% - Accent6 2 2 2 7" xfId="7068" xr:uid="{00000000-0005-0000-0000-000015280000}"/>
    <cellStyle name="20% - Accent6 2 2 2 7 2" xfId="24264" xr:uid="{00000000-0005-0000-0000-000016280000}"/>
    <cellStyle name="20% - Accent6 2 2 2 7 3" xfId="13863" xr:uid="{00000000-0005-0000-0000-000017280000}"/>
    <cellStyle name="20% - Accent6 2 2 2 8" xfId="3827" xr:uid="{00000000-0005-0000-0000-000018280000}"/>
    <cellStyle name="20% - Accent6 2 2 2 8 2" xfId="21023" xr:uid="{00000000-0005-0000-0000-000019280000}"/>
    <cellStyle name="20% - Accent6 2 2 2 9" xfId="17499" xr:uid="{00000000-0005-0000-0000-00001A280000}"/>
    <cellStyle name="20% - Accent6 2 2 3" xfId="397" xr:uid="{00000000-0005-0000-0000-00001B280000}"/>
    <cellStyle name="20% - Accent6 2 2 3 10" xfId="27932" xr:uid="{00000000-0005-0000-0000-00001C280000}"/>
    <cellStyle name="20% - Accent6 2 2 3 11" xfId="10720" xr:uid="{00000000-0005-0000-0000-00001D280000}"/>
    <cellStyle name="20% - Accent6 2 2 3 2" xfId="1172" xr:uid="{00000000-0005-0000-0000-00001E280000}"/>
    <cellStyle name="20% - Accent6 2 2 3 2 2" xfId="2785" xr:uid="{00000000-0005-0000-0000-00001F280000}"/>
    <cellStyle name="20% - Accent6 2 2 3 2 2 2" xfId="9550" xr:uid="{00000000-0005-0000-0000-000020280000}"/>
    <cellStyle name="20% - Accent6 2 2 3 2 2 2 2" xfId="26746" xr:uid="{00000000-0005-0000-0000-000021280000}"/>
    <cellStyle name="20% - Accent6 2 2 3 2 2 2 3" xfId="16345" xr:uid="{00000000-0005-0000-0000-000022280000}"/>
    <cellStyle name="20% - Accent6 2 2 3 2 2 3" xfId="5942" xr:uid="{00000000-0005-0000-0000-000023280000}"/>
    <cellStyle name="20% - Accent6 2 2 3 2 2 3 2" xfId="23138" xr:uid="{00000000-0005-0000-0000-000024280000}"/>
    <cellStyle name="20% - Accent6 2 2 3 2 2 4" xfId="19981" xr:uid="{00000000-0005-0000-0000-000025280000}"/>
    <cellStyle name="20% - Accent6 2 2 3 2 2 5" xfId="12737" xr:uid="{00000000-0005-0000-0000-000026280000}"/>
    <cellStyle name="20% - Accent6 2 2 3 2 3" xfId="7941" xr:uid="{00000000-0005-0000-0000-000027280000}"/>
    <cellStyle name="20% - Accent6 2 2 3 2 3 2" xfId="25137" xr:uid="{00000000-0005-0000-0000-000028280000}"/>
    <cellStyle name="20% - Accent6 2 2 3 2 3 3" xfId="14736" xr:uid="{00000000-0005-0000-0000-000029280000}"/>
    <cellStyle name="20% - Accent6 2 2 3 2 4" xfId="4333" xr:uid="{00000000-0005-0000-0000-00002A280000}"/>
    <cellStyle name="20% - Accent6 2 2 3 2 4 2" xfId="21529" xr:uid="{00000000-0005-0000-0000-00002B280000}"/>
    <cellStyle name="20% - Accent6 2 2 3 2 5" xfId="18372" xr:uid="{00000000-0005-0000-0000-00002C280000}"/>
    <cellStyle name="20% - Accent6 2 2 3 2 6" xfId="11128" xr:uid="{00000000-0005-0000-0000-00002D280000}"/>
    <cellStyle name="20% - Accent6 2 2 3 3" xfId="1580" xr:uid="{00000000-0005-0000-0000-00002E280000}"/>
    <cellStyle name="20% - Accent6 2 2 3 3 2" xfId="3181" xr:uid="{00000000-0005-0000-0000-00002F280000}"/>
    <cellStyle name="20% - Accent6 2 2 3 3 2 2" xfId="9946" xr:uid="{00000000-0005-0000-0000-000030280000}"/>
    <cellStyle name="20% - Accent6 2 2 3 3 2 2 2" xfId="27142" xr:uid="{00000000-0005-0000-0000-000031280000}"/>
    <cellStyle name="20% - Accent6 2 2 3 3 2 2 3" xfId="16741" xr:uid="{00000000-0005-0000-0000-000032280000}"/>
    <cellStyle name="20% - Accent6 2 2 3 3 2 3" xfId="6338" xr:uid="{00000000-0005-0000-0000-000033280000}"/>
    <cellStyle name="20% - Accent6 2 2 3 3 2 3 2" xfId="23534" xr:uid="{00000000-0005-0000-0000-000034280000}"/>
    <cellStyle name="20% - Accent6 2 2 3 3 2 4" xfId="20377" xr:uid="{00000000-0005-0000-0000-000035280000}"/>
    <cellStyle name="20% - Accent6 2 2 3 3 2 5" xfId="13133" xr:uid="{00000000-0005-0000-0000-000036280000}"/>
    <cellStyle name="20% - Accent6 2 2 3 3 3" xfId="8349" xr:uid="{00000000-0005-0000-0000-000037280000}"/>
    <cellStyle name="20% - Accent6 2 2 3 3 3 2" xfId="25545" xr:uid="{00000000-0005-0000-0000-000038280000}"/>
    <cellStyle name="20% - Accent6 2 2 3 3 3 3" xfId="15144" xr:uid="{00000000-0005-0000-0000-000039280000}"/>
    <cellStyle name="20% - Accent6 2 2 3 3 4" xfId="4741" xr:uid="{00000000-0005-0000-0000-00003A280000}"/>
    <cellStyle name="20% - Accent6 2 2 3 3 4 2" xfId="21937" xr:uid="{00000000-0005-0000-0000-00003B280000}"/>
    <cellStyle name="20% - Accent6 2 2 3 3 5" xfId="18780" xr:uid="{00000000-0005-0000-0000-00003C280000}"/>
    <cellStyle name="20% - Accent6 2 2 3 3 6" xfId="11536" xr:uid="{00000000-0005-0000-0000-00003D280000}"/>
    <cellStyle name="20% - Accent6 2 2 3 4" xfId="1988" xr:uid="{00000000-0005-0000-0000-00003E280000}"/>
    <cellStyle name="20% - Accent6 2 2 3 4 2" xfId="3577" xr:uid="{00000000-0005-0000-0000-00003F280000}"/>
    <cellStyle name="20% - Accent6 2 2 3 4 2 2" xfId="10342" xr:uid="{00000000-0005-0000-0000-000040280000}"/>
    <cellStyle name="20% - Accent6 2 2 3 4 2 2 2" xfId="27538" xr:uid="{00000000-0005-0000-0000-000041280000}"/>
    <cellStyle name="20% - Accent6 2 2 3 4 2 2 3" xfId="17137" xr:uid="{00000000-0005-0000-0000-000042280000}"/>
    <cellStyle name="20% - Accent6 2 2 3 4 2 3" xfId="6734" xr:uid="{00000000-0005-0000-0000-000043280000}"/>
    <cellStyle name="20% - Accent6 2 2 3 4 2 3 2" xfId="23930" xr:uid="{00000000-0005-0000-0000-000044280000}"/>
    <cellStyle name="20% - Accent6 2 2 3 4 2 4" xfId="20773" xr:uid="{00000000-0005-0000-0000-000045280000}"/>
    <cellStyle name="20% - Accent6 2 2 3 4 2 5" xfId="13529" xr:uid="{00000000-0005-0000-0000-000046280000}"/>
    <cellStyle name="20% - Accent6 2 2 3 4 3" xfId="8757" xr:uid="{00000000-0005-0000-0000-000047280000}"/>
    <cellStyle name="20% - Accent6 2 2 3 4 3 2" xfId="25953" xr:uid="{00000000-0005-0000-0000-000048280000}"/>
    <cellStyle name="20% - Accent6 2 2 3 4 3 3" xfId="15552" xr:uid="{00000000-0005-0000-0000-000049280000}"/>
    <cellStyle name="20% - Accent6 2 2 3 4 4" xfId="5149" xr:uid="{00000000-0005-0000-0000-00004A280000}"/>
    <cellStyle name="20% - Accent6 2 2 3 4 4 2" xfId="22345" xr:uid="{00000000-0005-0000-0000-00004B280000}"/>
    <cellStyle name="20% - Accent6 2 2 3 4 5" xfId="19188" xr:uid="{00000000-0005-0000-0000-00004C280000}"/>
    <cellStyle name="20% - Accent6 2 2 3 4 6" xfId="11944" xr:uid="{00000000-0005-0000-0000-00004D280000}"/>
    <cellStyle name="20% - Accent6 2 2 3 5" xfId="2347" xr:uid="{00000000-0005-0000-0000-00004E280000}"/>
    <cellStyle name="20% - Accent6 2 2 3 5 2" xfId="9113" xr:uid="{00000000-0005-0000-0000-00004F280000}"/>
    <cellStyle name="20% - Accent6 2 2 3 5 2 2" xfId="26309" xr:uid="{00000000-0005-0000-0000-000050280000}"/>
    <cellStyle name="20% - Accent6 2 2 3 5 2 3" xfId="15908" xr:uid="{00000000-0005-0000-0000-000051280000}"/>
    <cellStyle name="20% - Accent6 2 2 3 5 3" xfId="5505" xr:uid="{00000000-0005-0000-0000-000052280000}"/>
    <cellStyle name="20% - Accent6 2 2 3 5 3 2" xfId="22701" xr:uid="{00000000-0005-0000-0000-000053280000}"/>
    <cellStyle name="20% - Accent6 2 2 3 5 4" xfId="19544" xr:uid="{00000000-0005-0000-0000-000054280000}"/>
    <cellStyle name="20% - Accent6 2 2 3 5 5" xfId="12300" xr:uid="{00000000-0005-0000-0000-000055280000}"/>
    <cellStyle name="20% - Accent6 2 2 3 6" xfId="764" xr:uid="{00000000-0005-0000-0000-000056280000}"/>
    <cellStyle name="20% - Accent6 2 2 3 6 2" xfId="7533" xr:uid="{00000000-0005-0000-0000-000057280000}"/>
    <cellStyle name="20% - Accent6 2 2 3 6 2 2" xfId="24729" xr:uid="{00000000-0005-0000-0000-000058280000}"/>
    <cellStyle name="20% - Accent6 2 2 3 6 3" xfId="17964" xr:uid="{00000000-0005-0000-0000-000059280000}"/>
    <cellStyle name="20% - Accent6 2 2 3 6 4" xfId="14328" xr:uid="{00000000-0005-0000-0000-00005A280000}"/>
    <cellStyle name="20% - Accent6 2 2 3 7" xfId="7166" xr:uid="{00000000-0005-0000-0000-00005B280000}"/>
    <cellStyle name="20% - Accent6 2 2 3 7 2" xfId="24362" xr:uid="{00000000-0005-0000-0000-00005C280000}"/>
    <cellStyle name="20% - Accent6 2 2 3 7 3" xfId="13961" xr:uid="{00000000-0005-0000-0000-00005D280000}"/>
    <cellStyle name="20% - Accent6 2 2 3 8" xfId="3925" xr:uid="{00000000-0005-0000-0000-00005E280000}"/>
    <cellStyle name="20% - Accent6 2 2 3 8 2" xfId="21121" xr:uid="{00000000-0005-0000-0000-00005F280000}"/>
    <cellStyle name="20% - Accent6 2 2 3 9" xfId="17597" xr:uid="{00000000-0005-0000-0000-000060280000}"/>
    <cellStyle name="20% - Accent6 2 2 4" xfId="213" xr:uid="{00000000-0005-0000-0000-000061280000}"/>
    <cellStyle name="20% - Accent6 2 2 4 2" xfId="1396" xr:uid="{00000000-0005-0000-0000-000062280000}"/>
    <cellStyle name="20% - Accent6 2 2 4 2 2" xfId="2997" xr:uid="{00000000-0005-0000-0000-000063280000}"/>
    <cellStyle name="20% - Accent6 2 2 4 2 2 2" xfId="9762" xr:uid="{00000000-0005-0000-0000-000064280000}"/>
    <cellStyle name="20% - Accent6 2 2 4 2 2 2 2" xfId="26958" xr:uid="{00000000-0005-0000-0000-000065280000}"/>
    <cellStyle name="20% - Accent6 2 2 4 2 2 2 3" xfId="16557" xr:uid="{00000000-0005-0000-0000-000066280000}"/>
    <cellStyle name="20% - Accent6 2 2 4 2 2 3" xfId="6154" xr:uid="{00000000-0005-0000-0000-000067280000}"/>
    <cellStyle name="20% - Accent6 2 2 4 2 2 3 2" xfId="23350" xr:uid="{00000000-0005-0000-0000-000068280000}"/>
    <cellStyle name="20% - Accent6 2 2 4 2 2 4" xfId="20193" xr:uid="{00000000-0005-0000-0000-000069280000}"/>
    <cellStyle name="20% - Accent6 2 2 4 2 2 5" xfId="12949" xr:uid="{00000000-0005-0000-0000-00006A280000}"/>
    <cellStyle name="20% - Accent6 2 2 4 2 3" xfId="8165" xr:uid="{00000000-0005-0000-0000-00006B280000}"/>
    <cellStyle name="20% - Accent6 2 2 4 2 3 2" xfId="25361" xr:uid="{00000000-0005-0000-0000-00006C280000}"/>
    <cellStyle name="20% - Accent6 2 2 4 2 3 3" xfId="14960" xr:uid="{00000000-0005-0000-0000-00006D280000}"/>
    <cellStyle name="20% - Accent6 2 2 4 2 4" xfId="4557" xr:uid="{00000000-0005-0000-0000-00006E280000}"/>
    <cellStyle name="20% - Accent6 2 2 4 2 4 2" xfId="21753" xr:uid="{00000000-0005-0000-0000-00006F280000}"/>
    <cellStyle name="20% - Accent6 2 2 4 2 5" xfId="18596" xr:uid="{00000000-0005-0000-0000-000070280000}"/>
    <cellStyle name="20% - Accent6 2 2 4 2 6" xfId="11352" xr:uid="{00000000-0005-0000-0000-000071280000}"/>
    <cellStyle name="20% - Accent6 2 2 4 3" xfId="1804" xr:uid="{00000000-0005-0000-0000-000072280000}"/>
    <cellStyle name="20% - Accent6 2 2 4 3 2" xfId="3393" xr:uid="{00000000-0005-0000-0000-000073280000}"/>
    <cellStyle name="20% - Accent6 2 2 4 3 2 2" xfId="10158" xr:uid="{00000000-0005-0000-0000-000074280000}"/>
    <cellStyle name="20% - Accent6 2 2 4 3 2 2 2" xfId="27354" xr:uid="{00000000-0005-0000-0000-000075280000}"/>
    <cellStyle name="20% - Accent6 2 2 4 3 2 2 3" xfId="16953" xr:uid="{00000000-0005-0000-0000-000076280000}"/>
    <cellStyle name="20% - Accent6 2 2 4 3 2 3" xfId="6550" xr:uid="{00000000-0005-0000-0000-000077280000}"/>
    <cellStyle name="20% - Accent6 2 2 4 3 2 3 2" xfId="23746" xr:uid="{00000000-0005-0000-0000-000078280000}"/>
    <cellStyle name="20% - Accent6 2 2 4 3 2 4" xfId="20589" xr:uid="{00000000-0005-0000-0000-000079280000}"/>
    <cellStyle name="20% - Accent6 2 2 4 3 2 5" xfId="13345" xr:uid="{00000000-0005-0000-0000-00007A280000}"/>
    <cellStyle name="20% - Accent6 2 2 4 3 3" xfId="8573" xr:uid="{00000000-0005-0000-0000-00007B280000}"/>
    <cellStyle name="20% - Accent6 2 2 4 3 3 2" xfId="25769" xr:uid="{00000000-0005-0000-0000-00007C280000}"/>
    <cellStyle name="20% - Accent6 2 2 4 3 3 3" xfId="15368" xr:uid="{00000000-0005-0000-0000-00007D280000}"/>
    <cellStyle name="20% - Accent6 2 2 4 3 4" xfId="4965" xr:uid="{00000000-0005-0000-0000-00007E280000}"/>
    <cellStyle name="20% - Accent6 2 2 4 3 4 2" xfId="22161" xr:uid="{00000000-0005-0000-0000-00007F280000}"/>
    <cellStyle name="20% - Accent6 2 2 4 3 5" xfId="19004" xr:uid="{00000000-0005-0000-0000-000080280000}"/>
    <cellStyle name="20% - Accent6 2 2 4 3 6" xfId="11760" xr:uid="{00000000-0005-0000-0000-000081280000}"/>
    <cellStyle name="20% - Accent6 2 2 4 4" xfId="2417" xr:uid="{00000000-0005-0000-0000-000082280000}"/>
    <cellStyle name="20% - Accent6 2 2 4 4 2" xfId="9182" xr:uid="{00000000-0005-0000-0000-000083280000}"/>
    <cellStyle name="20% - Accent6 2 2 4 4 2 2" xfId="26378" xr:uid="{00000000-0005-0000-0000-000084280000}"/>
    <cellStyle name="20% - Accent6 2 2 4 4 2 3" xfId="15977" xr:uid="{00000000-0005-0000-0000-000085280000}"/>
    <cellStyle name="20% - Accent6 2 2 4 4 3" xfId="5574" xr:uid="{00000000-0005-0000-0000-000086280000}"/>
    <cellStyle name="20% - Accent6 2 2 4 4 3 2" xfId="22770" xr:uid="{00000000-0005-0000-0000-000087280000}"/>
    <cellStyle name="20% - Accent6 2 2 4 4 4" xfId="19613" xr:uid="{00000000-0005-0000-0000-000088280000}"/>
    <cellStyle name="20% - Accent6 2 2 4 4 5" xfId="12369" xr:uid="{00000000-0005-0000-0000-000089280000}"/>
    <cellStyle name="20% - Accent6 2 2 4 5" xfId="988" xr:uid="{00000000-0005-0000-0000-00008A280000}"/>
    <cellStyle name="20% - Accent6 2 2 4 5 2" xfId="7757" xr:uid="{00000000-0005-0000-0000-00008B280000}"/>
    <cellStyle name="20% - Accent6 2 2 4 5 2 2" xfId="24953" xr:uid="{00000000-0005-0000-0000-00008C280000}"/>
    <cellStyle name="20% - Accent6 2 2 4 5 3" xfId="18188" xr:uid="{00000000-0005-0000-0000-00008D280000}"/>
    <cellStyle name="20% - Accent6 2 2 4 5 4" xfId="14552" xr:uid="{00000000-0005-0000-0000-00008E280000}"/>
    <cellStyle name="20% - Accent6 2 2 4 6" xfId="6982" xr:uid="{00000000-0005-0000-0000-00008F280000}"/>
    <cellStyle name="20% - Accent6 2 2 4 6 2" xfId="24178" xr:uid="{00000000-0005-0000-0000-000090280000}"/>
    <cellStyle name="20% - Accent6 2 2 4 6 3" xfId="13777" xr:uid="{00000000-0005-0000-0000-000091280000}"/>
    <cellStyle name="20% - Accent6 2 2 4 7" xfId="4149" xr:uid="{00000000-0005-0000-0000-000092280000}"/>
    <cellStyle name="20% - Accent6 2 2 4 7 2" xfId="21345" xr:uid="{00000000-0005-0000-0000-000093280000}"/>
    <cellStyle name="20% - Accent6 2 2 4 8" xfId="17413" xr:uid="{00000000-0005-0000-0000-000094280000}"/>
    <cellStyle name="20% - Accent6 2 2 4 9" xfId="10944" xr:uid="{00000000-0005-0000-0000-000095280000}"/>
    <cellStyle name="20% - Accent6 2 2 5" xfId="876" xr:uid="{00000000-0005-0000-0000-000096280000}"/>
    <cellStyle name="20% - Accent6 2 2 5 2" xfId="2574" xr:uid="{00000000-0005-0000-0000-000097280000}"/>
    <cellStyle name="20% - Accent6 2 2 5 2 2" xfId="9339" xr:uid="{00000000-0005-0000-0000-000098280000}"/>
    <cellStyle name="20% - Accent6 2 2 5 2 2 2" xfId="26535" xr:uid="{00000000-0005-0000-0000-000099280000}"/>
    <cellStyle name="20% - Accent6 2 2 5 2 2 3" xfId="16134" xr:uid="{00000000-0005-0000-0000-00009A280000}"/>
    <cellStyle name="20% - Accent6 2 2 5 2 3" xfId="5731" xr:uid="{00000000-0005-0000-0000-00009B280000}"/>
    <cellStyle name="20% - Accent6 2 2 5 2 3 2" xfId="22927" xr:uid="{00000000-0005-0000-0000-00009C280000}"/>
    <cellStyle name="20% - Accent6 2 2 5 2 4" xfId="19770" xr:uid="{00000000-0005-0000-0000-00009D280000}"/>
    <cellStyle name="20% - Accent6 2 2 5 2 5" xfId="12526" xr:uid="{00000000-0005-0000-0000-00009E280000}"/>
    <cellStyle name="20% - Accent6 2 2 5 3" xfId="7645" xr:uid="{00000000-0005-0000-0000-00009F280000}"/>
    <cellStyle name="20% - Accent6 2 2 5 3 2" xfId="24841" xr:uid="{00000000-0005-0000-0000-0000A0280000}"/>
    <cellStyle name="20% - Accent6 2 2 5 3 3" xfId="14440" xr:uid="{00000000-0005-0000-0000-0000A1280000}"/>
    <cellStyle name="20% - Accent6 2 2 5 4" xfId="4037" xr:uid="{00000000-0005-0000-0000-0000A2280000}"/>
    <cellStyle name="20% - Accent6 2 2 5 4 2" xfId="21233" xr:uid="{00000000-0005-0000-0000-0000A3280000}"/>
    <cellStyle name="20% - Accent6 2 2 5 5" xfId="18076" xr:uid="{00000000-0005-0000-0000-0000A4280000}"/>
    <cellStyle name="20% - Accent6 2 2 5 6" xfId="10832" xr:uid="{00000000-0005-0000-0000-0000A5280000}"/>
    <cellStyle name="20% - Accent6 2 2 6" xfId="1284" xr:uid="{00000000-0005-0000-0000-0000A6280000}"/>
    <cellStyle name="20% - Accent6 2 2 6 2" xfId="2885" xr:uid="{00000000-0005-0000-0000-0000A7280000}"/>
    <cellStyle name="20% - Accent6 2 2 6 2 2" xfId="9650" xr:uid="{00000000-0005-0000-0000-0000A8280000}"/>
    <cellStyle name="20% - Accent6 2 2 6 2 2 2" xfId="26846" xr:uid="{00000000-0005-0000-0000-0000A9280000}"/>
    <cellStyle name="20% - Accent6 2 2 6 2 2 3" xfId="16445" xr:uid="{00000000-0005-0000-0000-0000AA280000}"/>
    <cellStyle name="20% - Accent6 2 2 6 2 3" xfId="6042" xr:uid="{00000000-0005-0000-0000-0000AB280000}"/>
    <cellStyle name="20% - Accent6 2 2 6 2 3 2" xfId="23238" xr:uid="{00000000-0005-0000-0000-0000AC280000}"/>
    <cellStyle name="20% - Accent6 2 2 6 2 4" xfId="20081" xr:uid="{00000000-0005-0000-0000-0000AD280000}"/>
    <cellStyle name="20% - Accent6 2 2 6 2 5" xfId="12837" xr:uid="{00000000-0005-0000-0000-0000AE280000}"/>
    <cellStyle name="20% - Accent6 2 2 6 3" xfId="8053" xr:uid="{00000000-0005-0000-0000-0000AF280000}"/>
    <cellStyle name="20% - Accent6 2 2 6 3 2" xfId="25249" xr:uid="{00000000-0005-0000-0000-0000B0280000}"/>
    <cellStyle name="20% - Accent6 2 2 6 3 3" xfId="14848" xr:uid="{00000000-0005-0000-0000-0000B1280000}"/>
    <cellStyle name="20% - Accent6 2 2 6 4" xfId="4445" xr:uid="{00000000-0005-0000-0000-0000B2280000}"/>
    <cellStyle name="20% - Accent6 2 2 6 4 2" xfId="21641" xr:uid="{00000000-0005-0000-0000-0000B3280000}"/>
    <cellStyle name="20% - Accent6 2 2 6 5" xfId="18484" xr:uid="{00000000-0005-0000-0000-0000B4280000}"/>
    <cellStyle name="20% - Accent6 2 2 6 6" xfId="11240" xr:uid="{00000000-0005-0000-0000-0000B5280000}"/>
    <cellStyle name="20% - Accent6 2 2 7" xfId="1692" xr:uid="{00000000-0005-0000-0000-0000B6280000}"/>
    <cellStyle name="20% - Accent6 2 2 7 2" xfId="3281" xr:uid="{00000000-0005-0000-0000-0000B7280000}"/>
    <cellStyle name="20% - Accent6 2 2 7 2 2" xfId="10046" xr:uid="{00000000-0005-0000-0000-0000B8280000}"/>
    <cellStyle name="20% - Accent6 2 2 7 2 2 2" xfId="27242" xr:uid="{00000000-0005-0000-0000-0000B9280000}"/>
    <cellStyle name="20% - Accent6 2 2 7 2 2 3" xfId="16841" xr:uid="{00000000-0005-0000-0000-0000BA280000}"/>
    <cellStyle name="20% - Accent6 2 2 7 2 3" xfId="6438" xr:uid="{00000000-0005-0000-0000-0000BB280000}"/>
    <cellStyle name="20% - Accent6 2 2 7 2 3 2" xfId="23634" xr:uid="{00000000-0005-0000-0000-0000BC280000}"/>
    <cellStyle name="20% - Accent6 2 2 7 2 4" xfId="20477" xr:uid="{00000000-0005-0000-0000-0000BD280000}"/>
    <cellStyle name="20% - Accent6 2 2 7 2 5" xfId="13233" xr:uid="{00000000-0005-0000-0000-0000BE280000}"/>
    <cellStyle name="20% - Accent6 2 2 7 3" xfId="8461" xr:uid="{00000000-0005-0000-0000-0000BF280000}"/>
    <cellStyle name="20% - Accent6 2 2 7 3 2" xfId="25657" xr:uid="{00000000-0005-0000-0000-0000C0280000}"/>
    <cellStyle name="20% - Accent6 2 2 7 3 3" xfId="15256" xr:uid="{00000000-0005-0000-0000-0000C1280000}"/>
    <cellStyle name="20% - Accent6 2 2 7 4" xfId="4853" xr:uid="{00000000-0005-0000-0000-0000C2280000}"/>
    <cellStyle name="20% - Accent6 2 2 7 4 2" xfId="22049" xr:uid="{00000000-0005-0000-0000-0000C3280000}"/>
    <cellStyle name="20% - Accent6 2 2 7 5" xfId="18892" xr:uid="{00000000-0005-0000-0000-0000C4280000}"/>
    <cellStyle name="20% - Accent6 2 2 7 6" xfId="11648" xr:uid="{00000000-0005-0000-0000-0000C5280000}"/>
    <cellStyle name="20% - Accent6 2 2 8" xfId="2163" xr:uid="{00000000-0005-0000-0000-0000C6280000}"/>
    <cellStyle name="20% - Accent6 2 2 8 2" xfId="8929" xr:uid="{00000000-0005-0000-0000-0000C7280000}"/>
    <cellStyle name="20% - Accent6 2 2 8 2 2" xfId="26125" xr:uid="{00000000-0005-0000-0000-0000C8280000}"/>
    <cellStyle name="20% - Accent6 2 2 8 2 3" xfId="15724" xr:uid="{00000000-0005-0000-0000-0000C9280000}"/>
    <cellStyle name="20% - Accent6 2 2 8 3" xfId="5321" xr:uid="{00000000-0005-0000-0000-0000CA280000}"/>
    <cellStyle name="20% - Accent6 2 2 8 3 2" xfId="22517" xr:uid="{00000000-0005-0000-0000-0000CB280000}"/>
    <cellStyle name="20% - Accent6 2 2 8 4" xfId="19360" xr:uid="{00000000-0005-0000-0000-0000CC280000}"/>
    <cellStyle name="20% - Accent6 2 2 8 5" xfId="12116" xr:uid="{00000000-0005-0000-0000-0000CD280000}"/>
    <cellStyle name="20% - Accent6 2 2 9" xfId="580" xr:uid="{00000000-0005-0000-0000-0000CE280000}"/>
    <cellStyle name="20% - Accent6 2 2 9 2" xfId="7349" xr:uid="{00000000-0005-0000-0000-0000CF280000}"/>
    <cellStyle name="20% - Accent6 2 2 9 2 2" xfId="24545" xr:uid="{00000000-0005-0000-0000-0000D0280000}"/>
    <cellStyle name="20% - Accent6 2 2 9 3" xfId="17780" xr:uid="{00000000-0005-0000-0000-0000D1280000}"/>
    <cellStyle name="20% - Accent6 2 2 9 4" xfId="14144" xr:uid="{00000000-0005-0000-0000-0000D2280000}"/>
    <cellStyle name="20% - Accent6 2 3" xfId="123" xr:uid="{00000000-0005-0000-0000-0000D3280000}"/>
    <cellStyle name="20% - Accent6 2 3 10" xfId="6898" xr:uid="{00000000-0005-0000-0000-0000D4280000}"/>
    <cellStyle name="20% - Accent6 2 3 10 2" xfId="24094" xr:uid="{00000000-0005-0000-0000-0000D5280000}"/>
    <cellStyle name="20% - Accent6 2 3 10 3" xfId="13693" xr:uid="{00000000-0005-0000-0000-0000D6280000}"/>
    <cellStyle name="20% - Accent6 2 3 11" xfId="3769" xr:uid="{00000000-0005-0000-0000-0000D7280000}"/>
    <cellStyle name="20% - Accent6 2 3 11 2" xfId="20965" xr:uid="{00000000-0005-0000-0000-0000D8280000}"/>
    <cellStyle name="20% - Accent6 2 3 12" xfId="17329" xr:uid="{00000000-0005-0000-0000-0000D9280000}"/>
    <cellStyle name="20% - Accent6 2 3 13" xfId="27776" xr:uid="{00000000-0005-0000-0000-0000DA280000}"/>
    <cellStyle name="20% - Accent6 2 3 14" xfId="10564" xr:uid="{00000000-0005-0000-0000-0000DB280000}"/>
    <cellStyle name="20% - Accent6 2 3 2" xfId="327" xr:uid="{00000000-0005-0000-0000-0000DC280000}"/>
    <cellStyle name="20% - Accent6 2 3 2 10" xfId="27862" xr:uid="{00000000-0005-0000-0000-0000DD280000}"/>
    <cellStyle name="20% - Accent6 2 3 2 11" xfId="10650" xr:uid="{00000000-0005-0000-0000-0000DE280000}"/>
    <cellStyle name="20% - Accent6 2 3 2 2" xfId="1102" xr:uid="{00000000-0005-0000-0000-0000DF280000}"/>
    <cellStyle name="20% - Accent6 2 3 2 2 2" xfId="2715" xr:uid="{00000000-0005-0000-0000-0000E0280000}"/>
    <cellStyle name="20% - Accent6 2 3 2 2 2 2" xfId="9480" xr:uid="{00000000-0005-0000-0000-0000E1280000}"/>
    <cellStyle name="20% - Accent6 2 3 2 2 2 2 2" xfId="26676" xr:uid="{00000000-0005-0000-0000-0000E2280000}"/>
    <cellStyle name="20% - Accent6 2 3 2 2 2 2 3" xfId="16275" xr:uid="{00000000-0005-0000-0000-0000E3280000}"/>
    <cellStyle name="20% - Accent6 2 3 2 2 2 3" xfId="5872" xr:uid="{00000000-0005-0000-0000-0000E4280000}"/>
    <cellStyle name="20% - Accent6 2 3 2 2 2 3 2" xfId="23068" xr:uid="{00000000-0005-0000-0000-0000E5280000}"/>
    <cellStyle name="20% - Accent6 2 3 2 2 2 4" xfId="19911" xr:uid="{00000000-0005-0000-0000-0000E6280000}"/>
    <cellStyle name="20% - Accent6 2 3 2 2 2 5" xfId="12667" xr:uid="{00000000-0005-0000-0000-0000E7280000}"/>
    <cellStyle name="20% - Accent6 2 3 2 2 3" xfId="7871" xr:uid="{00000000-0005-0000-0000-0000E8280000}"/>
    <cellStyle name="20% - Accent6 2 3 2 2 3 2" xfId="25067" xr:uid="{00000000-0005-0000-0000-0000E9280000}"/>
    <cellStyle name="20% - Accent6 2 3 2 2 3 3" xfId="14666" xr:uid="{00000000-0005-0000-0000-0000EA280000}"/>
    <cellStyle name="20% - Accent6 2 3 2 2 4" xfId="4263" xr:uid="{00000000-0005-0000-0000-0000EB280000}"/>
    <cellStyle name="20% - Accent6 2 3 2 2 4 2" xfId="21459" xr:uid="{00000000-0005-0000-0000-0000EC280000}"/>
    <cellStyle name="20% - Accent6 2 3 2 2 5" xfId="18302" xr:uid="{00000000-0005-0000-0000-0000ED280000}"/>
    <cellStyle name="20% - Accent6 2 3 2 2 6" xfId="11058" xr:uid="{00000000-0005-0000-0000-0000EE280000}"/>
    <cellStyle name="20% - Accent6 2 3 2 3" xfId="1510" xr:uid="{00000000-0005-0000-0000-0000EF280000}"/>
    <cellStyle name="20% - Accent6 2 3 2 3 2" xfId="3111" xr:uid="{00000000-0005-0000-0000-0000F0280000}"/>
    <cellStyle name="20% - Accent6 2 3 2 3 2 2" xfId="9876" xr:uid="{00000000-0005-0000-0000-0000F1280000}"/>
    <cellStyle name="20% - Accent6 2 3 2 3 2 2 2" xfId="27072" xr:uid="{00000000-0005-0000-0000-0000F2280000}"/>
    <cellStyle name="20% - Accent6 2 3 2 3 2 2 3" xfId="16671" xr:uid="{00000000-0005-0000-0000-0000F3280000}"/>
    <cellStyle name="20% - Accent6 2 3 2 3 2 3" xfId="6268" xr:uid="{00000000-0005-0000-0000-0000F4280000}"/>
    <cellStyle name="20% - Accent6 2 3 2 3 2 3 2" xfId="23464" xr:uid="{00000000-0005-0000-0000-0000F5280000}"/>
    <cellStyle name="20% - Accent6 2 3 2 3 2 4" xfId="20307" xr:uid="{00000000-0005-0000-0000-0000F6280000}"/>
    <cellStyle name="20% - Accent6 2 3 2 3 2 5" xfId="13063" xr:uid="{00000000-0005-0000-0000-0000F7280000}"/>
    <cellStyle name="20% - Accent6 2 3 2 3 3" xfId="8279" xr:uid="{00000000-0005-0000-0000-0000F8280000}"/>
    <cellStyle name="20% - Accent6 2 3 2 3 3 2" xfId="25475" xr:uid="{00000000-0005-0000-0000-0000F9280000}"/>
    <cellStyle name="20% - Accent6 2 3 2 3 3 3" xfId="15074" xr:uid="{00000000-0005-0000-0000-0000FA280000}"/>
    <cellStyle name="20% - Accent6 2 3 2 3 4" xfId="4671" xr:uid="{00000000-0005-0000-0000-0000FB280000}"/>
    <cellStyle name="20% - Accent6 2 3 2 3 4 2" xfId="21867" xr:uid="{00000000-0005-0000-0000-0000FC280000}"/>
    <cellStyle name="20% - Accent6 2 3 2 3 5" xfId="18710" xr:uid="{00000000-0005-0000-0000-0000FD280000}"/>
    <cellStyle name="20% - Accent6 2 3 2 3 6" xfId="11466" xr:uid="{00000000-0005-0000-0000-0000FE280000}"/>
    <cellStyle name="20% - Accent6 2 3 2 4" xfId="1918" xr:uid="{00000000-0005-0000-0000-0000FF280000}"/>
    <cellStyle name="20% - Accent6 2 3 2 4 2" xfId="3507" xr:uid="{00000000-0005-0000-0000-000000290000}"/>
    <cellStyle name="20% - Accent6 2 3 2 4 2 2" xfId="10272" xr:uid="{00000000-0005-0000-0000-000001290000}"/>
    <cellStyle name="20% - Accent6 2 3 2 4 2 2 2" xfId="27468" xr:uid="{00000000-0005-0000-0000-000002290000}"/>
    <cellStyle name="20% - Accent6 2 3 2 4 2 2 3" xfId="17067" xr:uid="{00000000-0005-0000-0000-000003290000}"/>
    <cellStyle name="20% - Accent6 2 3 2 4 2 3" xfId="6664" xr:uid="{00000000-0005-0000-0000-000004290000}"/>
    <cellStyle name="20% - Accent6 2 3 2 4 2 3 2" xfId="23860" xr:uid="{00000000-0005-0000-0000-000005290000}"/>
    <cellStyle name="20% - Accent6 2 3 2 4 2 4" xfId="20703" xr:uid="{00000000-0005-0000-0000-000006290000}"/>
    <cellStyle name="20% - Accent6 2 3 2 4 2 5" xfId="13459" xr:uid="{00000000-0005-0000-0000-000007290000}"/>
    <cellStyle name="20% - Accent6 2 3 2 4 3" xfId="8687" xr:uid="{00000000-0005-0000-0000-000008290000}"/>
    <cellStyle name="20% - Accent6 2 3 2 4 3 2" xfId="25883" xr:uid="{00000000-0005-0000-0000-000009290000}"/>
    <cellStyle name="20% - Accent6 2 3 2 4 3 3" xfId="15482" xr:uid="{00000000-0005-0000-0000-00000A290000}"/>
    <cellStyle name="20% - Accent6 2 3 2 4 4" xfId="5079" xr:uid="{00000000-0005-0000-0000-00000B290000}"/>
    <cellStyle name="20% - Accent6 2 3 2 4 4 2" xfId="22275" xr:uid="{00000000-0005-0000-0000-00000C290000}"/>
    <cellStyle name="20% - Accent6 2 3 2 4 5" xfId="19118" xr:uid="{00000000-0005-0000-0000-00000D290000}"/>
    <cellStyle name="20% - Accent6 2 3 2 4 6" xfId="11874" xr:uid="{00000000-0005-0000-0000-00000E290000}"/>
    <cellStyle name="20% - Accent6 2 3 2 5" xfId="2277" xr:uid="{00000000-0005-0000-0000-00000F290000}"/>
    <cellStyle name="20% - Accent6 2 3 2 5 2" xfId="9043" xr:uid="{00000000-0005-0000-0000-000010290000}"/>
    <cellStyle name="20% - Accent6 2 3 2 5 2 2" xfId="26239" xr:uid="{00000000-0005-0000-0000-000011290000}"/>
    <cellStyle name="20% - Accent6 2 3 2 5 2 3" xfId="15838" xr:uid="{00000000-0005-0000-0000-000012290000}"/>
    <cellStyle name="20% - Accent6 2 3 2 5 3" xfId="5435" xr:uid="{00000000-0005-0000-0000-000013290000}"/>
    <cellStyle name="20% - Accent6 2 3 2 5 3 2" xfId="22631" xr:uid="{00000000-0005-0000-0000-000014290000}"/>
    <cellStyle name="20% - Accent6 2 3 2 5 4" xfId="19474" xr:uid="{00000000-0005-0000-0000-000015290000}"/>
    <cellStyle name="20% - Accent6 2 3 2 5 5" xfId="12230" xr:uid="{00000000-0005-0000-0000-000016290000}"/>
    <cellStyle name="20% - Accent6 2 3 2 6" xfId="694" xr:uid="{00000000-0005-0000-0000-000017290000}"/>
    <cellStyle name="20% - Accent6 2 3 2 6 2" xfId="7463" xr:uid="{00000000-0005-0000-0000-000018290000}"/>
    <cellStyle name="20% - Accent6 2 3 2 6 2 2" xfId="24659" xr:uid="{00000000-0005-0000-0000-000019290000}"/>
    <cellStyle name="20% - Accent6 2 3 2 6 3" xfId="17894" xr:uid="{00000000-0005-0000-0000-00001A290000}"/>
    <cellStyle name="20% - Accent6 2 3 2 6 4" xfId="14258" xr:uid="{00000000-0005-0000-0000-00001B290000}"/>
    <cellStyle name="20% - Accent6 2 3 2 7" xfId="7096" xr:uid="{00000000-0005-0000-0000-00001C290000}"/>
    <cellStyle name="20% - Accent6 2 3 2 7 2" xfId="24292" xr:uid="{00000000-0005-0000-0000-00001D290000}"/>
    <cellStyle name="20% - Accent6 2 3 2 7 3" xfId="13891" xr:uid="{00000000-0005-0000-0000-00001E290000}"/>
    <cellStyle name="20% - Accent6 2 3 2 8" xfId="3855" xr:uid="{00000000-0005-0000-0000-00001F290000}"/>
    <cellStyle name="20% - Accent6 2 3 2 8 2" xfId="21051" xr:uid="{00000000-0005-0000-0000-000020290000}"/>
    <cellStyle name="20% - Accent6 2 3 2 9" xfId="17527" xr:uid="{00000000-0005-0000-0000-000021290000}"/>
    <cellStyle name="20% - Accent6 2 3 3" xfId="425" xr:uid="{00000000-0005-0000-0000-000022290000}"/>
    <cellStyle name="20% - Accent6 2 3 3 10" xfId="27960" xr:uid="{00000000-0005-0000-0000-000023290000}"/>
    <cellStyle name="20% - Accent6 2 3 3 11" xfId="10748" xr:uid="{00000000-0005-0000-0000-000024290000}"/>
    <cellStyle name="20% - Accent6 2 3 3 2" xfId="1200" xr:uid="{00000000-0005-0000-0000-000025290000}"/>
    <cellStyle name="20% - Accent6 2 3 3 2 2" xfId="2813" xr:uid="{00000000-0005-0000-0000-000026290000}"/>
    <cellStyle name="20% - Accent6 2 3 3 2 2 2" xfId="9578" xr:uid="{00000000-0005-0000-0000-000027290000}"/>
    <cellStyle name="20% - Accent6 2 3 3 2 2 2 2" xfId="26774" xr:uid="{00000000-0005-0000-0000-000028290000}"/>
    <cellStyle name="20% - Accent6 2 3 3 2 2 2 3" xfId="16373" xr:uid="{00000000-0005-0000-0000-000029290000}"/>
    <cellStyle name="20% - Accent6 2 3 3 2 2 3" xfId="5970" xr:uid="{00000000-0005-0000-0000-00002A290000}"/>
    <cellStyle name="20% - Accent6 2 3 3 2 2 3 2" xfId="23166" xr:uid="{00000000-0005-0000-0000-00002B290000}"/>
    <cellStyle name="20% - Accent6 2 3 3 2 2 4" xfId="20009" xr:uid="{00000000-0005-0000-0000-00002C290000}"/>
    <cellStyle name="20% - Accent6 2 3 3 2 2 5" xfId="12765" xr:uid="{00000000-0005-0000-0000-00002D290000}"/>
    <cellStyle name="20% - Accent6 2 3 3 2 3" xfId="7969" xr:uid="{00000000-0005-0000-0000-00002E290000}"/>
    <cellStyle name="20% - Accent6 2 3 3 2 3 2" xfId="25165" xr:uid="{00000000-0005-0000-0000-00002F290000}"/>
    <cellStyle name="20% - Accent6 2 3 3 2 3 3" xfId="14764" xr:uid="{00000000-0005-0000-0000-000030290000}"/>
    <cellStyle name="20% - Accent6 2 3 3 2 4" xfId="4361" xr:uid="{00000000-0005-0000-0000-000031290000}"/>
    <cellStyle name="20% - Accent6 2 3 3 2 4 2" xfId="21557" xr:uid="{00000000-0005-0000-0000-000032290000}"/>
    <cellStyle name="20% - Accent6 2 3 3 2 5" xfId="18400" xr:uid="{00000000-0005-0000-0000-000033290000}"/>
    <cellStyle name="20% - Accent6 2 3 3 2 6" xfId="11156" xr:uid="{00000000-0005-0000-0000-000034290000}"/>
    <cellStyle name="20% - Accent6 2 3 3 3" xfId="1608" xr:uid="{00000000-0005-0000-0000-000035290000}"/>
    <cellStyle name="20% - Accent6 2 3 3 3 2" xfId="3209" xr:uid="{00000000-0005-0000-0000-000036290000}"/>
    <cellStyle name="20% - Accent6 2 3 3 3 2 2" xfId="9974" xr:uid="{00000000-0005-0000-0000-000037290000}"/>
    <cellStyle name="20% - Accent6 2 3 3 3 2 2 2" xfId="27170" xr:uid="{00000000-0005-0000-0000-000038290000}"/>
    <cellStyle name="20% - Accent6 2 3 3 3 2 2 3" xfId="16769" xr:uid="{00000000-0005-0000-0000-000039290000}"/>
    <cellStyle name="20% - Accent6 2 3 3 3 2 3" xfId="6366" xr:uid="{00000000-0005-0000-0000-00003A290000}"/>
    <cellStyle name="20% - Accent6 2 3 3 3 2 3 2" xfId="23562" xr:uid="{00000000-0005-0000-0000-00003B290000}"/>
    <cellStyle name="20% - Accent6 2 3 3 3 2 4" xfId="20405" xr:uid="{00000000-0005-0000-0000-00003C290000}"/>
    <cellStyle name="20% - Accent6 2 3 3 3 2 5" xfId="13161" xr:uid="{00000000-0005-0000-0000-00003D290000}"/>
    <cellStyle name="20% - Accent6 2 3 3 3 3" xfId="8377" xr:uid="{00000000-0005-0000-0000-00003E290000}"/>
    <cellStyle name="20% - Accent6 2 3 3 3 3 2" xfId="25573" xr:uid="{00000000-0005-0000-0000-00003F290000}"/>
    <cellStyle name="20% - Accent6 2 3 3 3 3 3" xfId="15172" xr:uid="{00000000-0005-0000-0000-000040290000}"/>
    <cellStyle name="20% - Accent6 2 3 3 3 4" xfId="4769" xr:uid="{00000000-0005-0000-0000-000041290000}"/>
    <cellStyle name="20% - Accent6 2 3 3 3 4 2" xfId="21965" xr:uid="{00000000-0005-0000-0000-000042290000}"/>
    <cellStyle name="20% - Accent6 2 3 3 3 5" xfId="18808" xr:uid="{00000000-0005-0000-0000-000043290000}"/>
    <cellStyle name="20% - Accent6 2 3 3 3 6" xfId="11564" xr:uid="{00000000-0005-0000-0000-000044290000}"/>
    <cellStyle name="20% - Accent6 2 3 3 4" xfId="2016" xr:uid="{00000000-0005-0000-0000-000045290000}"/>
    <cellStyle name="20% - Accent6 2 3 3 4 2" xfId="3605" xr:uid="{00000000-0005-0000-0000-000046290000}"/>
    <cellStyle name="20% - Accent6 2 3 3 4 2 2" xfId="10370" xr:uid="{00000000-0005-0000-0000-000047290000}"/>
    <cellStyle name="20% - Accent6 2 3 3 4 2 2 2" xfId="27566" xr:uid="{00000000-0005-0000-0000-000048290000}"/>
    <cellStyle name="20% - Accent6 2 3 3 4 2 2 3" xfId="17165" xr:uid="{00000000-0005-0000-0000-000049290000}"/>
    <cellStyle name="20% - Accent6 2 3 3 4 2 3" xfId="6762" xr:uid="{00000000-0005-0000-0000-00004A290000}"/>
    <cellStyle name="20% - Accent6 2 3 3 4 2 3 2" xfId="23958" xr:uid="{00000000-0005-0000-0000-00004B290000}"/>
    <cellStyle name="20% - Accent6 2 3 3 4 2 4" xfId="20801" xr:uid="{00000000-0005-0000-0000-00004C290000}"/>
    <cellStyle name="20% - Accent6 2 3 3 4 2 5" xfId="13557" xr:uid="{00000000-0005-0000-0000-00004D290000}"/>
    <cellStyle name="20% - Accent6 2 3 3 4 3" xfId="8785" xr:uid="{00000000-0005-0000-0000-00004E290000}"/>
    <cellStyle name="20% - Accent6 2 3 3 4 3 2" xfId="25981" xr:uid="{00000000-0005-0000-0000-00004F290000}"/>
    <cellStyle name="20% - Accent6 2 3 3 4 3 3" xfId="15580" xr:uid="{00000000-0005-0000-0000-000050290000}"/>
    <cellStyle name="20% - Accent6 2 3 3 4 4" xfId="5177" xr:uid="{00000000-0005-0000-0000-000051290000}"/>
    <cellStyle name="20% - Accent6 2 3 3 4 4 2" xfId="22373" xr:uid="{00000000-0005-0000-0000-000052290000}"/>
    <cellStyle name="20% - Accent6 2 3 3 4 5" xfId="19216" xr:uid="{00000000-0005-0000-0000-000053290000}"/>
    <cellStyle name="20% - Accent6 2 3 3 4 6" xfId="11972" xr:uid="{00000000-0005-0000-0000-000054290000}"/>
    <cellStyle name="20% - Accent6 2 3 3 5" xfId="2375" xr:uid="{00000000-0005-0000-0000-000055290000}"/>
    <cellStyle name="20% - Accent6 2 3 3 5 2" xfId="9141" xr:uid="{00000000-0005-0000-0000-000056290000}"/>
    <cellStyle name="20% - Accent6 2 3 3 5 2 2" xfId="26337" xr:uid="{00000000-0005-0000-0000-000057290000}"/>
    <cellStyle name="20% - Accent6 2 3 3 5 2 3" xfId="15936" xr:uid="{00000000-0005-0000-0000-000058290000}"/>
    <cellStyle name="20% - Accent6 2 3 3 5 3" xfId="5533" xr:uid="{00000000-0005-0000-0000-000059290000}"/>
    <cellStyle name="20% - Accent6 2 3 3 5 3 2" xfId="22729" xr:uid="{00000000-0005-0000-0000-00005A290000}"/>
    <cellStyle name="20% - Accent6 2 3 3 5 4" xfId="19572" xr:uid="{00000000-0005-0000-0000-00005B290000}"/>
    <cellStyle name="20% - Accent6 2 3 3 5 5" xfId="12328" xr:uid="{00000000-0005-0000-0000-00005C290000}"/>
    <cellStyle name="20% - Accent6 2 3 3 6" xfId="792" xr:uid="{00000000-0005-0000-0000-00005D290000}"/>
    <cellStyle name="20% - Accent6 2 3 3 6 2" xfId="7561" xr:uid="{00000000-0005-0000-0000-00005E290000}"/>
    <cellStyle name="20% - Accent6 2 3 3 6 2 2" xfId="24757" xr:uid="{00000000-0005-0000-0000-00005F290000}"/>
    <cellStyle name="20% - Accent6 2 3 3 6 3" xfId="17992" xr:uid="{00000000-0005-0000-0000-000060290000}"/>
    <cellStyle name="20% - Accent6 2 3 3 6 4" xfId="14356" xr:uid="{00000000-0005-0000-0000-000061290000}"/>
    <cellStyle name="20% - Accent6 2 3 3 7" xfId="7194" xr:uid="{00000000-0005-0000-0000-000062290000}"/>
    <cellStyle name="20% - Accent6 2 3 3 7 2" xfId="24390" xr:uid="{00000000-0005-0000-0000-000063290000}"/>
    <cellStyle name="20% - Accent6 2 3 3 7 3" xfId="13989" xr:uid="{00000000-0005-0000-0000-000064290000}"/>
    <cellStyle name="20% - Accent6 2 3 3 8" xfId="3953" xr:uid="{00000000-0005-0000-0000-000065290000}"/>
    <cellStyle name="20% - Accent6 2 3 3 8 2" xfId="21149" xr:uid="{00000000-0005-0000-0000-000066290000}"/>
    <cellStyle name="20% - Accent6 2 3 3 9" xfId="17625" xr:uid="{00000000-0005-0000-0000-000067290000}"/>
    <cellStyle name="20% - Accent6 2 3 4" xfId="241" xr:uid="{00000000-0005-0000-0000-000068290000}"/>
    <cellStyle name="20% - Accent6 2 3 4 2" xfId="1424" xr:uid="{00000000-0005-0000-0000-000069290000}"/>
    <cellStyle name="20% - Accent6 2 3 4 2 2" xfId="3025" xr:uid="{00000000-0005-0000-0000-00006A290000}"/>
    <cellStyle name="20% - Accent6 2 3 4 2 2 2" xfId="9790" xr:uid="{00000000-0005-0000-0000-00006B290000}"/>
    <cellStyle name="20% - Accent6 2 3 4 2 2 2 2" xfId="26986" xr:uid="{00000000-0005-0000-0000-00006C290000}"/>
    <cellStyle name="20% - Accent6 2 3 4 2 2 2 3" xfId="16585" xr:uid="{00000000-0005-0000-0000-00006D290000}"/>
    <cellStyle name="20% - Accent6 2 3 4 2 2 3" xfId="6182" xr:uid="{00000000-0005-0000-0000-00006E290000}"/>
    <cellStyle name="20% - Accent6 2 3 4 2 2 3 2" xfId="23378" xr:uid="{00000000-0005-0000-0000-00006F290000}"/>
    <cellStyle name="20% - Accent6 2 3 4 2 2 4" xfId="20221" xr:uid="{00000000-0005-0000-0000-000070290000}"/>
    <cellStyle name="20% - Accent6 2 3 4 2 2 5" xfId="12977" xr:uid="{00000000-0005-0000-0000-000071290000}"/>
    <cellStyle name="20% - Accent6 2 3 4 2 3" xfId="8193" xr:uid="{00000000-0005-0000-0000-000072290000}"/>
    <cellStyle name="20% - Accent6 2 3 4 2 3 2" xfId="25389" xr:uid="{00000000-0005-0000-0000-000073290000}"/>
    <cellStyle name="20% - Accent6 2 3 4 2 3 3" xfId="14988" xr:uid="{00000000-0005-0000-0000-000074290000}"/>
    <cellStyle name="20% - Accent6 2 3 4 2 4" xfId="4585" xr:uid="{00000000-0005-0000-0000-000075290000}"/>
    <cellStyle name="20% - Accent6 2 3 4 2 4 2" xfId="21781" xr:uid="{00000000-0005-0000-0000-000076290000}"/>
    <cellStyle name="20% - Accent6 2 3 4 2 5" xfId="18624" xr:uid="{00000000-0005-0000-0000-000077290000}"/>
    <cellStyle name="20% - Accent6 2 3 4 2 6" xfId="11380" xr:uid="{00000000-0005-0000-0000-000078290000}"/>
    <cellStyle name="20% - Accent6 2 3 4 3" xfId="1832" xr:uid="{00000000-0005-0000-0000-000079290000}"/>
    <cellStyle name="20% - Accent6 2 3 4 3 2" xfId="3421" xr:uid="{00000000-0005-0000-0000-00007A290000}"/>
    <cellStyle name="20% - Accent6 2 3 4 3 2 2" xfId="10186" xr:uid="{00000000-0005-0000-0000-00007B290000}"/>
    <cellStyle name="20% - Accent6 2 3 4 3 2 2 2" xfId="27382" xr:uid="{00000000-0005-0000-0000-00007C290000}"/>
    <cellStyle name="20% - Accent6 2 3 4 3 2 2 3" xfId="16981" xr:uid="{00000000-0005-0000-0000-00007D290000}"/>
    <cellStyle name="20% - Accent6 2 3 4 3 2 3" xfId="6578" xr:uid="{00000000-0005-0000-0000-00007E290000}"/>
    <cellStyle name="20% - Accent6 2 3 4 3 2 3 2" xfId="23774" xr:uid="{00000000-0005-0000-0000-00007F290000}"/>
    <cellStyle name="20% - Accent6 2 3 4 3 2 4" xfId="20617" xr:uid="{00000000-0005-0000-0000-000080290000}"/>
    <cellStyle name="20% - Accent6 2 3 4 3 2 5" xfId="13373" xr:uid="{00000000-0005-0000-0000-000081290000}"/>
    <cellStyle name="20% - Accent6 2 3 4 3 3" xfId="8601" xr:uid="{00000000-0005-0000-0000-000082290000}"/>
    <cellStyle name="20% - Accent6 2 3 4 3 3 2" xfId="25797" xr:uid="{00000000-0005-0000-0000-000083290000}"/>
    <cellStyle name="20% - Accent6 2 3 4 3 3 3" xfId="15396" xr:uid="{00000000-0005-0000-0000-000084290000}"/>
    <cellStyle name="20% - Accent6 2 3 4 3 4" xfId="4993" xr:uid="{00000000-0005-0000-0000-000085290000}"/>
    <cellStyle name="20% - Accent6 2 3 4 3 4 2" xfId="22189" xr:uid="{00000000-0005-0000-0000-000086290000}"/>
    <cellStyle name="20% - Accent6 2 3 4 3 5" xfId="19032" xr:uid="{00000000-0005-0000-0000-000087290000}"/>
    <cellStyle name="20% - Accent6 2 3 4 3 6" xfId="11788" xr:uid="{00000000-0005-0000-0000-000088290000}"/>
    <cellStyle name="20% - Accent6 2 3 4 4" xfId="2450" xr:uid="{00000000-0005-0000-0000-000089290000}"/>
    <cellStyle name="20% - Accent6 2 3 4 4 2" xfId="9215" xr:uid="{00000000-0005-0000-0000-00008A290000}"/>
    <cellStyle name="20% - Accent6 2 3 4 4 2 2" xfId="26411" xr:uid="{00000000-0005-0000-0000-00008B290000}"/>
    <cellStyle name="20% - Accent6 2 3 4 4 2 3" xfId="16010" xr:uid="{00000000-0005-0000-0000-00008C290000}"/>
    <cellStyle name="20% - Accent6 2 3 4 4 3" xfId="5607" xr:uid="{00000000-0005-0000-0000-00008D290000}"/>
    <cellStyle name="20% - Accent6 2 3 4 4 3 2" xfId="22803" xr:uid="{00000000-0005-0000-0000-00008E290000}"/>
    <cellStyle name="20% - Accent6 2 3 4 4 4" xfId="19646" xr:uid="{00000000-0005-0000-0000-00008F290000}"/>
    <cellStyle name="20% - Accent6 2 3 4 4 5" xfId="12402" xr:uid="{00000000-0005-0000-0000-000090290000}"/>
    <cellStyle name="20% - Accent6 2 3 4 5" xfId="1016" xr:uid="{00000000-0005-0000-0000-000091290000}"/>
    <cellStyle name="20% - Accent6 2 3 4 5 2" xfId="7785" xr:uid="{00000000-0005-0000-0000-000092290000}"/>
    <cellStyle name="20% - Accent6 2 3 4 5 2 2" xfId="24981" xr:uid="{00000000-0005-0000-0000-000093290000}"/>
    <cellStyle name="20% - Accent6 2 3 4 5 3" xfId="18216" xr:uid="{00000000-0005-0000-0000-000094290000}"/>
    <cellStyle name="20% - Accent6 2 3 4 5 4" xfId="14580" xr:uid="{00000000-0005-0000-0000-000095290000}"/>
    <cellStyle name="20% - Accent6 2 3 4 6" xfId="7010" xr:uid="{00000000-0005-0000-0000-000096290000}"/>
    <cellStyle name="20% - Accent6 2 3 4 6 2" xfId="24206" xr:uid="{00000000-0005-0000-0000-000097290000}"/>
    <cellStyle name="20% - Accent6 2 3 4 6 3" xfId="13805" xr:uid="{00000000-0005-0000-0000-000098290000}"/>
    <cellStyle name="20% - Accent6 2 3 4 7" xfId="4177" xr:uid="{00000000-0005-0000-0000-000099290000}"/>
    <cellStyle name="20% - Accent6 2 3 4 7 2" xfId="21373" xr:uid="{00000000-0005-0000-0000-00009A290000}"/>
    <cellStyle name="20% - Accent6 2 3 4 8" xfId="17441" xr:uid="{00000000-0005-0000-0000-00009B290000}"/>
    <cellStyle name="20% - Accent6 2 3 4 9" xfId="10972" xr:uid="{00000000-0005-0000-0000-00009C290000}"/>
    <cellStyle name="20% - Accent6 2 3 5" xfId="904" xr:uid="{00000000-0005-0000-0000-00009D290000}"/>
    <cellStyle name="20% - Accent6 2 3 5 2" xfId="2602" xr:uid="{00000000-0005-0000-0000-00009E290000}"/>
    <cellStyle name="20% - Accent6 2 3 5 2 2" xfId="9367" xr:uid="{00000000-0005-0000-0000-00009F290000}"/>
    <cellStyle name="20% - Accent6 2 3 5 2 2 2" xfId="26563" xr:uid="{00000000-0005-0000-0000-0000A0290000}"/>
    <cellStyle name="20% - Accent6 2 3 5 2 2 3" xfId="16162" xr:uid="{00000000-0005-0000-0000-0000A1290000}"/>
    <cellStyle name="20% - Accent6 2 3 5 2 3" xfId="5759" xr:uid="{00000000-0005-0000-0000-0000A2290000}"/>
    <cellStyle name="20% - Accent6 2 3 5 2 3 2" xfId="22955" xr:uid="{00000000-0005-0000-0000-0000A3290000}"/>
    <cellStyle name="20% - Accent6 2 3 5 2 4" xfId="19798" xr:uid="{00000000-0005-0000-0000-0000A4290000}"/>
    <cellStyle name="20% - Accent6 2 3 5 2 5" xfId="12554" xr:uid="{00000000-0005-0000-0000-0000A5290000}"/>
    <cellStyle name="20% - Accent6 2 3 5 3" xfId="7673" xr:uid="{00000000-0005-0000-0000-0000A6290000}"/>
    <cellStyle name="20% - Accent6 2 3 5 3 2" xfId="24869" xr:uid="{00000000-0005-0000-0000-0000A7290000}"/>
    <cellStyle name="20% - Accent6 2 3 5 3 3" xfId="14468" xr:uid="{00000000-0005-0000-0000-0000A8290000}"/>
    <cellStyle name="20% - Accent6 2 3 5 4" xfId="4065" xr:uid="{00000000-0005-0000-0000-0000A9290000}"/>
    <cellStyle name="20% - Accent6 2 3 5 4 2" xfId="21261" xr:uid="{00000000-0005-0000-0000-0000AA290000}"/>
    <cellStyle name="20% - Accent6 2 3 5 5" xfId="18104" xr:uid="{00000000-0005-0000-0000-0000AB290000}"/>
    <cellStyle name="20% - Accent6 2 3 5 6" xfId="10860" xr:uid="{00000000-0005-0000-0000-0000AC290000}"/>
    <cellStyle name="20% - Accent6 2 3 6" xfId="1312" xr:uid="{00000000-0005-0000-0000-0000AD290000}"/>
    <cellStyle name="20% - Accent6 2 3 6 2" xfId="2913" xr:uid="{00000000-0005-0000-0000-0000AE290000}"/>
    <cellStyle name="20% - Accent6 2 3 6 2 2" xfId="9678" xr:uid="{00000000-0005-0000-0000-0000AF290000}"/>
    <cellStyle name="20% - Accent6 2 3 6 2 2 2" xfId="26874" xr:uid="{00000000-0005-0000-0000-0000B0290000}"/>
    <cellStyle name="20% - Accent6 2 3 6 2 2 3" xfId="16473" xr:uid="{00000000-0005-0000-0000-0000B1290000}"/>
    <cellStyle name="20% - Accent6 2 3 6 2 3" xfId="6070" xr:uid="{00000000-0005-0000-0000-0000B2290000}"/>
    <cellStyle name="20% - Accent6 2 3 6 2 3 2" xfId="23266" xr:uid="{00000000-0005-0000-0000-0000B3290000}"/>
    <cellStyle name="20% - Accent6 2 3 6 2 4" xfId="20109" xr:uid="{00000000-0005-0000-0000-0000B4290000}"/>
    <cellStyle name="20% - Accent6 2 3 6 2 5" xfId="12865" xr:uid="{00000000-0005-0000-0000-0000B5290000}"/>
    <cellStyle name="20% - Accent6 2 3 6 3" xfId="8081" xr:uid="{00000000-0005-0000-0000-0000B6290000}"/>
    <cellStyle name="20% - Accent6 2 3 6 3 2" xfId="25277" xr:uid="{00000000-0005-0000-0000-0000B7290000}"/>
    <cellStyle name="20% - Accent6 2 3 6 3 3" xfId="14876" xr:uid="{00000000-0005-0000-0000-0000B8290000}"/>
    <cellStyle name="20% - Accent6 2 3 6 4" xfId="4473" xr:uid="{00000000-0005-0000-0000-0000B9290000}"/>
    <cellStyle name="20% - Accent6 2 3 6 4 2" xfId="21669" xr:uid="{00000000-0005-0000-0000-0000BA290000}"/>
    <cellStyle name="20% - Accent6 2 3 6 5" xfId="18512" xr:uid="{00000000-0005-0000-0000-0000BB290000}"/>
    <cellStyle name="20% - Accent6 2 3 6 6" xfId="11268" xr:uid="{00000000-0005-0000-0000-0000BC290000}"/>
    <cellStyle name="20% - Accent6 2 3 7" xfId="1720" xr:uid="{00000000-0005-0000-0000-0000BD290000}"/>
    <cellStyle name="20% - Accent6 2 3 7 2" xfId="3309" xr:uid="{00000000-0005-0000-0000-0000BE290000}"/>
    <cellStyle name="20% - Accent6 2 3 7 2 2" xfId="10074" xr:uid="{00000000-0005-0000-0000-0000BF290000}"/>
    <cellStyle name="20% - Accent6 2 3 7 2 2 2" xfId="27270" xr:uid="{00000000-0005-0000-0000-0000C0290000}"/>
    <cellStyle name="20% - Accent6 2 3 7 2 2 3" xfId="16869" xr:uid="{00000000-0005-0000-0000-0000C1290000}"/>
    <cellStyle name="20% - Accent6 2 3 7 2 3" xfId="6466" xr:uid="{00000000-0005-0000-0000-0000C2290000}"/>
    <cellStyle name="20% - Accent6 2 3 7 2 3 2" xfId="23662" xr:uid="{00000000-0005-0000-0000-0000C3290000}"/>
    <cellStyle name="20% - Accent6 2 3 7 2 4" xfId="20505" xr:uid="{00000000-0005-0000-0000-0000C4290000}"/>
    <cellStyle name="20% - Accent6 2 3 7 2 5" xfId="13261" xr:uid="{00000000-0005-0000-0000-0000C5290000}"/>
    <cellStyle name="20% - Accent6 2 3 7 3" xfId="8489" xr:uid="{00000000-0005-0000-0000-0000C6290000}"/>
    <cellStyle name="20% - Accent6 2 3 7 3 2" xfId="25685" xr:uid="{00000000-0005-0000-0000-0000C7290000}"/>
    <cellStyle name="20% - Accent6 2 3 7 3 3" xfId="15284" xr:uid="{00000000-0005-0000-0000-0000C8290000}"/>
    <cellStyle name="20% - Accent6 2 3 7 4" xfId="4881" xr:uid="{00000000-0005-0000-0000-0000C9290000}"/>
    <cellStyle name="20% - Accent6 2 3 7 4 2" xfId="22077" xr:uid="{00000000-0005-0000-0000-0000CA290000}"/>
    <cellStyle name="20% - Accent6 2 3 7 5" xfId="18920" xr:uid="{00000000-0005-0000-0000-0000CB290000}"/>
    <cellStyle name="20% - Accent6 2 3 7 6" xfId="11676" xr:uid="{00000000-0005-0000-0000-0000CC290000}"/>
    <cellStyle name="20% - Accent6 2 3 8" xfId="2191" xr:uid="{00000000-0005-0000-0000-0000CD290000}"/>
    <cellStyle name="20% - Accent6 2 3 8 2" xfId="8957" xr:uid="{00000000-0005-0000-0000-0000CE290000}"/>
    <cellStyle name="20% - Accent6 2 3 8 2 2" xfId="26153" xr:uid="{00000000-0005-0000-0000-0000CF290000}"/>
    <cellStyle name="20% - Accent6 2 3 8 2 3" xfId="15752" xr:uid="{00000000-0005-0000-0000-0000D0290000}"/>
    <cellStyle name="20% - Accent6 2 3 8 3" xfId="5349" xr:uid="{00000000-0005-0000-0000-0000D1290000}"/>
    <cellStyle name="20% - Accent6 2 3 8 3 2" xfId="22545" xr:uid="{00000000-0005-0000-0000-0000D2290000}"/>
    <cellStyle name="20% - Accent6 2 3 8 4" xfId="19388" xr:uid="{00000000-0005-0000-0000-0000D3290000}"/>
    <cellStyle name="20% - Accent6 2 3 8 5" xfId="12144" xr:uid="{00000000-0005-0000-0000-0000D4290000}"/>
    <cellStyle name="20% - Accent6 2 3 9" xfId="608" xr:uid="{00000000-0005-0000-0000-0000D5290000}"/>
    <cellStyle name="20% - Accent6 2 3 9 2" xfId="7377" xr:uid="{00000000-0005-0000-0000-0000D6290000}"/>
    <cellStyle name="20% - Accent6 2 3 9 2 2" xfId="24573" xr:uid="{00000000-0005-0000-0000-0000D7290000}"/>
    <cellStyle name="20% - Accent6 2 3 9 3" xfId="17808" xr:uid="{00000000-0005-0000-0000-0000D8290000}"/>
    <cellStyle name="20% - Accent6 2 3 9 4" xfId="14172" xr:uid="{00000000-0005-0000-0000-0000D9290000}"/>
    <cellStyle name="20% - Accent6 2 4" xfId="176" xr:uid="{00000000-0005-0000-0000-0000DA290000}"/>
    <cellStyle name="20% - Accent6 2 4 10" xfId="27713" xr:uid="{00000000-0005-0000-0000-0000DB290000}"/>
    <cellStyle name="20% - Accent6 2 4 11" xfId="10501" xr:uid="{00000000-0005-0000-0000-0000DC290000}"/>
    <cellStyle name="20% - Accent6 2 4 2" xfId="953" xr:uid="{00000000-0005-0000-0000-0000DD290000}"/>
    <cellStyle name="20% - Accent6 2 4 2 2" xfId="2623" xr:uid="{00000000-0005-0000-0000-0000DE290000}"/>
    <cellStyle name="20% - Accent6 2 4 2 2 2" xfId="9388" xr:uid="{00000000-0005-0000-0000-0000DF290000}"/>
    <cellStyle name="20% - Accent6 2 4 2 2 2 2" xfId="26584" xr:uid="{00000000-0005-0000-0000-0000E0290000}"/>
    <cellStyle name="20% - Accent6 2 4 2 2 2 3" xfId="16183" xr:uid="{00000000-0005-0000-0000-0000E1290000}"/>
    <cellStyle name="20% - Accent6 2 4 2 2 3" xfId="5780" xr:uid="{00000000-0005-0000-0000-0000E2290000}"/>
    <cellStyle name="20% - Accent6 2 4 2 2 3 2" xfId="22976" xr:uid="{00000000-0005-0000-0000-0000E3290000}"/>
    <cellStyle name="20% - Accent6 2 4 2 2 4" xfId="19819" xr:uid="{00000000-0005-0000-0000-0000E4290000}"/>
    <cellStyle name="20% - Accent6 2 4 2 2 5" xfId="12575" xr:uid="{00000000-0005-0000-0000-0000E5290000}"/>
    <cellStyle name="20% - Accent6 2 4 2 3" xfId="7722" xr:uid="{00000000-0005-0000-0000-0000E6290000}"/>
    <cellStyle name="20% - Accent6 2 4 2 3 2" xfId="24918" xr:uid="{00000000-0005-0000-0000-0000E7290000}"/>
    <cellStyle name="20% - Accent6 2 4 2 3 3" xfId="14517" xr:uid="{00000000-0005-0000-0000-0000E8290000}"/>
    <cellStyle name="20% - Accent6 2 4 2 4" xfId="4114" xr:uid="{00000000-0005-0000-0000-0000E9290000}"/>
    <cellStyle name="20% - Accent6 2 4 2 4 2" xfId="21310" xr:uid="{00000000-0005-0000-0000-0000EA290000}"/>
    <cellStyle name="20% - Accent6 2 4 2 5" xfId="18153" xr:uid="{00000000-0005-0000-0000-0000EB290000}"/>
    <cellStyle name="20% - Accent6 2 4 2 6" xfId="10909" xr:uid="{00000000-0005-0000-0000-0000EC290000}"/>
    <cellStyle name="20% - Accent6 2 4 3" xfId="1361" xr:uid="{00000000-0005-0000-0000-0000ED290000}"/>
    <cellStyle name="20% - Accent6 2 4 3 2" xfId="2962" xr:uid="{00000000-0005-0000-0000-0000EE290000}"/>
    <cellStyle name="20% - Accent6 2 4 3 2 2" xfId="9727" xr:uid="{00000000-0005-0000-0000-0000EF290000}"/>
    <cellStyle name="20% - Accent6 2 4 3 2 2 2" xfId="26923" xr:uid="{00000000-0005-0000-0000-0000F0290000}"/>
    <cellStyle name="20% - Accent6 2 4 3 2 2 3" xfId="16522" xr:uid="{00000000-0005-0000-0000-0000F1290000}"/>
    <cellStyle name="20% - Accent6 2 4 3 2 3" xfId="6119" xr:uid="{00000000-0005-0000-0000-0000F2290000}"/>
    <cellStyle name="20% - Accent6 2 4 3 2 3 2" xfId="23315" xr:uid="{00000000-0005-0000-0000-0000F3290000}"/>
    <cellStyle name="20% - Accent6 2 4 3 2 4" xfId="20158" xr:uid="{00000000-0005-0000-0000-0000F4290000}"/>
    <cellStyle name="20% - Accent6 2 4 3 2 5" xfId="12914" xr:uid="{00000000-0005-0000-0000-0000F5290000}"/>
    <cellStyle name="20% - Accent6 2 4 3 3" xfId="8130" xr:uid="{00000000-0005-0000-0000-0000F6290000}"/>
    <cellStyle name="20% - Accent6 2 4 3 3 2" xfId="25326" xr:uid="{00000000-0005-0000-0000-0000F7290000}"/>
    <cellStyle name="20% - Accent6 2 4 3 3 3" xfId="14925" xr:uid="{00000000-0005-0000-0000-0000F8290000}"/>
    <cellStyle name="20% - Accent6 2 4 3 4" xfId="4522" xr:uid="{00000000-0005-0000-0000-0000F9290000}"/>
    <cellStyle name="20% - Accent6 2 4 3 4 2" xfId="21718" xr:uid="{00000000-0005-0000-0000-0000FA290000}"/>
    <cellStyle name="20% - Accent6 2 4 3 5" xfId="18561" xr:uid="{00000000-0005-0000-0000-0000FB290000}"/>
    <cellStyle name="20% - Accent6 2 4 3 6" xfId="11317" xr:uid="{00000000-0005-0000-0000-0000FC290000}"/>
    <cellStyle name="20% - Accent6 2 4 4" xfId="1769" xr:uid="{00000000-0005-0000-0000-0000FD290000}"/>
    <cellStyle name="20% - Accent6 2 4 4 2" xfId="3358" xr:uid="{00000000-0005-0000-0000-0000FE290000}"/>
    <cellStyle name="20% - Accent6 2 4 4 2 2" xfId="10123" xr:uid="{00000000-0005-0000-0000-0000FF290000}"/>
    <cellStyle name="20% - Accent6 2 4 4 2 2 2" xfId="27319" xr:uid="{00000000-0005-0000-0000-0000002A0000}"/>
    <cellStyle name="20% - Accent6 2 4 4 2 2 3" xfId="16918" xr:uid="{00000000-0005-0000-0000-0000012A0000}"/>
    <cellStyle name="20% - Accent6 2 4 4 2 3" xfId="6515" xr:uid="{00000000-0005-0000-0000-0000022A0000}"/>
    <cellStyle name="20% - Accent6 2 4 4 2 3 2" xfId="23711" xr:uid="{00000000-0005-0000-0000-0000032A0000}"/>
    <cellStyle name="20% - Accent6 2 4 4 2 4" xfId="20554" xr:uid="{00000000-0005-0000-0000-0000042A0000}"/>
    <cellStyle name="20% - Accent6 2 4 4 2 5" xfId="13310" xr:uid="{00000000-0005-0000-0000-0000052A0000}"/>
    <cellStyle name="20% - Accent6 2 4 4 3" xfId="8538" xr:uid="{00000000-0005-0000-0000-0000062A0000}"/>
    <cellStyle name="20% - Accent6 2 4 4 3 2" xfId="25734" xr:uid="{00000000-0005-0000-0000-0000072A0000}"/>
    <cellStyle name="20% - Accent6 2 4 4 3 3" xfId="15333" xr:uid="{00000000-0005-0000-0000-0000082A0000}"/>
    <cellStyle name="20% - Accent6 2 4 4 4" xfId="4930" xr:uid="{00000000-0005-0000-0000-0000092A0000}"/>
    <cellStyle name="20% - Accent6 2 4 4 4 2" xfId="22126" xr:uid="{00000000-0005-0000-0000-00000A2A0000}"/>
    <cellStyle name="20% - Accent6 2 4 4 5" xfId="18969" xr:uid="{00000000-0005-0000-0000-00000B2A0000}"/>
    <cellStyle name="20% - Accent6 2 4 4 6" xfId="11725" xr:uid="{00000000-0005-0000-0000-00000C2A0000}"/>
    <cellStyle name="20% - Accent6 2 4 5" xfId="2128" xr:uid="{00000000-0005-0000-0000-00000D2A0000}"/>
    <cellStyle name="20% - Accent6 2 4 5 2" xfId="8894" xr:uid="{00000000-0005-0000-0000-00000E2A0000}"/>
    <cellStyle name="20% - Accent6 2 4 5 2 2" xfId="26090" xr:uid="{00000000-0005-0000-0000-00000F2A0000}"/>
    <cellStyle name="20% - Accent6 2 4 5 2 3" xfId="15689" xr:uid="{00000000-0005-0000-0000-0000102A0000}"/>
    <cellStyle name="20% - Accent6 2 4 5 3" xfId="5286" xr:uid="{00000000-0005-0000-0000-0000112A0000}"/>
    <cellStyle name="20% - Accent6 2 4 5 3 2" xfId="22482" xr:uid="{00000000-0005-0000-0000-0000122A0000}"/>
    <cellStyle name="20% - Accent6 2 4 5 4" xfId="19325" xr:uid="{00000000-0005-0000-0000-0000132A0000}"/>
    <cellStyle name="20% - Accent6 2 4 5 5" xfId="12081" xr:uid="{00000000-0005-0000-0000-0000142A0000}"/>
    <cellStyle name="20% - Accent6 2 4 6" xfId="545" xr:uid="{00000000-0005-0000-0000-0000152A0000}"/>
    <cellStyle name="20% - Accent6 2 4 6 2" xfId="7314" xr:uid="{00000000-0005-0000-0000-0000162A0000}"/>
    <cellStyle name="20% - Accent6 2 4 6 2 2" xfId="24510" xr:uid="{00000000-0005-0000-0000-0000172A0000}"/>
    <cellStyle name="20% - Accent6 2 4 6 3" xfId="17745" xr:uid="{00000000-0005-0000-0000-0000182A0000}"/>
    <cellStyle name="20% - Accent6 2 4 6 4" xfId="14109" xr:uid="{00000000-0005-0000-0000-0000192A0000}"/>
    <cellStyle name="20% - Accent6 2 4 7" xfId="6947" xr:uid="{00000000-0005-0000-0000-00001A2A0000}"/>
    <cellStyle name="20% - Accent6 2 4 7 2" xfId="24143" xr:uid="{00000000-0005-0000-0000-00001B2A0000}"/>
    <cellStyle name="20% - Accent6 2 4 7 3" xfId="13742" xr:uid="{00000000-0005-0000-0000-00001C2A0000}"/>
    <cellStyle name="20% - Accent6 2 4 8" xfId="3706" xr:uid="{00000000-0005-0000-0000-00001D2A0000}"/>
    <cellStyle name="20% - Accent6 2 4 8 2" xfId="20902" xr:uid="{00000000-0005-0000-0000-00001E2A0000}"/>
    <cellStyle name="20% - Accent6 2 4 9" xfId="17378" xr:uid="{00000000-0005-0000-0000-00001F2A0000}"/>
    <cellStyle name="20% - Accent6 2 5" xfId="264" xr:uid="{00000000-0005-0000-0000-0000202A0000}"/>
    <cellStyle name="20% - Accent6 2 5 10" xfId="27799" xr:uid="{00000000-0005-0000-0000-0000212A0000}"/>
    <cellStyle name="20% - Accent6 2 5 11" xfId="10587" xr:uid="{00000000-0005-0000-0000-0000222A0000}"/>
    <cellStyle name="20% - Accent6 2 5 2" xfId="1039" xr:uid="{00000000-0005-0000-0000-0000232A0000}"/>
    <cellStyle name="20% - Accent6 2 5 2 2" xfId="2652" xr:uid="{00000000-0005-0000-0000-0000242A0000}"/>
    <cellStyle name="20% - Accent6 2 5 2 2 2" xfId="9417" xr:uid="{00000000-0005-0000-0000-0000252A0000}"/>
    <cellStyle name="20% - Accent6 2 5 2 2 2 2" xfId="26613" xr:uid="{00000000-0005-0000-0000-0000262A0000}"/>
    <cellStyle name="20% - Accent6 2 5 2 2 2 3" xfId="16212" xr:uid="{00000000-0005-0000-0000-0000272A0000}"/>
    <cellStyle name="20% - Accent6 2 5 2 2 3" xfId="5809" xr:uid="{00000000-0005-0000-0000-0000282A0000}"/>
    <cellStyle name="20% - Accent6 2 5 2 2 3 2" xfId="23005" xr:uid="{00000000-0005-0000-0000-0000292A0000}"/>
    <cellStyle name="20% - Accent6 2 5 2 2 4" xfId="19848" xr:uid="{00000000-0005-0000-0000-00002A2A0000}"/>
    <cellStyle name="20% - Accent6 2 5 2 2 5" xfId="12604" xr:uid="{00000000-0005-0000-0000-00002B2A0000}"/>
    <cellStyle name="20% - Accent6 2 5 2 3" xfId="7808" xr:uid="{00000000-0005-0000-0000-00002C2A0000}"/>
    <cellStyle name="20% - Accent6 2 5 2 3 2" xfId="25004" xr:uid="{00000000-0005-0000-0000-00002D2A0000}"/>
    <cellStyle name="20% - Accent6 2 5 2 3 3" xfId="14603" xr:uid="{00000000-0005-0000-0000-00002E2A0000}"/>
    <cellStyle name="20% - Accent6 2 5 2 4" xfId="4200" xr:uid="{00000000-0005-0000-0000-00002F2A0000}"/>
    <cellStyle name="20% - Accent6 2 5 2 4 2" xfId="21396" xr:uid="{00000000-0005-0000-0000-0000302A0000}"/>
    <cellStyle name="20% - Accent6 2 5 2 5" xfId="18239" xr:uid="{00000000-0005-0000-0000-0000312A0000}"/>
    <cellStyle name="20% - Accent6 2 5 2 6" xfId="10995" xr:uid="{00000000-0005-0000-0000-0000322A0000}"/>
    <cellStyle name="20% - Accent6 2 5 3" xfId="1447" xr:uid="{00000000-0005-0000-0000-0000332A0000}"/>
    <cellStyle name="20% - Accent6 2 5 3 2" xfId="3048" xr:uid="{00000000-0005-0000-0000-0000342A0000}"/>
    <cellStyle name="20% - Accent6 2 5 3 2 2" xfId="9813" xr:uid="{00000000-0005-0000-0000-0000352A0000}"/>
    <cellStyle name="20% - Accent6 2 5 3 2 2 2" xfId="27009" xr:uid="{00000000-0005-0000-0000-0000362A0000}"/>
    <cellStyle name="20% - Accent6 2 5 3 2 2 3" xfId="16608" xr:uid="{00000000-0005-0000-0000-0000372A0000}"/>
    <cellStyle name="20% - Accent6 2 5 3 2 3" xfId="6205" xr:uid="{00000000-0005-0000-0000-0000382A0000}"/>
    <cellStyle name="20% - Accent6 2 5 3 2 3 2" xfId="23401" xr:uid="{00000000-0005-0000-0000-0000392A0000}"/>
    <cellStyle name="20% - Accent6 2 5 3 2 4" xfId="20244" xr:uid="{00000000-0005-0000-0000-00003A2A0000}"/>
    <cellStyle name="20% - Accent6 2 5 3 2 5" xfId="13000" xr:uid="{00000000-0005-0000-0000-00003B2A0000}"/>
    <cellStyle name="20% - Accent6 2 5 3 3" xfId="8216" xr:uid="{00000000-0005-0000-0000-00003C2A0000}"/>
    <cellStyle name="20% - Accent6 2 5 3 3 2" xfId="25412" xr:uid="{00000000-0005-0000-0000-00003D2A0000}"/>
    <cellStyle name="20% - Accent6 2 5 3 3 3" xfId="15011" xr:uid="{00000000-0005-0000-0000-00003E2A0000}"/>
    <cellStyle name="20% - Accent6 2 5 3 4" xfId="4608" xr:uid="{00000000-0005-0000-0000-00003F2A0000}"/>
    <cellStyle name="20% - Accent6 2 5 3 4 2" xfId="21804" xr:uid="{00000000-0005-0000-0000-0000402A0000}"/>
    <cellStyle name="20% - Accent6 2 5 3 5" xfId="18647" xr:uid="{00000000-0005-0000-0000-0000412A0000}"/>
    <cellStyle name="20% - Accent6 2 5 3 6" xfId="11403" xr:uid="{00000000-0005-0000-0000-0000422A0000}"/>
    <cellStyle name="20% - Accent6 2 5 4" xfId="1855" xr:uid="{00000000-0005-0000-0000-0000432A0000}"/>
    <cellStyle name="20% - Accent6 2 5 4 2" xfId="3444" xr:uid="{00000000-0005-0000-0000-0000442A0000}"/>
    <cellStyle name="20% - Accent6 2 5 4 2 2" xfId="10209" xr:uid="{00000000-0005-0000-0000-0000452A0000}"/>
    <cellStyle name="20% - Accent6 2 5 4 2 2 2" xfId="27405" xr:uid="{00000000-0005-0000-0000-0000462A0000}"/>
    <cellStyle name="20% - Accent6 2 5 4 2 2 3" xfId="17004" xr:uid="{00000000-0005-0000-0000-0000472A0000}"/>
    <cellStyle name="20% - Accent6 2 5 4 2 3" xfId="6601" xr:uid="{00000000-0005-0000-0000-0000482A0000}"/>
    <cellStyle name="20% - Accent6 2 5 4 2 3 2" xfId="23797" xr:uid="{00000000-0005-0000-0000-0000492A0000}"/>
    <cellStyle name="20% - Accent6 2 5 4 2 4" xfId="20640" xr:uid="{00000000-0005-0000-0000-00004A2A0000}"/>
    <cellStyle name="20% - Accent6 2 5 4 2 5" xfId="13396" xr:uid="{00000000-0005-0000-0000-00004B2A0000}"/>
    <cellStyle name="20% - Accent6 2 5 4 3" xfId="8624" xr:uid="{00000000-0005-0000-0000-00004C2A0000}"/>
    <cellStyle name="20% - Accent6 2 5 4 3 2" xfId="25820" xr:uid="{00000000-0005-0000-0000-00004D2A0000}"/>
    <cellStyle name="20% - Accent6 2 5 4 3 3" xfId="15419" xr:uid="{00000000-0005-0000-0000-00004E2A0000}"/>
    <cellStyle name="20% - Accent6 2 5 4 4" xfId="5016" xr:uid="{00000000-0005-0000-0000-00004F2A0000}"/>
    <cellStyle name="20% - Accent6 2 5 4 4 2" xfId="22212" xr:uid="{00000000-0005-0000-0000-0000502A0000}"/>
    <cellStyle name="20% - Accent6 2 5 4 5" xfId="19055" xr:uid="{00000000-0005-0000-0000-0000512A0000}"/>
    <cellStyle name="20% - Accent6 2 5 4 6" xfId="11811" xr:uid="{00000000-0005-0000-0000-0000522A0000}"/>
    <cellStyle name="20% - Accent6 2 5 5" xfId="2214" xr:uid="{00000000-0005-0000-0000-0000532A0000}"/>
    <cellStyle name="20% - Accent6 2 5 5 2" xfId="8980" xr:uid="{00000000-0005-0000-0000-0000542A0000}"/>
    <cellStyle name="20% - Accent6 2 5 5 2 2" xfId="26176" xr:uid="{00000000-0005-0000-0000-0000552A0000}"/>
    <cellStyle name="20% - Accent6 2 5 5 2 3" xfId="15775" xr:uid="{00000000-0005-0000-0000-0000562A0000}"/>
    <cellStyle name="20% - Accent6 2 5 5 3" xfId="5372" xr:uid="{00000000-0005-0000-0000-0000572A0000}"/>
    <cellStyle name="20% - Accent6 2 5 5 3 2" xfId="22568" xr:uid="{00000000-0005-0000-0000-0000582A0000}"/>
    <cellStyle name="20% - Accent6 2 5 5 4" xfId="19411" xr:uid="{00000000-0005-0000-0000-0000592A0000}"/>
    <cellStyle name="20% - Accent6 2 5 5 5" xfId="12167" xr:uid="{00000000-0005-0000-0000-00005A2A0000}"/>
    <cellStyle name="20% - Accent6 2 5 6" xfId="631" xr:uid="{00000000-0005-0000-0000-00005B2A0000}"/>
    <cellStyle name="20% - Accent6 2 5 6 2" xfId="7400" xr:uid="{00000000-0005-0000-0000-00005C2A0000}"/>
    <cellStyle name="20% - Accent6 2 5 6 2 2" xfId="24596" xr:uid="{00000000-0005-0000-0000-00005D2A0000}"/>
    <cellStyle name="20% - Accent6 2 5 6 3" xfId="17831" xr:uid="{00000000-0005-0000-0000-00005E2A0000}"/>
    <cellStyle name="20% - Accent6 2 5 6 4" xfId="14195" xr:uid="{00000000-0005-0000-0000-00005F2A0000}"/>
    <cellStyle name="20% - Accent6 2 5 7" xfId="7033" xr:uid="{00000000-0005-0000-0000-0000602A0000}"/>
    <cellStyle name="20% - Accent6 2 5 7 2" xfId="24229" xr:uid="{00000000-0005-0000-0000-0000612A0000}"/>
    <cellStyle name="20% - Accent6 2 5 7 3" xfId="13828" xr:uid="{00000000-0005-0000-0000-0000622A0000}"/>
    <cellStyle name="20% - Accent6 2 5 8" xfId="3792" xr:uid="{00000000-0005-0000-0000-0000632A0000}"/>
    <cellStyle name="20% - Accent6 2 5 8 2" xfId="20988" xr:uid="{00000000-0005-0000-0000-0000642A0000}"/>
    <cellStyle name="20% - Accent6 2 5 9" xfId="17464" xr:uid="{00000000-0005-0000-0000-0000652A0000}"/>
    <cellStyle name="20% - Accent6 2 6" xfId="362" xr:uid="{00000000-0005-0000-0000-0000662A0000}"/>
    <cellStyle name="20% - Accent6 2 6 10" xfId="27897" xr:uid="{00000000-0005-0000-0000-0000672A0000}"/>
    <cellStyle name="20% - Accent6 2 6 11" xfId="10685" xr:uid="{00000000-0005-0000-0000-0000682A0000}"/>
    <cellStyle name="20% - Accent6 2 6 2" xfId="1137" xr:uid="{00000000-0005-0000-0000-0000692A0000}"/>
    <cellStyle name="20% - Accent6 2 6 2 2" xfId="2750" xr:uid="{00000000-0005-0000-0000-00006A2A0000}"/>
    <cellStyle name="20% - Accent6 2 6 2 2 2" xfId="9515" xr:uid="{00000000-0005-0000-0000-00006B2A0000}"/>
    <cellStyle name="20% - Accent6 2 6 2 2 2 2" xfId="26711" xr:uid="{00000000-0005-0000-0000-00006C2A0000}"/>
    <cellStyle name="20% - Accent6 2 6 2 2 2 3" xfId="16310" xr:uid="{00000000-0005-0000-0000-00006D2A0000}"/>
    <cellStyle name="20% - Accent6 2 6 2 2 3" xfId="5907" xr:uid="{00000000-0005-0000-0000-00006E2A0000}"/>
    <cellStyle name="20% - Accent6 2 6 2 2 3 2" xfId="23103" xr:uid="{00000000-0005-0000-0000-00006F2A0000}"/>
    <cellStyle name="20% - Accent6 2 6 2 2 4" xfId="19946" xr:uid="{00000000-0005-0000-0000-0000702A0000}"/>
    <cellStyle name="20% - Accent6 2 6 2 2 5" xfId="12702" xr:uid="{00000000-0005-0000-0000-0000712A0000}"/>
    <cellStyle name="20% - Accent6 2 6 2 3" xfId="7906" xr:uid="{00000000-0005-0000-0000-0000722A0000}"/>
    <cellStyle name="20% - Accent6 2 6 2 3 2" xfId="25102" xr:uid="{00000000-0005-0000-0000-0000732A0000}"/>
    <cellStyle name="20% - Accent6 2 6 2 3 3" xfId="14701" xr:uid="{00000000-0005-0000-0000-0000742A0000}"/>
    <cellStyle name="20% - Accent6 2 6 2 4" xfId="4298" xr:uid="{00000000-0005-0000-0000-0000752A0000}"/>
    <cellStyle name="20% - Accent6 2 6 2 4 2" xfId="21494" xr:uid="{00000000-0005-0000-0000-0000762A0000}"/>
    <cellStyle name="20% - Accent6 2 6 2 5" xfId="18337" xr:uid="{00000000-0005-0000-0000-0000772A0000}"/>
    <cellStyle name="20% - Accent6 2 6 2 6" xfId="11093" xr:uid="{00000000-0005-0000-0000-0000782A0000}"/>
    <cellStyle name="20% - Accent6 2 6 3" xfId="1545" xr:uid="{00000000-0005-0000-0000-0000792A0000}"/>
    <cellStyle name="20% - Accent6 2 6 3 2" xfId="3146" xr:uid="{00000000-0005-0000-0000-00007A2A0000}"/>
    <cellStyle name="20% - Accent6 2 6 3 2 2" xfId="9911" xr:uid="{00000000-0005-0000-0000-00007B2A0000}"/>
    <cellStyle name="20% - Accent6 2 6 3 2 2 2" xfId="27107" xr:uid="{00000000-0005-0000-0000-00007C2A0000}"/>
    <cellStyle name="20% - Accent6 2 6 3 2 2 3" xfId="16706" xr:uid="{00000000-0005-0000-0000-00007D2A0000}"/>
    <cellStyle name="20% - Accent6 2 6 3 2 3" xfId="6303" xr:uid="{00000000-0005-0000-0000-00007E2A0000}"/>
    <cellStyle name="20% - Accent6 2 6 3 2 3 2" xfId="23499" xr:uid="{00000000-0005-0000-0000-00007F2A0000}"/>
    <cellStyle name="20% - Accent6 2 6 3 2 4" xfId="20342" xr:uid="{00000000-0005-0000-0000-0000802A0000}"/>
    <cellStyle name="20% - Accent6 2 6 3 2 5" xfId="13098" xr:uid="{00000000-0005-0000-0000-0000812A0000}"/>
    <cellStyle name="20% - Accent6 2 6 3 3" xfId="8314" xr:uid="{00000000-0005-0000-0000-0000822A0000}"/>
    <cellStyle name="20% - Accent6 2 6 3 3 2" xfId="25510" xr:uid="{00000000-0005-0000-0000-0000832A0000}"/>
    <cellStyle name="20% - Accent6 2 6 3 3 3" xfId="15109" xr:uid="{00000000-0005-0000-0000-0000842A0000}"/>
    <cellStyle name="20% - Accent6 2 6 3 4" xfId="4706" xr:uid="{00000000-0005-0000-0000-0000852A0000}"/>
    <cellStyle name="20% - Accent6 2 6 3 4 2" xfId="21902" xr:uid="{00000000-0005-0000-0000-0000862A0000}"/>
    <cellStyle name="20% - Accent6 2 6 3 5" xfId="18745" xr:uid="{00000000-0005-0000-0000-0000872A0000}"/>
    <cellStyle name="20% - Accent6 2 6 3 6" xfId="11501" xr:uid="{00000000-0005-0000-0000-0000882A0000}"/>
    <cellStyle name="20% - Accent6 2 6 4" xfId="1953" xr:uid="{00000000-0005-0000-0000-0000892A0000}"/>
    <cellStyle name="20% - Accent6 2 6 4 2" xfId="3542" xr:uid="{00000000-0005-0000-0000-00008A2A0000}"/>
    <cellStyle name="20% - Accent6 2 6 4 2 2" xfId="10307" xr:uid="{00000000-0005-0000-0000-00008B2A0000}"/>
    <cellStyle name="20% - Accent6 2 6 4 2 2 2" xfId="27503" xr:uid="{00000000-0005-0000-0000-00008C2A0000}"/>
    <cellStyle name="20% - Accent6 2 6 4 2 2 3" xfId="17102" xr:uid="{00000000-0005-0000-0000-00008D2A0000}"/>
    <cellStyle name="20% - Accent6 2 6 4 2 3" xfId="6699" xr:uid="{00000000-0005-0000-0000-00008E2A0000}"/>
    <cellStyle name="20% - Accent6 2 6 4 2 3 2" xfId="23895" xr:uid="{00000000-0005-0000-0000-00008F2A0000}"/>
    <cellStyle name="20% - Accent6 2 6 4 2 4" xfId="20738" xr:uid="{00000000-0005-0000-0000-0000902A0000}"/>
    <cellStyle name="20% - Accent6 2 6 4 2 5" xfId="13494" xr:uid="{00000000-0005-0000-0000-0000912A0000}"/>
    <cellStyle name="20% - Accent6 2 6 4 3" xfId="8722" xr:uid="{00000000-0005-0000-0000-0000922A0000}"/>
    <cellStyle name="20% - Accent6 2 6 4 3 2" xfId="25918" xr:uid="{00000000-0005-0000-0000-0000932A0000}"/>
    <cellStyle name="20% - Accent6 2 6 4 3 3" xfId="15517" xr:uid="{00000000-0005-0000-0000-0000942A0000}"/>
    <cellStyle name="20% - Accent6 2 6 4 4" xfId="5114" xr:uid="{00000000-0005-0000-0000-0000952A0000}"/>
    <cellStyle name="20% - Accent6 2 6 4 4 2" xfId="22310" xr:uid="{00000000-0005-0000-0000-0000962A0000}"/>
    <cellStyle name="20% - Accent6 2 6 4 5" xfId="19153" xr:uid="{00000000-0005-0000-0000-0000972A0000}"/>
    <cellStyle name="20% - Accent6 2 6 4 6" xfId="11909" xr:uid="{00000000-0005-0000-0000-0000982A0000}"/>
    <cellStyle name="20% - Accent6 2 6 5" xfId="2312" xr:uid="{00000000-0005-0000-0000-0000992A0000}"/>
    <cellStyle name="20% - Accent6 2 6 5 2" xfId="9078" xr:uid="{00000000-0005-0000-0000-00009A2A0000}"/>
    <cellStyle name="20% - Accent6 2 6 5 2 2" xfId="26274" xr:uid="{00000000-0005-0000-0000-00009B2A0000}"/>
    <cellStyle name="20% - Accent6 2 6 5 2 3" xfId="15873" xr:uid="{00000000-0005-0000-0000-00009C2A0000}"/>
    <cellStyle name="20% - Accent6 2 6 5 3" xfId="5470" xr:uid="{00000000-0005-0000-0000-00009D2A0000}"/>
    <cellStyle name="20% - Accent6 2 6 5 3 2" xfId="22666" xr:uid="{00000000-0005-0000-0000-00009E2A0000}"/>
    <cellStyle name="20% - Accent6 2 6 5 4" xfId="19509" xr:uid="{00000000-0005-0000-0000-00009F2A0000}"/>
    <cellStyle name="20% - Accent6 2 6 5 5" xfId="12265" xr:uid="{00000000-0005-0000-0000-0000A02A0000}"/>
    <cellStyle name="20% - Accent6 2 6 6" xfId="729" xr:uid="{00000000-0005-0000-0000-0000A12A0000}"/>
    <cellStyle name="20% - Accent6 2 6 6 2" xfId="7498" xr:uid="{00000000-0005-0000-0000-0000A22A0000}"/>
    <cellStyle name="20% - Accent6 2 6 6 2 2" xfId="24694" xr:uid="{00000000-0005-0000-0000-0000A32A0000}"/>
    <cellStyle name="20% - Accent6 2 6 6 3" xfId="17929" xr:uid="{00000000-0005-0000-0000-0000A42A0000}"/>
    <cellStyle name="20% - Accent6 2 6 6 4" xfId="14293" xr:uid="{00000000-0005-0000-0000-0000A52A0000}"/>
    <cellStyle name="20% - Accent6 2 6 7" xfId="7131" xr:uid="{00000000-0005-0000-0000-0000A62A0000}"/>
    <cellStyle name="20% - Accent6 2 6 7 2" xfId="24327" xr:uid="{00000000-0005-0000-0000-0000A72A0000}"/>
    <cellStyle name="20% - Accent6 2 6 7 3" xfId="13926" xr:uid="{00000000-0005-0000-0000-0000A82A0000}"/>
    <cellStyle name="20% - Accent6 2 6 8" xfId="3890" xr:uid="{00000000-0005-0000-0000-0000A92A0000}"/>
    <cellStyle name="20% - Accent6 2 6 8 2" xfId="21086" xr:uid="{00000000-0005-0000-0000-0000AA2A0000}"/>
    <cellStyle name="20% - Accent6 2 6 9" xfId="17562" xr:uid="{00000000-0005-0000-0000-0000AB2A0000}"/>
    <cellStyle name="20% - Accent6 2 7" xfId="151" xr:uid="{00000000-0005-0000-0000-0000AC2A0000}"/>
    <cellStyle name="20% - Accent6 2 7 2" xfId="1340" xr:uid="{00000000-0005-0000-0000-0000AD2A0000}"/>
    <cellStyle name="20% - Accent6 2 7 2 2" xfId="2941" xr:uid="{00000000-0005-0000-0000-0000AE2A0000}"/>
    <cellStyle name="20% - Accent6 2 7 2 2 2" xfId="9706" xr:uid="{00000000-0005-0000-0000-0000AF2A0000}"/>
    <cellStyle name="20% - Accent6 2 7 2 2 2 2" xfId="26902" xr:uid="{00000000-0005-0000-0000-0000B02A0000}"/>
    <cellStyle name="20% - Accent6 2 7 2 2 2 3" xfId="16501" xr:uid="{00000000-0005-0000-0000-0000B12A0000}"/>
    <cellStyle name="20% - Accent6 2 7 2 2 3" xfId="6098" xr:uid="{00000000-0005-0000-0000-0000B22A0000}"/>
    <cellStyle name="20% - Accent6 2 7 2 2 3 2" xfId="23294" xr:uid="{00000000-0005-0000-0000-0000B32A0000}"/>
    <cellStyle name="20% - Accent6 2 7 2 2 4" xfId="20137" xr:uid="{00000000-0005-0000-0000-0000B42A0000}"/>
    <cellStyle name="20% - Accent6 2 7 2 2 5" xfId="12893" xr:uid="{00000000-0005-0000-0000-0000B52A0000}"/>
    <cellStyle name="20% - Accent6 2 7 2 3" xfId="8109" xr:uid="{00000000-0005-0000-0000-0000B62A0000}"/>
    <cellStyle name="20% - Accent6 2 7 2 3 2" xfId="25305" xr:uid="{00000000-0005-0000-0000-0000B72A0000}"/>
    <cellStyle name="20% - Accent6 2 7 2 3 3" xfId="14904" xr:uid="{00000000-0005-0000-0000-0000B82A0000}"/>
    <cellStyle name="20% - Accent6 2 7 2 4" xfId="4501" xr:uid="{00000000-0005-0000-0000-0000B92A0000}"/>
    <cellStyle name="20% - Accent6 2 7 2 4 2" xfId="21697" xr:uid="{00000000-0005-0000-0000-0000BA2A0000}"/>
    <cellStyle name="20% - Accent6 2 7 2 5" xfId="18540" xr:uid="{00000000-0005-0000-0000-0000BB2A0000}"/>
    <cellStyle name="20% - Accent6 2 7 2 6" xfId="11296" xr:uid="{00000000-0005-0000-0000-0000BC2A0000}"/>
    <cellStyle name="20% - Accent6 2 7 3" xfId="1748" xr:uid="{00000000-0005-0000-0000-0000BD2A0000}"/>
    <cellStyle name="20% - Accent6 2 7 3 2" xfId="3337" xr:uid="{00000000-0005-0000-0000-0000BE2A0000}"/>
    <cellStyle name="20% - Accent6 2 7 3 2 2" xfId="10102" xr:uid="{00000000-0005-0000-0000-0000BF2A0000}"/>
    <cellStyle name="20% - Accent6 2 7 3 2 2 2" xfId="27298" xr:uid="{00000000-0005-0000-0000-0000C02A0000}"/>
    <cellStyle name="20% - Accent6 2 7 3 2 2 3" xfId="16897" xr:uid="{00000000-0005-0000-0000-0000C12A0000}"/>
    <cellStyle name="20% - Accent6 2 7 3 2 3" xfId="6494" xr:uid="{00000000-0005-0000-0000-0000C22A0000}"/>
    <cellStyle name="20% - Accent6 2 7 3 2 3 2" xfId="23690" xr:uid="{00000000-0005-0000-0000-0000C32A0000}"/>
    <cellStyle name="20% - Accent6 2 7 3 2 4" xfId="20533" xr:uid="{00000000-0005-0000-0000-0000C42A0000}"/>
    <cellStyle name="20% - Accent6 2 7 3 2 5" xfId="13289" xr:uid="{00000000-0005-0000-0000-0000C52A0000}"/>
    <cellStyle name="20% - Accent6 2 7 3 3" xfId="8517" xr:uid="{00000000-0005-0000-0000-0000C62A0000}"/>
    <cellStyle name="20% - Accent6 2 7 3 3 2" xfId="25713" xr:uid="{00000000-0005-0000-0000-0000C72A0000}"/>
    <cellStyle name="20% - Accent6 2 7 3 3 3" xfId="15312" xr:uid="{00000000-0005-0000-0000-0000C82A0000}"/>
    <cellStyle name="20% - Accent6 2 7 3 4" xfId="4909" xr:uid="{00000000-0005-0000-0000-0000C92A0000}"/>
    <cellStyle name="20% - Accent6 2 7 3 4 2" xfId="22105" xr:uid="{00000000-0005-0000-0000-0000CA2A0000}"/>
    <cellStyle name="20% - Accent6 2 7 3 5" xfId="18948" xr:uid="{00000000-0005-0000-0000-0000CB2A0000}"/>
    <cellStyle name="20% - Accent6 2 7 3 6" xfId="11704" xr:uid="{00000000-0005-0000-0000-0000CC2A0000}"/>
    <cellStyle name="20% - Accent6 2 7 4" xfId="2410" xr:uid="{00000000-0005-0000-0000-0000CD2A0000}"/>
    <cellStyle name="20% - Accent6 2 7 4 2" xfId="9175" xr:uid="{00000000-0005-0000-0000-0000CE2A0000}"/>
    <cellStyle name="20% - Accent6 2 7 4 2 2" xfId="26371" xr:uid="{00000000-0005-0000-0000-0000CF2A0000}"/>
    <cellStyle name="20% - Accent6 2 7 4 2 3" xfId="15970" xr:uid="{00000000-0005-0000-0000-0000D02A0000}"/>
    <cellStyle name="20% - Accent6 2 7 4 3" xfId="5567" xr:uid="{00000000-0005-0000-0000-0000D12A0000}"/>
    <cellStyle name="20% - Accent6 2 7 4 3 2" xfId="22763" xr:uid="{00000000-0005-0000-0000-0000D22A0000}"/>
    <cellStyle name="20% - Accent6 2 7 4 4" xfId="19606" xr:uid="{00000000-0005-0000-0000-0000D32A0000}"/>
    <cellStyle name="20% - Accent6 2 7 4 5" xfId="12362" xr:uid="{00000000-0005-0000-0000-0000D42A0000}"/>
    <cellStyle name="20% - Accent6 2 7 5" xfId="932" xr:uid="{00000000-0005-0000-0000-0000D52A0000}"/>
    <cellStyle name="20% - Accent6 2 7 5 2" xfId="7701" xr:uid="{00000000-0005-0000-0000-0000D62A0000}"/>
    <cellStyle name="20% - Accent6 2 7 5 2 2" xfId="24897" xr:uid="{00000000-0005-0000-0000-0000D72A0000}"/>
    <cellStyle name="20% - Accent6 2 7 5 3" xfId="18132" xr:uid="{00000000-0005-0000-0000-0000D82A0000}"/>
    <cellStyle name="20% - Accent6 2 7 5 4" xfId="14496" xr:uid="{00000000-0005-0000-0000-0000D92A0000}"/>
    <cellStyle name="20% - Accent6 2 7 6" xfId="6926" xr:uid="{00000000-0005-0000-0000-0000DA2A0000}"/>
    <cellStyle name="20% - Accent6 2 7 6 2" xfId="24122" xr:uid="{00000000-0005-0000-0000-0000DB2A0000}"/>
    <cellStyle name="20% - Accent6 2 7 6 3" xfId="13721" xr:uid="{00000000-0005-0000-0000-0000DC2A0000}"/>
    <cellStyle name="20% - Accent6 2 7 7" xfId="4093" xr:uid="{00000000-0005-0000-0000-0000DD2A0000}"/>
    <cellStyle name="20% - Accent6 2 7 7 2" xfId="21289" xr:uid="{00000000-0005-0000-0000-0000DE2A0000}"/>
    <cellStyle name="20% - Accent6 2 7 8" xfId="17357" xr:uid="{00000000-0005-0000-0000-0000DF2A0000}"/>
    <cellStyle name="20% - Accent6 2 7 9" xfId="10888" xr:uid="{00000000-0005-0000-0000-0000E02A0000}"/>
    <cellStyle name="20% - Accent6 2 8" xfId="841" xr:uid="{00000000-0005-0000-0000-0000E12A0000}"/>
    <cellStyle name="20% - Accent6 2 8 2" xfId="2539" xr:uid="{00000000-0005-0000-0000-0000E22A0000}"/>
    <cellStyle name="20% - Accent6 2 8 2 2" xfId="9304" xr:uid="{00000000-0005-0000-0000-0000E32A0000}"/>
    <cellStyle name="20% - Accent6 2 8 2 2 2" xfId="26500" xr:uid="{00000000-0005-0000-0000-0000E42A0000}"/>
    <cellStyle name="20% - Accent6 2 8 2 2 3" xfId="16099" xr:uid="{00000000-0005-0000-0000-0000E52A0000}"/>
    <cellStyle name="20% - Accent6 2 8 2 3" xfId="5696" xr:uid="{00000000-0005-0000-0000-0000E62A0000}"/>
    <cellStyle name="20% - Accent6 2 8 2 3 2" xfId="22892" xr:uid="{00000000-0005-0000-0000-0000E72A0000}"/>
    <cellStyle name="20% - Accent6 2 8 2 4" xfId="19735" xr:uid="{00000000-0005-0000-0000-0000E82A0000}"/>
    <cellStyle name="20% - Accent6 2 8 2 5" xfId="12491" xr:uid="{00000000-0005-0000-0000-0000E92A0000}"/>
    <cellStyle name="20% - Accent6 2 8 3" xfId="7610" xr:uid="{00000000-0005-0000-0000-0000EA2A0000}"/>
    <cellStyle name="20% - Accent6 2 8 3 2" xfId="24806" xr:uid="{00000000-0005-0000-0000-0000EB2A0000}"/>
    <cellStyle name="20% - Accent6 2 8 3 3" xfId="14405" xr:uid="{00000000-0005-0000-0000-0000EC2A0000}"/>
    <cellStyle name="20% - Accent6 2 8 4" xfId="4002" xr:uid="{00000000-0005-0000-0000-0000ED2A0000}"/>
    <cellStyle name="20% - Accent6 2 8 4 2" xfId="21198" xr:uid="{00000000-0005-0000-0000-0000EE2A0000}"/>
    <cellStyle name="20% - Accent6 2 8 5" xfId="18041" xr:uid="{00000000-0005-0000-0000-0000EF2A0000}"/>
    <cellStyle name="20% - Accent6 2 8 6" xfId="10797" xr:uid="{00000000-0005-0000-0000-0000F02A0000}"/>
    <cellStyle name="20% - Accent6 2 9" xfId="1249" xr:uid="{00000000-0005-0000-0000-0000F12A0000}"/>
    <cellStyle name="20% - Accent6 2 9 2" xfId="2850" xr:uid="{00000000-0005-0000-0000-0000F22A0000}"/>
    <cellStyle name="20% - Accent6 2 9 2 2" xfId="9615" xr:uid="{00000000-0005-0000-0000-0000F32A0000}"/>
    <cellStyle name="20% - Accent6 2 9 2 2 2" xfId="26811" xr:uid="{00000000-0005-0000-0000-0000F42A0000}"/>
    <cellStyle name="20% - Accent6 2 9 2 2 3" xfId="16410" xr:uid="{00000000-0005-0000-0000-0000F52A0000}"/>
    <cellStyle name="20% - Accent6 2 9 2 3" xfId="6007" xr:uid="{00000000-0005-0000-0000-0000F62A0000}"/>
    <cellStyle name="20% - Accent6 2 9 2 3 2" xfId="23203" xr:uid="{00000000-0005-0000-0000-0000F72A0000}"/>
    <cellStyle name="20% - Accent6 2 9 2 4" xfId="20046" xr:uid="{00000000-0005-0000-0000-0000F82A0000}"/>
    <cellStyle name="20% - Accent6 2 9 2 5" xfId="12802" xr:uid="{00000000-0005-0000-0000-0000F92A0000}"/>
    <cellStyle name="20% - Accent6 2 9 3" xfId="8018" xr:uid="{00000000-0005-0000-0000-0000FA2A0000}"/>
    <cellStyle name="20% - Accent6 2 9 3 2" xfId="25214" xr:uid="{00000000-0005-0000-0000-0000FB2A0000}"/>
    <cellStyle name="20% - Accent6 2 9 3 3" xfId="14813" xr:uid="{00000000-0005-0000-0000-0000FC2A0000}"/>
    <cellStyle name="20% - Accent6 2 9 4" xfId="4410" xr:uid="{00000000-0005-0000-0000-0000FD2A0000}"/>
    <cellStyle name="20% - Accent6 2 9 4 2" xfId="21606" xr:uid="{00000000-0005-0000-0000-0000FE2A0000}"/>
    <cellStyle name="20% - Accent6 2 9 5" xfId="18449" xr:uid="{00000000-0005-0000-0000-0000FF2A0000}"/>
    <cellStyle name="20% - Accent6 2 9 6" xfId="11205" xr:uid="{00000000-0005-0000-0000-0000002B0000}"/>
    <cellStyle name="20% - Accent6 20" xfId="10436" xr:uid="{00000000-0005-0000-0000-0000012B0000}"/>
    <cellStyle name="20% - Accent6 20 2" xfId="27632" xr:uid="{00000000-0005-0000-0000-0000022B0000}"/>
    <cellStyle name="20% - Accent6 20 3" xfId="17231" xr:uid="{00000000-0005-0000-0000-0000032B0000}"/>
    <cellStyle name="20% - Accent6 21" xfId="10450" xr:uid="{00000000-0005-0000-0000-0000042B0000}"/>
    <cellStyle name="20% - Accent6 21 2" xfId="27646" xr:uid="{00000000-0005-0000-0000-0000052B0000}"/>
    <cellStyle name="20% - Accent6 21 3" xfId="17245" xr:uid="{00000000-0005-0000-0000-0000062B0000}"/>
    <cellStyle name="20% - Accent6 22" xfId="3664" xr:uid="{00000000-0005-0000-0000-0000072B0000}"/>
    <cellStyle name="20% - Accent6 22 2" xfId="20860" xr:uid="{00000000-0005-0000-0000-0000082B0000}"/>
    <cellStyle name="20% - Accent6 23" xfId="17257" xr:uid="{00000000-0005-0000-0000-0000092B0000}"/>
    <cellStyle name="20% - Accent6 24" xfId="27660" xr:uid="{00000000-0005-0000-0000-00000A2B0000}"/>
    <cellStyle name="20% - Accent6 25" xfId="27675" xr:uid="{00000000-0005-0000-0000-00000B2B0000}"/>
    <cellStyle name="20% - Accent6 26" xfId="10458" xr:uid="{00000000-0005-0000-0000-00000C2B0000}"/>
    <cellStyle name="20% - Accent6 27" xfId="28015" xr:uid="{00000000-0005-0000-0000-00000D2B0000}"/>
    <cellStyle name="20% - Accent6 3" xfId="72" xr:uid="{00000000-0005-0000-0000-00000E2B0000}"/>
    <cellStyle name="20% - Accent6 3 10" xfId="6849" xr:uid="{00000000-0005-0000-0000-00000F2B0000}"/>
    <cellStyle name="20% - Accent6 3 10 2" xfId="24045" xr:uid="{00000000-0005-0000-0000-0000102B0000}"/>
    <cellStyle name="20% - Accent6 3 10 3" xfId="13644" xr:uid="{00000000-0005-0000-0000-0000112B0000}"/>
    <cellStyle name="20% - Accent6 3 11" xfId="3720" xr:uid="{00000000-0005-0000-0000-0000122B0000}"/>
    <cellStyle name="20% - Accent6 3 11 2" xfId="20916" xr:uid="{00000000-0005-0000-0000-0000132B0000}"/>
    <cellStyle name="20% - Accent6 3 12" xfId="17280" xr:uid="{00000000-0005-0000-0000-0000142B0000}"/>
    <cellStyle name="20% - Accent6 3 13" xfId="27727" xr:uid="{00000000-0005-0000-0000-0000152B0000}"/>
    <cellStyle name="20% - Accent6 3 14" xfId="10515" xr:uid="{00000000-0005-0000-0000-0000162B0000}"/>
    <cellStyle name="20% - Accent6 3 2" xfId="278" xr:uid="{00000000-0005-0000-0000-0000172B0000}"/>
    <cellStyle name="20% - Accent6 3 2 10" xfId="27813" xr:uid="{00000000-0005-0000-0000-0000182B0000}"/>
    <cellStyle name="20% - Accent6 3 2 11" xfId="10601" xr:uid="{00000000-0005-0000-0000-0000192B0000}"/>
    <cellStyle name="20% - Accent6 3 2 2" xfId="1053" xr:uid="{00000000-0005-0000-0000-00001A2B0000}"/>
    <cellStyle name="20% - Accent6 3 2 2 2" xfId="2666" xr:uid="{00000000-0005-0000-0000-00001B2B0000}"/>
    <cellStyle name="20% - Accent6 3 2 2 2 2" xfId="9431" xr:uid="{00000000-0005-0000-0000-00001C2B0000}"/>
    <cellStyle name="20% - Accent6 3 2 2 2 2 2" xfId="26627" xr:uid="{00000000-0005-0000-0000-00001D2B0000}"/>
    <cellStyle name="20% - Accent6 3 2 2 2 2 3" xfId="16226" xr:uid="{00000000-0005-0000-0000-00001E2B0000}"/>
    <cellStyle name="20% - Accent6 3 2 2 2 3" xfId="5823" xr:uid="{00000000-0005-0000-0000-00001F2B0000}"/>
    <cellStyle name="20% - Accent6 3 2 2 2 3 2" xfId="23019" xr:uid="{00000000-0005-0000-0000-0000202B0000}"/>
    <cellStyle name="20% - Accent6 3 2 2 2 4" xfId="19862" xr:uid="{00000000-0005-0000-0000-0000212B0000}"/>
    <cellStyle name="20% - Accent6 3 2 2 2 5" xfId="12618" xr:uid="{00000000-0005-0000-0000-0000222B0000}"/>
    <cellStyle name="20% - Accent6 3 2 2 3" xfId="7822" xr:uid="{00000000-0005-0000-0000-0000232B0000}"/>
    <cellStyle name="20% - Accent6 3 2 2 3 2" xfId="25018" xr:uid="{00000000-0005-0000-0000-0000242B0000}"/>
    <cellStyle name="20% - Accent6 3 2 2 3 3" xfId="14617" xr:uid="{00000000-0005-0000-0000-0000252B0000}"/>
    <cellStyle name="20% - Accent6 3 2 2 4" xfId="4214" xr:uid="{00000000-0005-0000-0000-0000262B0000}"/>
    <cellStyle name="20% - Accent6 3 2 2 4 2" xfId="21410" xr:uid="{00000000-0005-0000-0000-0000272B0000}"/>
    <cellStyle name="20% - Accent6 3 2 2 5" xfId="18253" xr:uid="{00000000-0005-0000-0000-0000282B0000}"/>
    <cellStyle name="20% - Accent6 3 2 2 6" xfId="11009" xr:uid="{00000000-0005-0000-0000-0000292B0000}"/>
    <cellStyle name="20% - Accent6 3 2 3" xfId="1461" xr:uid="{00000000-0005-0000-0000-00002A2B0000}"/>
    <cellStyle name="20% - Accent6 3 2 3 2" xfId="3062" xr:uid="{00000000-0005-0000-0000-00002B2B0000}"/>
    <cellStyle name="20% - Accent6 3 2 3 2 2" xfId="9827" xr:uid="{00000000-0005-0000-0000-00002C2B0000}"/>
    <cellStyle name="20% - Accent6 3 2 3 2 2 2" xfId="27023" xr:uid="{00000000-0005-0000-0000-00002D2B0000}"/>
    <cellStyle name="20% - Accent6 3 2 3 2 2 3" xfId="16622" xr:uid="{00000000-0005-0000-0000-00002E2B0000}"/>
    <cellStyle name="20% - Accent6 3 2 3 2 3" xfId="6219" xr:uid="{00000000-0005-0000-0000-00002F2B0000}"/>
    <cellStyle name="20% - Accent6 3 2 3 2 3 2" xfId="23415" xr:uid="{00000000-0005-0000-0000-0000302B0000}"/>
    <cellStyle name="20% - Accent6 3 2 3 2 4" xfId="20258" xr:uid="{00000000-0005-0000-0000-0000312B0000}"/>
    <cellStyle name="20% - Accent6 3 2 3 2 5" xfId="13014" xr:uid="{00000000-0005-0000-0000-0000322B0000}"/>
    <cellStyle name="20% - Accent6 3 2 3 3" xfId="8230" xr:uid="{00000000-0005-0000-0000-0000332B0000}"/>
    <cellStyle name="20% - Accent6 3 2 3 3 2" xfId="25426" xr:uid="{00000000-0005-0000-0000-0000342B0000}"/>
    <cellStyle name="20% - Accent6 3 2 3 3 3" xfId="15025" xr:uid="{00000000-0005-0000-0000-0000352B0000}"/>
    <cellStyle name="20% - Accent6 3 2 3 4" xfId="4622" xr:uid="{00000000-0005-0000-0000-0000362B0000}"/>
    <cellStyle name="20% - Accent6 3 2 3 4 2" xfId="21818" xr:uid="{00000000-0005-0000-0000-0000372B0000}"/>
    <cellStyle name="20% - Accent6 3 2 3 5" xfId="18661" xr:uid="{00000000-0005-0000-0000-0000382B0000}"/>
    <cellStyle name="20% - Accent6 3 2 3 6" xfId="11417" xr:uid="{00000000-0005-0000-0000-0000392B0000}"/>
    <cellStyle name="20% - Accent6 3 2 4" xfId="1869" xr:uid="{00000000-0005-0000-0000-00003A2B0000}"/>
    <cellStyle name="20% - Accent6 3 2 4 2" xfId="3458" xr:uid="{00000000-0005-0000-0000-00003B2B0000}"/>
    <cellStyle name="20% - Accent6 3 2 4 2 2" xfId="10223" xr:uid="{00000000-0005-0000-0000-00003C2B0000}"/>
    <cellStyle name="20% - Accent6 3 2 4 2 2 2" xfId="27419" xr:uid="{00000000-0005-0000-0000-00003D2B0000}"/>
    <cellStyle name="20% - Accent6 3 2 4 2 2 3" xfId="17018" xr:uid="{00000000-0005-0000-0000-00003E2B0000}"/>
    <cellStyle name="20% - Accent6 3 2 4 2 3" xfId="6615" xr:uid="{00000000-0005-0000-0000-00003F2B0000}"/>
    <cellStyle name="20% - Accent6 3 2 4 2 3 2" xfId="23811" xr:uid="{00000000-0005-0000-0000-0000402B0000}"/>
    <cellStyle name="20% - Accent6 3 2 4 2 4" xfId="20654" xr:uid="{00000000-0005-0000-0000-0000412B0000}"/>
    <cellStyle name="20% - Accent6 3 2 4 2 5" xfId="13410" xr:uid="{00000000-0005-0000-0000-0000422B0000}"/>
    <cellStyle name="20% - Accent6 3 2 4 3" xfId="8638" xr:uid="{00000000-0005-0000-0000-0000432B0000}"/>
    <cellStyle name="20% - Accent6 3 2 4 3 2" xfId="25834" xr:uid="{00000000-0005-0000-0000-0000442B0000}"/>
    <cellStyle name="20% - Accent6 3 2 4 3 3" xfId="15433" xr:uid="{00000000-0005-0000-0000-0000452B0000}"/>
    <cellStyle name="20% - Accent6 3 2 4 4" xfId="5030" xr:uid="{00000000-0005-0000-0000-0000462B0000}"/>
    <cellStyle name="20% - Accent6 3 2 4 4 2" xfId="22226" xr:uid="{00000000-0005-0000-0000-0000472B0000}"/>
    <cellStyle name="20% - Accent6 3 2 4 5" xfId="19069" xr:uid="{00000000-0005-0000-0000-0000482B0000}"/>
    <cellStyle name="20% - Accent6 3 2 4 6" xfId="11825" xr:uid="{00000000-0005-0000-0000-0000492B0000}"/>
    <cellStyle name="20% - Accent6 3 2 5" xfId="2228" xr:uid="{00000000-0005-0000-0000-00004A2B0000}"/>
    <cellStyle name="20% - Accent6 3 2 5 2" xfId="8994" xr:uid="{00000000-0005-0000-0000-00004B2B0000}"/>
    <cellStyle name="20% - Accent6 3 2 5 2 2" xfId="26190" xr:uid="{00000000-0005-0000-0000-00004C2B0000}"/>
    <cellStyle name="20% - Accent6 3 2 5 2 3" xfId="15789" xr:uid="{00000000-0005-0000-0000-00004D2B0000}"/>
    <cellStyle name="20% - Accent6 3 2 5 3" xfId="5386" xr:uid="{00000000-0005-0000-0000-00004E2B0000}"/>
    <cellStyle name="20% - Accent6 3 2 5 3 2" xfId="22582" xr:uid="{00000000-0005-0000-0000-00004F2B0000}"/>
    <cellStyle name="20% - Accent6 3 2 5 4" xfId="19425" xr:uid="{00000000-0005-0000-0000-0000502B0000}"/>
    <cellStyle name="20% - Accent6 3 2 5 5" xfId="12181" xr:uid="{00000000-0005-0000-0000-0000512B0000}"/>
    <cellStyle name="20% - Accent6 3 2 6" xfId="645" xr:uid="{00000000-0005-0000-0000-0000522B0000}"/>
    <cellStyle name="20% - Accent6 3 2 6 2" xfId="7414" xr:uid="{00000000-0005-0000-0000-0000532B0000}"/>
    <cellStyle name="20% - Accent6 3 2 6 2 2" xfId="24610" xr:uid="{00000000-0005-0000-0000-0000542B0000}"/>
    <cellStyle name="20% - Accent6 3 2 6 3" xfId="17845" xr:uid="{00000000-0005-0000-0000-0000552B0000}"/>
    <cellStyle name="20% - Accent6 3 2 6 4" xfId="14209" xr:uid="{00000000-0005-0000-0000-0000562B0000}"/>
    <cellStyle name="20% - Accent6 3 2 7" xfId="7047" xr:uid="{00000000-0005-0000-0000-0000572B0000}"/>
    <cellStyle name="20% - Accent6 3 2 7 2" xfId="24243" xr:uid="{00000000-0005-0000-0000-0000582B0000}"/>
    <cellStyle name="20% - Accent6 3 2 7 3" xfId="13842" xr:uid="{00000000-0005-0000-0000-0000592B0000}"/>
    <cellStyle name="20% - Accent6 3 2 8" xfId="3806" xr:uid="{00000000-0005-0000-0000-00005A2B0000}"/>
    <cellStyle name="20% - Accent6 3 2 8 2" xfId="21002" xr:uid="{00000000-0005-0000-0000-00005B2B0000}"/>
    <cellStyle name="20% - Accent6 3 2 9" xfId="17478" xr:uid="{00000000-0005-0000-0000-00005C2B0000}"/>
    <cellStyle name="20% - Accent6 3 3" xfId="376" xr:uid="{00000000-0005-0000-0000-00005D2B0000}"/>
    <cellStyle name="20% - Accent6 3 3 10" xfId="27911" xr:uid="{00000000-0005-0000-0000-00005E2B0000}"/>
    <cellStyle name="20% - Accent6 3 3 11" xfId="10699" xr:uid="{00000000-0005-0000-0000-00005F2B0000}"/>
    <cellStyle name="20% - Accent6 3 3 2" xfId="1151" xr:uid="{00000000-0005-0000-0000-0000602B0000}"/>
    <cellStyle name="20% - Accent6 3 3 2 2" xfId="2764" xr:uid="{00000000-0005-0000-0000-0000612B0000}"/>
    <cellStyle name="20% - Accent6 3 3 2 2 2" xfId="9529" xr:uid="{00000000-0005-0000-0000-0000622B0000}"/>
    <cellStyle name="20% - Accent6 3 3 2 2 2 2" xfId="26725" xr:uid="{00000000-0005-0000-0000-0000632B0000}"/>
    <cellStyle name="20% - Accent6 3 3 2 2 2 3" xfId="16324" xr:uid="{00000000-0005-0000-0000-0000642B0000}"/>
    <cellStyle name="20% - Accent6 3 3 2 2 3" xfId="5921" xr:uid="{00000000-0005-0000-0000-0000652B0000}"/>
    <cellStyle name="20% - Accent6 3 3 2 2 3 2" xfId="23117" xr:uid="{00000000-0005-0000-0000-0000662B0000}"/>
    <cellStyle name="20% - Accent6 3 3 2 2 4" xfId="19960" xr:uid="{00000000-0005-0000-0000-0000672B0000}"/>
    <cellStyle name="20% - Accent6 3 3 2 2 5" xfId="12716" xr:uid="{00000000-0005-0000-0000-0000682B0000}"/>
    <cellStyle name="20% - Accent6 3 3 2 3" xfId="7920" xr:uid="{00000000-0005-0000-0000-0000692B0000}"/>
    <cellStyle name="20% - Accent6 3 3 2 3 2" xfId="25116" xr:uid="{00000000-0005-0000-0000-00006A2B0000}"/>
    <cellStyle name="20% - Accent6 3 3 2 3 3" xfId="14715" xr:uid="{00000000-0005-0000-0000-00006B2B0000}"/>
    <cellStyle name="20% - Accent6 3 3 2 4" xfId="4312" xr:uid="{00000000-0005-0000-0000-00006C2B0000}"/>
    <cellStyle name="20% - Accent6 3 3 2 4 2" xfId="21508" xr:uid="{00000000-0005-0000-0000-00006D2B0000}"/>
    <cellStyle name="20% - Accent6 3 3 2 5" xfId="18351" xr:uid="{00000000-0005-0000-0000-00006E2B0000}"/>
    <cellStyle name="20% - Accent6 3 3 2 6" xfId="11107" xr:uid="{00000000-0005-0000-0000-00006F2B0000}"/>
    <cellStyle name="20% - Accent6 3 3 3" xfId="1559" xr:uid="{00000000-0005-0000-0000-0000702B0000}"/>
    <cellStyle name="20% - Accent6 3 3 3 2" xfId="3160" xr:uid="{00000000-0005-0000-0000-0000712B0000}"/>
    <cellStyle name="20% - Accent6 3 3 3 2 2" xfId="9925" xr:uid="{00000000-0005-0000-0000-0000722B0000}"/>
    <cellStyle name="20% - Accent6 3 3 3 2 2 2" xfId="27121" xr:uid="{00000000-0005-0000-0000-0000732B0000}"/>
    <cellStyle name="20% - Accent6 3 3 3 2 2 3" xfId="16720" xr:uid="{00000000-0005-0000-0000-0000742B0000}"/>
    <cellStyle name="20% - Accent6 3 3 3 2 3" xfId="6317" xr:uid="{00000000-0005-0000-0000-0000752B0000}"/>
    <cellStyle name="20% - Accent6 3 3 3 2 3 2" xfId="23513" xr:uid="{00000000-0005-0000-0000-0000762B0000}"/>
    <cellStyle name="20% - Accent6 3 3 3 2 4" xfId="20356" xr:uid="{00000000-0005-0000-0000-0000772B0000}"/>
    <cellStyle name="20% - Accent6 3 3 3 2 5" xfId="13112" xr:uid="{00000000-0005-0000-0000-0000782B0000}"/>
    <cellStyle name="20% - Accent6 3 3 3 3" xfId="8328" xr:uid="{00000000-0005-0000-0000-0000792B0000}"/>
    <cellStyle name="20% - Accent6 3 3 3 3 2" xfId="25524" xr:uid="{00000000-0005-0000-0000-00007A2B0000}"/>
    <cellStyle name="20% - Accent6 3 3 3 3 3" xfId="15123" xr:uid="{00000000-0005-0000-0000-00007B2B0000}"/>
    <cellStyle name="20% - Accent6 3 3 3 4" xfId="4720" xr:uid="{00000000-0005-0000-0000-00007C2B0000}"/>
    <cellStyle name="20% - Accent6 3 3 3 4 2" xfId="21916" xr:uid="{00000000-0005-0000-0000-00007D2B0000}"/>
    <cellStyle name="20% - Accent6 3 3 3 5" xfId="18759" xr:uid="{00000000-0005-0000-0000-00007E2B0000}"/>
    <cellStyle name="20% - Accent6 3 3 3 6" xfId="11515" xr:uid="{00000000-0005-0000-0000-00007F2B0000}"/>
    <cellStyle name="20% - Accent6 3 3 4" xfId="1967" xr:uid="{00000000-0005-0000-0000-0000802B0000}"/>
    <cellStyle name="20% - Accent6 3 3 4 2" xfId="3556" xr:uid="{00000000-0005-0000-0000-0000812B0000}"/>
    <cellStyle name="20% - Accent6 3 3 4 2 2" xfId="10321" xr:uid="{00000000-0005-0000-0000-0000822B0000}"/>
    <cellStyle name="20% - Accent6 3 3 4 2 2 2" xfId="27517" xr:uid="{00000000-0005-0000-0000-0000832B0000}"/>
    <cellStyle name="20% - Accent6 3 3 4 2 2 3" xfId="17116" xr:uid="{00000000-0005-0000-0000-0000842B0000}"/>
    <cellStyle name="20% - Accent6 3 3 4 2 3" xfId="6713" xr:uid="{00000000-0005-0000-0000-0000852B0000}"/>
    <cellStyle name="20% - Accent6 3 3 4 2 3 2" xfId="23909" xr:uid="{00000000-0005-0000-0000-0000862B0000}"/>
    <cellStyle name="20% - Accent6 3 3 4 2 4" xfId="20752" xr:uid="{00000000-0005-0000-0000-0000872B0000}"/>
    <cellStyle name="20% - Accent6 3 3 4 2 5" xfId="13508" xr:uid="{00000000-0005-0000-0000-0000882B0000}"/>
    <cellStyle name="20% - Accent6 3 3 4 3" xfId="8736" xr:uid="{00000000-0005-0000-0000-0000892B0000}"/>
    <cellStyle name="20% - Accent6 3 3 4 3 2" xfId="25932" xr:uid="{00000000-0005-0000-0000-00008A2B0000}"/>
    <cellStyle name="20% - Accent6 3 3 4 3 3" xfId="15531" xr:uid="{00000000-0005-0000-0000-00008B2B0000}"/>
    <cellStyle name="20% - Accent6 3 3 4 4" xfId="5128" xr:uid="{00000000-0005-0000-0000-00008C2B0000}"/>
    <cellStyle name="20% - Accent6 3 3 4 4 2" xfId="22324" xr:uid="{00000000-0005-0000-0000-00008D2B0000}"/>
    <cellStyle name="20% - Accent6 3 3 4 5" xfId="19167" xr:uid="{00000000-0005-0000-0000-00008E2B0000}"/>
    <cellStyle name="20% - Accent6 3 3 4 6" xfId="11923" xr:uid="{00000000-0005-0000-0000-00008F2B0000}"/>
    <cellStyle name="20% - Accent6 3 3 5" xfId="2326" xr:uid="{00000000-0005-0000-0000-0000902B0000}"/>
    <cellStyle name="20% - Accent6 3 3 5 2" xfId="9092" xr:uid="{00000000-0005-0000-0000-0000912B0000}"/>
    <cellStyle name="20% - Accent6 3 3 5 2 2" xfId="26288" xr:uid="{00000000-0005-0000-0000-0000922B0000}"/>
    <cellStyle name="20% - Accent6 3 3 5 2 3" xfId="15887" xr:uid="{00000000-0005-0000-0000-0000932B0000}"/>
    <cellStyle name="20% - Accent6 3 3 5 3" xfId="5484" xr:uid="{00000000-0005-0000-0000-0000942B0000}"/>
    <cellStyle name="20% - Accent6 3 3 5 3 2" xfId="22680" xr:uid="{00000000-0005-0000-0000-0000952B0000}"/>
    <cellStyle name="20% - Accent6 3 3 5 4" xfId="19523" xr:uid="{00000000-0005-0000-0000-0000962B0000}"/>
    <cellStyle name="20% - Accent6 3 3 5 5" xfId="12279" xr:uid="{00000000-0005-0000-0000-0000972B0000}"/>
    <cellStyle name="20% - Accent6 3 3 6" xfId="743" xr:uid="{00000000-0005-0000-0000-0000982B0000}"/>
    <cellStyle name="20% - Accent6 3 3 6 2" xfId="7512" xr:uid="{00000000-0005-0000-0000-0000992B0000}"/>
    <cellStyle name="20% - Accent6 3 3 6 2 2" xfId="24708" xr:uid="{00000000-0005-0000-0000-00009A2B0000}"/>
    <cellStyle name="20% - Accent6 3 3 6 3" xfId="17943" xr:uid="{00000000-0005-0000-0000-00009B2B0000}"/>
    <cellStyle name="20% - Accent6 3 3 6 4" xfId="14307" xr:uid="{00000000-0005-0000-0000-00009C2B0000}"/>
    <cellStyle name="20% - Accent6 3 3 7" xfId="7145" xr:uid="{00000000-0005-0000-0000-00009D2B0000}"/>
    <cellStyle name="20% - Accent6 3 3 7 2" xfId="24341" xr:uid="{00000000-0005-0000-0000-00009E2B0000}"/>
    <cellStyle name="20% - Accent6 3 3 7 3" xfId="13940" xr:uid="{00000000-0005-0000-0000-00009F2B0000}"/>
    <cellStyle name="20% - Accent6 3 3 8" xfId="3904" xr:uid="{00000000-0005-0000-0000-0000A02B0000}"/>
    <cellStyle name="20% - Accent6 3 3 8 2" xfId="21100" xr:uid="{00000000-0005-0000-0000-0000A12B0000}"/>
    <cellStyle name="20% - Accent6 3 3 9" xfId="17576" xr:uid="{00000000-0005-0000-0000-0000A22B0000}"/>
    <cellStyle name="20% - Accent6 3 4" xfId="192" xr:uid="{00000000-0005-0000-0000-0000A32B0000}"/>
    <cellStyle name="20% - Accent6 3 4 2" xfId="1375" xr:uid="{00000000-0005-0000-0000-0000A42B0000}"/>
    <cellStyle name="20% - Accent6 3 4 2 2" xfId="2976" xr:uid="{00000000-0005-0000-0000-0000A52B0000}"/>
    <cellStyle name="20% - Accent6 3 4 2 2 2" xfId="9741" xr:uid="{00000000-0005-0000-0000-0000A62B0000}"/>
    <cellStyle name="20% - Accent6 3 4 2 2 2 2" xfId="26937" xr:uid="{00000000-0005-0000-0000-0000A72B0000}"/>
    <cellStyle name="20% - Accent6 3 4 2 2 2 3" xfId="16536" xr:uid="{00000000-0005-0000-0000-0000A82B0000}"/>
    <cellStyle name="20% - Accent6 3 4 2 2 3" xfId="6133" xr:uid="{00000000-0005-0000-0000-0000A92B0000}"/>
    <cellStyle name="20% - Accent6 3 4 2 2 3 2" xfId="23329" xr:uid="{00000000-0005-0000-0000-0000AA2B0000}"/>
    <cellStyle name="20% - Accent6 3 4 2 2 4" xfId="20172" xr:uid="{00000000-0005-0000-0000-0000AB2B0000}"/>
    <cellStyle name="20% - Accent6 3 4 2 2 5" xfId="12928" xr:uid="{00000000-0005-0000-0000-0000AC2B0000}"/>
    <cellStyle name="20% - Accent6 3 4 2 3" xfId="8144" xr:uid="{00000000-0005-0000-0000-0000AD2B0000}"/>
    <cellStyle name="20% - Accent6 3 4 2 3 2" xfId="25340" xr:uid="{00000000-0005-0000-0000-0000AE2B0000}"/>
    <cellStyle name="20% - Accent6 3 4 2 3 3" xfId="14939" xr:uid="{00000000-0005-0000-0000-0000AF2B0000}"/>
    <cellStyle name="20% - Accent6 3 4 2 4" xfId="4536" xr:uid="{00000000-0005-0000-0000-0000B02B0000}"/>
    <cellStyle name="20% - Accent6 3 4 2 4 2" xfId="21732" xr:uid="{00000000-0005-0000-0000-0000B12B0000}"/>
    <cellStyle name="20% - Accent6 3 4 2 5" xfId="18575" xr:uid="{00000000-0005-0000-0000-0000B22B0000}"/>
    <cellStyle name="20% - Accent6 3 4 2 6" xfId="11331" xr:uid="{00000000-0005-0000-0000-0000B32B0000}"/>
    <cellStyle name="20% - Accent6 3 4 3" xfId="1783" xr:uid="{00000000-0005-0000-0000-0000B42B0000}"/>
    <cellStyle name="20% - Accent6 3 4 3 2" xfId="3372" xr:uid="{00000000-0005-0000-0000-0000B52B0000}"/>
    <cellStyle name="20% - Accent6 3 4 3 2 2" xfId="10137" xr:uid="{00000000-0005-0000-0000-0000B62B0000}"/>
    <cellStyle name="20% - Accent6 3 4 3 2 2 2" xfId="27333" xr:uid="{00000000-0005-0000-0000-0000B72B0000}"/>
    <cellStyle name="20% - Accent6 3 4 3 2 2 3" xfId="16932" xr:uid="{00000000-0005-0000-0000-0000B82B0000}"/>
    <cellStyle name="20% - Accent6 3 4 3 2 3" xfId="6529" xr:uid="{00000000-0005-0000-0000-0000B92B0000}"/>
    <cellStyle name="20% - Accent6 3 4 3 2 3 2" xfId="23725" xr:uid="{00000000-0005-0000-0000-0000BA2B0000}"/>
    <cellStyle name="20% - Accent6 3 4 3 2 4" xfId="20568" xr:uid="{00000000-0005-0000-0000-0000BB2B0000}"/>
    <cellStyle name="20% - Accent6 3 4 3 2 5" xfId="13324" xr:uid="{00000000-0005-0000-0000-0000BC2B0000}"/>
    <cellStyle name="20% - Accent6 3 4 3 3" xfId="8552" xr:uid="{00000000-0005-0000-0000-0000BD2B0000}"/>
    <cellStyle name="20% - Accent6 3 4 3 3 2" xfId="25748" xr:uid="{00000000-0005-0000-0000-0000BE2B0000}"/>
    <cellStyle name="20% - Accent6 3 4 3 3 3" xfId="15347" xr:uid="{00000000-0005-0000-0000-0000BF2B0000}"/>
    <cellStyle name="20% - Accent6 3 4 3 4" xfId="4944" xr:uid="{00000000-0005-0000-0000-0000C02B0000}"/>
    <cellStyle name="20% - Accent6 3 4 3 4 2" xfId="22140" xr:uid="{00000000-0005-0000-0000-0000C12B0000}"/>
    <cellStyle name="20% - Accent6 3 4 3 5" xfId="18983" xr:uid="{00000000-0005-0000-0000-0000C22B0000}"/>
    <cellStyle name="20% - Accent6 3 4 3 6" xfId="11739" xr:uid="{00000000-0005-0000-0000-0000C32B0000}"/>
    <cellStyle name="20% - Accent6 3 4 4" xfId="2455" xr:uid="{00000000-0005-0000-0000-0000C42B0000}"/>
    <cellStyle name="20% - Accent6 3 4 4 2" xfId="9220" xr:uid="{00000000-0005-0000-0000-0000C52B0000}"/>
    <cellStyle name="20% - Accent6 3 4 4 2 2" xfId="26416" xr:uid="{00000000-0005-0000-0000-0000C62B0000}"/>
    <cellStyle name="20% - Accent6 3 4 4 2 3" xfId="16015" xr:uid="{00000000-0005-0000-0000-0000C72B0000}"/>
    <cellStyle name="20% - Accent6 3 4 4 3" xfId="5612" xr:uid="{00000000-0005-0000-0000-0000C82B0000}"/>
    <cellStyle name="20% - Accent6 3 4 4 3 2" xfId="22808" xr:uid="{00000000-0005-0000-0000-0000C92B0000}"/>
    <cellStyle name="20% - Accent6 3 4 4 4" xfId="19651" xr:uid="{00000000-0005-0000-0000-0000CA2B0000}"/>
    <cellStyle name="20% - Accent6 3 4 4 5" xfId="12407" xr:uid="{00000000-0005-0000-0000-0000CB2B0000}"/>
    <cellStyle name="20% - Accent6 3 4 5" xfId="967" xr:uid="{00000000-0005-0000-0000-0000CC2B0000}"/>
    <cellStyle name="20% - Accent6 3 4 5 2" xfId="7736" xr:uid="{00000000-0005-0000-0000-0000CD2B0000}"/>
    <cellStyle name="20% - Accent6 3 4 5 2 2" xfId="24932" xr:uid="{00000000-0005-0000-0000-0000CE2B0000}"/>
    <cellStyle name="20% - Accent6 3 4 5 3" xfId="18167" xr:uid="{00000000-0005-0000-0000-0000CF2B0000}"/>
    <cellStyle name="20% - Accent6 3 4 5 4" xfId="14531" xr:uid="{00000000-0005-0000-0000-0000D02B0000}"/>
    <cellStyle name="20% - Accent6 3 4 6" xfId="6961" xr:uid="{00000000-0005-0000-0000-0000D12B0000}"/>
    <cellStyle name="20% - Accent6 3 4 6 2" xfId="24157" xr:uid="{00000000-0005-0000-0000-0000D22B0000}"/>
    <cellStyle name="20% - Accent6 3 4 6 3" xfId="13756" xr:uid="{00000000-0005-0000-0000-0000D32B0000}"/>
    <cellStyle name="20% - Accent6 3 4 7" xfId="4128" xr:uid="{00000000-0005-0000-0000-0000D42B0000}"/>
    <cellStyle name="20% - Accent6 3 4 7 2" xfId="21324" xr:uid="{00000000-0005-0000-0000-0000D52B0000}"/>
    <cellStyle name="20% - Accent6 3 4 8" xfId="17392" xr:uid="{00000000-0005-0000-0000-0000D62B0000}"/>
    <cellStyle name="20% - Accent6 3 4 9" xfId="10923" xr:uid="{00000000-0005-0000-0000-0000D72B0000}"/>
    <cellStyle name="20% - Accent6 3 5" xfId="855" xr:uid="{00000000-0005-0000-0000-0000D82B0000}"/>
    <cellStyle name="20% - Accent6 3 5 2" xfId="2553" xr:uid="{00000000-0005-0000-0000-0000D92B0000}"/>
    <cellStyle name="20% - Accent6 3 5 2 2" xfId="9318" xr:uid="{00000000-0005-0000-0000-0000DA2B0000}"/>
    <cellStyle name="20% - Accent6 3 5 2 2 2" xfId="26514" xr:uid="{00000000-0005-0000-0000-0000DB2B0000}"/>
    <cellStyle name="20% - Accent6 3 5 2 2 3" xfId="16113" xr:uid="{00000000-0005-0000-0000-0000DC2B0000}"/>
    <cellStyle name="20% - Accent6 3 5 2 3" xfId="5710" xr:uid="{00000000-0005-0000-0000-0000DD2B0000}"/>
    <cellStyle name="20% - Accent6 3 5 2 3 2" xfId="22906" xr:uid="{00000000-0005-0000-0000-0000DE2B0000}"/>
    <cellStyle name="20% - Accent6 3 5 2 4" xfId="19749" xr:uid="{00000000-0005-0000-0000-0000DF2B0000}"/>
    <cellStyle name="20% - Accent6 3 5 2 5" xfId="12505" xr:uid="{00000000-0005-0000-0000-0000E02B0000}"/>
    <cellStyle name="20% - Accent6 3 5 3" xfId="7624" xr:uid="{00000000-0005-0000-0000-0000E12B0000}"/>
    <cellStyle name="20% - Accent6 3 5 3 2" xfId="24820" xr:uid="{00000000-0005-0000-0000-0000E22B0000}"/>
    <cellStyle name="20% - Accent6 3 5 3 3" xfId="14419" xr:uid="{00000000-0005-0000-0000-0000E32B0000}"/>
    <cellStyle name="20% - Accent6 3 5 4" xfId="4016" xr:uid="{00000000-0005-0000-0000-0000E42B0000}"/>
    <cellStyle name="20% - Accent6 3 5 4 2" xfId="21212" xr:uid="{00000000-0005-0000-0000-0000E52B0000}"/>
    <cellStyle name="20% - Accent6 3 5 5" xfId="18055" xr:uid="{00000000-0005-0000-0000-0000E62B0000}"/>
    <cellStyle name="20% - Accent6 3 5 6" xfId="10811" xr:uid="{00000000-0005-0000-0000-0000E72B0000}"/>
    <cellStyle name="20% - Accent6 3 6" xfId="1263" xr:uid="{00000000-0005-0000-0000-0000E82B0000}"/>
    <cellStyle name="20% - Accent6 3 6 2" xfId="2864" xr:uid="{00000000-0005-0000-0000-0000E92B0000}"/>
    <cellStyle name="20% - Accent6 3 6 2 2" xfId="9629" xr:uid="{00000000-0005-0000-0000-0000EA2B0000}"/>
    <cellStyle name="20% - Accent6 3 6 2 2 2" xfId="26825" xr:uid="{00000000-0005-0000-0000-0000EB2B0000}"/>
    <cellStyle name="20% - Accent6 3 6 2 2 3" xfId="16424" xr:uid="{00000000-0005-0000-0000-0000EC2B0000}"/>
    <cellStyle name="20% - Accent6 3 6 2 3" xfId="6021" xr:uid="{00000000-0005-0000-0000-0000ED2B0000}"/>
    <cellStyle name="20% - Accent6 3 6 2 3 2" xfId="23217" xr:uid="{00000000-0005-0000-0000-0000EE2B0000}"/>
    <cellStyle name="20% - Accent6 3 6 2 4" xfId="20060" xr:uid="{00000000-0005-0000-0000-0000EF2B0000}"/>
    <cellStyle name="20% - Accent6 3 6 2 5" xfId="12816" xr:uid="{00000000-0005-0000-0000-0000F02B0000}"/>
    <cellStyle name="20% - Accent6 3 6 3" xfId="8032" xr:uid="{00000000-0005-0000-0000-0000F12B0000}"/>
    <cellStyle name="20% - Accent6 3 6 3 2" xfId="25228" xr:uid="{00000000-0005-0000-0000-0000F22B0000}"/>
    <cellStyle name="20% - Accent6 3 6 3 3" xfId="14827" xr:uid="{00000000-0005-0000-0000-0000F32B0000}"/>
    <cellStyle name="20% - Accent6 3 6 4" xfId="4424" xr:uid="{00000000-0005-0000-0000-0000F42B0000}"/>
    <cellStyle name="20% - Accent6 3 6 4 2" xfId="21620" xr:uid="{00000000-0005-0000-0000-0000F52B0000}"/>
    <cellStyle name="20% - Accent6 3 6 5" xfId="18463" xr:uid="{00000000-0005-0000-0000-0000F62B0000}"/>
    <cellStyle name="20% - Accent6 3 6 6" xfId="11219" xr:uid="{00000000-0005-0000-0000-0000F72B0000}"/>
    <cellStyle name="20% - Accent6 3 7" xfId="1671" xr:uid="{00000000-0005-0000-0000-0000F82B0000}"/>
    <cellStyle name="20% - Accent6 3 7 2" xfId="3260" xr:uid="{00000000-0005-0000-0000-0000F92B0000}"/>
    <cellStyle name="20% - Accent6 3 7 2 2" xfId="10025" xr:uid="{00000000-0005-0000-0000-0000FA2B0000}"/>
    <cellStyle name="20% - Accent6 3 7 2 2 2" xfId="27221" xr:uid="{00000000-0005-0000-0000-0000FB2B0000}"/>
    <cellStyle name="20% - Accent6 3 7 2 2 3" xfId="16820" xr:uid="{00000000-0005-0000-0000-0000FC2B0000}"/>
    <cellStyle name="20% - Accent6 3 7 2 3" xfId="6417" xr:uid="{00000000-0005-0000-0000-0000FD2B0000}"/>
    <cellStyle name="20% - Accent6 3 7 2 3 2" xfId="23613" xr:uid="{00000000-0005-0000-0000-0000FE2B0000}"/>
    <cellStyle name="20% - Accent6 3 7 2 4" xfId="20456" xr:uid="{00000000-0005-0000-0000-0000FF2B0000}"/>
    <cellStyle name="20% - Accent6 3 7 2 5" xfId="13212" xr:uid="{00000000-0005-0000-0000-0000002C0000}"/>
    <cellStyle name="20% - Accent6 3 7 3" xfId="8440" xr:uid="{00000000-0005-0000-0000-0000012C0000}"/>
    <cellStyle name="20% - Accent6 3 7 3 2" xfId="25636" xr:uid="{00000000-0005-0000-0000-0000022C0000}"/>
    <cellStyle name="20% - Accent6 3 7 3 3" xfId="15235" xr:uid="{00000000-0005-0000-0000-0000032C0000}"/>
    <cellStyle name="20% - Accent6 3 7 4" xfId="4832" xr:uid="{00000000-0005-0000-0000-0000042C0000}"/>
    <cellStyle name="20% - Accent6 3 7 4 2" xfId="22028" xr:uid="{00000000-0005-0000-0000-0000052C0000}"/>
    <cellStyle name="20% - Accent6 3 7 5" xfId="18871" xr:uid="{00000000-0005-0000-0000-0000062C0000}"/>
    <cellStyle name="20% - Accent6 3 7 6" xfId="11627" xr:uid="{00000000-0005-0000-0000-0000072C0000}"/>
    <cellStyle name="20% - Accent6 3 8" xfId="2142" xr:uid="{00000000-0005-0000-0000-0000082C0000}"/>
    <cellStyle name="20% - Accent6 3 8 2" xfId="8908" xr:uid="{00000000-0005-0000-0000-0000092C0000}"/>
    <cellStyle name="20% - Accent6 3 8 2 2" xfId="26104" xr:uid="{00000000-0005-0000-0000-00000A2C0000}"/>
    <cellStyle name="20% - Accent6 3 8 2 3" xfId="15703" xr:uid="{00000000-0005-0000-0000-00000B2C0000}"/>
    <cellStyle name="20% - Accent6 3 8 3" xfId="5300" xr:uid="{00000000-0005-0000-0000-00000C2C0000}"/>
    <cellStyle name="20% - Accent6 3 8 3 2" xfId="22496" xr:uid="{00000000-0005-0000-0000-00000D2C0000}"/>
    <cellStyle name="20% - Accent6 3 8 4" xfId="19339" xr:uid="{00000000-0005-0000-0000-00000E2C0000}"/>
    <cellStyle name="20% - Accent6 3 8 5" xfId="12095" xr:uid="{00000000-0005-0000-0000-00000F2C0000}"/>
    <cellStyle name="20% - Accent6 3 9" xfId="559" xr:uid="{00000000-0005-0000-0000-0000102C0000}"/>
    <cellStyle name="20% - Accent6 3 9 2" xfId="7328" xr:uid="{00000000-0005-0000-0000-0000112C0000}"/>
    <cellStyle name="20% - Accent6 3 9 2 2" xfId="24524" xr:uid="{00000000-0005-0000-0000-0000122C0000}"/>
    <cellStyle name="20% - Accent6 3 9 3" xfId="17759" xr:uid="{00000000-0005-0000-0000-0000132C0000}"/>
    <cellStyle name="20% - Accent6 3 9 4" xfId="14123" xr:uid="{00000000-0005-0000-0000-0000142C0000}"/>
    <cellStyle name="20% - Accent6 4" xfId="102" xr:uid="{00000000-0005-0000-0000-0000152C0000}"/>
    <cellStyle name="20% - Accent6 4 10" xfId="6877" xr:uid="{00000000-0005-0000-0000-0000162C0000}"/>
    <cellStyle name="20% - Accent6 4 10 2" xfId="24073" xr:uid="{00000000-0005-0000-0000-0000172C0000}"/>
    <cellStyle name="20% - Accent6 4 10 3" xfId="13672" xr:uid="{00000000-0005-0000-0000-0000182C0000}"/>
    <cellStyle name="20% - Accent6 4 11" xfId="3748" xr:uid="{00000000-0005-0000-0000-0000192C0000}"/>
    <cellStyle name="20% - Accent6 4 11 2" xfId="20944" xr:uid="{00000000-0005-0000-0000-00001A2C0000}"/>
    <cellStyle name="20% - Accent6 4 12" xfId="17308" xr:uid="{00000000-0005-0000-0000-00001B2C0000}"/>
    <cellStyle name="20% - Accent6 4 13" xfId="27755" xr:uid="{00000000-0005-0000-0000-00001C2C0000}"/>
    <cellStyle name="20% - Accent6 4 14" xfId="10543" xr:uid="{00000000-0005-0000-0000-00001D2C0000}"/>
    <cellStyle name="20% - Accent6 4 2" xfId="306" xr:uid="{00000000-0005-0000-0000-00001E2C0000}"/>
    <cellStyle name="20% - Accent6 4 2 10" xfId="27841" xr:uid="{00000000-0005-0000-0000-00001F2C0000}"/>
    <cellStyle name="20% - Accent6 4 2 11" xfId="10629" xr:uid="{00000000-0005-0000-0000-0000202C0000}"/>
    <cellStyle name="20% - Accent6 4 2 2" xfId="1081" xr:uid="{00000000-0005-0000-0000-0000212C0000}"/>
    <cellStyle name="20% - Accent6 4 2 2 2" xfId="2694" xr:uid="{00000000-0005-0000-0000-0000222C0000}"/>
    <cellStyle name="20% - Accent6 4 2 2 2 2" xfId="9459" xr:uid="{00000000-0005-0000-0000-0000232C0000}"/>
    <cellStyle name="20% - Accent6 4 2 2 2 2 2" xfId="26655" xr:uid="{00000000-0005-0000-0000-0000242C0000}"/>
    <cellStyle name="20% - Accent6 4 2 2 2 2 3" xfId="16254" xr:uid="{00000000-0005-0000-0000-0000252C0000}"/>
    <cellStyle name="20% - Accent6 4 2 2 2 3" xfId="5851" xr:uid="{00000000-0005-0000-0000-0000262C0000}"/>
    <cellStyle name="20% - Accent6 4 2 2 2 3 2" xfId="23047" xr:uid="{00000000-0005-0000-0000-0000272C0000}"/>
    <cellStyle name="20% - Accent6 4 2 2 2 4" xfId="19890" xr:uid="{00000000-0005-0000-0000-0000282C0000}"/>
    <cellStyle name="20% - Accent6 4 2 2 2 5" xfId="12646" xr:uid="{00000000-0005-0000-0000-0000292C0000}"/>
    <cellStyle name="20% - Accent6 4 2 2 3" xfId="7850" xr:uid="{00000000-0005-0000-0000-00002A2C0000}"/>
    <cellStyle name="20% - Accent6 4 2 2 3 2" xfId="25046" xr:uid="{00000000-0005-0000-0000-00002B2C0000}"/>
    <cellStyle name="20% - Accent6 4 2 2 3 3" xfId="14645" xr:uid="{00000000-0005-0000-0000-00002C2C0000}"/>
    <cellStyle name="20% - Accent6 4 2 2 4" xfId="4242" xr:uid="{00000000-0005-0000-0000-00002D2C0000}"/>
    <cellStyle name="20% - Accent6 4 2 2 4 2" xfId="21438" xr:uid="{00000000-0005-0000-0000-00002E2C0000}"/>
    <cellStyle name="20% - Accent6 4 2 2 5" xfId="18281" xr:uid="{00000000-0005-0000-0000-00002F2C0000}"/>
    <cellStyle name="20% - Accent6 4 2 2 6" xfId="11037" xr:uid="{00000000-0005-0000-0000-0000302C0000}"/>
    <cellStyle name="20% - Accent6 4 2 3" xfId="1489" xr:uid="{00000000-0005-0000-0000-0000312C0000}"/>
    <cellStyle name="20% - Accent6 4 2 3 2" xfId="3090" xr:uid="{00000000-0005-0000-0000-0000322C0000}"/>
    <cellStyle name="20% - Accent6 4 2 3 2 2" xfId="9855" xr:uid="{00000000-0005-0000-0000-0000332C0000}"/>
    <cellStyle name="20% - Accent6 4 2 3 2 2 2" xfId="27051" xr:uid="{00000000-0005-0000-0000-0000342C0000}"/>
    <cellStyle name="20% - Accent6 4 2 3 2 2 3" xfId="16650" xr:uid="{00000000-0005-0000-0000-0000352C0000}"/>
    <cellStyle name="20% - Accent6 4 2 3 2 3" xfId="6247" xr:uid="{00000000-0005-0000-0000-0000362C0000}"/>
    <cellStyle name="20% - Accent6 4 2 3 2 3 2" xfId="23443" xr:uid="{00000000-0005-0000-0000-0000372C0000}"/>
    <cellStyle name="20% - Accent6 4 2 3 2 4" xfId="20286" xr:uid="{00000000-0005-0000-0000-0000382C0000}"/>
    <cellStyle name="20% - Accent6 4 2 3 2 5" xfId="13042" xr:uid="{00000000-0005-0000-0000-0000392C0000}"/>
    <cellStyle name="20% - Accent6 4 2 3 3" xfId="8258" xr:uid="{00000000-0005-0000-0000-00003A2C0000}"/>
    <cellStyle name="20% - Accent6 4 2 3 3 2" xfId="25454" xr:uid="{00000000-0005-0000-0000-00003B2C0000}"/>
    <cellStyle name="20% - Accent6 4 2 3 3 3" xfId="15053" xr:uid="{00000000-0005-0000-0000-00003C2C0000}"/>
    <cellStyle name="20% - Accent6 4 2 3 4" xfId="4650" xr:uid="{00000000-0005-0000-0000-00003D2C0000}"/>
    <cellStyle name="20% - Accent6 4 2 3 4 2" xfId="21846" xr:uid="{00000000-0005-0000-0000-00003E2C0000}"/>
    <cellStyle name="20% - Accent6 4 2 3 5" xfId="18689" xr:uid="{00000000-0005-0000-0000-00003F2C0000}"/>
    <cellStyle name="20% - Accent6 4 2 3 6" xfId="11445" xr:uid="{00000000-0005-0000-0000-0000402C0000}"/>
    <cellStyle name="20% - Accent6 4 2 4" xfId="1897" xr:uid="{00000000-0005-0000-0000-0000412C0000}"/>
    <cellStyle name="20% - Accent6 4 2 4 2" xfId="3486" xr:uid="{00000000-0005-0000-0000-0000422C0000}"/>
    <cellStyle name="20% - Accent6 4 2 4 2 2" xfId="10251" xr:uid="{00000000-0005-0000-0000-0000432C0000}"/>
    <cellStyle name="20% - Accent6 4 2 4 2 2 2" xfId="27447" xr:uid="{00000000-0005-0000-0000-0000442C0000}"/>
    <cellStyle name="20% - Accent6 4 2 4 2 2 3" xfId="17046" xr:uid="{00000000-0005-0000-0000-0000452C0000}"/>
    <cellStyle name="20% - Accent6 4 2 4 2 3" xfId="6643" xr:uid="{00000000-0005-0000-0000-0000462C0000}"/>
    <cellStyle name="20% - Accent6 4 2 4 2 3 2" xfId="23839" xr:uid="{00000000-0005-0000-0000-0000472C0000}"/>
    <cellStyle name="20% - Accent6 4 2 4 2 4" xfId="20682" xr:uid="{00000000-0005-0000-0000-0000482C0000}"/>
    <cellStyle name="20% - Accent6 4 2 4 2 5" xfId="13438" xr:uid="{00000000-0005-0000-0000-0000492C0000}"/>
    <cellStyle name="20% - Accent6 4 2 4 3" xfId="8666" xr:uid="{00000000-0005-0000-0000-00004A2C0000}"/>
    <cellStyle name="20% - Accent6 4 2 4 3 2" xfId="25862" xr:uid="{00000000-0005-0000-0000-00004B2C0000}"/>
    <cellStyle name="20% - Accent6 4 2 4 3 3" xfId="15461" xr:uid="{00000000-0005-0000-0000-00004C2C0000}"/>
    <cellStyle name="20% - Accent6 4 2 4 4" xfId="5058" xr:uid="{00000000-0005-0000-0000-00004D2C0000}"/>
    <cellStyle name="20% - Accent6 4 2 4 4 2" xfId="22254" xr:uid="{00000000-0005-0000-0000-00004E2C0000}"/>
    <cellStyle name="20% - Accent6 4 2 4 5" xfId="19097" xr:uid="{00000000-0005-0000-0000-00004F2C0000}"/>
    <cellStyle name="20% - Accent6 4 2 4 6" xfId="11853" xr:uid="{00000000-0005-0000-0000-0000502C0000}"/>
    <cellStyle name="20% - Accent6 4 2 5" xfId="2256" xr:uid="{00000000-0005-0000-0000-0000512C0000}"/>
    <cellStyle name="20% - Accent6 4 2 5 2" xfId="9022" xr:uid="{00000000-0005-0000-0000-0000522C0000}"/>
    <cellStyle name="20% - Accent6 4 2 5 2 2" xfId="26218" xr:uid="{00000000-0005-0000-0000-0000532C0000}"/>
    <cellStyle name="20% - Accent6 4 2 5 2 3" xfId="15817" xr:uid="{00000000-0005-0000-0000-0000542C0000}"/>
    <cellStyle name="20% - Accent6 4 2 5 3" xfId="5414" xr:uid="{00000000-0005-0000-0000-0000552C0000}"/>
    <cellStyle name="20% - Accent6 4 2 5 3 2" xfId="22610" xr:uid="{00000000-0005-0000-0000-0000562C0000}"/>
    <cellStyle name="20% - Accent6 4 2 5 4" xfId="19453" xr:uid="{00000000-0005-0000-0000-0000572C0000}"/>
    <cellStyle name="20% - Accent6 4 2 5 5" xfId="12209" xr:uid="{00000000-0005-0000-0000-0000582C0000}"/>
    <cellStyle name="20% - Accent6 4 2 6" xfId="673" xr:uid="{00000000-0005-0000-0000-0000592C0000}"/>
    <cellStyle name="20% - Accent6 4 2 6 2" xfId="7442" xr:uid="{00000000-0005-0000-0000-00005A2C0000}"/>
    <cellStyle name="20% - Accent6 4 2 6 2 2" xfId="24638" xr:uid="{00000000-0005-0000-0000-00005B2C0000}"/>
    <cellStyle name="20% - Accent6 4 2 6 3" xfId="17873" xr:uid="{00000000-0005-0000-0000-00005C2C0000}"/>
    <cellStyle name="20% - Accent6 4 2 6 4" xfId="14237" xr:uid="{00000000-0005-0000-0000-00005D2C0000}"/>
    <cellStyle name="20% - Accent6 4 2 7" xfId="7075" xr:uid="{00000000-0005-0000-0000-00005E2C0000}"/>
    <cellStyle name="20% - Accent6 4 2 7 2" xfId="24271" xr:uid="{00000000-0005-0000-0000-00005F2C0000}"/>
    <cellStyle name="20% - Accent6 4 2 7 3" xfId="13870" xr:uid="{00000000-0005-0000-0000-0000602C0000}"/>
    <cellStyle name="20% - Accent6 4 2 8" xfId="3834" xr:uid="{00000000-0005-0000-0000-0000612C0000}"/>
    <cellStyle name="20% - Accent6 4 2 8 2" xfId="21030" xr:uid="{00000000-0005-0000-0000-0000622C0000}"/>
    <cellStyle name="20% - Accent6 4 2 9" xfId="17506" xr:uid="{00000000-0005-0000-0000-0000632C0000}"/>
    <cellStyle name="20% - Accent6 4 3" xfId="404" xr:uid="{00000000-0005-0000-0000-0000642C0000}"/>
    <cellStyle name="20% - Accent6 4 3 10" xfId="27939" xr:uid="{00000000-0005-0000-0000-0000652C0000}"/>
    <cellStyle name="20% - Accent6 4 3 11" xfId="10727" xr:uid="{00000000-0005-0000-0000-0000662C0000}"/>
    <cellStyle name="20% - Accent6 4 3 2" xfId="1179" xr:uid="{00000000-0005-0000-0000-0000672C0000}"/>
    <cellStyle name="20% - Accent6 4 3 2 2" xfId="2792" xr:uid="{00000000-0005-0000-0000-0000682C0000}"/>
    <cellStyle name="20% - Accent6 4 3 2 2 2" xfId="9557" xr:uid="{00000000-0005-0000-0000-0000692C0000}"/>
    <cellStyle name="20% - Accent6 4 3 2 2 2 2" xfId="26753" xr:uid="{00000000-0005-0000-0000-00006A2C0000}"/>
    <cellStyle name="20% - Accent6 4 3 2 2 2 3" xfId="16352" xr:uid="{00000000-0005-0000-0000-00006B2C0000}"/>
    <cellStyle name="20% - Accent6 4 3 2 2 3" xfId="5949" xr:uid="{00000000-0005-0000-0000-00006C2C0000}"/>
    <cellStyle name="20% - Accent6 4 3 2 2 3 2" xfId="23145" xr:uid="{00000000-0005-0000-0000-00006D2C0000}"/>
    <cellStyle name="20% - Accent6 4 3 2 2 4" xfId="19988" xr:uid="{00000000-0005-0000-0000-00006E2C0000}"/>
    <cellStyle name="20% - Accent6 4 3 2 2 5" xfId="12744" xr:uid="{00000000-0005-0000-0000-00006F2C0000}"/>
    <cellStyle name="20% - Accent6 4 3 2 3" xfId="7948" xr:uid="{00000000-0005-0000-0000-0000702C0000}"/>
    <cellStyle name="20% - Accent6 4 3 2 3 2" xfId="25144" xr:uid="{00000000-0005-0000-0000-0000712C0000}"/>
    <cellStyle name="20% - Accent6 4 3 2 3 3" xfId="14743" xr:uid="{00000000-0005-0000-0000-0000722C0000}"/>
    <cellStyle name="20% - Accent6 4 3 2 4" xfId="4340" xr:uid="{00000000-0005-0000-0000-0000732C0000}"/>
    <cellStyle name="20% - Accent6 4 3 2 4 2" xfId="21536" xr:uid="{00000000-0005-0000-0000-0000742C0000}"/>
    <cellStyle name="20% - Accent6 4 3 2 5" xfId="18379" xr:uid="{00000000-0005-0000-0000-0000752C0000}"/>
    <cellStyle name="20% - Accent6 4 3 2 6" xfId="11135" xr:uid="{00000000-0005-0000-0000-0000762C0000}"/>
    <cellStyle name="20% - Accent6 4 3 3" xfId="1587" xr:uid="{00000000-0005-0000-0000-0000772C0000}"/>
    <cellStyle name="20% - Accent6 4 3 3 2" xfId="3188" xr:uid="{00000000-0005-0000-0000-0000782C0000}"/>
    <cellStyle name="20% - Accent6 4 3 3 2 2" xfId="9953" xr:uid="{00000000-0005-0000-0000-0000792C0000}"/>
    <cellStyle name="20% - Accent6 4 3 3 2 2 2" xfId="27149" xr:uid="{00000000-0005-0000-0000-00007A2C0000}"/>
    <cellStyle name="20% - Accent6 4 3 3 2 2 3" xfId="16748" xr:uid="{00000000-0005-0000-0000-00007B2C0000}"/>
    <cellStyle name="20% - Accent6 4 3 3 2 3" xfId="6345" xr:uid="{00000000-0005-0000-0000-00007C2C0000}"/>
    <cellStyle name="20% - Accent6 4 3 3 2 3 2" xfId="23541" xr:uid="{00000000-0005-0000-0000-00007D2C0000}"/>
    <cellStyle name="20% - Accent6 4 3 3 2 4" xfId="20384" xr:uid="{00000000-0005-0000-0000-00007E2C0000}"/>
    <cellStyle name="20% - Accent6 4 3 3 2 5" xfId="13140" xr:uid="{00000000-0005-0000-0000-00007F2C0000}"/>
    <cellStyle name="20% - Accent6 4 3 3 3" xfId="8356" xr:uid="{00000000-0005-0000-0000-0000802C0000}"/>
    <cellStyle name="20% - Accent6 4 3 3 3 2" xfId="25552" xr:uid="{00000000-0005-0000-0000-0000812C0000}"/>
    <cellStyle name="20% - Accent6 4 3 3 3 3" xfId="15151" xr:uid="{00000000-0005-0000-0000-0000822C0000}"/>
    <cellStyle name="20% - Accent6 4 3 3 4" xfId="4748" xr:uid="{00000000-0005-0000-0000-0000832C0000}"/>
    <cellStyle name="20% - Accent6 4 3 3 4 2" xfId="21944" xr:uid="{00000000-0005-0000-0000-0000842C0000}"/>
    <cellStyle name="20% - Accent6 4 3 3 5" xfId="18787" xr:uid="{00000000-0005-0000-0000-0000852C0000}"/>
    <cellStyle name="20% - Accent6 4 3 3 6" xfId="11543" xr:uid="{00000000-0005-0000-0000-0000862C0000}"/>
    <cellStyle name="20% - Accent6 4 3 4" xfId="1995" xr:uid="{00000000-0005-0000-0000-0000872C0000}"/>
    <cellStyle name="20% - Accent6 4 3 4 2" xfId="3584" xr:uid="{00000000-0005-0000-0000-0000882C0000}"/>
    <cellStyle name="20% - Accent6 4 3 4 2 2" xfId="10349" xr:uid="{00000000-0005-0000-0000-0000892C0000}"/>
    <cellStyle name="20% - Accent6 4 3 4 2 2 2" xfId="27545" xr:uid="{00000000-0005-0000-0000-00008A2C0000}"/>
    <cellStyle name="20% - Accent6 4 3 4 2 2 3" xfId="17144" xr:uid="{00000000-0005-0000-0000-00008B2C0000}"/>
    <cellStyle name="20% - Accent6 4 3 4 2 3" xfId="6741" xr:uid="{00000000-0005-0000-0000-00008C2C0000}"/>
    <cellStyle name="20% - Accent6 4 3 4 2 3 2" xfId="23937" xr:uid="{00000000-0005-0000-0000-00008D2C0000}"/>
    <cellStyle name="20% - Accent6 4 3 4 2 4" xfId="20780" xr:uid="{00000000-0005-0000-0000-00008E2C0000}"/>
    <cellStyle name="20% - Accent6 4 3 4 2 5" xfId="13536" xr:uid="{00000000-0005-0000-0000-00008F2C0000}"/>
    <cellStyle name="20% - Accent6 4 3 4 3" xfId="8764" xr:uid="{00000000-0005-0000-0000-0000902C0000}"/>
    <cellStyle name="20% - Accent6 4 3 4 3 2" xfId="25960" xr:uid="{00000000-0005-0000-0000-0000912C0000}"/>
    <cellStyle name="20% - Accent6 4 3 4 3 3" xfId="15559" xr:uid="{00000000-0005-0000-0000-0000922C0000}"/>
    <cellStyle name="20% - Accent6 4 3 4 4" xfId="5156" xr:uid="{00000000-0005-0000-0000-0000932C0000}"/>
    <cellStyle name="20% - Accent6 4 3 4 4 2" xfId="22352" xr:uid="{00000000-0005-0000-0000-0000942C0000}"/>
    <cellStyle name="20% - Accent6 4 3 4 5" xfId="19195" xr:uid="{00000000-0005-0000-0000-0000952C0000}"/>
    <cellStyle name="20% - Accent6 4 3 4 6" xfId="11951" xr:uid="{00000000-0005-0000-0000-0000962C0000}"/>
    <cellStyle name="20% - Accent6 4 3 5" xfId="2354" xr:uid="{00000000-0005-0000-0000-0000972C0000}"/>
    <cellStyle name="20% - Accent6 4 3 5 2" xfId="9120" xr:uid="{00000000-0005-0000-0000-0000982C0000}"/>
    <cellStyle name="20% - Accent6 4 3 5 2 2" xfId="26316" xr:uid="{00000000-0005-0000-0000-0000992C0000}"/>
    <cellStyle name="20% - Accent6 4 3 5 2 3" xfId="15915" xr:uid="{00000000-0005-0000-0000-00009A2C0000}"/>
    <cellStyle name="20% - Accent6 4 3 5 3" xfId="5512" xr:uid="{00000000-0005-0000-0000-00009B2C0000}"/>
    <cellStyle name="20% - Accent6 4 3 5 3 2" xfId="22708" xr:uid="{00000000-0005-0000-0000-00009C2C0000}"/>
    <cellStyle name="20% - Accent6 4 3 5 4" xfId="19551" xr:uid="{00000000-0005-0000-0000-00009D2C0000}"/>
    <cellStyle name="20% - Accent6 4 3 5 5" xfId="12307" xr:uid="{00000000-0005-0000-0000-00009E2C0000}"/>
    <cellStyle name="20% - Accent6 4 3 6" xfId="771" xr:uid="{00000000-0005-0000-0000-00009F2C0000}"/>
    <cellStyle name="20% - Accent6 4 3 6 2" xfId="7540" xr:uid="{00000000-0005-0000-0000-0000A02C0000}"/>
    <cellStyle name="20% - Accent6 4 3 6 2 2" xfId="24736" xr:uid="{00000000-0005-0000-0000-0000A12C0000}"/>
    <cellStyle name="20% - Accent6 4 3 6 3" xfId="17971" xr:uid="{00000000-0005-0000-0000-0000A22C0000}"/>
    <cellStyle name="20% - Accent6 4 3 6 4" xfId="14335" xr:uid="{00000000-0005-0000-0000-0000A32C0000}"/>
    <cellStyle name="20% - Accent6 4 3 7" xfId="7173" xr:uid="{00000000-0005-0000-0000-0000A42C0000}"/>
    <cellStyle name="20% - Accent6 4 3 7 2" xfId="24369" xr:uid="{00000000-0005-0000-0000-0000A52C0000}"/>
    <cellStyle name="20% - Accent6 4 3 7 3" xfId="13968" xr:uid="{00000000-0005-0000-0000-0000A62C0000}"/>
    <cellStyle name="20% - Accent6 4 3 8" xfId="3932" xr:uid="{00000000-0005-0000-0000-0000A72C0000}"/>
    <cellStyle name="20% - Accent6 4 3 8 2" xfId="21128" xr:uid="{00000000-0005-0000-0000-0000A82C0000}"/>
    <cellStyle name="20% - Accent6 4 3 9" xfId="17604" xr:uid="{00000000-0005-0000-0000-0000A92C0000}"/>
    <cellStyle name="20% - Accent6 4 4" xfId="220" xr:uid="{00000000-0005-0000-0000-0000AA2C0000}"/>
    <cellStyle name="20% - Accent6 4 4 2" xfId="1403" xr:uid="{00000000-0005-0000-0000-0000AB2C0000}"/>
    <cellStyle name="20% - Accent6 4 4 2 2" xfId="3004" xr:uid="{00000000-0005-0000-0000-0000AC2C0000}"/>
    <cellStyle name="20% - Accent6 4 4 2 2 2" xfId="9769" xr:uid="{00000000-0005-0000-0000-0000AD2C0000}"/>
    <cellStyle name="20% - Accent6 4 4 2 2 2 2" xfId="26965" xr:uid="{00000000-0005-0000-0000-0000AE2C0000}"/>
    <cellStyle name="20% - Accent6 4 4 2 2 2 3" xfId="16564" xr:uid="{00000000-0005-0000-0000-0000AF2C0000}"/>
    <cellStyle name="20% - Accent6 4 4 2 2 3" xfId="6161" xr:uid="{00000000-0005-0000-0000-0000B02C0000}"/>
    <cellStyle name="20% - Accent6 4 4 2 2 3 2" xfId="23357" xr:uid="{00000000-0005-0000-0000-0000B12C0000}"/>
    <cellStyle name="20% - Accent6 4 4 2 2 4" xfId="20200" xr:uid="{00000000-0005-0000-0000-0000B22C0000}"/>
    <cellStyle name="20% - Accent6 4 4 2 2 5" xfId="12956" xr:uid="{00000000-0005-0000-0000-0000B32C0000}"/>
    <cellStyle name="20% - Accent6 4 4 2 3" xfId="8172" xr:uid="{00000000-0005-0000-0000-0000B42C0000}"/>
    <cellStyle name="20% - Accent6 4 4 2 3 2" xfId="25368" xr:uid="{00000000-0005-0000-0000-0000B52C0000}"/>
    <cellStyle name="20% - Accent6 4 4 2 3 3" xfId="14967" xr:uid="{00000000-0005-0000-0000-0000B62C0000}"/>
    <cellStyle name="20% - Accent6 4 4 2 4" xfId="4564" xr:uid="{00000000-0005-0000-0000-0000B72C0000}"/>
    <cellStyle name="20% - Accent6 4 4 2 4 2" xfId="21760" xr:uid="{00000000-0005-0000-0000-0000B82C0000}"/>
    <cellStyle name="20% - Accent6 4 4 2 5" xfId="18603" xr:uid="{00000000-0005-0000-0000-0000B92C0000}"/>
    <cellStyle name="20% - Accent6 4 4 2 6" xfId="11359" xr:uid="{00000000-0005-0000-0000-0000BA2C0000}"/>
    <cellStyle name="20% - Accent6 4 4 3" xfId="1811" xr:uid="{00000000-0005-0000-0000-0000BB2C0000}"/>
    <cellStyle name="20% - Accent6 4 4 3 2" xfId="3400" xr:uid="{00000000-0005-0000-0000-0000BC2C0000}"/>
    <cellStyle name="20% - Accent6 4 4 3 2 2" xfId="10165" xr:uid="{00000000-0005-0000-0000-0000BD2C0000}"/>
    <cellStyle name="20% - Accent6 4 4 3 2 2 2" xfId="27361" xr:uid="{00000000-0005-0000-0000-0000BE2C0000}"/>
    <cellStyle name="20% - Accent6 4 4 3 2 2 3" xfId="16960" xr:uid="{00000000-0005-0000-0000-0000BF2C0000}"/>
    <cellStyle name="20% - Accent6 4 4 3 2 3" xfId="6557" xr:uid="{00000000-0005-0000-0000-0000C02C0000}"/>
    <cellStyle name="20% - Accent6 4 4 3 2 3 2" xfId="23753" xr:uid="{00000000-0005-0000-0000-0000C12C0000}"/>
    <cellStyle name="20% - Accent6 4 4 3 2 4" xfId="20596" xr:uid="{00000000-0005-0000-0000-0000C22C0000}"/>
    <cellStyle name="20% - Accent6 4 4 3 2 5" xfId="13352" xr:uid="{00000000-0005-0000-0000-0000C32C0000}"/>
    <cellStyle name="20% - Accent6 4 4 3 3" xfId="8580" xr:uid="{00000000-0005-0000-0000-0000C42C0000}"/>
    <cellStyle name="20% - Accent6 4 4 3 3 2" xfId="25776" xr:uid="{00000000-0005-0000-0000-0000C52C0000}"/>
    <cellStyle name="20% - Accent6 4 4 3 3 3" xfId="15375" xr:uid="{00000000-0005-0000-0000-0000C62C0000}"/>
    <cellStyle name="20% - Accent6 4 4 3 4" xfId="4972" xr:uid="{00000000-0005-0000-0000-0000C72C0000}"/>
    <cellStyle name="20% - Accent6 4 4 3 4 2" xfId="22168" xr:uid="{00000000-0005-0000-0000-0000C82C0000}"/>
    <cellStyle name="20% - Accent6 4 4 3 5" xfId="19011" xr:uid="{00000000-0005-0000-0000-0000C92C0000}"/>
    <cellStyle name="20% - Accent6 4 4 3 6" xfId="11767" xr:uid="{00000000-0005-0000-0000-0000CA2C0000}"/>
    <cellStyle name="20% - Accent6 4 4 4" xfId="2412" xr:uid="{00000000-0005-0000-0000-0000CB2C0000}"/>
    <cellStyle name="20% - Accent6 4 4 4 2" xfId="9177" xr:uid="{00000000-0005-0000-0000-0000CC2C0000}"/>
    <cellStyle name="20% - Accent6 4 4 4 2 2" xfId="26373" xr:uid="{00000000-0005-0000-0000-0000CD2C0000}"/>
    <cellStyle name="20% - Accent6 4 4 4 2 3" xfId="15972" xr:uid="{00000000-0005-0000-0000-0000CE2C0000}"/>
    <cellStyle name="20% - Accent6 4 4 4 3" xfId="5569" xr:uid="{00000000-0005-0000-0000-0000CF2C0000}"/>
    <cellStyle name="20% - Accent6 4 4 4 3 2" xfId="22765" xr:uid="{00000000-0005-0000-0000-0000D02C0000}"/>
    <cellStyle name="20% - Accent6 4 4 4 4" xfId="19608" xr:uid="{00000000-0005-0000-0000-0000D12C0000}"/>
    <cellStyle name="20% - Accent6 4 4 4 5" xfId="12364" xr:uid="{00000000-0005-0000-0000-0000D22C0000}"/>
    <cellStyle name="20% - Accent6 4 4 5" xfId="995" xr:uid="{00000000-0005-0000-0000-0000D32C0000}"/>
    <cellStyle name="20% - Accent6 4 4 5 2" xfId="7764" xr:uid="{00000000-0005-0000-0000-0000D42C0000}"/>
    <cellStyle name="20% - Accent6 4 4 5 2 2" xfId="24960" xr:uid="{00000000-0005-0000-0000-0000D52C0000}"/>
    <cellStyle name="20% - Accent6 4 4 5 3" xfId="18195" xr:uid="{00000000-0005-0000-0000-0000D62C0000}"/>
    <cellStyle name="20% - Accent6 4 4 5 4" xfId="14559" xr:uid="{00000000-0005-0000-0000-0000D72C0000}"/>
    <cellStyle name="20% - Accent6 4 4 6" xfId="6989" xr:uid="{00000000-0005-0000-0000-0000D82C0000}"/>
    <cellStyle name="20% - Accent6 4 4 6 2" xfId="24185" xr:uid="{00000000-0005-0000-0000-0000D92C0000}"/>
    <cellStyle name="20% - Accent6 4 4 6 3" xfId="13784" xr:uid="{00000000-0005-0000-0000-0000DA2C0000}"/>
    <cellStyle name="20% - Accent6 4 4 7" xfId="4156" xr:uid="{00000000-0005-0000-0000-0000DB2C0000}"/>
    <cellStyle name="20% - Accent6 4 4 7 2" xfId="21352" xr:uid="{00000000-0005-0000-0000-0000DC2C0000}"/>
    <cellStyle name="20% - Accent6 4 4 8" xfId="17420" xr:uid="{00000000-0005-0000-0000-0000DD2C0000}"/>
    <cellStyle name="20% - Accent6 4 4 9" xfId="10951" xr:uid="{00000000-0005-0000-0000-0000DE2C0000}"/>
    <cellStyle name="20% - Accent6 4 5" xfId="883" xr:uid="{00000000-0005-0000-0000-0000DF2C0000}"/>
    <cellStyle name="20% - Accent6 4 5 2" xfId="2581" xr:uid="{00000000-0005-0000-0000-0000E02C0000}"/>
    <cellStyle name="20% - Accent6 4 5 2 2" xfId="9346" xr:uid="{00000000-0005-0000-0000-0000E12C0000}"/>
    <cellStyle name="20% - Accent6 4 5 2 2 2" xfId="26542" xr:uid="{00000000-0005-0000-0000-0000E22C0000}"/>
    <cellStyle name="20% - Accent6 4 5 2 2 3" xfId="16141" xr:uid="{00000000-0005-0000-0000-0000E32C0000}"/>
    <cellStyle name="20% - Accent6 4 5 2 3" xfId="5738" xr:uid="{00000000-0005-0000-0000-0000E42C0000}"/>
    <cellStyle name="20% - Accent6 4 5 2 3 2" xfId="22934" xr:uid="{00000000-0005-0000-0000-0000E52C0000}"/>
    <cellStyle name="20% - Accent6 4 5 2 4" xfId="19777" xr:uid="{00000000-0005-0000-0000-0000E62C0000}"/>
    <cellStyle name="20% - Accent6 4 5 2 5" xfId="12533" xr:uid="{00000000-0005-0000-0000-0000E72C0000}"/>
    <cellStyle name="20% - Accent6 4 5 3" xfId="7652" xr:uid="{00000000-0005-0000-0000-0000E82C0000}"/>
    <cellStyle name="20% - Accent6 4 5 3 2" xfId="24848" xr:uid="{00000000-0005-0000-0000-0000E92C0000}"/>
    <cellStyle name="20% - Accent6 4 5 3 3" xfId="14447" xr:uid="{00000000-0005-0000-0000-0000EA2C0000}"/>
    <cellStyle name="20% - Accent6 4 5 4" xfId="4044" xr:uid="{00000000-0005-0000-0000-0000EB2C0000}"/>
    <cellStyle name="20% - Accent6 4 5 4 2" xfId="21240" xr:uid="{00000000-0005-0000-0000-0000EC2C0000}"/>
    <cellStyle name="20% - Accent6 4 5 5" xfId="18083" xr:uid="{00000000-0005-0000-0000-0000ED2C0000}"/>
    <cellStyle name="20% - Accent6 4 5 6" xfId="10839" xr:uid="{00000000-0005-0000-0000-0000EE2C0000}"/>
    <cellStyle name="20% - Accent6 4 6" xfId="1291" xr:uid="{00000000-0005-0000-0000-0000EF2C0000}"/>
    <cellStyle name="20% - Accent6 4 6 2" xfId="2892" xr:uid="{00000000-0005-0000-0000-0000F02C0000}"/>
    <cellStyle name="20% - Accent6 4 6 2 2" xfId="9657" xr:uid="{00000000-0005-0000-0000-0000F12C0000}"/>
    <cellStyle name="20% - Accent6 4 6 2 2 2" xfId="26853" xr:uid="{00000000-0005-0000-0000-0000F22C0000}"/>
    <cellStyle name="20% - Accent6 4 6 2 2 3" xfId="16452" xr:uid="{00000000-0005-0000-0000-0000F32C0000}"/>
    <cellStyle name="20% - Accent6 4 6 2 3" xfId="6049" xr:uid="{00000000-0005-0000-0000-0000F42C0000}"/>
    <cellStyle name="20% - Accent6 4 6 2 3 2" xfId="23245" xr:uid="{00000000-0005-0000-0000-0000F52C0000}"/>
    <cellStyle name="20% - Accent6 4 6 2 4" xfId="20088" xr:uid="{00000000-0005-0000-0000-0000F62C0000}"/>
    <cellStyle name="20% - Accent6 4 6 2 5" xfId="12844" xr:uid="{00000000-0005-0000-0000-0000F72C0000}"/>
    <cellStyle name="20% - Accent6 4 6 3" xfId="8060" xr:uid="{00000000-0005-0000-0000-0000F82C0000}"/>
    <cellStyle name="20% - Accent6 4 6 3 2" xfId="25256" xr:uid="{00000000-0005-0000-0000-0000F92C0000}"/>
    <cellStyle name="20% - Accent6 4 6 3 3" xfId="14855" xr:uid="{00000000-0005-0000-0000-0000FA2C0000}"/>
    <cellStyle name="20% - Accent6 4 6 4" xfId="4452" xr:uid="{00000000-0005-0000-0000-0000FB2C0000}"/>
    <cellStyle name="20% - Accent6 4 6 4 2" xfId="21648" xr:uid="{00000000-0005-0000-0000-0000FC2C0000}"/>
    <cellStyle name="20% - Accent6 4 6 5" xfId="18491" xr:uid="{00000000-0005-0000-0000-0000FD2C0000}"/>
    <cellStyle name="20% - Accent6 4 6 6" xfId="11247" xr:uid="{00000000-0005-0000-0000-0000FE2C0000}"/>
    <cellStyle name="20% - Accent6 4 7" xfId="1699" xr:uid="{00000000-0005-0000-0000-0000FF2C0000}"/>
    <cellStyle name="20% - Accent6 4 7 2" xfId="3288" xr:uid="{00000000-0005-0000-0000-0000002D0000}"/>
    <cellStyle name="20% - Accent6 4 7 2 2" xfId="10053" xr:uid="{00000000-0005-0000-0000-0000012D0000}"/>
    <cellStyle name="20% - Accent6 4 7 2 2 2" xfId="27249" xr:uid="{00000000-0005-0000-0000-0000022D0000}"/>
    <cellStyle name="20% - Accent6 4 7 2 2 3" xfId="16848" xr:uid="{00000000-0005-0000-0000-0000032D0000}"/>
    <cellStyle name="20% - Accent6 4 7 2 3" xfId="6445" xr:uid="{00000000-0005-0000-0000-0000042D0000}"/>
    <cellStyle name="20% - Accent6 4 7 2 3 2" xfId="23641" xr:uid="{00000000-0005-0000-0000-0000052D0000}"/>
    <cellStyle name="20% - Accent6 4 7 2 4" xfId="20484" xr:uid="{00000000-0005-0000-0000-0000062D0000}"/>
    <cellStyle name="20% - Accent6 4 7 2 5" xfId="13240" xr:uid="{00000000-0005-0000-0000-0000072D0000}"/>
    <cellStyle name="20% - Accent6 4 7 3" xfId="8468" xr:uid="{00000000-0005-0000-0000-0000082D0000}"/>
    <cellStyle name="20% - Accent6 4 7 3 2" xfId="25664" xr:uid="{00000000-0005-0000-0000-0000092D0000}"/>
    <cellStyle name="20% - Accent6 4 7 3 3" xfId="15263" xr:uid="{00000000-0005-0000-0000-00000A2D0000}"/>
    <cellStyle name="20% - Accent6 4 7 4" xfId="4860" xr:uid="{00000000-0005-0000-0000-00000B2D0000}"/>
    <cellStyle name="20% - Accent6 4 7 4 2" xfId="22056" xr:uid="{00000000-0005-0000-0000-00000C2D0000}"/>
    <cellStyle name="20% - Accent6 4 7 5" xfId="18899" xr:uid="{00000000-0005-0000-0000-00000D2D0000}"/>
    <cellStyle name="20% - Accent6 4 7 6" xfId="11655" xr:uid="{00000000-0005-0000-0000-00000E2D0000}"/>
    <cellStyle name="20% - Accent6 4 8" xfId="2170" xr:uid="{00000000-0005-0000-0000-00000F2D0000}"/>
    <cellStyle name="20% - Accent6 4 8 2" xfId="8936" xr:uid="{00000000-0005-0000-0000-0000102D0000}"/>
    <cellStyle name="20% - Accent6 4 8 2 2" xfId="26132" xr:uid="{00000000-0005-0000-0000-0000112D0000}"/>
    <cellStyle name="20% - Accent6 4 8 2 3" xfId="15731" xr:uid="{00000000-0005-0000-0000-0000122D0000}"/>
    <cellStyle name="20% - Accent6 4 8 3" xfId="5328" xr:uid="{00000000-0005-0000-0000-0000132D0000}"/>
    <cellStyle name="20% - Accent6 4 8 3 2" xfId="22524" xr:uid="{00000000-0005-0000-0000-0000142D0000}"/>
    <cellStyle name="20% - Accent6 4 8 4" xfId="19367" xr:uid="{00000000-0005-0000-0000-0000152D0000}"/>
    <cellStyle name="20% - Accent6 4 8 5" xfId="12123" xr:uid="{00000000-0005-0000-0000-0000162D0000}"/>
    <cellStyle name="20% - Accent6 4 9" xfId="587" xr:uid="{00000000-0005-0000-0000-0000172D0000}"/>
    <cellStyle name="20% - Accent6 4 9 2" xfId="7356" xr:uid="{00000000-0005-0000-0000-0000182D0000}"/>
    <cellStyle name="20% - Accent6 4 9 2 2" xfId="24552" xr:uid="{00000000-0005-0000-0000-0000192D0000}"/>
    <cellStyle name="20% - Accent6 4 9 3" xfId="17787" xr:uid="{00000000-0005-0000-0000-00001A2D0000}"/>
    <cellStyle name="20% - Accent6 4 9 4" xfId="14151" xr:uid="{00000000-0005-0000-0000-00001B2D0000}"/>
    <cellStyle name="20% - Accent6 5" xfId="166" xr:uid="{00000000-0005-0000-0000-00001C2D0000}"/>
    <cellStyle name="20% - Accent6 5 10" xfId="27704" xr:uid="{00000000-0005-0000-0000-00001D2D0000}"/>
    <cellStyle name="20% - Accent6 5 11" xfId="10492" xr:uid="{00000000-0005-0000-0000-00001E2D0000}"/>
    <cellStyle name="20% - Accent6 5 2" xfId="944" xr:uid="{00000000-0005-0000-0000-00001F2D0000}"/>
    <cellStyle name="20% - Accent6 5 2 2" xfId="2614" xr:uid="{00000000-0005-0000-0000-0000202D0000}"/>
    <cellStyle name="20% - Accent6 5 2 2 2" xfId="9379" xr:uid="{00000000-0005-0000-0000-0000212D0000}"/>
    <cellStyle name="20% - Accent6 5 2 2 2 2" xfId="26575" xr:uid="{00000000-0005-0000-0000-0000222D0000}"/>
    <cellStyle name="20% - Accent6 5 2 2 2 3" xfId="16174" xr:uid="{00000000-0005-0000-0000-0000232D0000}"/>
    <cellStyle name="20% - Accent6 5 2 2 3" xfId="5771" xr:uid="{00000000-0005-0000-0000-0000242D0000}"/>
    <cellStyle name="20% - Accent6 5 2 2 3 2" xfId="22967" xr:uid="{00000000-0005-0000-0000-0000252D0000}"/>
    <cellStyle name="20% - Accent6 5 2 2 4" xfId="19810" xr:uid="{00000000-0005-0000-0000-0000262D0000}"/>
    <cellStyle name="20% - Accent6 5 2 2 5" xfId="12566" xr:uid="{00000000-0005-0000-0000-0000272D0000}"/>
    <cellStyle name="20% - Accent6 5 2 3" xfId="7713" xr:uid="{00000000-0005-0000-0000-0000282D0000}"/>
    <cellStyle name="20% - Accent6 5 2 3 2" xfId="24909" xr:uid="{00000000-0005-0000-0000-0000292D0000}"/>
    <cellStyle name="20% - Accent6 5 2 3 3" xfId="14508" xr:uid="{00000000-0005-0000-0000-00002A2D0000}"/>
    <cellStyle name="20% - Accent6 5 2 4" xfId="4105" xr:uid="{00000000-0005-0000-0000-00002B2D0000}"/>
    <cellStyle name="20% - Accent6 5 2 4 2" xfId="21301" xr:uid="{00000000-0005-0000-0000-00002C2D0000}"/>
    <cellStyle name="20% - Accent6 5 2 5" xfId="18144" xr:uid="{00000000-0005-0000-0000-00002D2D0000}"/>
    <cellStyle name="20% - Accent6 5 2 6" xfId="10900" xr:uid="{00000000-0005-0000-0000-00002E2D0000}"/>
    <cellStyle name="20% - Accent6 5 3" xfId="1352" xr:uid="{00000000-0005-0000-0000-00002F2D0000}"/>
    <cellStyle name="20% - Accent6 5 3 2" xfId="2953" xr:uid="{00000000-0005-0000-0000-0000302D0000}"/>
    <cellStyle name="20% - Accent6 5 3 2 2" xfId="9718" xr:uid="{00000000-0005-0000-0000-0000312D0000}"/>
    <cellStyle name="20% - Accent6 5 3 2 2 2" xfId="26914" xr:uid="{00000000-0005-0000-0000-0000322D0000}"/>
    <cellStyle name="20% - Accent6 5 3 2 2 3" xfId="16513" xr:uid="{00000000-0005-0000-0000-0000332D0000}"/>
    <cellStyle name="20% - Accent6 5 3 2 3" xfId="6110" xr:uid="{00000000-0005-0000-0000-0000342D0000}"/>
    <cellStyle name="20% - Accent6 5 3 2 3 2" xfId="23306" xr:uid="{00000000-0005-0000-0000-0000352D0000}"/>
    <cellStyle name="20% - Accent6 5 3 2 4" xfId="20149" xr:uid="{00000000-0005-0000-0000-0000362D0000}"/>
    <cellStyle name="20% - Accent6 5 3 2 5" xfId="12905" xr:uid="{00000000-0005-0000-0000-0000372D0000}"/>
    <cellStyle name="20% - Accent6 5 3 3" xfId="8121" xr:uid="{00000000-0005-0000-0000-0000382D0000}"/>
    <cellStyle name="20% - Accent6 5 3 3 2" xfId="25317" xr:uid="{00000000-0005-0000-0000-0000392D0000}"/>
    <cellStyle name="20% - Accent6 5 3 3 3" xfId="14916" xr:uid="{00000000-0005-0000-0000-00003A2D0000}"/>
    <cellStyle name="20% - Accent6 5 3 4" xfId="4513" xr:uid="{00000000-0005-0000-0000-00003B2D0000}"/>
    <cellStyle name="20% - Accent6 5 3 4 2" xfId="21709" xr:uid="{00000000-0005-0000-0000-00003C2D0000}"/>
    <cellStyle name="20% - Accent6 5 3 5" xfId="18552" xr:uid="{00000000-0005-0000-0000-00003D2D0000}"/>
    <cellStyle name="20% - Accent6 5 3 6" xfId="11308" xr:uid="{00000000-0005-0000-0000-00003E2D0000}"/>
    <cellStyle name="20% - Accent6 5 4" xfId="1760" xr:uid="{00000000-0005-0000-0000-00003F2D0000}"/>
    <cellStyle name="20% - Accent6 5 4 2" xfId="3349" xr:uid="{00000000-0005-0000-0000-0000402D0000}"/>
    <cellStyle name="20% - Accent6 5 4 2 2" xfId="10114" xr:uid="{00000000-0005-0000-0000-0000412D0000}"/>
    <cellStyle name="20% - Accent6 5 4 2 2 2" xfId="27310" xr:uid="{00000000-0005-0000-0000-0000422D0000}"/>
    <cellStyle name="20% - Accent6 5 4 2 2 3" xfId="16909" xr:uid="{00000000-0005-0000-0000-0000432D0000}"/>
    <cellStyle name="20% - Accent6 5 4 2 3" xfId="6506" xr:uid="{00000000-0005-0000-0000-0000442D0000}"/>
    <cellStyle name="20% - Accent6 5 4 2 3 2" xfId="23702" xr:uid="{00000000-0005-0000-0000-0000452D0000}"/>
    <cellStyle name="20% - Accent6 5 4 2 4" xfId="20545" xr:uid="{00000000-0005-0000-0000-0000462D0000}"/>
    <cellStyle name="20% - Accent6 5 4 2 5" xfId="13301" xr:uid="{00000000-0005-0000-0000-0000472D0000}"/>
    <cellStyle name="20% - Accent6 5 4 3" xfId="8529" xr:uid="{00000000-0005-0000-0000-0000482D0000}"/>
    <cellStyle name="20% - Accent6 5 4 3 2" xfId="25725" xr:uid="{00000000-0005-0000-0000-0000492D0000}"/>
    <cellStyle name="20% - Accent6 5 4 3 3" xfId="15324" xr:uid="{00000000-0005-0000-0000-00004A2D0000}"/>
    <cellStyle name="20% - Accent6 5 4 4" xfId="4921" xr:uid="{00000000-0005-0000-0000-00004B2D0000}"/>
    <cellStyle name="20% - Accent6 5 4 4 2" xfId="22117" xr:uid="{00000000-0005-0000-0000-00004C2D0000}"/>
    <cellStyle name="20% - Accent6 5 4 5" xfId="18960" xr:uid="{00000000-0005-0000-0000-00004D2D0000}"/>
    <cellStyle name="20% - Accent6 5 4 6" xfId="11716" xr:uid="{00000000-0005-0000-0000-00004E2D0000}"/>
    <cellStyle name="20% - Accent6 5 5" xfId="2119" xr:uid="{00000000-0005-0000-0000-00004F2D0000}"/>
    <cellStyle name="20% - Accent6 5 5 2" xfId="8885" xr:uid="{00000000-0005-0000-0000-0000502D0000}"/>
    <cellStyle name="20% - Accent6 5 5 2 2" xfId="26081" xr:uid="{00000000-0005-0000-0000-0000512D0000}"/>
    <cellStyle name="20% - Accent6 5 5 2 3" xfId="15680" xr:uid="{00000000-0005-0000-0000-0000522D0000}"/>
    <cellStyle name="20% - Accent6 5 5 3" xfId="5277" xr:uid="{00000000-0005-0000-0000-0000532D0000}"/>
    <cellStyle name="20% - Accent6 5 5 3 2" xfId="22473" xr:uid="{00000000-0005-0000-0000-0000542D0000}"/>
    <cellStyle name="20% - Accent6 5 5 4" xfId="19316" xr:uid="{00000000-0005-0000-0000-0000552D0000}"/>
    <cellStyle name="20% - Accent6 5 5 5" xfId="12072" xr:uid="{00000000-0005-0000-0000-0000562D0000}"/>
    <cellStyle name="20% - Accent6 5 6" xfId="536" xr:uid="{00000000-0005-0000-0000-0000572D0000}"/>
    <cellStyle name="20% - Accent6 5 6 2" xfId="7305" xr:uid="{00000000-0005-0000-0000-0000582D0000}"/>
    <cellStyle name="20% - Accent6 5 6 2 2" xfId="24501" xr:uid="{00000000-0005-0000-0000-0000592D0000}"/>
    <cellStyle name="20% - Accent6 5 6 3" xfId="17736" xr:uid="{00000000-0005-0000-0000-00005A2D0000}"/>
    <cellStyle name="20% - Accent6 5 6 4" xfId="14100" xr:uid="{00000000-0005-0000-0000-00005B2D0000}"/>
    <cellStyle name="20% - Accent6 5 7" xfId="6938" xr:uid="{00000000-0005-0000-0000-00005C2D0000}"/>
    <cellStyle name="20% - Accent6 5 7 2" xfId="24134" xr:uid="{00000000-0005-0000-0000-00005D2D0000}"/>
    <cellStyle name="20% - Accent6 5 7 3" xfId="13733" xr:uid="{00000000-0005-0000-0000-00005E2D0000}"/>
    <cellStyle name="20% - Accent6 5 8" xfId="3697" xr:uid="{00000000-0005-0000-0000-00005F2D0000}"/>
    <cellStyle name="20% - Accent6 5 8 2" xfId="20893" xr:uid="{00000000-0005-0000-0000-0000602D0000}"/>
    <cellStyle name="20% - Accent6 5 9" xfId="17369" xr:uid="{00000000-0005-0000-0000-0000612D0000}"/>
    <cellStyle name="20% - Accent6 6" xfId="255" xr:uid="{00000000-0005-0000-0000-0000622D0000}"/>
    <cellStyle name="20% - Accent6 6 10" xfId="27790" xr:uid="{00000000-0005-0000-0000-0000632D0000}"/>
    <cellStyle name="20% - Accent6 6 11" xfId="10578" xr:uid="{00000000-0005-0000-0000-0000642D0000}"/>
    <cellStyle name="20% - Accent6 6 2" xfId="1030" xr:uid="{00000000-0005-0000-0000-0000652D0000}"/>
    <cellStyle name="20% - Accent6 6 2 2" xfId="2643" xr:uid="{00000000-0005-0000-0000-0000662D0000}"/>
    <cellStyle name="20% - Accent6 6 2 2 2" xfId="9408" xr:uid="{00000000-0005-0000-0000-0000672D0000}"/>
    <cellStyle name="20% - Accent6 6 2 2 2 2" xfId="26604" xr:uid="{00000000-0005-0000-0000-0000682D0000}"/>
    <cellStyle name="20% - Accent6 6 2 2 2 3" xfId="16203" xr:uid="{00000000-0005-0000-0000-0000692D0000}"/>
    <cellStyle name="20% - Accent6 6 2 2 3" xfId="5800" xr:uid="{00000000-0005-0000-0000-00006A2D0000}"/>
    <cellStyle name="20% - Accent6 6 2 2 3 2" xfId="22996" xr:uid="{00000000-0005-0000-0000-00006B2D0000}"/>
    <cellStyle name="20% - Accent6 6 2 2 4" xfId="19839" xr:uid="{00000000-0005-0000-0000-00006C2D0000}"/>
    <cellStyle name="20% - Accent6 6 2 2 5" xfId="12595" xr:uid="{00000000-0005-0000-0000-00006D2D0000}"/>
    <cellStyle name="20% - Accent6 6 2 3" xfId="7799" xr:uid="{00000000-0005-0000-0000-00006E2D0000}"/>
    <cellStyle name="20% - Accent6 6 2 3 2" xfId="24995" xr:uid="{00000000-0005-0000-0000-00006F2D0000}"/>
    <cellStyle name="20% - Accent6 6 2 3 3" xfId="14594" xr:uid="{00000000-0005-0000-0000-0000702D0000}"/>
    <cellStyle name="20% - Accent6 6 2 4" xfId="4191" xr:uid="{00000000-0005-0000-0000-0000712D0000}"/>
    <cellStyle name="20% - Accent6 6 2 4 2" xfId="21387" xr:uid="{00000000-0005-0000-0000-0000722D0000}"/>
    <cellStyle name="20% - Accent6 6 2 5" xfId="18230" xr:uid="{00000000-0005-0000-0000-0000732D0000}"/>
    <cellStyle name="20% - Accent6 6 2 6" xfId="10986" xr:uid="{00000000-0005-0000-0000-0000742D0000}"/>
    <cellStyle name="20% - Accent6 6 3" xfId="1438" xr:uid="{00000000-0005-0000-0000-0000752D0000}"/>
    <cellStyle name="20% - Accent6 6 3 2" xfId="3039" xr:uid="{00000000-0005-0000-0000-0000762D0000}"/>
    <cellStyle name="20% - Accent6 6 3 2 2" xfId="9804" xr:uid="{00000000-0005-0000-0000-0000772D0000}"/>
    <cellStyle name="20% - Accent6 6 3 2 2 2" xfId="27000" xr:uid="{00000000-0005-0000-0000-0000782D0000}"/>
    <cellStyle name="20% - Accent6 6 3 2 2 3" xfId="16599" xr:uid="{00000000-0005-0000-0000-0000792D0000}"/>
    <cellStyle name="20% - Accent6 6 3 2 3" xfId="6196" xr:uid="{00000000-0005-0000-0000-00007A2D0000}"/>
    <cellStyle name="20% - Accent6 6 3 2 3 2" xfId="23392" xr:uid="{00000000-0005-0000-0000-00007B2D0000}"/>
    <cellStyle name="20% - Accent6 6 3 2 4" xfId="20235" xr:uid="{00000000-0005-0000-0000-00007C2D0000}"/>
    <cellStyle name="20% - Accent6 6 3 2 5" xfId="12991" xr:uid="{00000000-0005-0000-0000-00007D2D0000}"/>
    <cellStyle name="20% - Accent6 6 3 3" xfId="8207" xr:uid="{00000000-0005-0000-0000-00007E2D0000}"/>
    <cellStyle name="20% - Accent6 6 3 3 2" xfId="25403" xr:uid="{00000000-0005-0000-0000-00007F2D0000}"/>
    <cellStyle name="20% - Accent6 6 3 3 3" xfId="15002" xr:uid="{00000000-0005-0000-0000-0000802D0000}"/>
    <cellStyle name="20% - Accent6 6 3 4" xfId="4599" xr:uid="{00000000-0005-0000-0000-0000812D0000}"/>
    <cellStyle name="20% - Accent6 6 3 4 2" xfId="21795" xr:uid="{00000000-0005-0000-0000-0000822D0000}"/>
    <cellStyle name="20% - Accent6 6 3 5" xfId="18638" xr:uid="{00000000-0005-0000-0000-0000832D0000}"/>
    <cellStyle name="20% - Accent6 6 3 6" xfId="11394" xr:uid="{00000000-0005-0000-0000-0000842D0000}"/>
    <cellStyle name="20% - Accent6 6 4" xfId="1846" xr:uid="{00000000-0005-0000-0000-0000852D0000}"/>
    <cellStyle name="20% - Accent6 6 4 2" xfId="3435" xr:uid="{00000000-0005-0000-0000-0000862D0000}"/>
    <cellStyle name="20% - Accent6 6 4 2 2" xfId="10200" xr:uid="{00000000-0005-0000-0000-0000872D0000}"/>
    <cellStyle name="20% - Accent6 6 4 2 2 2" xfId="27396" xr:uid="{00000000-0005-0000-0000-0000882D0000}"/>
    <cellStyle name="20% - Accent6 6 4 2 2 3" xfId="16995" xr:uid="{00000000-0005-0000-0000-0000892D0000}"/>
    <cellStyle name="20% - Accent6 6 4 2 3" xfId="6592" xr:uid="{00000000-0005-0000-0000-00008A2D0000}"/>
    <cellStyle name="20% - Accent6 6 4 2 3 2" xfId="23788" xr:uid="{00000000-0005-0000-0000-00008B2D0000}"/>
    <cellStyle name="20% - Accent6 6 4 2 4" xfId="20631" xr:uid="{00000000-0005-0000-0000-00008C2D0000}"/>
    <cellStyle name="20% - Accent6 6 4 2 5" xfId="13387" xr:uid="{00000000-0005-0000-0000-00008D2D0000}"/>
    <cellStyle name="20% - Accent6 6 4 3" xfId="8615" xr:uid="{00000000-0005-0000-0000-00008E2D0000}"/>
    <cellStyle name="20% - Accent6 6 4 3 2" xfId="25811" xr:uid="{00000000-0005-0000-0000-00008F2D0000}"/>
    <cellStyle name="20% - Accent6 6 4 3 3" xfId="15410" xr:uid="{00000000-0005-0000-0000-0000902D0000}"/>
    <cellStyle name="20% - Accent6 6 4 4" xfId="5007" xr:uid="{00000000-0005-0000-0000-0000912D0000}"/>
    <cellStyle name="20% - Accent6 6 4 4 2" xfId="22203" xr:uid="{00000000-0005-0000-0000-0000922D0000}"/>
    <cellStyle name="20% - Accent6 6 4 5" xfId="19046" xr:uid="{00000000-0005-0000-0000-0000932D0000}"/>
    <cellStyle name="20% - Accent6 6 4 6" xfId="11802" xr:uid="{00000000-0005-0000-0000-0000942D0000}"/>
    <cellStyle name="20% - Accent6 6 5" xfId="2205" xr:uid="{00000000-0005-0000-0000-0000952D0000}"/>
    <cellStyle name="20% - Accent6 6 5 2" xfId="8971" xr:uid="{00000000-0005-0000-0000-0000962D0000}"/>
    <cellStyle name="20% - Accent6 6 5 2 2" xfId="26167" xr:uid="{00000000-0005-0000-0000-0000972D0000}"/>
    <cellStyle name="20% - Accent6 6 5 2 3" xfId="15766" xr:uid="{00000000-0005-0000-0000-0000982D0000}"/>
    <cellStyle name="20% - Accent6 6 5 3" xfId="5363" xr:uid="{00000000-0005-0000-0000-0000992D0000}"/>
    <cellStyle name="20% - Accent6 6 5 3 2" xfId="22559" xr:uid="{00000000-0005-0000-0000-00009A2D0000}"/>
    <cellStyle name="20% - Accent6 6 5 4" xfId="19402" xr:uid="{00000000-0005-0000-0000-00009B2D0000}"/>
    <cellStyle name="20% - Accent6 6 5 5" xfId="12158" xr:uid="{00000000-0005-0000-0000-00009C2D0000}"/>
    <cellStyle name="20% - Accent6 6 6" xfId="622" xr:uid="{00000000-0005-0000-0000-00009D2D0000}"/>
    <cellStyle name="20% - Accent6 6 6 2" xfId="7391" xr:uid="{00000000-0005-0000-0000-00009E2D0000}"/>
    <cellStyle name="20% - Accent6 6 6 2 2" xfId="24587" xr:uid="{00000000-0005-0000-0000-00009F2D0000}"/>
    <cellStyle name="20% - Accent6 6 6 3" xfId="17822" xr:uid="{00000000-0005-0000-0000-0000A02D0000}"/>
    <cellStyle name="20% - Accent6 6 6 4" xfId="14186" xr:uid="{00000000-0005-0000-0000-0000A12D0000}"/>
    <cellStyle name="20% - Accent6 6 7" xfId="7024" xr:uid="{00000000-0005-0000-0000-0000A22D0000}"/>
    <cellStyle name="20% - Accent6 6 7 2" xfId="24220" xr:uid="{00000000-0005-0000-0000-0000A32D0000}"/>
    <cellStyle name="20% - Accent6 6 7 3" xfId="13819" xr:uid="{00000000-0005-0000-0000-0000A42D0000}"/>
    <cellStyle name="20% - Accent6 6 8" xfId="3783" xr:uid="{00000000-0005-0000-0000-0000A52D0000}"/>
    <cellStyle name="20% - Accent6 6 8 2" xfId="20979" xr:uid="{00000000-0005-0000-0000-0000A62D0000}"/>
    <cellStyle name="20% - Accent6 6 9" xfId="17455" xr:uid="{00000000-0005-0000-0000-0000A72D0000}"/>
    <cellStyle name="20% - Accent6 7" xfId="341" xr:uid="{00000000-0005-0000-0000-0000A82D0000}"/>
    <cellStyle name="20% - Accent6 7 10" xfId="27876" xr:uid="{00000000-0005-0000-0000-0000A92D0000}"/>
    <cellStyle name="20% - Accent6 7 11" xfId="10664" xr:uid="{00000000-0005-0000-0000-0000AA2D0000}"/>
    <cellStyle name="20% - Accent6 7 2" xfId="1116" xr:uid="{00000000-0005-0000-0000-0000AB2D0000}"/>
    <cellStyle name="20% - Accent6 7 2 2" xfId="2729" xr:uid="{00000000-0005-0000-0000-0000AC2D0000}"/>
    <cellStyle name="20% - Accent6 7 2 2 2" xfId="9494" xr:uid="{00000000-0005-0000-0000-0000AD2D0000}"/>
    <cellStyle name="20% - Accent6 7 2 2 2 2" xfId="26690" xr:uid="{00000000-0005-0000-0000-0000AE2D0000}"/>
    <cellStyle name="20% - Accent6 7 2 2 2 3" xfId="16289" xr:uid="{00000000-0005-0000-0000-0000AF2D0000}"/>
    <cellStyle name="20% - Accent6 7 2 2 3" xfId="5886" xr:uid="{00000000-0005-0000-0000-0000B02D0000}"/>
    <cellStyle name="20% - Accent6 7 2 2 3 2" xfId="23082" xr:uid="{00000000-0005-0000-0000-0000B12D0000}"/>
    <cellStyle name="20% - Accent6 7 2 2 4" xfId="19925" xr:uid="{00000000-0005-0000-0000-0000B22D0000}"/>
    <cellStyle name="20% - Accent6 7 2 2 5" xfId="12681" xr:uid="{00000000-0005-0000-0000-0000B32D0000}"/>
    <cellStyle name="20% - Accent6 7 2 3" xfId="7885" xr:uid="{00000000-0005-0000-0000-0000B42D0000}"/>
    <cellStyle name="20% - Accent6 7 2 3 2" xfId="25081" xr:uid="{00000000-0005-0000-0000-0000B52D0000}"/>
    <cellStyle name="20% - Accent6 7 2 3 3" xfId="14680" xr:uid="{00000000-0005-0000-0000-0000B62D0000}"/>
    <cellStyle name="20% - Accent6 7 2 4" xfId="4277" xr:uid="{00000000-0005-0000-0000-0000B72D0000}"/>
    <cellStyle name="20% - Accent6 7 2 4 2" xfId="21473" xr:uid="{00000000-0005-0000-0000-0000B82D0000}"/>
    <cellStyle name="20% - Accent6 7 2 5" xfId="18316" xr:uid="{00000000-0005-0000-0000-0000B92D0000}"/>
    <cellStyle name="20% - Accent6 7 2 6" xfId="11072" xr:uid="{00000000-0005-0000-0000-0000BA2D0000}"/>
    <cellStyle name="20% - Accent6 7 3" xfId="1524" xr:uid="{00000000-0005-0000-0000-0000BB2D0000}"/>
    <cellStyle name="20% - Accent6 7 3 2" xfId="3125" xr:uid="{00000000-0005-0000-0000-0000BC2D0000}"/>
    <cellStyle name="20% - Accent6 7 3 2 2" xfId="9890" xr:uid="{00000000-0005-0000-0000-0000BD2D0000}"/>
    <cellStyle name="20% - Accent6 7 3 2 2 2" xfId="27086" xr:uid="{00000000-0005-0000-0000-0000BE2D0000}"/>
    <cellStyle name="20% - Accent6 7 3 2 2 3" xfId="16685" xr:uid="{00000000-0005-0000-0000-0000BF2D0000}"/>
    <cellStyle name="20% - Accent6 7 3 2 3" xfId="6282" xr:uid="{00000000-0005-0000-0000-0000C02D0000}"/>
    <cellStyle name="20% - Accent6 7 3 2 3 2" xfId="23478" xr:uid="{00000000-0005-0000-0000-0000C12D0000}"/>
    <cellStyle name="20% - Accent6 7 3 2 4" xfId="20321" xr:uid="{00000000-0005-0000-0000-0000C22D0000}"/>
    <cellStyle name="20% - Accent6 7 3 2 5" xfId="13077" xr:uid="{00000000-0005-0000-0000-0000C32D0000}"/>
    <cellStyle name="20% - Accent6 7 3 3" xfId="8293" xr:uid="{00000000-0005-0000-0000-0000C42D0000}"/>
    <cellStyle name="20% - Accent6 7 3 3 2" xfId="25489" xr:uid="{00000000-0005-0000-0000-0000C52D0000}"/>
    <cellStyle name="20% - Accent6 7 3 3 3" xfId="15088" xr:uid="{00000000-0005-0000-0000-0000C62D0000}"/>
    <cellStyle name="20% - Accent6 7 3 4" xfId="4685" xr:uid="{00000000-0005-0000-0000-0000C72D0000}"/>
    <cellStyle name="20% - Accent6 7 3 4 2" xfId="21881" xr:uid="{00000000-0005-0000-0000-0000C82D0000}"/>
    <cellStyle name="20% - Accent6 7 3 5" xfId="18724" xr:uid="{00000000-0005-0000-0000-0000C92D0000}"/>
    <cellStyle name="20% - Accent6 7 3 6" xfId="11480" xr:uid="{00000000-0005-0000-0000-0000CA2D0000}"/>
    <cellStyle name="20% - Accent6 7 4" xfId="1932" xr:uid="{00000000-0005-0000-0000-0000CB2D0000}"/>
    <cellStyle name="20% - Accent6 7 4 2" xfId="3521" xr:uid="{00000000-0005-0000-0000-0000CC2D0000}"/>
    <cellStyle name="20% - Accent6 7 4 2 2" xfId="10286" xr:uid="{00000000-0005-0000-0000-0000CD2D0000}"/>
    <cellStyle name="20% - Accent6 7 4 2 2 2" xfId="27482" xr:uid="{00000000-0005-0000-0000-0000CE2D0000}"/>
    <cellStyle name="20% - Accent6 7 4 2 2 3" xfId="17081" xr:uid="{00000000-0005-0000-0000-0000CF2D0000}"/>
    <cellStyle name="20% - Accent6 7 4 2 3" xfId="6678" xr:uid="{00000000-0005-0000-0000-0000D02D0000}"/>
    <cellStyle name="20% - Accent6 7 4 2 3 2" xfId="23874" xr:uid="{00000000-0005-0000-0000-0000D12D0000}"/>
    <cellStyle name="20% - Accent6 7 4 2 4" xfId="20717" xr:uid="{00000000-0005-0000-0000-0000D22D0000}"/>
    <cellStyle name="20% - Accent6 7 4 2 5" xfId="13473" xr:uid="{00000000-0005-0000-0000-0000D32D0000}"/>
    <cellStyle name="20% - Accent6 7 4 3" xfId="8701" xr:uid="{00000000-0005-0000-0000-0000D42D0000}"/>
    <cellStyle name="20% - Accent6 7 4 3 2" xfId="25897" xr:uid="{00000000-0005-0000-0000-0000D52D0000}"/>
    <cellStyle name="20% - Accent6 7 4 3 3" xfId="15496" xr:uid="{00000000-0005-0000-0000-0000D62D0000}"/>
    <cellStyle name="20% - Accent6 7 4 4" xfId="5093" xr:uid="{00000000-0005-0000-0000-0000D72D0000}"/>
    <cellStyle name="20% - Accent6 7 4 4 2" xfId="22289" xr:uid="{00000000-0005-0000-0000-0000D82D0000}"/>
    <cellStyle name="20% - Accent6 7 4 5" xfId="19132" xr:uid="{00000000-0005-0000-0000-0000D92D0000}"/>
    <cellStyle name="20% - Accent6 7 4 6" xfId="11888" xr:uid="{00000000-0005-0000-0000-0000DA2D0000}"/>
    <cellStyle name="20% - Accent6 7 5" xfId="2291" xr:uid="{00000000-0005-0000-0000-0000DB2D0000}"/>
    <cellStyle name="20% - Accent6 7 5 2" xfId="9057" xr:uid="{00000000-0005-0000-0000-0000DC2D0000}"/>
    <cellStyle name="20% - Accent6 7 5 2 2" xfId="26253" xr:uid="{00000000-0005-0000-0000-0000DD2D0000}"/>
    <cellStyle name="20% - Accent6 7 5 2 3" xfId="15852" xr:uid="{00000000-0005-0000-0000-0000DE2D0000}"/>
    <cellStyle name="20% - Accent6 7 5 3" xfId="5449" xr:uid="{00000000-0005-0000-0000-0000DF2D0000}"/>
    <cellStyle name="20% - Accent6 7 5 3 2" xfId="22645" xr:uid="{00000000-0005-0000-0000-0000E02D0000}"/>
    <cellStyle name="20% - Accent6 7 5 4" xfId="19488" xr:uid="{00000000-0005-0000-0000-0000E12D0000}"/>
    <cellStyle name="20% - Accent6 7 5 5" xfId="12244" xr:uid="{00000000-0005-0000-0000-0000E22D0000}"/>
    <cellStyle name="20% - Accent6 7 6" xfId="708" xr:uid="{00000000-0005-0000-0000-0000E32D0000}"/>
    <cellStyle name="20% - Accent6 7 6 2" xfId="7477" xr:uid="{00000000-0005-0000-0000-0000E42D0000}"/>
    <cellStyle name="20% - Accent6 7 6 2 2" xfId="24673" xr:uid="{00000000-0005-0000-0000-0000E52D0000}"/>
    <cellStyle name="20% - Accent6 7 6 3" xfId="17908" xr:uid="{00000000-0005-0000-0000-0000E62D0000}"/>
    <cellStyle name="20% - Accent6 7 6 4" xfId="14272" xr:uid="{00000000-0005-0000-0000-0000E72D0000}"/>
    <cellStyle name="20% - Accent6 7 7" xfId="7110" xr:uid="{00000000-0005-0000-0000-0000E82D0000}"/>
    <cellStyle name="20% - Accent6 7 7 2" xfId="24306" xr:uid="{00000000-0005-0000-0000-0000E92D0000}"/>
    <cellStyle name="20% - Accent6 7 7 3" xfId="13905" xr:uid="{00000000-0005-0000-0000-0000EA2D0000}"/>
    <cellStyle name="20% - Accent6 7 8" xfId="3869" xr:uid="{00000000-0005-0000-0000-0000EB2D0000}"/>
    <cellStyle name="20% - Accent6 7 8 2" xfId="21065" xr:uid="{00000000-0005-0000-0000-0000EC2D0000}"/>
    <cellStyle name="20% - Accent6 7 9" xfId="17541" xr:uid="{00000000-0005-0000-0000-0000ED2D0000}"/>
    <cellStyle name="20% - Accent6 8" xfId="353" xr:uid="{00000000-0005-0000-0000-0000EE2D0000}"/>
    <cellStyle name="20% - Accent6 8 10" xfId="27888" xr:uid="{00000000-0005-0000-0000-0000EF2D0000}"/>
    <cellStyle name="20% - Accent6 8 11" xfId="10676" xr:uid="{00000000-0005-0000-0000-0000F02D0000}"/>
    <cellStyle name="20% - Accent6 8 2" xfId="1128" xr:uid="{00000000-0005-0000-0000-0000F12D0000}"/>
    <cellStyle name="20% - Accent6 8 2 2" xfId="2741" xr:uid="{00000000-0005-0000-0000-0000F22D0000}"/>
    <cellStyle name="20% - Accent6 8 2 2 2" xfId="9506" xr:uid="{00000000-0005-0000-0000-0000F32D0000}"/>
    <cellStyle name="20% - Accent6 8 2 2 2 2" xfId="26702" xr:uid="{00000000-0005-0000-0000-0000F42D0000}"/>
    <cellStyle name="20% - Accent6 8 2 2 2 3" xfId="16301" xr:uid="{00000000-0005-0000-0000-0000F52D0000}"/>
    <cellStyle name="20% - Accent6 8 2 2 3" xfId="5898" xr:uid="{00000000-0005-0000-0000-0000F62D0000}"/>
    <cellStyle name="20% - Accent6 8 2 2 3 2" xfId="23094" xr:uid="{00000000-0005-0000-0000-0000F72D0000}"/>
    <cellStyle name="20% - Accent6 8 2 2 4" xfId="19937" xr:uid="{00000000-0005-0000-0000-0000F82D0000}"/>
    <cellStyle name="20% - Accent6 8 2 2 5" xfId="12693" xr:uid="{00000000-0005-0000-0000-0000F92D0000}"/>
    <cellStyle name="20% - Accent6 8 2 3" xfId="7897" xr:uid="{00000000-0005-0000-0000-0000FA2D0000}"/>
    <cellStyle name="20% - Accent6 8 2 3 2" xfId="25093" xr:uid="{00000000-0005-0000-0000-0000FB2D0000}"/>
    <cellStyle name="20% - Accent6 8 2 3 3" xfId="14692" xr:uid="{00000000-0005-0000-0000-0000FC2D0000}"/>
    <cellStyle name="20% - Accent6 8 2 4" xfId="4289" xr:uid="{00000000-0005-0000-0000-0000FD2D0000}"/>
    <cellStyle name="20% - Accent6 8 2 4 2" xfId="21485" xr:uid="{00000000-0005-0000-0000-0000FE2D0000}"/>
    <cellStyle name="20% - Accent6 8 2 5" xfId="18328" xr:uid="{00000000-0005-0000-0000-0000FF2D0000}"/>
    <cellStyle name="20% - Accent6 8 2 6" xfId="11084" xr:uid="{00000000-0005-0000-0000-0000002E0000}"/>
    <cellStyle name="20% - Accent6 8 3" xfId="1536" xr:uid="{00000000-0005-0000-0000-0000012E0000}"/>
    <cellStyle name="20% - Accent6 8 3 2" xfId="3137" xr:uid="{00000000-0005-0000-0000-0000022E0000}"/>
    <cellStyle name="20% - Accent6 8 3 2 2" xfId="9902" xr:uid="{00000000-0005-0000-0000-0000032E0000}"/>
    <cellStyle name="20% - Accent6 8 3 2 2 2" xfId="27098" xr:uid="{00000000-0005-0000-0000-0000042E0000}"/>
    <cellStyle name="20% - Accent6 8 3 2 2 3" xfId="16697" xr:uid="{00000000-0005-0000-0000-0000052E0000}"/>
    <cellStyle name="20% - Accent6 8 3 2 3" xfId="6294" xr:uid="{00000000-0005-0000-0000-0000062E0000}"/>
    <cellStyle name="20% - Accent6 8 3 2 3 2" xfId="23490" xr:uid="{00000000-0005-0000-0000-0000072E0000}"/>
    <cellStyle name="20% - Accent6 8 3 2 4" xfId="20333" xr:uid="{00000000-0005-0000-0000-0000082E0000}"/>
    <cellStyle name="20% - Accent6 8 3 2 5" xfId="13089" xr:uid="{00000000-0005-0000-0000-0000092E0000}"/>
    <cellStyle name="20% - Accent6 8 3 3" xfId="8305" xr:uid="{00000000-0005-0000-0000-00000A2E0000}"/>
    <cellStyle name="20% - Accent6 8 3 3 2" xfId="25501" xr:uid="{00000000-0005-0000-0000-00000B2E0000}"/>
    <cellStyle name="20% - Accent6 8 3 3 3" xfId="15100" xr:uid="{00000000-0005-0000-0000-00000C2E0000}"/>
    <cellStyle name="20% - Accent6 8 3 4" xfId="4697" xr:uid="{00000000-0005-0000-0000-00000D2E0000}"/>
    <cellStyle name="20% - Accent6 8 3 4 2" xfId="21893" xr:uid="{00000000-0005-0000-0000-00000E2E0000}"/>
    <cellStyle name="20% - Accent6 8 3 5" xfId="18736" xr:uid="{00000000-0005-0000-0000-00000F2E0000}"/>
    <cellStyle name="20% - Accent6 8 3 6" xfId="11492" xr:uid="{00000000-0005-0000-0000-0000102E0000}"/>
    <cellStyle name="20% - Accent6 8 4" xfId="1944" xr:uid="{00000000-0005-0000-0000-0000112E0000}"/>
    <cellStyle name="20% - Accent6 8 4 2" xfId="3533" xr:uid="{00000000-0005-0000-0000-0000122E0000}"/>
    <cellStyle name="20% - Accent6 8 4 2 2" xfId="10298" xr:uid="{00000000-0005-0000-0000-0000132E0000}"/>
    <cellStyle name="20% - Accent6 8 4 2 2 2" xfId="27494" xr:uid="{00000000-0005-0000-0000-0000142E0000}"/>
    <cellStyle name="20% - Accent6 8 4 2 2 3" xfId="17093" xr:uid="{00000000-0005-0000-0000-0000152E0000}"/>
    <cellStyle name="20% - Accent6 8 4 2 3" xfId="6690" xr:uid="{00000000-0005-0000-0000-0000162E0000}"/>
    <cellStyle name="20% - Accent6 8 4 2 3 2" xfId="23886" xr:uid="{00000000-0005-0000-0000-0000172E0000}"/>
    <cellStyle name="20% - Accent6 8 4 2 4" xfId="20729" xr:uid="{00000000-0005-0000-0000-0000182E0000}"/>
    <cellStyle name="20% - Accent6 8 4 2 5" xfId="13485" xr:uid="{00000000-0005-0000-0000-0000192E0000}"/>
    <cellStyle name="20% - Accent6 8 4 3" xfId="8713" xr:uid="{00000000-0005-0000-0000-00001A2E0000}"/>
    <cellStyle name="20% - Accent6 8 4 3 2" xfId="25909" xr:uid="{00000000-0005-0000-0000-00001B2E0000}"/>
    <cellStyle name="20% - Accent6 8 4 3 3" xfId="15508" xr:uid="{00000000-0005-0000-0000-00001C2E0000}"/>
    <cellStyle name="20% - Accent6 8 4 4" xfId="5105" xr:uid="{00000000-0005-0000-0000-00001D2E0000}"/>
    <cellStyle name="20% - Accent6 8 4 4 2" xfId="22301" xr:uid="{00000000-0005-0000-0000-00001E2E0000}"/>
    <cellStyle name="20% - Accent6 8 4 5" xfId="19144" xr:uid="{00000000-0005-0000-0000-00001F2E0000}"/>
    <cellStyle name="20% - Accent6 8 4 6" xfId="11900" xr:uid="{00000000-0005-0000-0000-0000202E0000}"/>
    <cellStyle name="20% - Accent6 8 5" xfId="2303" xr:uid="{00000000-0005-0000-0000-0000212E0000}"/>
    <cellStyle name="20% - Accent6 8 5 2" xfId="9069" xr:uid="{00000000-0005-0000-0000-0000222E0000}"/>
    <cellStyle name="20% - Accent6 8 5 2 2" xfId="26265" xr:uid="{00000000-0005-0000-0000-0000232E0000}"/>
    <cellStyle name="20% - Accent6 8 5 2 3" xfId="15864" xr:uid="{00000000-0005-0000-0000-0000242E0000}"/>
    <cellStyle name="20% - Accent6 8 5 3" xfId="5461" xr:uid="{00000000-0005-0000-0000-0000252E0000}"/>
    <cellStyle name="20% - Accent6 8 5 3 2" xfId="22657" xr:uid="{00000000-0005-0000-0000-0000262E0000}"/>
    <cellStyle name="20% - Accent6 8 5 4" xfId="19500" xr:uid="{00000000-0005-0000-0000-0000272E0000}"/>
    <cellStyle name="20% - Accent6 8 5 5" xfId="12256" xr:uid="{00000000-0005-0000-0000-0000282E0000}"/>
    <cellStyle name="20% - Accent6 8 6" xfId="720" xr:uid="{00000000-0005-0000-0000-0000292E0000}"/>
    <cellStyle name="20% - Accent6 8 6 2" xfId="7489" xr:uid="{00000000-0005-0000-0000-00002A2E0000}"/>
    <cellStyle name="20% - Accent6 8 6 2 2" xfId="24685" xr:uid="{00000000-0005-0000-0000-00002B2E0000}"/>
    <cellStyle name="20% - Accent6 8 6 3" xfId="17920" xr:uid="{00000000-0005-0000-0000-00002C2E0000}"/>
    <cellStyle name="20% - Accent6 8 6 4" xfId="14284" xr:uid="{00000000-0005-0000-0000-00002D2E0000}"/>
    <cellStyle name="20% - Accent6 8 7" xfId="7122" xr:uid="{00000000-0005-0000-0000-00002E2E0000}"/>
    <cellStyle name="20% - Accent6 8 7 2" xfId="24318" xr:uid="{00000000-0005-0000-0000-00002F2E0000}"/>
    <cellStyle name="20% - Accent6 8 7 3" xfId="13917" xr:uid="{00000000-0005-0000-0000-0000302E0000}"/>
    <cellStyle name="20% - Accent6 8 8" xfId="3881" xr:uid="{00000000-0005-0000-0000-0000312E0000}"/>
    <cellStyle name="20% - Accent6 8 8 2" xfId="21077" xr:uid="{00000000-0005-0000-0000-0000322E0000}"/>
    <cellStyle name="20% - Accent6 8 9" xfId="17553" xr:uid="{00000000-0005-0000-0000-0000332E0000}"/>
    <cellStyle name="20% - Accent6 9" xfId="439" xr:uid="{00000000-0005-0000-0000-0000342E0000}"/>
    <cellStyle name="20% - Accent6 9 10" xfId="27974" xr:uid="{00000000-0005-0000-0000-0000352E0000}"/>
    <cellStyle name="20% - Accent6 9 11" xfId="10762" xr:uid="{00000000-0005-0000-0000-0000362E0000}"/>
    <cellStyle name="20% - Accent6 9 2" xfId="1214" xr:uid="{00000000-0005-0000-0000-0000372E0000}"/>
    <cellStyle name="20% - Accent6 9 2 2" xfId="2827" xr:uid="{00000000-0005-0000-0000-0000382E0000}"/>
    <cellStyle name="20% - Accent6 9 2 2 2" xfId="9592" xr:uid="{00000000-0005-0000-0000-0000392E0000}"/>
    <cellStyle name="20% - Accent6 9 2 2 2 2" xfId="26788" xr:uid="{00000000-0005-0000-0000-00003A2E0000}"/>
    <cellStyle name="20% - Accent6 9 2 2 2 3" xfId="16387" xr:uid="{00000000-0005-0000-0000-00003B2E0000}"/>
    <cellStyle name="20% - Accent6 9 2 2 3" xfId="5984" xr:uid="{00000000-0005-0000-0000-00003C2E0000}"/>
    <cellStyle name="20% - Accent6 9 2 2 3 2" xfId="23180" xr:uid="{00000000-0005-0000-0000-00003D2E0000}"/>
    <cellStyle name="20% - Accent6 9 2 2 4" xfId="20023" xr:uid="{00000000-0005-0000-0000-00003E2E0000}"/>
    <cellStyle name="20% - Accent6 9 2 2 5" xfId="12779" xr:uid="{00000000-0005-0000-0000-00003F2E0000}"/>
    <cellStyle name="20% - Accent6 9 2 3" xfId="7983" xr:uid="{00000000-0005-0000-0000-0000402E0000}"/>
    <cellStyle name="20% - Accent6 9 2 3 2" xfId="25179" xr:uid="{00000000-0005-0000-0000-0000412E0000}"/>
    <cellStyle name="20% - Accent6 9 2 3 3" xfId="14778" xr:uid="{00000000-0005-0000-0000-0000422E0000}"/>
    <cellStyle name="20% - Accent6 9 2 4" xfId="4375" xr:uid="{00000000-0005-0000-0000-0000432E0000}"/>
    <cellStyle name="20% - Accent6 9 2 4 2" xfId="21571" xr:uid="{00000000-0005-0000-0000-0000442E0000}"/>
    <cellStyle name="20% - Accent6 9 2 5" xfId="18414" xr:uid="{00000000-0005-0000-0000-0000452E0000}"/>
    <cellStyle name="20% - Accent6 9 2 6" xfId="11170" xr:uid="{00000000-0005-0000-0000-0000462E0000}"/>
    <cellStyle name="20% - Accent6 9 3" xfId="1622" xr:uid="{00000000-0005-0000-0000-0000472E0000}"/>
    <cellStyle name="20% - Accent6 9 3 2" xfId="3223" xr:uid="{00000000-0005-0000-0000-0000482E0000}"/>
    <cellStyle name="20% - Accent6 9 3 2 2" xfId="9988" xr:uid="{00000000-0005-0000-0000-0000492E0000}"/>
    <cellStyle name="20% - Accent6 9 3 2 2 2" xfId="27184" xr:uid="{00000000-0005-0000-0000-00004A2E0000}"/>
    <cellStyle name="20% - Accent6 9 3 2 2 3" xfId="16783" xr:uid="{00000000-0005-0000-0000-00004B2E0000}"/>
    <cellStyle name="20% - Accent6 9 3 2 3" xfId="6380" xr:uid="{00000000-0005-0000-0000-00004C2E0000}"/>
    <cellStyle name="20% - Accent6 9 3 2 3 2" xfId="23576" xr:uid="{00000000-0005-0000-0000-00004D2E0000}"/>
    <cellStyle name="20% - Accent6 9 3 2 4" xfId="20419" xr:uid="{00000000-0005-0000-0000-00004E2E0000}"/>
    <cellStyle name="20% - Accent6 9 3 2 5" xfId="13175" xr:uid="{00000000-0005-0000-0000-00004F2E0000}"/>
    <cellStyle name="20% - Accent6 9 3 3" xfId="8391" xr:uid="{00000000-0005-0000-0000-0000502E0000}"/>
    <cellStyle name="20% - Accent6 9 3 3 2" xfId="25587" xr:uid="{00000000-0005-0000-0000-0000512E0000}"/>
    <cellStyle name="20% - Accent6 9 3 3 3" xfId="15186" xr:uid="{00000000-0005-0000-0000-0000522E0000}"/>
    <cellStyle name="20% - Accent6 9 3 4" xfId="4783" xr:uid="{00000000-0005-0000-0000-0000532E0000}"/>
    <cellStyle name="20% - Accent6 9 3 4 2" xfId="21979" xr:uid="{00000000-0005-0000-0000-0000542E0000}"/>
    <cellStyle name="20% - Accent6 9 3 5" xfId="18822" xr:uid="{00000000-0005-0000-0000-0000552E0000}"/>
    <cellStyle name="20% - Accent6 9 3 6" xfId="11578" xr:uid="{00000000-0005-0000-0000-0000562E0000}"/>
    <cellStyle name="20% - Accent6 9 4" xfId="2030" xr:uid="{00000000-0005-0000-0000-0000572E0000}"/>
    <cellStyle name="20% - Accent6 9 4 2" xfId="3619" xr:uid="{00000000-0005-0000-0000-0000582E0000}"/>
    <cellStyle name="20% - Accent6 9 4 2 2" xfId="10384" xr:uid="{00000000-0005-0000-0000-0000592E0000}"/>
    <cellStyle name="20% - Accent6 9 4 2 2 2" xfId="27580" xr:uid="{00000000-0005-0000-0000-00005A2E0000}"/>
    <cellStyle name="20% - Accent6 9 4 2 2 3" xfId="17179" xr:uid="{00000000-0005-0000-0000-00005B2E0000}"/>
    <cellStyle name="20% - Accent6 9 4 2 3" xfId="6776" xr:uid="{00000000-0005-0000-0000-00005C2E0000}"/>
    <cellStyle name="20% - Accent6 9 4 2 3 2" xfId="23972" xr:uid="{00000000-0005-0000-0000-00005D2E0000}"/>
    <cellStyle name="20% - Accent6 9 4 2 4" xfId="20815" xr:uid="{00000000-0005-0000-0000-00005E2E0000}"/>
    <cellStyle name="20% - Accent6 9 4 2 5" xfId="13571" xr:uid="{00000000-0005-0000-0000-00005F2E0000}"/>
    <cellStyle name="20% - Accent6 9 4 3" xfId="8799" xr:uid="{00000000-0005-0000-0000-0000602E0000}"/>
    <cellStyle name="20% - Accent6 9 4 3 2" xfId="25995" xr:uid="{00000000-0005-0000-0000-0000612E0000}"/>
    <cellStyle name="20% - Accent6 9 4 3 3" xfId="15594" xr:uid="{00000000-0005-0000-0000-0000622E0000}"/>
    <cellStyle name="20% - Accent6 9 4 4" xfId="5191" xr:uid="{00000000-0005-0000-0000-0000632E0000}"/>
    <cellStyle name="20% - Accent6 9 4 4 2" xfId="22387" xr:uid="{00000000-0005-0000-0000-0000642E0000}"/>
    <cellStyle name="20% - Accent6 9 4 5" xfId="19230" xr:uid="{00000000-0005-0000-0000-0000652E0000}"/>
    <cellStyle name="20% - Accent6 9 4 6" xfId="11986" xr:uid="{00000000-0005-0000-0000-0000662E0000}"/>
    <cellStyle name="20% - Accent6 9 5" xfId="2389" xr:uid="{00000000-0005-0000-0000-0000672E0000}"/>
    <cellStyle name="20% - Accent6 9 5 2" xfId="9155" xr:uid="{00000000-0005-0000-0000-0000682E0000}"/>
    <cellStyle name="20% - Accent6 9 5 2 2" xfId="26351" xr:uid="{00000000-0005-0000-0000-0000692E0000}"/>
    <cellStyle name="20% - Accent6 9 5 2 3" xfId="15950" xr:uid="{00000000-0005-0000-0000-00006A2E0000}"/>
    <cellStyle name="20% - Accent6 9 5 3" xfId="5547" xr:uid="{00000000-0005-0000-0000-00006B2E0000}"/>
    <cellStyle name="20% - Accent6 9 5 3 2" xfId="22743" xr:uid="{00000000-0005-0000-0000-00006C2E0000}"/>
    <cellStyle name="20% - Accent6 9 5 4" xfId="19586" xr:uid="{00000000-0005-0000-0000-00006D2E0000}"/>
    <cellStyle name="20% - Accent6 9 5 5" xfId="12342" xr:uid="{00000000-0005-0000-0000-00006E2E0000}"/>
    <cellStyle name="20% - Accent6 9 6" xfId="806" xr:uid="{00000000-0005-0000-0000-00006F2E0000}"/>
    <cellStyle name="20% - Accent6 9 6 2" xfId="7575" xr:uid="{00000000-0005-0000-0000-0000702E0000}"/>
    <cellStyle name="20% - Accent6 9 6 2 2" xfId="24771" xr:uid="{00000000-0005-0000-0000-0000712E0000}"/>
    <cellStyle name="20% - Accent6 9 6 3" xfId="18006" xr:uid="{00000000-0005-0000-0000-0000722E0000}"/>
    <cellStyle name="20% - Accent6 9 6 4" xfId="14370" xr:uid="{00000000-0005-0000-0000-0000732E0000}"/>
    <cellStyle name="20% - Accent6 9 7" xfId="7208" xr:uid="{00000000-0005-0000-0000-0000742E0000}"/>
    <cellStyle name="20% - Accent6 9 7 2" xfId="24404" xr:uid="{00000000-0005-0000-0000-0000752E0000}"/>
    <cellStyle name="20% - Accent6 9 7 3" xfId="14003" xr:uid="{00000000-0005-0000-0000-0000762E0000}"/>
    <cellStyle name="20% - Accent6 9 8" xfId="3967" xr:uid="{00000000-0005-0000-0000-0000772E0000}"/>
    <cellStyle name="20% - Accent6 9 8 2" xfId="21163" xr:uid="{00000000-0005-0000-0000-0000782E0000}"/>
    <cellStyle name="20% - Accent6 9 9" xfId="17639" xr:uid="{00000000-0005-0000-0000-0000792E0000}"/>
    <cellStyle name="40% - Accent1" xfId="26" builtinId="31" customBuiltin="1"/>
    <cellStyle name="40% - Accent1 10" xfId="444" xr:uid="{00000000-0005-0000-0000-00007B2E0000}"/>
    <cellStyle name="40% - Accent1 10 10" xfId="27979" xr:uid="{00000000-0005-0000-0000-00007C2E0000}"/>
    <cellStyle name="40% - Accent1 10 11" xfId="10767" xr:uid="{00000000-0005-0000-0000-00007D2E0000}"/>
    <cellStyle name="40% - Accent1 10 2" xfId="1219" xr:uid="{00000000-0005-0000-0000-00007E2E0000}"/>
    <cellStyle name="40% - Accent1 10 2 2" xfId="2832" xr:uid="{00000000-0005-0000-0000-00007F2E0000}"/>
    <cellStyle name="40% - Accent1 10 2 2 2" xfId="9597" xr:uid="{00000000-0005-0000-0000-0000802E0000}"/>
    <cellStyle name="40% - Accent1 10 2 2 2 2" xfId="26793" xr:uid="{00000000-0005-0000-0000-0000812E0000}"/>
    <cellStyle name="40% - Accent1 10 2 2 2 3" xfId="16392" xr:uid="{00000000-0005-0000-0000-0000822E0000}"/>
    <cellStyle name="40% - Accent1 10 2 2 3" xfId="5989" xr:uid="{00000000-0005-0000-0000-0000832E0000}"/>
    <cellStyle name="40% - Accent1 10 2 2 3 2" xfId="23185" xr:uid="{00000000-0005-0000-0000-0000842E0000}"/>
    <cellStyle name="40% - Accent1 10 2 2 4" xfId="20028" xr:uid="{00000000-0005-0000-0000-0000852E0000}"/>
    <cellStyle name="40% - Accent1 10 2 2 5" xfId="12784" xr:uid="{00000000-0005-0000-0000-0000862E0000}"/>
    <cellStyle name="40% - Accent1 10 2 3" xfId="7988" xr:uid="{00000000-0005-0000-0000-0000872E0000}"/>
    <cellStyle name="40% - Accent1 10 2 3 2" xfId="25184" xr:uid="{00000000-0005-0000-0000-0000882E0000}"/>
    <cellStyle name="40% - Accent1 10 2 3 3" xfId="14783" xr:uid="{00000000-0005-0000-0000-0000892E0000}"/>
    <cellStyle name="40% - Accent1 10 2 4" xfId="4380" xr:uid="{00000000-0005-0000-0000-00008A2E0000}"/>
    <cellStyle name="40% - Accent1 10 2 4 2" xfId="21576" xr:uid="{00000000-0005-0000-0000-00008B2E0000}"/>
    <cellStyle name="40% - Accent1 10 2 5" xfId="18419" xr:uid="{00000000-0005-0000-0000-00008C2E0000}"/>
    <cellStyle name="40% - Accent1 10 2 6" xfId="11175" xr:uid="{00000000-0005-0000-0000-00008D2E0000}"/>
    <cellStyle name="40% - Accent1 10 3" xfId="1627" xr:uid="{00000000-0005-0000-0000-00008E2E0000}"/>
    <cellStyle name="40% - Accent1 10 3 2" xfId="3228" xr:uid="{00000000-0005-0000-0000-00008F2E0000}"/>
    <cellStyle name="40% - Accent1 10 3 2 2" xfId="9993" xr:uid="{00000000-0005-0000-0000-0000902E0000}"/>
    <cellStyle name="40% - Accent1 10 3 2 2 2" xfId="27189" xr:uid="{00000000-0005-0000-0000-0000912E0000}"/>
    <cellStyle name="40% - Accent1 10 3 2 2 3" xfId="16788" xr:uid="{00000000-0005-0000-0000-0000922E0000}"/>
    <cellStyle name="40% - Accent1 10 3 2 3" xfId="6385" xr:uid="{00000000-0005-0000-0000-0000932E0000}"/>
    <cellStyle name="40% - Accent1 10 3 2 3 2" xfId="23581" xr:uid="{00000000-0005-0000-0000-0000942E0000}"/>
    <cellStyle name="40% - Accent1 10 3 2 4" xfId="20424" xr:uid="{00000000-0005-0000-0000-0000952E0000}"/>
    <cellStyle name="40% - Accent1 10 3 2 5" xfId="13180" xr:uid="{00000000-0005-0000-0000-0000962E0000}"/>
    <cellStyle name="40% - Accent1 10 3 3" xfId="8396" xr:uid="{00000000-0005-0000-0000-0000972E0000}"/>
    <cellStyle name="40% - Accent1 10 3 3 2" xfId="25592" xr:uid="{00000000-0005-0000-0000-0000982E0000}"/>
    <cellStyle name="40% - Accent1 10 3 3 3" xfId="15191" xr:uid="{00000000-0005-0000-0000-0000992E0000}"/>
    <cellStyle name="40% - Accent1 10 3 4" xfId="4788" xr:uid="{00000000-0005-0000-0000-00009A2E0000}"/>
    <cellStyle name="40% - Accent1 10 3 4 2" xfId="21984" xr:uid="{00000000-0005-0000-0000-00009B2E0000}"/>
    <cellStyle name="40% - Accent1 10 3 5" xfId="18827" xr:uid="{00000000-0005-0000-0000-00009C2E0000}"/>
    <cellStyle name="40% - Accent1 10 3 6" xfId="11583" xr:uid="{00000000-0005-0000-0000-00009D2E0000}"/>
    <cellStyle name="40% - Accent1 10 4" xfId="2035" xr:uid="{00000000-0005-0000-0000-00009E2E0000}"/>
    <cellStyle name="40% - Accent1 10 4 2" xfId="3624" xr:uid="{00000000-0005-0000-0000-00009F2E0000}"/>
    <cellStyle name="40% - Accent1 10 4 2 2" xfId="10389" xr:uid="{00000000-0005-0000-0000-0000A02E0000}"/>
    <cellStyle name="40% - Accent1 10 4 2 2 2" xfId="27585" xr:uid="{00000000-0005-0000-0000-0000A12E0000}"/>
    <cellStyle name="40% - Accent1 10 4 2 2 3" xfId="17184" xr:uid="{00000000-0005-0000-0000-0000A22E0000}"/>
    <cellStyle name="40% - Accent1 10 4 2 3" xfId="6781" xr:uid="{00000000-0005-0000-0000-0000A32E0000}"/>
    <cellStyle name="40% - Accent1 10 4 2 3 2" xfId="23977" xr:uid="{00000000-0005-0000-0000-0000A42E0000}"/>
    <cellStyle name="40% - Accent1 10 4 2 4" xfId="20820" xr:uid="{00000000-0005-0000-0000-0000A52E0000}"/>
    <cellStyle name="40% - Accent1 10 4 2 5" xfId="13576" xr:uid="{00000000-0005-0000-0000-0000A62E0000}"/>
    <cellStyle name="40% - Accent1 10 4 3" xfId="8804" xr:uid="{00000000-0005-0000-0000-0000A72E0000}"/>
    <cellStyle name="40% - Accent1 10 4 3 2" xfId="26000" xr:uid="{00000000-0005-0000-0000-0000A82E0000}"/>
    <cellStyle name="40% - Accent1 10 4 3 3" xfId="15599" xr:uid="{00000000-0005-0000-0000-0000A92E0000}"/>
    <cellStyle name="40% - Accent1 10 4 4" xfId="5196" xr:uid="{00000000-0005-0000-0000-0000AA2E0000}"/>
    <cellStyle name="40% - Accent1 10 4 4 2" xfId="22392" xr:uid="{00000000-0005-0000-0000-0000AB2E0000}"/>
    <cellStyle name="40% - Accent1 10 4 5" xfId="19235" xr:uid="{00000000-0005-0000-0000-0000AC2E0000}"/>
    <cellStyle name="40% - Accent1 10 4 6" xfId="11991" xr:uid="{00000000-0005-0000-0000-0000AD2E0000}"/>
    <cellStyle name="40% - Accent1 10 5" xfId="2394" xr:uid="{00000000-0005-0000-0000-0000AE2E0000}"/>
    <cellStyle name="40% - Accent1 10 5 2" xfId="9160" xr:uid="{00000000-0005-0000-0000-0000AF2E0000}"/>
    <cellStyle name="40% - Accent1 10 5 2 2" xfId="26356" xr:uid="{00000000-0005-0000-0000-0000B02E0000}"/>
    <cellStyle name="40% - Accent1 10 5 2 3" xfId="15955" xr:uid="{00000000-0005-0000-0000-0000B12E0000}"/>
    <cellStyle name="40% - Accent1 10 5 3" xfId="5552" xr:uid="{00000000-0005-0000-0000-0000B22E0000}"/>
    <cellStyle name="40% - Accent1 10 5 3 2" xfId="22748" xr:uid="{00000000-0005-0000-0000-0000B32E0000}"/>
    <cellStyle name="40% - Accent1 10 5 4" xfId="19591" xr:uid="{00000000-0005-0000-0000-0000B42E0000}"/>
    <cellStyle name="40% - Accent1 10 5 5" xfId="12347" xr:uid="{00000000-0005-0000-0000-0000B52E0000}"/>
    <cellStyle name="40% - Accent1 10 6" xfId="811" xr:uid="{00000000-0005-0000-0000-0000B62E0000}"/>
    <cellStyle name="40% - Accent1 10 6 2" xfId="7580" xr:uid="{00000000-0005-0000-0000-0000B72E0000}"/>
    <cellStyle name="40% - Accent1 10 6 2 2" xfId="24776" xr:uid="{00000000-0005-0000-0000-0000B82E0000}"/>
    <cellStyle name="40% - Accent1 10 6 3" xfId="18011" xr:uid="{00000000-0005-0000-0000-0000B92E0000}"/>
    <cellStyle name="40% - Accent1 10 6 4" xfId="14375" xr:uid="{00000000-0005-0000-0000-0000BA2E0000}"/>
    <cellStyle name="40% - Accent1 10 7" xfId="7213" xr:uid="{00000000-0005-0000-0000-0000BB2E0000}"/>
    <cellStyle name="40% - Accent1 10 7 2" xfId="24409" xr:uid="{00000000-0005-0000-0000-0000BC2E0000}"/>
    <cellStyle name="40% - Accent1 10 7 3" xfId="14008" xr:uid="{00000000-0005-0000-0000-0000BD2E0000}"/>
    <cellStyle name="40% - Accent1 10 8" xfId="3972" xr:uid="{00000000-0005-0000-0000-0000BE2E0000}"/>
    <cellStyle name="40% - Accent1 10 8 2" xfId="21168" xr:uid="{00000000-0005-0000-0000-0000BF2E0000}"/>
    <cellStyle name="40% - Accent1 10 9" xfId="17644" xr:uid="{00000000-0005-0000-0000-0000C02E0000}"/>
    <cellStyle name="40% - Accent1 11" xfId="131" xr:uid="{00000000-0005-0000-0000-0000C12E0000}"/>
    <cellStyle name="40% - Accent1 11 2" xfId="1320" xr:uid="{00000000-0005-0000-0000-0000C22E0000}"/>
    <cellStyle name="40% - Accent1 11 2 2" xfId="2921" xr:uid="{00000000-0005-0000-0000-0000C32E0000}"/>
    <cellStyle name="40% - Accent1 11 2 2 2" xfId="9686" xr:uid="{00000000-0005-0000-0000-0000C42E0000}"/>
    <cellStyle name="40% - Accent1 11 2 2 2 2" xfId="26882" xr:uid="{00000000-0005-0000-0000-0000C52E0000}"/>
    <cellStyle name="40% - Accent1 11 2 2 2 3" xfId="16481" xr:uid="{00000000-0005-0000-0000-0000C62E0000}"/>
    <cellStyle name="40% - Accent1 11 2 2 3" xfId="6078" xr:uid="{00000000-0005-0000-0000-0000C72E0000}"/>
    <cellStyle name="40% - Accent1 11 2 2 3 2" xfId="23274" xr:uid="{00000000-0005-0000-0000-0000C82E0000}"/>
    <cellStyle name="40% - Accent1 11 2 2 4" xfId="20117" xr:uid="{00000000-0005-0000-0000-0000C92E0000}"/>
    <cellStyle name="40% - Accent1 11 2 2 5" xfId="12873" xr:uid="{00000000-0005-0000-0000-0000CA2E0000}"/>
    <cellStyle name="40% - Accent1 11 2 3" xfId="8089" xr:uid="{00000000-0005-0000-0000-0000CB2E0000}"/>
    <cellStyle name="40% - Accent1 11 2 3 2" xfId="25285" xr:uid="{00000000-0005-0000-0000-0000CC2E0000}"/>
    <cellStyle name="40% - Accent1 11 2 3 3" xfId="14884" xr:uid="{00000000-0005-0000-0000-0000CD2E0000}"/>
    <cellStyle name="40% - Accent1 11 2 4" xfId="4481" xr:uid="{00000000-0005-0000-0000-0000CE2E0000}"/>
    <cellStyle name="40% - Accent1 11 2 4 2" xfId="21677" xr:uid="{00000000-0005-0000-0000-0000CF2E0000}"/>
    <cellStyle name="40% - Accent1 11 2 5" xfId="18520" xr:uid="{00000000-0005-0000-0000-0000D02E0000}"/>
    <cellStyle name="40% - Accent1 11 2 6" xfId="11276" xr:uid="{00000000-0005-0000-0000-0000D12E0000}"/>
    <cellStyle name="40% - Accent1 11 3" xfId="1728" xr:uid="{00000000-0005-0000-0000-0000D22E0000}"/>
    <cellStyle name="40% - Accent1 11 3 2" xfId="3317" xr:uid="{00000000-0005-0000-0000-0000D32E0000}"/>
    <cellStyle name="40% - Accent1 11 3 2 2" xfId="10082" xr:uid="{00000000-0005-0000-0000-0000D42E0000}"/>
    <cellStyle name="40% - Accent1 11 3 2 2 2" xfId="27278" xr:uid="{00000000-0005-0000-0000-0000D52E0000}"/>
    <cellStyle name="40% - Accent1 11 3 2 2 3" xfId="16877" xr:uid="{00000000-0005-0000-0000-0000D62E0000}"/>
    <cellStyle name="40% - Accent1 11 3 2 3" xfId="6474" xr:uid="{00000000-0005-0000-0000-0000D72E0000}"/>
    <cellStyle name="40% - Accent1 11 3 2 3 2" xfId="23670" xr:uid="{00000000-0005-0000-0000-0000D82E0000}"/>
    <cellStyle name="40% - Accent1 11 3 2 4" xfId="20513" xr:uid="{00000000-0005-0000-0000-0000D92E0000}"/>
    <cellStyle name="40% - Accent1 11 3 2 5" xfId="13269" xr:uid="{00000000-0005-0000-0000-0000DA2E0000}"/>
    <cellStyle name="40% - Accent1 11 3 3" xfId="8497" xr:uid="{00000000-0005-0000-0000-0000DB2E0000}"/>
    <cellStyle name="40% - Accent1 11 3 3 2" xfId="25693" xr:uid="{00000000-0005-0000-0000-0000DC2E0000}"/>
    <cellStyle name="40% - Accent1 11 3 3 3" xfId="15292" xr:uid="{00000000-0005-0000-0000-0000DD2E0000}"/>
    <cellStyle name="40% - Accent1 11 3 4" xfId="4889" xr:uid="{00000000-0005-0000-0000-0000DE2E0000}"/>
    <cellStyle name="40% - Accent1 11 3 4 2" xfId="22085" xr:uid="{00000000-0005-0000-0000-0000DF2E0000}"/>
    <cellStyle name="40% - Accent1 11 3 5" xfId="18928" xr:uid="{00000000-0005-0000-0000-0000E02E0000}"/>
    <cellStyle name="40% - Accent1 11 3 6" xfId="11684" xr:uid="{00000000-0005-0000-0000-0000E12E0000}"/>
    <cellStyle name="40% - Accent1 11 4" xfId="2484" xr:uid="{00000000-0005-0000-0000-0000E22E0000}"/>
    <cellStyle name="40% - Accent1 11 4 2" xfId="9249" xr:uid="{00000000-0005-0000-0000-0000E32E0000}"/>
    <cellStyle name="40% - Accent1 11 4 2 2" xfId="26445" xr:uid="{00000000-0005-0000-0000-0000E42E0000}"/>
    <cellStyle name="40% - Accent1 11 4 2 3" xfId="16044" xr:uid="{00000000-0005-0000-0000-0000E52E0000}"/>
    <cellStyle name="40% - Accent1 11 4 3" xfId="5641" xr:uid="{00000000-0005-0000-0000-0000E62E0000}"/>
    <cellStyle name="40% - Accent1 11 4 3 2" xfId="22837" xr:uid="{00000000-0005-0000-0000-0000E72E0000}"/>
    <cellStyle name="40% - Accent1 11 4 4" xfId="19680" xr:uid="{00000000-0005-0000-0000-0000E82E0000}"/>
    <cellStyle name="40% - Accent1 11 4 5" xfId="12436" xr:uid="{00000000-0005-0000-0000-0000E92E0000}"/>
    <cellStyle name="40% - Accent1 11 5" xfId="912" xr:uid="{00000000-0005-0000-0000-0000EA2E0000}"/>
    <cellStyle name="40% - Accent1 11 5 2" xfId="7681" xr:uid="{00000000-0005-0000-0000-0000EB2E0000}"/>
    <cellStyle name="40% - Accent1 11 5 2 2" xfId="24877" xr:uid="{00000000-0005-0000-0000-0000EC2E0000}"/>
    <cellStyle name="40% - Accent1 11 5 3" xfId="18112" xr:uid="{00000000-0005-0000-0000-0000ED2E0000}"/>
    <cellStyle name="40% - Accent1 11 5 4" xfId="14476" xr:uid="{00000000-0005-0000-0000-0000EE2E0000}"/>
    <cellStyle name="40% - Accent1 11 6" xfId="6906" xr:uid="{00000000-0005-0000-0000-0000EF2E0000}"/>
    <cellStyle name="40% - Accent1 11 6 2" xfId="24102" xr:uid="{00000000-0005-0000-0000-0000F02E0000}"/>
    <cellStyle name="40% - Accent1 11 6 3" xfId="13701" xr:uid="{00000000-0005-0000-0000-0000F12E0000}"/>
    <cellStyle name="40% - Accent1 11 7" xfId="4073" xr:uid="{00000000-0005-0000-0000-0000F22E0000}"/>
    <cellStyle name="40% - Accent1 11 7 2" xfId="21269" xr:uid="{00000000-0005-0000-0000-0000F32E0000}"/>
    <cellStyle name="40% - Accent1 11 8" xfId="17337" xr:uid="{00000000-0005-0000-0000-0000F42E0000}"/>
    <cellStyle name="40% - Accent1 11 9" xfId="10868" xr:uid="{00000000-0005-0000-0000-0000F52E0000}"/>
    <cellStyle name="40% - Accent1 12" xfId="459" xr:uid="{00000000-0005-0000-0000-0000F62E0000}"/>
    <cellStyle name="40% - Accent1 12 2" xfId="2495" xr:uid="{00000000-0005-0000-0000-0000F72E0000}"/>
    <cellStyle name="40% - Accent1 12 2 2" xfId="9260" xr:uid="{00000000-0005-0000-0000-0000F82E0000}"/>
    <cellStyle name="40% - Accent1 12 2 2 2" xfId="26456" xr:uid="{00000000-0005-0000-0000-0000F92E0000}"/>
    <cellStyle name="40% - Accent1 12 2 2 3" xfId="16055" xr:uid="{00000000-0005-0000-0000-0000FA2E0000}"/>
    <cellStyle name="40% - Accent1 12 2 3" xfId="5652" xr:uid="{00000000-0005-0000-0000-0000FB2E0000}"/>
    <cellStyle name="40% - Accent1 12 2 3 2" xfId="22848" xr:uid="{00000000-0005-0000-0000-0000FC2E0000}"/>
    <cellStyle name="40% - Accent1 12 2 4" xfId="19691" xr:uid="{00000000-0005-0000-0000-0000FD2E0000}"/>
    <cellStyle name="40% - Accent1 12 2 5" xfId="12447" xr:uid="{00000000-0005-0000-0000-0000FE2E0000}"/>
    <cellStyle name="40% - Accent1 12 3" xfId="823" xr:uid="{00000000-0005-0000-0000-0000FF2E0000}"/>
    <cellStyle name="40% - Accent1 12 3 2" xfId="7592" xr:uid="{00000000-0005-0000-0000-0000002F0000}"/>
    <cellStyle name="40% - Accent1 12 3 2 2" xfId="24788" xr:uid="{00000000-0005-0000-0000-0000012F0000}"/>
    <cellStyle name="40% - Accent1 12 3 3" xfId="18023" xr:uid="{00000000-0005-0000-0000-0000022F0000}"/>
    <cellStyle name="40% - Accent1 12 3 4" xfId="14387" xr:uid="{00000000-0005-0000-0000-0000032F0000}"/>
    <cellStyle name="40% - Accent1 12 4" xfId="7228" xr:uid="{00000000-0005-0000-0000-0000042F0000}"/>
    <cellStyle name="40% - Accent1 12 4 2" xfId="24424" xr:uid="{00000000-0005-0000-0000-0000052F0000}"/>
    <cellStyle name="40% - Accent1 12 4 3" xfId="14023" xr:uid="{00000000-0005-0000-0000-0000062F0000}"/>
    <cellStyle name="40% - Accent1 12 5" xfId="3984" xr:uid="{00000000-0005-0000-0000-0000072F0000}"/>
    <cellStyle name="40% - Accent1 12 5 2" xfId="21180" xr:uid="{00000000-0005-0000-0000-0000082F0000}"/>
    <cellStyle name="40% - Accent1 12 6" xfId="17659" xr:uid="{00000000-0005-0000-0000-0000092F0000}"/>
    <cellStyle name="40% - Accent1 12 7" xfId="10779" xr:uid="{00000000-0005-0000-0000-00000A2F0000}"/>
    <cellStyle name="40% - Accent1 13" xfId="473" xr:uid="{00000000-0005-0000-0000-00000B2F0000}"/>
    <cellStyle name="40% - Accent1 13 2" xfId="2509" xr:uid="{00000000-0005-0000-0000-00000C2F0000}"/>
    <cellStyle name="40% - Accent1 13 2 2" xfId="9274" xr:uid="{00000000-0005-0000-0000-00000D2F0000}"/>
    <cellStyle name="40% - Accent1 13 2 2 2" xfId="26470" xr:uid="{00000000-0005-0000-0000-00000E2F0000}"/>
    <cellStyle name="40% - Accent1 13 2 2 3" xfId="16069" xr:uid="{00000000-0005-0000-0000-00000F2F0000}"/>
    <cellStyle name="40% - Accent1 13 2 3" xfId="5666" xr:uid="{00000000-0005-0000-0000-0000102F0000}"/>
    <cellStyle name="40% - Accent1 13 2 3 2" xfId="22862" xr:uid="{00000000-0005-0000-0000-0000112F0000}"/>
    <cellStyle name="40% - Accent1 13 2 4" xfId="19705" xr:uid="{00000000-0005-0000-0000-0000122F0000}"/>
    <cellStyle name="40% - Accent1 13 2 5" xfId="12461" xr:uid="{00000000-0005-0000-0000-0000132F0000}"/>
    <cellStyle name="40% - Accent1 13 3" xfId="1231" xr:uid="{00000000-0005-0000-0000-0000142F0000}"/>
    <cellStyle name="40% - Accent1 13 3 2" xfId="8000" xr:uid="{00000000-0005-0000-0000-0000152F0000}"/>
    <cellStyle name="40% - Accent1 13 3 2 2" xfId="25196" xr:uid="{00000000-0005-0000-0000-0000162F0000}"/>
    <cellStyle name="40% - Accent1 13 3 3" xfId="18431" xr:uid="{00000000-0005-0000-0000-0000172F0000}"/>
    <cellStyle name="40% - Accent1 13 3 4" xfId="14795" xr:uid="{00000000-0005-0000-0000-0000182F0000}"/>
    <cellStyle name="40% - Accent1 13 4" xfId="7242" xr:uid="{00000000-0005-0000-0000-0000192F0000}"/>
    <cellStyle name="40% - Accent1 13 4 2" xfId="24438" xr:uid="{00000000-0005-0000-0000-00001A2F0000}"/>
    <cellStyle name="40% - Accent1 13 4 3" xfId="14037" xr:uid="{00000000-0005-0000-0000-00001B2F0000}"/>
    <cellStyle name="40% - Accent1 13 5" xfId="4392" xr:uid="{00000000-0005-0000-0000-00001C2F0000}"/>
    <cellStyle name="40% - Accent1 13 5 2" xfId="21588" xr:uid="{00000000-0005-0000-0000-00001D2F0000}"/>
    <cellStyle name="40% - Accent1 13 6" xfId="17673" xr:uid="{00000000-0005-0000-0000-00001E2F0000}"/>
    <cellStyle name="40% - Accent1 13 7" xfId="11187" xr:uid="{00000000-0005-0000-0000-00001F2F0000}"/>
    <cellStyle name="40% - Accent1 14" xfId="487" xr:uid="{00000000-0005-0000-0000-0000202F0000}"/>
    <cellStyle name="40% - Accent1 14 2" xfId="2521" xr:uid="{00000000-0005-0000-0000-0000212F0000}"/>
    <cellStyle name="40% - Accent1 14 2 2" xfId="9286" xr:uid="{00000000-0005-0000-0000-0000222F0000}"/>
    <cellStyle name="40% - Accent1 14 2 2 2" xfId="26482" xr:uid="{00000000-0005-0000-0000-0000232F0000}"/>
    <cellStyle name="40% - Accent1 14 2 2 3" xfId="16081" xr:uid="{00000000-0005-0000-0000-0000242F0000}"/>
    <cellStyle name="40% - Accent1 14 2 3" xfId="5678" xr:uid="{00000000-0005-0000-0000-0000252F0000}"/>
    <cellStyle name="40% - Accent1 14 2 3 2" xfId="22874" xr:uid="{00000000-0005-0000-0000-0000262F0000}"/>
    <cellStyle name="40% - Accent1 14 2 4" xfId="19717" xr:uid="{00000000-0005-0000-0000-0000272F0000}"/>
    <cellStyle name="40% - Accent1 14 2 5" xfId="12473" xr:uid="{00000000-0005-0000-0000-0000282F0000}"/>
    <cellStyle name="40% - Accent1 14 3" xfId="1639" xr:uid="{00000000-0005-0000-0000-0000292F0000}"/>
    <cellStyle name="40% - Accent1 14 3 2" xfId="8408" xr:uid="{00000000-0005-0000-0000-00002A2F0000}"/>
    <cellStyle name="40% - Accent1 14 3 2 2" xfId="25604" xr:uid="{00000000-0005-0000-0000-00002B2F0000}"/>
    <cellStyle name="40% - Accent1 14 3 3" xfId="18839" xr:uid="{00000000-0005-0000-0000-00002C2F0000}"/>
    <cellStyle name="40% - Accent1 14 3 4" xfId="15203" xr:uid="{00000000-0005-0000-0000-00002D2F0000}"/>
    <cellStyle name="40% - Accent1 14 4" xfId="7256" xr:uid="{00000000-0005-0000-0000-00002E2F0000}"/>
    <cellStyle name="40% - Accent1 14 4 2" xfId="24452" xr:uid="{00000000-0005-0000-0000-00002F2F0000}"/>
    <cellStyle name="40% - Accent1 14 4 3" xfId="14051" xr:uid="{00000000-0005-0000-0000-0000302F0000}"/>
    <cellStyle name="40% - Accent1 14 5" xfId="4800" xr:uid="{00000000-0005-0000-0000-0000312F0000}"/>
    <cellStyle name="40% - Accent1 14 5 2" xfId="21996" xr:uid="{00000000-0005-0000-0000-0000322F0000}"/>
    <cellStyle name="40% - Accent1 14 6" xfId="17687" xr:uid="{00000000-0005-0000-0000-0000332F0000}"/>
    <cellStyle name="40% - Accent1 14 7" xfId="11595" xr:uid="{00000000-0005-0000-0000-0000342F0000}"/>
    <cellStyle name="40% - Accent1 15" xfId="2050" xr:uid="{00000000-0005-0000-0000-0000352F0000}"/>
    <cellStyle name="40% - Accent1 15 2" xfId="3636" xr:uid="{00000000-0005-0000-0000-0000362F0000}"/>
    <cellStyle name="40% - Accent1 15 2 2" xfId="10401" xr:uid="{00000000-0005-0000-0000-0000372F0000}"/>
    <cellStyle name="40% - Accent1 15 2 2 2" xfId="27597" xr:uid="{00000000-0005-0000-0000-0000382F0000}"/>
    <cellStyle name="40% - Accent1 15 2 2 3" xfId="17196" xr:uid="{00000000-0005-0000-0000-0000392F0000}"/>
    <cellStyle name="40% - Accent1 15 2 3" xfId="6793" xr:uid="{00000000-0005-0000-0000-00003A2F0000}"/>
    <cellStyle name="40% - Accent1 15 2 3 2" xfId="23989" xr:uid="{00000000-0005-0000-0000-00003B2F0000}"/>
    <cellStyle name="40% - Accent1 15 2 4" xfId="20832" xr:uid="{00000000-0005-0000-0000-00003C2F0000}"/>
    <cellStyle name="40% - Accent1 15 2 5" xfId="13588" xr:uid="{00000000-0005-0000-0000-00003D2F0000}"/>
    <cellStyle name="40% - Accent1 15 3" xfId="8819" xr:uid="{00000000-0005-0000-0000-00003E2F0000}"/>
    <cellStyle name="40% - Accent1 15 3 2" xfId="26015" xr:uid="{00000000-0005-0000-0000-00003F2F0000}"/>
    <cellStyle name="40% - Accent1 15 3 3" xfId="15614" xr:uid="{00000000-0005-0000-0000-0000402F0000}"/>
    <cellStyle name="40% - Accent1 15 4" xfId="5211" xr:uid="{00000000-0005-0000-0000-0000412F0000}"/>
    <cellStyle name="40% - Accent1 15 4 2" xfId="22407" xr:uid="{00000000-0005-0000-0000-0000422F0000}"/>
    <cellStyle name="40% - Accent1 15 5" xfId="19250" xr:uid="{00000000-0005-0000-0000-0000432F0000}"/>
    <cellStyle name="40% - Accent1 15 6" xfId="12006" xr:uid="{00000000-0005-0000-0000-0000442F0000}"/>
    <cellStyle name="40% - Accent1 16" xfId="2064" xr:uid="{00000000-0005-0000-0000-0000452F0000}"/>
    <cellStyle name="40% - Accent1 16 2" xfId="3648" xr:uid="{00000000-0005-0000-0000-0000462F0000}"/>
    <cellStyle name="40% - Accent1 16 2 2" xfId="10413" xr:uid="{00000000-0005-0000-0000-0000472F0000}"/>
    <cellStyle name="40% - Accent1 16 2 2 2" xfId="27609" xr:uid="{00000000-0005-0000-0000-0000482F0000}"/>
    <cellStyle name="40% - Accent1 16 2 2 3" xfId="17208" xr:uid="{00000000-0005-0000-0000-0000492F0000}"/>
    <cellStyle name="40% - Accent1 16 2 3" xfId="6805" xr:uid="{00000000-0005-0000-0000-00004A2F0000}"/>
    <cellStyle name="40% - Accent1 16 2 3 2" xfId="24001" xr:uid="{00000000-0005-0000-0000-00004B2F0000}"/>
    <cellStyle name="40% - Accent1 16 2 4" xfId="20844" xr:uid="{00000000-0005-0000-0000-00004C2F0000}"/>
    <cellStyle name="40% - Accent1 16 2 5" xfId="13600" xr:uid="{00000000-0005-0000-0000-00004D2F0000}"/>
    <cellStyle name="40% - Accent1 16 3" xfId="8833" xr:uid="{00000000-0005-0000-0000-00004E2F0000}"/>
    <cellStyle name="40% - Accent1 16 3 2" xfId="26029" xr:uid="{00000000-0005-0000-0000-00004F2F0000}"/>
    <cellStyle name="40% - Accent1 16 3 3" xfId="15628" xr:uid="{00000000-0005-0000-0000-0000502F0000}"/>
    <cellStyle name="40% - Accent1 16 4" xfId="5225" xr:uid="{00000000-0005-0000-0000-0000512F0000}"/>
    <cellStyle name="40% - Accent1 16 4 2" xfId="22421" xr:uid="{00000000-0005-0000-0000-0000522F0000}"/>
    <cellStyle name="40% - Accent1 16 5" xfId="19264" xr:uid="{00000000-0005-0000-0000-0000532F0000}"/>
    <cellStyle name="40% - Accent1 16 6" xfId="12020" xr:uid="{00000000-0005-0000-0000-0000542F0000}"/>
    <cellStyle name="40% - Accent1 17" xfId="2079" xr:uid="{00000000-0005-0000-0000-0000552F0000}"/>
    <cellStyle name="40% - Accent1 17 2" xfId="8848" xr:uid="{00000000-0005-0000-0000-0000562F0000}"/>
    <cellStyle name="40% - Accent1 17 2 2" xfId="26044" xr:uid="{00000000-0005-0000-0000-0000572F0000}"/>
    <cellStyle name="40% - Accent1 17 2 3" xfId="15643" xr:uid="{00000000-0005-0000-0000-0000582F0000}"/>
    <cellStyle name="40% - Accent1 17 3" xfId="5240" xr:uid="{00000000-0005-0000-0000-0000592F0000}"/>
    <cellStyle name="40% - Accent1 17 3 2" xfId="22436" xr:uid="{00000000-0005-0000-0000-00005A2F0000}"/>
    <cellStyle name="40% - Accent1 17 4" xfId="19279" xr:uid="{00000000-0005-0000-0000-00005B2F0000}"/>
    <cellStyle name="40% - Accent1 17 5" xfId="12035" xr:uid="{00000000-0005-0000-0000-00005C2F0000}"/>
    <cellStyle name="40% - Accent1 18" xfId="504" xr:uid="{00000000-0005-0000-0000-00005D2F0000}"/>
    <cellStyle name="40% - Accent1 18 2" xfId="7273" xr:uid="{00000000-0005-0000-0000-00005E2F0000}"/>
    <cellStyle name="40% - Accent1 18 2 2" xfId="24469" xr:uid="{00000000-0005-0000-0000-00005F2F0000}"/>
    <cellStyle name="40% - Accent1 18 3" xfId="17704" xr:uid="{00000000-0005-0000-0000-0000602F0000}"/>
    <cellStyle name="40% - Accent1 18 4" xfId="14068" xr:uid="{00000000-0005-0000-0000-0000612F0000}"/>
    <cellStyle name="40% - Accent1 19" xfId="6817" xr:uid="{00000000-0005-0000-0000-0000622F0000}"/>
    <cellStyle name="40% - Accent1 19 2" xfId="24013" xr:uid="{00000000-0005-0000-0000-0000632F0000}"/>
    <cellStyle name="40% - Accent1 19 3" xfId="13612" xr:uid="{00000000-0005-0000-0000-0000642F0000}"/>
    <cellStyle name="40% - Accent1 2" xfId="57" xr:uid="{00000000-0005-0000-0000-0000652F0000}"/>
    <cellStyle name="40% - Accent1 2 10" xfId="1658" xr:uid="{00000000-0005-0000-0000-0000662F0000}"/>
    <cellStyle name="40% - Accent1 2 10 2" xfId="3247" xr:uid="{00000000-0005-0000-0000-0000672F0000}"/>
    <cellStyle name="40% - Accent1 2 10 2 2" xfId="10012" xr:uid="{00000000-0005-0000-0000-0000682F0000}"/>
    <cellStyle name="40% - Accent1 2 10 2 2 2" xfId="27208" xr:uid="{00000000-0005-0000-0000-0000692F0000}"/>
    <cellStyle name="40% - Accent1 2 10 2 2 3" xfId="16807" xr:uid="{00000000-0005-0000-0000-00006A2F0000}"/>
    <cellStyle name="40% - Accent1 2 10 2 3" xfId="6404" xr:uid="{00000000-0005-0000-0000-00006B2F0000}"/>
    <cellStyle name="40% - Accent1 2 10 2 3 2" xfId="23600" xr:uid="{00000000-0005-0000-0000-00006C2F0000}"/>
    <cellStyle name="40% - Accent1 2 10 2 4" xfId="20443" xr:uid="{00000000-0005-0000-0000-00006D2F0000}"/>
    <cellStyle name="40% - Accent1 2 10 2 5" xfId="13199" xr:uid="{00000000-0005-0000-0000-00006E2F0000}"/>
    <cellStyle name="40% - Accent1 2 10 3" xfId="8427" xr:uid="{00000000-0005-0000-0000-00006F2F0000}"/>
    <cellStyle name="40% - Accent1 2 10 3 2" xfId="25623" xr:uid="{00000000-0005-0000-0000-0000702F0000}"/>
    <cellStyle name="40% - Accent1 2 10 3 3" xfId="15222" xr:uid="{00000000-0005-0000-0000-0000712F0000}"/>
    <cellStyle name="40% - Accent1 2 10 4" xfId="4819" xr:uid="{00000000-0005-0000-0000-0000722F0000}"/>
    <cellStyle name="40% - Accent1 2 10 4 2" xfId="22015" xr:uid="{00000000-0005-0000-0000-0000732F0000}"/>
    <cellStyle name="40% - Accent1 2 10 5" xfId="18858" xr:uid="{00000000-0005-0000-0000-0000742F0000}"/>
    <cellStyle name="40% - Accent1 2 10 6" xfId="11614" xr:uid="{00000000-0005-0000-0000-0000752F0000}"/>
    <cellStyle name="40% - Accent1 2 11" xfId="2098" xr:uid="{00000000-0005-0000-0000-0000762F0000}"/>
    <cellStyle name="40% - Accent1 2 11 2" xfId="8864" xr:uid="{00000000-0005-0000-0000-0000772F0000}"/>
    <cellStyle name="40% - Accent1 2 11 2 2" xfId="26060" xr:uid="{00000000-0005-0000-0000-0000782F0000}"/>
    <cellStyle name="40% - Accent1 2 11 2 3" xfId="15659" xr:uid="{00000000-0005-0000-0000-0000792F0000}"/>
    <cellStyle name="40% - Accent1 2 11 3" xfId="5256" xr:uid="{00000000-0005-0000-0000-00007A2F0000}"/>
    <cellStyle name="40% - Accent1 2 11 3 2" xfId="22452" xr:uid="{00000000-0005-0000-0000-00007B2F0000}"/>
    <cellStyle name="40% - Accent1 2 11 4" xfId="19295" xr:uid="{00000000-0005-0000-0000-00007C2F0000}"/>
    <cellStyle name="40% - Accent1 2 11 5" xfId="12051" xr:uid="{00000000-0005-0000-0000-00007D2F0000}"/>
    <cellStyle name="40% - Accent1 2 12" xfId="515" xr:uid="{00000000-0005-0000-0000-00007E2F0000}"/>
    <cellStyle name="40% - Accent1 2 12 2" xfId="7284" xr:uid="{00000000-0005-0000-0000-00007F2F0000}"/>
    <cellStyle name="40% - Accent1 2 12 2 2" xfId="24480" xr:uid="{00000000-0005-0000-0000-0000802F0000}"/>
    <cellStyle name="40% - Accent1 2 12 3" xfId="17715" xr:uid="{00000000-0005-0000-0000-0000812F0000}"/>
    <cellStyle name="40% - Accent1 2 12 4" xfId="14079" xr:uid="{00000000-0005-0000-0000-0000822F0000}"/>
    <cellStyle name="40% - Accent1 2 13" xfId="6836" xr:uid="{00000000-0005-0000-0000-0000832F0000}"/>
    <cellStyle name="40% - Accent1 2 13 2" xfId="24032" xr:uid="{00000000-0005-0000-0000-0000842F0000}"/>
    <cellStyle name="40% - Accent1 2 13 3" xfId="13631" xr:uid="{00000000-0005-0000-0000-0000852F0000}"/>
    <cellStyle name="40% - Accent1 2 14" xfId="3676" xr:uid="{00000000-0005-0000-0000-0000862F0000}"/>
    <cellStyle name="40% - Accent1 2 14 2" xfId="20872" xr:uid="{00000000-0005-0000-0000-0000872F0000}"/>
    <cellStyle name="40% - Accent1 2 15" xfId="17267" xr:uid="{00000000-0005-0000-0000-0000882F0000}"/>
    <cellStyle name="40% - Accent1 2 16" xfId="27683" xr:uid="{00000000-0005-0000-0000-0000892F0000}"/>
    <cellStyle name="40% - Accent1 2 17" xfId="10471" xr:uid="{00000000-0005-0000-0000-00008A2F0000}"/>
    <cellStyle name="40% - Accent1 2 2" xfId="86" xr:uid="{00000000-0005-0000-0000-00008B2F0000}"/>
    <cellStyle name="40% - Accent1 2 2 10" xfId="6861" xr:uid="{00000000-0005-0000-0000-00008C2F0000}"/>
    <cellStyle name="40% - Accent1 2 2 10 2" xfId="24057" xr:uid="{00000000-0005-0000-0000-00008D2F0000}"/>
    <cellStyle name="40% - Accent1 2 2 10 3" xfId="13656" xr:uid="{00000000-0005-0000-0000-00008E2F0000}"/>
    <cellStyle name="40% - Accent1 2 2 11" xfId="3732" xr:uid="{00000000-0005-0000-0000-00008F2F0000}"/>
    <cellStyle name="40% - Accent1 2 2 11 2" xfId="20928" xr:uid="{00000000-0005-0000-0000-0000902F0000}"/>
    <cellStyle name="40% - Accent1 2 2 12" xfId="17292" xr:uid="{00000000-0005-0000-0000-0000912F0000}"/>
    <cellStyle name="40% - Accent1 2 2 13" xfId="27739" xr:uid="{00000000-0005-0000-0000-0000922F0000}"/>
    <cellStyle name="40% - Accent1 2 2 14" xfId="10527" xr:uid="{00000000-0005-0000-0000-0000932F0000}"/>
    <cellStyle name="40% - Accent1 2 2 2" xfId="290" xr:uid="{00000000-0005-0000-0000-0000942F0000}"/>
    <cellStyle name="40% - Accent1 2 2 2 10" xfId="27825" xr:uid="{00000000-0005-0000-0000-0000952F0000}"/>
    <cellStyle name="40% - Accent1 2 2 2 11" xfId="10613" xr:uid="{00000000-0005-0000-0000-0000962F0000}"/>
    <cellStyle name="40% - Accent1 2 2 2 2" xfId="1065" xr:uid="{00000000-0005-0000-0000-0000972F0000}"/>
    <cellStyle name="40% - Accent1 2 2 2 2 2" xfId="2678" xr:uid="{00000000-0005-0000-0000-0000982F0000}"/>
    <cellStyle name="40% - Accent1 2 2 2 2 2 2" xfId="9443" xr:uid="{00000000-0005-0000-0000-0000992F0000}"/>
    <cellStyle name="40% - Accent1 2 2 2 2 2 2 2" xfId="26639" xr:uid="{00000000-0005-0000-0000-00009A2F0000}"/>
    <cellStyle name="40% - Accent1 2 2 2 2 2 2 3" xfId="16238" xr:uid="{00000000-0005-0000-0000-00009B2F0000}"/>
    <cellStyle name="40% - Accent1 2 2 2 2 2 3" xfId="5835" xr:uid="{00000000-0005-0000-0000-00009C2F0000}"/>
    <cellStyle name="40% - Accent1 2 2 2 2 2 3 2" xfId="23031" xr:uid="{00000000-0005-0000-0000-00009D2F0000}"/>
    <cellStyle name="40% - Accent1 2 2 2 2 2 4" xfId="19874" xr:uid="{00000000-0005-0000-0000-00009E2F0000}"/>
    <cellStyle name="40% - Accent1 2 2 2 2 2 5" xfId="12630" xr:uid="{00000000-0005-0000-0000-00009F2F0000}"/>
    <cellStyle name="40% - Accent1 2 2 2 2 3" xfId="7834" xr:uid="{00000000-0005-0000-0000-0000A02F0000}"/>
    <cellStyle name="40% - Accent1 2 2 2 2 3 2" xfId="25030" xr:uid="{00000000-0005-0000-0000-0000A12F0000}"/>
    <cellStyle name="40% - Accent1 2 2 2 2 3 3" xfId="14629" xr:uid="{00000000-0005-0000-0000-0000A22F0000}"/>
    <cellStyle name="40% - Accent1 2 2 2 2 4" xfId="4226" xr:uid="{00000000-0005-0000-0000-0000A32F0000}"/>
    <cellStyle name="40% - Accent1 2 2 2 2 4 2" xfId="21422" xr:uid="{00000000-0005-0000-0000-0000A42F0000}"/>
    <cellStyle name="40% - Accent1 2 2 2 2 5" xfId="18265" xr:uid="{00000000-0005-0000-0000-0000A52F0000}"/>
    <cellStyle name="40% - Accent1 2 2 2 2 6" xfId="11021" xr:uid="{00000000-0005-0000-0000-0000A62F0000}"/>
    <cellStyle name="40% - Accent1 2 2 2 3" xfId="1473" xr:uid="{00000000-0005-0000-0000-0000A72F0000}"/>
    <cellStyle name="40% - Accent1 2 2 2 3 2" xfId="3074" xr:uid="{00000000-0005-0000-0000-0000A82F0000}"/>
    <cellStyle name="40% - Accent1 2 2 2 3 2 2" xfId="9839" xr:uid="{00000000-0005-0000-0000-0000A92F0000}"/>
    <cellStyle name="40% - Accent1 2 2 2 3 2 2 2" xfId="27035" xr:uid="{00000000-0005-0000-0000-0000AA2F0000}"/>
    <cellStyle name="40% - Accent1 2 2 2 3 2 2 3" xfId="16634" xr:uid="{00000000-0005-0000-0000-0000AB2F0000}"/>
    <cellStyle name="40% - Accent1 2 2 2 3 2 3" xfId="6231" xr:uid="{00000000-0005-0000-0000-0000AC2F0000}"/>
    <cellStyle name="40% - Accent1 2 2 2 3 2 3 2" xfId="23427" xr:uid="{00000000-0005-0000-0000-0000AD2F0000}"/>
    <cellStyle name="40% - Accent1 2 2 2 3 2 4" xfId="20270" xr:uid="{00000000-0005-0000-0000-0000AE2F0000}"/>
    <cellStyle name="40% - Accent1 2 2 2 3 2 5" xfId="13026" xr:uid="{00000000-0005-0000-0000-0000AF2F0000}"/>
    <cellStyle name="40% - Accent1 2 2 2 3 3" xfId="8242" xr:uid="{00000000-0005-0000-0000-0000B02F0000}"/>
    <cellStyle name="40% - Accent1 2 2 2 3 3 2" xfId="25438" xr:uid="{00000000-0005-0000-0000-0000B12F0000}"/>
    <cellStyle name="40% - Accent1 2 2 2 3 3 3" xfId="15037" xr:uid="{00000000-0005-0000-0000-0000B22F0000}"/>
    <cellStyle name="40% - Accent1 2 2 2 3 4" xfId="4634" xr:uid="{00000000-0005-0000-0000-0000B32F0000}"/>
    <cellStyle name="40% - Accent1 2 2 2 3 4 2" xfId="21830" xr:uid="{00000000-0005-0000-0000-0000B42F0000}"/>
    <cellStyle name="40% - Accent1 2 2 2 3 5" xfId="18673" xr:uid="{00000000-0005-0000-0000-0000B52F0000}"/>
    <cellStyle name="40% - Accent1 2 2 2 3 6" xfId="11429" xr:uid="{00000000-0005-0000-0000-0000B62F0000}"/>
    <cellStyle name="40% - Accent1 2 2 2 4" xfId="1881" xr:uid="{00000000-0005-0000-0000-0000B72F0000}"/>
    <cellStyle name="40% - Accent1 2 2 2 4 2" xfId="3470" xr:uid="{00000000-0005-0000-0000-0000B82F0000}"/>
    <cellStyle name="40% - Accent1 2 2 2 4 2 2" xfId="10235" xr:uid="{00000000-0005-0000-0000-0000B92F0000}"/>
    <cellStyle name="40% - Accent1 2 2 2 4 2 2 2" xfId="27431" xr:uid="{00000000-0005-0000-0000-0000BA2F0000}"/>
    <cellStyle name="40% - Accent1 2 2 2 4 2 2 3" xfId="17030" xr:uid="{00000000-0005-0000-0000-0000BB2F0000}"/>
    <cellStyle name="40% - Accent1 2 2 2 4 2 3" xfId="6627" xr:uid="{00000000-0005-0000-0000-0000BC2F0000}"/>
    <cellStyle name="40% - Accent1 2 2 2 4 2 3 2" xfId="23823" xr:uid="{00000000-0005-0000-0000-0000BD2F0000}"/>
    <cellStyle name="40% - Accent1 2 2 2 4 2 4" xfId="20666" xr:uid="{00000000-0005-0000-0000-0000BE2F0000}"/>
    <cellStyle name="40% - Accent1 2 2 2 4 2 5" xfId="13422" xr:uid="{00000000-0005-0000-0000-0000BF2F0000}"/>
    <cellStyle name="40% - Accent1 2 2 2 4 3" xfId="8650" xr:uid="{00000000-0005-0000-0000-0000C02F0000}"/>
    <cellStyle name="40% - Accent1 2 2 2 4 3 2" xfId="25846" xr:uid="{00000000-0005-0000-0000-0000C12F0000}"/>
    <cellStyle name="40% - Accent1 2 2 2 4 3 3" xfId="15445" xr:uid="{00000000-0005-0000-0000-0000C22F0000}"/>
    <cellStyle name="40% - Accent1 2 2 2 4 4" xfId="5042" xr:uid="{00000000-0005-0000-0000-0000C32F0000}"/>
    <cellStyle name="40% - Accent1 2 2 2 4 4 2" xfId="22238" xr:uid="{00000000-0005-0000-0000-0000C42F0000}"/>
    <cellStyle name="40% - Accent1 2 2 2 4 5" xfId="19081" xr:uid="{00000000-0005-0000-0000-0000C52F0000}"/>
    <cellStyle name="40% - Accent1 2 2 2 4 6" xfId="11837" xr:uid="{00000000-0005-0000-0000-0000C62F0000}"/>
    <cellStyle name="40% - Accent1 2 2 2 5" xfId="2240" xr:uid="{00000000-0005-0000-0000-0000C72F0000}"/>
    <cellStyle name="40% - Accent1 2 2 2 5 2" xfId="9006" xr:uid="{00000000-0005-0000-0000-0000C82F0000}"/>
    <cellStyle name="40% - Accent1 2 2 2 5 2 2" xfId="26202" xr:uid="{00000000-0005-0000-0000-0000C92F0000}"/>
    <cellStyle name="40% - Accent1 2 2 2 5 2 3" xfId="15801" xr:uid="{00000000-0005-0000-0000-0000CA2F0000}"/>
    <cellStyle name="40% - Accent1 2 2 2 5 3" xfId="5398" xr:uid="{00000000-0005-0000-0000-0000CB2F0000}"/>
    <cellStyle name="40% - Accent1 2 2 2 5 3 2" xfId="22594" xr:uid="{00000000-0005-0000-0000-0000CC2F0000}"/>
    <cellStyle name="40% - Accent1 2 2 2 5 4" xfId="19437" xr:uid="{00000000-0005-0000-0000-0000CD2F0000}"/>
    <cellStyle name="40% - Accent1 2 2 2 5 5" xfId="12193" xr:uid="{00000000-0005-0000-0000-0000CE2F0000}"/>
    <cellStyle name="40% - Accent1 2 2 2 6" xfId="657" xr:uid="{00000000-0005-0000-0000-0000CF2F0000}"/>
    <cellStyle name="40% - Accent1 2 2 2 6 2" xfId="7426" xr:uid="{00000000-0005-0000-0000-0000D02F0000}"/>
    <cellStyle name="40% - Accent1 2 2 2 6 2 2" xfId="24622" xr:uid="{00000000-0005-0000-0000-0000D12F0000}"/>
    <cellStyle name="40% - Accent1 2 2 2 6 3" xfId="17857" xr:uid="{00000000-0005-0000-0000-0000D22F0000}"/>
    <cellStyle name="40% - Accent1 2 2 2 6 4" xfId="14221" xr:uid="{00000000-0005-0000-0000-0000D32F0000}"/>
    <cellStyle name="40% - Accent1 2 2 2 7" xfId="7059" xr:uid="{00000000-0005-0000-0000-0000D42F0000}"/>
    <cellStyle name="40% - Accent1 2 2 2 7 2" xfId="24255" xr:uid="{00000000-0005-0000-0000-0000D52F0000}"/>
    <cellStyle name="40% - Accent1 2 2 2 7 3" xfId="13854" xr:uid="{00000000-0005-0000-0000-0000D62F0000}"/>
    <cellStyle name="40% - Accent1 2 2 2 8" xfId="3818" xr:uid="{00000000-0005-0000-0000-0000D72F0000}"/>
    <cellStyle name="40% - Accent1 2 2 2 8 2" xfId="21014" xr:uid="{00000000-0005-0000-0000-0000D82F0000}"/>
    <cellStyle name="40% - Accent1 2 2 2 9" xfId="17490" xr:uid="{00000000-0005-0000-0000-0000D92F0000}"/>
    <cellStyle name="40% - Accent1 2 2 3" xfId="388" xr:uid="{00000000-0005-0000-0000-0000DA2F0000}"/>
    <cellStyle name="40% - Accent1 2 2 3 10" xfId="27923" xr:uid="{00000000-0005-0000-0000-0000DB2F0000}"/>
    <cellStyle name="40% - Accent1 2 2 3 11" xfId="10711" xr:uid="{00000000-0005-0000-0000-0000DC2F0000}"/>
    <cellStyle name="40% - Accent1 2 2 3 2" xfId="1163" xr:uid="{00000000-0005-0000-0000-0000DD2F0000}"/>
    <cellStyle name="40% - Accent1 2 2 3 2 2" xfId="2776" xr:uid="{00000000-0005-0000-0000-0000DE2F0000}"/>
    <cellStyle name="40% - Accent1 2 2 3 2 2 2" xfId="9541" xr:uid="{00000000-0005-0000-0000-0000DF2F0000}"/>
    <cellStyle name="40% - Accent1 2 2 3 2 2 2 2" xfId="26737" xr:uid="{00000000-0005-0000-0000-0000E02F0000}"/>
    <cellStyle name="40% - Accent1 2 2 3 2 2 2 3" xfId="16336" xr:uid="{00000000-0005-0000-0000-0000E12F0000}"/>
    <cellStyle name="40% - Accent1 2 2 3 2 2 3" xfId="5933" xr:uid="{00000000-0005-0000-0000-0000E22F0000}"/>
    <cellStyle name="40% - Accent1 2 2 3 2 2 3 2" xfId="23129" xr:uid="{00000000-0005-0000-0000-0000E32F0000}"/>
    <cellStyle name="40% - Accent1 2 2 3 2 2 4" xfId="19972" xr:uid="{00000000-0005-0000-0000-0000E42F0000}"/>
    <cellStyle name="40% - Accent1 2 2 3 2 2 5" xfId="12728" xr:uid="{00000000-0005-0000-0000-0000E52F0000}"/>
    <cellStyle name="40% - Accent1 2 2 3 2 3" xfId="7932" xr:uid="{00000000-0005-0000-0000-0000E62F0000}"/>
    <cellStyle name="40% - Accent1 2 2 3 2 3 2" xfId="25128" xr:uid="{00000000-0005-0000-0000-0000E72F0000}"/>
    <cellStyle name="40% - Accent1 2 2 3 2 3 3" xfId="14727" xr:uid="{00000000-0005-0000-0000-0000E82F0000}"/>
    <cellStyle name="40% - Accent1 2 2 3 2 4" xfId="4324" xr:uid="{00000000-0005-0000-0000-0000E92F0000}"/>
    <cellStyle name="40% - Accent1 2 2 3 2 4 2" xfId="21520" xr:uid="{00000000-0005-0000-0000-0000EA2F0000}"/>
    <cellStyle name="40% - Accent1 2 2 3 2 5" xfId="18363" xr:uid="{00000000-0005-0000-0000-0000EB2F0000}"/>
    <cellStyle name="40% - Accent1 2 2 3 2 6" xfId="11119" xr:uid="{00000000-0005-0000-0000-0000EC2F0000}"/>
    <cellStyle name="40% - Accent1 2 2 3 3" xfId="1571" xr:uid="{00000000-0005-0000-0000-0000ED2F0000}"/>
    <cellStyle name="40% - Accent1 2 2 3 3 2" xfId="3172" xr:uid="{00000000-0005-0000-0000-0000EE2F0000}"/>
    <cellStyle name="40% - Accent1 2 2 3 3 2 2" xfId="9937" xr:uid="{00000000-0005-0000-0000-0000EF2F0000}"/>
    <cellStyle name="40% - Accent1 2 2 3 3 2 2 2" xfId="27133" xr:uid="{00000000-0005-0000-0000-0000F02F0000}"/>
    <cellStyle name="40% - Accent1 2 2 3 3 2 2 3" xfId="16732" xr:uid="{00000000-0005-0000-0000-0000F12F0000}"/>
    <cellStyle name="40% - Accent1 2 2 3 3 2 3" xfId="6329" xr:uid="{00000000-0005-0000-0000-0000F22F0000}"/>
    <cellStyle name="40% - Accent1 2 2 3 3 2 3 2" xfId="23525" xr:uid="{00000000-0005-0000-0000-0000F32F0000}"/>
    <cellStyle name="40% - Accent1 2 2 3 3 2 4" xfId="20368" xr:uid="{00000000-0005-0000-0000-0000F42F0000}"/>
    <cellStyle name="40% - Accent1 2 2 3 3 2 5" xfId="13124" xr:uid="{00000000-0005-0000-0000-0000F52F0000}"/>
    <cellStyle name="40% - Accent1 2 2 3 3 3" xfId="8340" xr:uid="{00000000-0005-0000-0000-0000F62F0000}"/>
    <cellStyle name="40% - Accent1 2 2 3 3 3 2" xfId="25536" xr:uid="{00000000-0005-0000-0000-0000F72F0000}"/>
    <cellStyle name="40% - Accent1 2 2 3 3 3 3" xfId="15135" xr:uid="{00000000-0005-0000-0000-0000F82F0000}"/>
    <cellStyle name="40% - Accent1 2 2 3 3 4" xfId="4732" xr:uid="{00000000-0005-0000-0000-0000F92F0000}"/>
    <cellStyle name="40% - Accent1 2 2 3 3 4 2" xfId="21928" xr:uid="{00000000-0005-0000-0000-0000FA2F0000}"/>
    <cellStyle name="40% - Accent1 2 2 3 3 5" xfId="18771" xr:uid="{00000000-0005-0000-0000-0000FB2F0000}"/>
    <cellStyle name="40% - Accent1 2 2 3 3 6" xfId="11527" xr:uid="{00000000-0005-0000-0000-0000FC2F0000}"/>
    <cellStyle name="40% - Accent1 2 2 3 4" xfId="1979" xr:uid="{00000000-0005-0000-0000-0000FD2F0000}"/>
    <cellStyle name="40% - Accent1 2 2 3 4 2" xfId="3568" xr:uid="{00000000-0005-0000-0000-0000FE2F0000}"/>
    <cellStyle name="40% - Accent1 2 2 3 4 2 2" xfId="10333" xr:uid="{00000000-0005-0000-0000-0000FF2F0000}"/>
    <cellStyle name="40% - Accent1 2 2 3 4 2 2 2" xfId="27529" xr:uid="{00000000-0005-0000-0000-000000300000}"/>
    <cellStyle name="40% - Accent1 2 2 3 4 2 2 3" xfId="17128" xr:uid="{00000000-0005-0000-0000-000001300000}"/>
    <cellStyle name="40% - Accent1 2 2 3 4 2 3" xfId="6725" xr:uid="{00000000-0005-0000-0000-000002300000}"/>
    <cellStyle name="40% - Accent1 2 2 3 4 2 3 2" xfId="23921" xr:uid="{00000000-0005-0000-0000-000003300000}"/>
    <cellStyle name="40% - Accent1 2 2 3 4 2 4" xfId="20764" xr:uid="{00000000-0005-0000-0000-000004300000}"/>
    <cellStyle name="40% - Accent1 2 2 3 4 2 5" xfId="13520" xr:uid="{00000000-0005-0000-0000-000005300000}"/>
    <cellStyle name="40% - Accent1 2 2 3 4 3" xfId="8748" xr:uid="{00000000-0005-0000-0000-000006300000}"/>
    <cellStyle name="40% - Accent1 2 2 3 4 3 2" xfId="25944" xr:uid="{00000000-0005-0000-0000-000007300000}"/>
    <cellStyle name="40% - Accent1 2 2 3 4 3 3" xfId="15543" xr:uid="{00000000-0005-0000-0000-000008300000}"/>
    <cellStyle name="40% - Accent1 2 2 3 4 4" xfId="5140" xr:uid="{00000000-0005-0000-0000-000009300000}"/>
    <cellStyle name="40% - Accent1 2 2 3 4 4 2" xfId="22336" xr:uid="{00000000-0005-0000-0000-00000A300000}"/>
    <cellStyle name="40% - Accent1 2 2 3 4 5" xfId="19179" xr:uid="{00000000-0005-0000-0000-00000B300000}"/>
    <cellStyle name="40% - Accent1 2 2 3 4 6" xfId="11935" xr:uid="{00000000-0005-0000-0000-00000C300000}"/>
    <cellStyle name="40% - Accent1 2 2 3 5" xfId="2338" xr:uid="{00000000-0005-0000-0000-00000D300000}"/>
    <cellStyle name="40% - Accent1 2 2 3 5 2" xfId="9104" xr:uid="{00000000-0005-0000-0000-00000E300000}"/>
    <cellStyle name="40% - Accent1 2 2 3 5 2 2" xfId="26300" xr:uid="{00000000-0005-0000-0000-00000F300000}"/>
    <cellStyle name="40% - Accent1 2 2 3 5 2 3" xfId="15899" xr:uid="{00000000-0005-0000-0000-000010300000}"/>
    <cellStyle name="40% - Accent1 2 2 3 5 3" xfId="5496" xr:uid="{00000000-0005-0000-0000-000011300000}"/>
    <cellStyle name="40% - Accent1 2 2 3 5 3 2" xfId="22692" xr:uid="{00000000-0005-0000-0000-000012300000}"/>
    <cellStyle name="40% - Accent1 2 2 3 5 4" xfId="19535" xr:uid="{00000000-0005-0000-0000-000013300000}"/>
    <cellStyle name="40% - Accent1 2 2 3 5 5" xfId="12291" xr:uid="{00000000-0005-0000-0000-000014300000}"/>
    <cellStyle name="40% - Accent1 2 2 3 6" xfId="755" xr:uid="{00000000-0005-0000-0000-000015300000}"/>
    <cellStyle name="40% - Accent1 2 2 3 6 2" xfId="7524" xr:uid="{00000000-0005-0000-0000-000016300000}"/>
    <cellStyle name="40% - Accent1 2 2 3 6 2 2" xfId="24720" xr:uid="{00000000-0005-0000-0000-000017300000}"/>
    <cellStyle name="40% - Accent1 2 2 3 6 3" xfId="17955" xr:uid="{00000000-0005-0000-0000-000018300000}"/>
    <cellStyle name="40% - Accent1 2 2 3 6 4" xfId="14319" xr:uid="{00000000-0005-0000-0000-000019300000}"/>
    <cellStyle name="40% - Accent1 2 2 3 7" xfId="7157" xr:uid="{00000000-0005-0000-0000-00001A300000}"/>
    <cellStyle name="40% - Accent1 2 2 3 7 2" xfId="24353" xr:uid="{00000000-0005-0000-0000-00001B300000}"/>
    <cellStyle name="40% - Accent1 2 2 3 7 3" xfId="13952" xr:uid="{00000000-0005-0000-0000-00001C300000}"/>
    <cellStyle name="40% - Accent1 2 2 3 8" xfId="3916" xr:uid="{00000000-0005-0000-0000-00001D300000}"/>
    <cellStyle name="40% - Accent1 2 2 3 8 2" xfId="21112" xr:uid="{00000000-0005-0000-0000-00001E300000}"/>
    <cellStyle name="40% - Accent1 2 2 3 9" xfId="17588" xr:uid="{00000000-0005-0000-0000-00001F300000}"/>
    <cellStyle name="40% - Accent1 2 2 4" xfId="204" xr:uid="{00000000-0005-0000-0000-000020300000}"/>
    <cellStyle name="40% - Accent1 2 2 4 2" xfId="1387" xr:uid="{00000000-0005-0000-0000-000021300000}"/>
    <cellStyle name="40% - Accent1 2 2 4 2 2" xfId="2988" xr:uid="{00000000-0005-0000-0000-000022300000}"/>
    <cellStyle name="40% - Accent1 2 2 4 2 2 2" xfId="9753" xr:uid="{00000000-0005-0000-0000-000023300000}"/>
    <cellStyle name="40% - Accent1 2 2 4 2 2 2 2" xfId="26949" xr:uid="{00000000-0005-0000-0000-000024300000}"/>
    <cellStyle name="40% - Accent1 2 2 4 2 2 2 3" xfId="16548" xr:uid="{00000000-0005-0000-0000-000025300000}"/>
    <cellStyle name="40% - Accent1 2 2 4 2 2 3" xfId="6145" xr:uid="{00000000-0005-0000-0000-000026300000}"/>
    <cellStyle name="40% - Accent1 2 2 4 2 2 3 2" xfId="23341" xr:uid="{00000000-0005-0000-0000-000027300000}"/>
    <cellStyle name="40% - Accent1 2 2 4 2 2 4" xfId="20184" xr:uid="{00000000-0005-0000-0000-000028300000}"/>
    <cellStyle name="40% - Accent1 2 2 4 2 2 5" xfId="12940" xr:uid="{00000000-0005-0000-0000-000029300000}"/>
    <cellStyle name="40% - Accent1 2 2 4 2 3" xfId="8156" xr:uid="{00000000-0005-0000-0000-00002A300000}"/>
    <cellStyle name="40% - Accent1 2 2 4 2 3 2" xfId="25352" xr:uid="{00000000-0005-0000-0000-00002B300000}"/>
    <cellStyle name="40% - Accent1 2 2 4 2 3 3" xfId="14951" xr:uid="{00000000-0005-0000-0000-00002C300000}"/>
    <cellStyle name="40% - Accent1 2 2 4 2 4" xfId="4548" xr:uid="{00000000-0005-0000-0000-00002D300000}"/>
    <cellStyle name="40% - Accent1 2 2 4 2 4 2" xfId="21744" xr:uid="{00000000-0005-0000-0000-00002E300000}"/>
    <cellStyle name="40% - Accent1 2 2 4 2 5" xfId="18587" xr:uid="{00000000-0005-0000-0000-00002F300000}"/>
    <cellStyle name="40% - Accent1 2 2 4 2 6" xfId="11343" xr:uid="{00000000-0005-0000-0000-000030300000}"/>
    <cellStyle name="40% - Accent1 2 2 4 3" xfId="1795" xr:uid="{00000000-0005-0000-0000-000031300000}"/>
    <cellStyle name="40% - Accent1 2 2 4 3 2" xfId="3384" xr:uid="{00000000-0005-0000-0000-000032300000}"/>
    <cellStyle name="40% - Accent1 2 2 4 3 2 2" xfId="10149" xr:uid="{00000000-0005-0000-0000-000033300000}"/>
    <cellStyle name="40% - Accent1 2 2 4 3 2 2 2" xfId="27345" xr:uid="{00000000-0005-0000-0000-000034300000}"/>
    <cellStyle name="40% - Accent1 2 2 4 3 2 2 3" xfId="16944" xr:uid="{00000000-0005-0000-0000-000035300000}"/>
    <cellStyle name="40% - Accent1 2 2 4 3 2 3" xfId="6541" xr:uid="{00000000-0005-0000-0000-000036300000}"/>
    <cellStyle name="40% - Accent1 2 2 4 3 2 3 2" xfId="23737" xr:uid="{00000000-0005-0000-0000-000037300000}"/>
    <cellStyle name="40% - Accent1 2 2 4 3 2 4" xfId="20580" xr:uid="{00000000-0005-0000-0000-000038300000}"/>
    <cellStyle name="40% - Accent1 2 2 4 3 2 5" xfId="13336" xr:uid="{00000000-0005-0000-0000-000039300000}"/>
    <cellStyle name="40% - Accent1 2 2 4 3 3" xfId="8564" xr:uid="{00000000-0005-0000-0000-00003A300000}"/>
    <cellStyle name="40% - Accent1 2 2 4 3 3 2" xfId="25760" xr:uid="{00000000-0005-0000-0000-00003B300000}"/>
    <cellStyle name="40% - Accent1 2 2 4 3 3 3" xfId="15359" xr:uid="{00000000-0005-0000-0000-00003C300000}"/>
    <cellStyle name="40% - Accent1 2 2 4 3 4" xfId="4956" xr:uid="{00000000-0005-0000-0000-00003D300000}"/>
    <cellStyle name="40% - Accent1 2 2 4 3 4 2" xfId="22152" xr:uid="{00000000-0005-0000-0000-00003E300000}"/>
    <cellStyle name="40% - Accent1 2 2 4 3 5" xfId="18995" xr:uid="{00000000-0005-0000-0000-00003F300000}"/>
    <cellStyle name="40% - Accent1 2 2 4 3 6" xfId="11751" xr:uid="{00000000-0005-0000-0000-000040300000}"/>
    <cellStyle name="40% - Accent1 2 2 4 4" xfId="2415" xr:uid="{00000000-0005-0000-0000-000041300000}"/>
    <cellStyle name="40% - Accent1 2 2 4 4 2" xfId="9180" xr:uid="{00000000-0005-0000-0000-000042300000}"/>
    <cellStyle name="40% - Accent1 2 2 4 4 2 2" xfId="26376" xr:uid="{00000000-0005-0000-0000-000043300000}"/>
    <cellStyle name="40% - Accent1 2 2 4 4 2 3" xfId="15975" xr:uid="{00000000-0005-0000-0000-000044300000}"/>
    <cellStyle name="40% - Accent1 2 2 4 4 3" xfId="5572" xr:uid="{00000000-0005-0000-0000-000045300000}"/>
    <cellStyle name="40% - Accent1 2 2 4 4 3 2" xfId="22768" xr:uid="{00000000-0005-0000-0000-000046300000}"/>
    <cellStyle name="40% - Accent1 2 2 4 4 4" xfId="19611" xr:uid="{00000000-0005-0000-0000-000047300000}"/>
    <cellStyle name="40% - Accent1 2 2 4 4 5" xfId="12367" xr:uid="{00000000-0005-0000-0000-000048300000}"/>
    <cellStyle name="40% - Accent1 2 2 4 5" xfId="979" xr:uid="{00000000-0005-0000-0000-000049300000}"/>
    <cellStyle name="40% - Accent1 2 2 4 5 2" xfId="7748" xr:uid="{00000000-0005-0000-0000-00004A300000}"/>
    <cellStyle name="40% - Accent1 2 2 4 5 2 2" xfId="24944" xr:uid="{00000000-0005-0000-0000-00004B300000}"/>
    <cellStyle name="40% - Accent1 2 2 4 5 3" xfId="18179" xr:uid="{00000000-0005-0000-0000-00004C300000}"/>
    <cellStyle name="40% - Accent1 2 2 4 5 4" xfId="14543" xr:uid="{00000000-0005-0000-0000-00004D300000}"/>
    <cellStyle name="40% - Accent1 2 2 4 6" xfId="6973" xr:uid="{00000000-0005-0000-0000-00004E300000}"/>
    <cellStyle name="40% - Accent1 2 2 4 6 2" xfId="24169" xr:uid="{00000000-0005-0000-0000-00004F300000}"/>
    <cellStyle name="40% - Accent1 2 2 4 6 3" xfId="13768" xr:uid="{00000000-0005-0000-0000-000050300000}"/>
    <cellStyle name="40% - Accent1 2 2 4 7" xfId="4140" xr:uid="{00000000-0005-0000-0000-000051300000}"/>
    <cellStyle name="40% - Accent1 2 2 4 7 2" xfId="21336" xr:uid="{00000000-0005-0000-0000-000052300000}"/>
    <cellStyle name="40% - Accent1 2 2 4 8" xfId="17404" xr:uid="{00000000-0005-0000-0000-000053300000}"/>
    <cellStyle name="40% - Accent1 2 2 4 9" xfId="10935" xr:uid="{00000000-0005-0000-0000-000054300000}"/>
    <cellStyle name="40% - Accent1 2 2 5" xfId="867" xr:uid="{00000000-0005-0000-0000-000055300000}"/>
    <cellStyle name="40% - Accent1 2 2 5 2" xfId="2565" xr:uid="{00000000-0005-0000-0000-000056300000}"/>
    <cellStyle name="40% - Accent1 2 2 5 2 2" xfId="9330" xr:uid="{00000000-0005-0000-0000-000057300000}"/>
    <cellStyle name="40% - Accent1 2 2 5 2 2 2" xfId="26526" xr:uid="{00000000-0005-0000-0000-000058300000}"/>
    <cellStyle name="40% - Accent1 2 2 5 2 2 3" xfId="16125" xr:uid="{00000000-0005-0000-0000-000059300000}"/>
    <cellStyle name="40% - Accent1 2 2 5 2 3" xfId="5722" xr:uid="{00000000-0005-0000-0000-00005A300000}"/>
    <cellStyle name="40% - Accent1 2 2 5 2 3 2" xfId="22918" xr:uid="{00000000-0005-0000-0000-00005B300000}"/>
    <cellStyle name="40% - Accent1 2 2 5 2 4" xfId="19761" xr:uid="{00000000-0005-0000-0000-00005C300000}"/>
    <cellStyle name="40% - Accent1 2 2 5 2 5" xfId="12517" xr:uid="{00000000-0005-0000-0000-00005D300000}"/>
    <cellStyle name="40% - Accent1 2 2 5 3" xfId="7636" xr:uid="{00000000-0005-0000-0000-00005E300000}"/>
    <cellStyle name="40% - Accent1 2 2 5 3 2" xfId="24832" xr:uid="{00000000-0005-0000-0000-00005F300000}"/>
    <cellStyle name="40% - Accent1 2 2 5 3 3" xfId="14431" xr:uid="{00000000-0005-0000-0000-000060300000}"/>
    <cellStyle name="40% - Accent1 2 2 5 4" xfId="4028" xr:uid="{00000000-0005-0000-0000-000061300000}"/>
    <cellStyle name="40% - Accent1 2 2 5 4 2" xfId="21224" xr:uid="{00000000-0005-0000-0000-000062300000}"/>
    <cellStyle name="40% - Accent1 2 2 5 5" xfId="18067" xr:uid="{00000000-0005-0000-0000-000063300000}"/>
    <cellStyle name="40% - Accent1 2 2 5 6" xfId="10823" xr:uid="{00000000-0005-0000-0000-000064300000}"/>
    <cellStyle name="40% - Accent1 2 2 6" xfId="1275" xr:uid="{00000000-0005-0000-0000-000065300000}"/>
    <cellStyle name="40% - Accent1 2 2 6 2" xfId="2876" xr:uid="{00000000-0005-0000-0000-000066300000}"/>
    <cellStyle name="40% - Accent1 2 2 6 2 2" xfId="9641" xr:uid="{00000000-0005-0000-0000-000067300000}"/>
    <cellStyle name="40% - Accent1 2 2 6 2 2 2" xfId="26837" xr:uid="{00000000-0005-0000-0000-000068300000}"/>
    <cellStyle name="40% - Accent1 2 2 6 2 2 3" xfId="16436" xr:uid="{00000000-0005-0000-0000-000069300000}"/>
    <cellStyle name="40% - Accent1 2 2 6 2 3" xfId="6033" xr:uid="{00000000-0005-0000-0000-00006A300000}"/>
    <cellStyle name="40% - Accent1 2 2 6 2 3 2" xfId="23229" xr:uid="{00000000-0005-0000-0000-00006B300000}"/>
    <cellStyle name="40% - Accent1 2 2 6 2 4" xfId="20072" xr:uid="{00000000-0005-0000-0000-00006C300000}"/>
    <cellStyle name="40% - Accent1 2 2 6 2 5" xfId="12828" xr:uid="{00000000-0005-0000-0000-00006D300000}"/>
    <cellStyle name="40% - Accent1 2 2 6 3" xfId="8044" xr:uid="{00000000-0005-0000-0000-00006E300000}"/>
    <cellStyle name="40% - Accent1 2 2 6 3 2" xfId="25240" xr:uid="{00000000-0005-0000-0000-00006F300000}"/>
    <cellStyle name="40% - Accent1 2 2 6 3 3" xfId="14839" xr:uid="{00000000-0005-0000-0000-000070300000}"/>
    <cellStyle name="40% - Accent1 2 2 6 4" xfId="4436" xr:uid="{00000000-0005-0000-0000-000071300000}"/>
    <cellStyle name="40% - Accent1 2 2 6 4 2" xfId="21632" xr:uid="{00000000-0005-0000-0000-000072300000}"/>
    <cellStyle name="40% - Accent1 2 2 6 5" xfId="18475" xr:uid="{00000000-0005-0000-0000-000073300000}"/>
    <cellStyle name="40% - Accent1 2 2 6 6" xfId="11231" xr:uid="{00000000-0005-0000-0000-000074300000}"/>
    <cellStyle name="40% - Accent1 2 2 7" xfId="1683" xr:uid="{00000000-0005-0000-0000-000075300000}"/>
    <cellStyle name="40% - Accent1 2 2 7 2" xfId="3272" xr:uid="{00000000-0005-0000-0000-000076300000}"/>
    <cellStyle name="40% - Accent1 2 2 7 2 2" xfId="10037" xr:uid="{00000000-0005-0000-0000-000077300000}"/>
    <cellStyle name="40% - Accent1 2 2 7 2 2 2" xfId="27233" xr:uid="{00000000-0005-0000-0000-000078300000}"/>
    <cellStyle name="40% - Accent1 2 2 7 2 2 3" xfId="16832" xr:uid="{00000000-0005-0000-0000-000079300000}"/>
    <cellStyle name="40% - Accent1 2 2 7 2 3" xfId="6429" xr:uid="{00000000-0005-0000-0000-00007A300000}"/>
    <cellStyle name="40% - Accent1 2 2 7 2 3 2" xfId="23625" xr:uid="{00000000-0005-0000-0000-00007B300000}"/>
    <cellStyle name="40% - Accent1 2 2 7 2 4" xfId="20468" xr:uid="{00000000-0005-0000-0000-00007C300000}"/>
    <cellStyle name="40% - Accent1 2 2 7 2 5" xfId="13224" xr:uid="{00000000-0005-0000-0000-00007D300000}"/>
    <cellStyle name="40% - Accent1 2 2 7 3" xfId="8452" xr:uid="{00000000-0005-0000-0000-00007E300000}"/>
    <cellStyle name="40% - Accent1 2 2 7 3 2" xfId="25648" xr:uid="{00000000-0005-0000-0000-00007F300000}"/>
    <cellStyle name="40% - Accent1 2 2 7 3 3" xfId="15247" xr:uid="{00000000-0005-0000-0000-000080300000}"/>
    <cellStyle name="40% - Accent1 2 2 7 4" xfId="4844" xr:uid="{00000000-0005-0000-0000-000081300000}"/>
    <cellStyle name="40% - Accent1 2 2 7 4 2" xfId="22040" xr:uid="{00000000-0005-0000-0000-000082300000}"/>
    <cellStyle name="40% - Accent1 2 2 7 5" xfId="18883" xr:uid="{00000000-0005-0000-0000-000083300000}"/>
    <cellStyle name="40% - Accent1 2 2 7 6" xfId="11639" xr:uid="{00000000-0005-0000-0000-000084300000}"/>
    <cellStyle name="40% - Accent1 2 2 8" xfId="2154" xr:uid="{00000000-0005-0000-0000-000085300000}"/>
    <cellStyle name="40% - Accent1 2 2 8 2" xfId="8920" xr:uid="{00000000-0005-0000-0000-000086300000}"/>
    <cellStyle name="40% - Accent1 2 2 8 2 2" xfId="26116" xr:uid="{00000000-0005-0000-0000-000087300000}"/>
    <cellStyle name="40% - Accent1 2 2 8 2 3" xfId="15715" xr:uid="{00000000-0005-0000-0000-000088300000}"/>
    <cellStyle name="40% - Accent1 2 2 8 3" xfId="5312" xr:uid="{00000000-0005-0000-0000-000089300000}"/>
    <cellStyle name="40% - Accent1 2 2 8 3 2" xfId="22508" xr:uid="{00000000-0005-0000-0000-00008A300000}"/>
    <cellStyle name="40% - Accent1 2 2 8 4" xfId="19351" xr:uid="{00000000-0005-0000-0000-00008B300000}"/>
    <cellStyle name="40% - Accent1 2 2 8 5" xfId="12107" xr:uid="{00000000-0005-0000-0000-00008C300000}"/>
    <cellStyle name="40% - Accent1 2 2 9" xfId="571" xr:uid="{00000000-0005-0000-0000-00008D300000}"/>
    <cellStyle name="40% - Accent1 2 2 9 2" xfId="7340" xr:uid="{00000000-0005-0000-0000-00008E300000}"/>
    <cellStyle name="40% - Accent1 2 2 9 2 2" xfId="24536" xr:uid="{00000000-0005-0000-0000-00008F300000}"/>
    <cellStyle name="40% - Accent1 2 2 9 3" xfId="17771" xr:uid="{00000000-0005-0000-0000-000090300000}"/>
    <cellStyle name="40% - Accent1 2 2 9 4" xfId="14135" xr:uid="{00000000-0005-0000-0000-000091300000}"/>
    <cellStyle name="40% - Accent1 2 3" xfId="114" xr:uid="{00000000-0005-0000-0000-000092300000}"/>
    <cellStyle name="40% - Accent1 2 3 10" xfId="6889" xr:uid="{00000000-0005-0000-0000-000093300000}"/>
    <cellStyle name="40% - Accent1 2 3 10 2" xfId="24085" xr:uid="{00000000-0005-0000-0000-000094300000}"/>
    <cellStyle name="40% - Accent1 2 3 10 3" xfId="13684" xr:uid="{00000000-0005-0000-0000-000095300000}"/>
    <cellStyle name="40% - Accent1 2 3 11" xfId="3760" xr:uid="{00000000-0005-0000-0000-000096300000}"/>
    <cellStyle name="40% - Accent1 2 3 11 2" xfId="20956" xr:uid="{00000000-0005-0000-0000-000097300000}"/>
    <cellStyle name="40% - Accent1 2 3 12" xfId="17320" xr:uid="{00000000-0005-0000-0000-000098300000}"/>
    <cellStyle name="40% - Accent1 2 3 13" xfId="27767" xr:uid="{00000000-0005-0000-0000-000099300000}"/>
    <cellStyle name="40% - Accent1 2 3 14" xfId="10555" xr:uid="{00000000-0005-0000-0000-00009A300000}"/>
    <cellStyle name="40% - Accent1 2 3 2" xfId="318" xr:uid="{00000000-0005-0000-0000-00009B300000}"/>
    <cellStyle name="40% - Accent1 2 3 2 10" xfId="27853" xr:uid="{00000000-0005-0000-0000-00009C300000}"/>
    <cellStyle name="40% - Accent1 2 3 2 11" xfId="10641" xr:uid="{00000000-0005-0000-0000-00009D300000}"/>
    <cellStyle name="40% - Accent1 2 3 2 2" xfId="1093" xr:uid="{00000000-0005-0000-0000-00009E300000}"/>
    <cellStyle name="40% - Accent1 2 3 2 2 2" xfId="2706" xr:uid="{00000000-0005-0000-0000-00009F300000}"/>
    <cellStyle name="40% - Accent1 2 3 2 2 2 2" xfId="9471" xr:uid="{00000000-0005-0000-0000-0000A0300000}"/>
    <cellStyle name="40% - Accent1 2 3 2 2 2 2 2" xfId="26667" xr:uid="{00000000-0005-0000-0000-0000A1300000}"/>
    <cellStyle name="40% - Accent1 2 3 2 2 2 2 3" xfId="16266" xr:uid="{00000000-0005-0000-0000-0000A2300000}"/>
    <cellStyle name="40% - Accent1 2 3 2 2 2 3" xfId="5863" xr:uid="{00000000-0005-0000-0000-0000A3300000}"/>
    <cellStyle name="40% - Accent1 2 3 2 2 2 3 2" xfId="23059" xr:uid="{00000000-0005-0000-0000-0000A4300000}"/>
    <cellStyle name="40% - Accent1 2 3 2 2 2 4" xfId="19902" xr:uid="{00000000-0005-0000-0000-0000A5300000}"/>
    <cellStyle name="40% - Accent1 2 3 2 2 2 5" xfId="12658" xr:uid="{00000000-0005-0000-0000-0000A6300000}"/>
    <cellStyle name="40% - Accent1 2 3 2 2 3" xfId="7862" xr:uid="{00000000-0005-0000-0000-0000A7300000}"/>
    <cellStyle name="40% - Accent1 2 3 2 2 3 2" xfId="25058" xr:uid="{00000000-0005-0000-0000-0000A8300000}"/>
    <cellStyle name="40% - Accent1 2 3 2 2 3 3" xfId="14657" xr:uid="{00000000-0005-0000-0000-0000A9300000}"/>
    <cellStyle name="40% - Accent1 2 3 2 2 4" xfId="4254" xr:uid="{00000000-0005-0000-0000-0000AA300000}"/>
    <cellStyle name="40% - Accent1 2 3 2 2 4 2" xfId="21450" xr:uid="{00000000-0005-0000-0000-0000AB300000}"/>
    <cellStyle name="40% - Accent1 2 3 2 2 5" xfId="18293" xr:uid="{00000000-0005-0000-0000-0000AC300000}"/>
    <cellStyle name="40% - Accent1 2 3 2 2 6" xfId="11049" xr:uid="{00000000-0005-0000-0000-0000AD300000}"/>
    <cellStyle name="40% - Accent1 2 3 2 3" xfId="1501" xr:uid="{00000000-0005-0000-0000-0000AE300000}"/>
    <cellStyle name="40% - Accent1 2 3 2 3 2" xfId="3102" xr:uid="{00000000-0005-0000-0000-0000AF300000}"/>
    <cellStyle name="40% - Accent1 2 3 2 3 2 2" xfId="9867" xr:uid="{00000000-0005-0000-0000-0000B0300000}"/>
    <cellStyle name="40% - Accent1 2 3 2 3 2 2 2" xfId="27063" xr:uid="{00000000-0005-0000-0000-0000B1300000}"/>
    <cellStyle name="40% - Accent1 2 3 2 3 2 2 3" xfId="16662" xr:uid="{00000000-0005-0000-0000-0000B2300000}"/>
    <cellStyle name="40% - Accent1 2 3 2 3 2 3" xfId="6259" xr:uid="{00000000-0005-0000-0000-0000B3300000}"/>
    <cellStyle name="40% - Accent1 2 3 2 3 2 3 2" xfId="23455" xr:uid="{00000000-0005-0000-0000-0000B4300000}"/>
    <cellStyle name="40% - Accent1 2 3 2 3 2 4" xfId="20298" xr:uid="{00000000-0005-0000-0000-0000B5300000}"/>
    <cellStyle name="40% - Accent1 2 3 2 3 2 5" xfId="13054" xr:uid="{00000000-0005-0000-0000-0000B6300000}"/>
    <cellStyle name="40% - Accent1 2 3 2 3 3" xfId="8270" xr:uid="{00000000-0005-0000-0000-0000B7300000}"/>
    <cellStyle name="40% - Accent1 2 3 2 3 3 2" xfId="25466" xr:uid="{00000000-0005-0000-0000-0000B8300000}"/>
    <cellStyle name="40% - Accent1 2 3 2 3 3 3" xfId="15065" xr:uid="{00000000-0005-0000-0000-0000B9300000}"/>
    <cellStyle name="40% - Accent1 2 3 2 3 4" xfId="4662" xr:uid="{00000000-0005-0000-0000-0000BA300000}"/>
    <cellStyle name="40% - Accent1 2 3 2 3 4 2" xfId="21858" xr:uid="{00000000-0005-0000-0000-0000BB300000}"/>
    <cellStyle name="40% - Accent1 2 3 2 3 5" xfId="18701" xr:uid="{00000000-0005-0000-0000-0000BC300000}"/>
    <cellStyle name="40% - Accent1 2 3 2 3 6" xfId="11457" xr:uid="{00000000-0005-0000-0000-0000BD300000}"/>
    <cellStyle name="40% - Accent1 2 3 2 4" xfId="1909" xr:uid="{00000000-0005-0000-0000-0000BE300000}"/>
    <cellStyle name="40% - Accent1 2 3 2 4 2" xfId="3498" xr:uid="{00000000-0005-0000-0000-0000BF300000}"/>
    <cellStyle name="40% - Accent1 2 3 2 4 2 2" xfId="10263" xr:uid="{00000000-0005-0000-0000-0000C0300000}"/>
    <cellStyle name="40% - Accent1 2 3 2 4 2 2 2" xfId="27459" xr:uid="{00000000-0005-0000-0000-0000C1300000}"/>
    <cellStyle name="40% - Accent1 2 3 2 4 2 2 3" xfId="17058" xr:uid="{00000000-0005-0000-0000-0000C2300000}"/>
    <cellStyle name="40% - Accent1 2 3 2 4 2 3" xfId="6655" xr:uid="{00000000-0005-0000-0000-0000C3300000}"/>
    <cellStyle name="40% - Accent1 2 3 2 4 2 3 2" xfId="23851" xr:uid="{00000000-0005-0000-0000-0000C4300000}"/>
    <cellStyle name="40% - Accent1 2 3 2 4 2 4" xfId="20694" xr:uid="{00000000-0005-0000-0000-0000C5300000}"/>
    <cellStyle name="40% - Accent1 2 3 2 4 2 5" xfId="13450" xr:uid="{00000000-0005-0000-0000-0000C6300000}"/>
    <cellStyle name="40% - Accent1 2 3 2 4 3" xfId="8678" xr:uid="{00000000-0005-0000-0000-0000C7300000}"/>
    <cellStyle name="40% - Accent1 2 3 2 4 3 2" xfId="25874" xr:uid="{00000000-0005-0000-0000-0000C8300000}"/>
    <cellStyle name="40% - Accent1 2 3 2 4 3 3" xfId="15473" xr:uid="{00000000-0005-0000-0000-0000C9300000}"/>
    <cellStyle name="40% - Accent1 2 3 2 4 4" xfId="5070" xr:uid="{00000000-0005-0000-0000-0000CA300000}"/>
    <cellStyle name="40% - Accent1 2 3 2 4 4 2" xfId="22266" xr:uid="{00000000-0005-0000-0000-0000CB300000}"/>
    <cellStyle name="40% - Accent1 2 3 2 4 5" xfId="19109" xr:uid="{00000000-0005-0000-0000-0000CC300000}"/>
    <cellStyle name="40% - Accent1 2 3 2 4 6" xfId="11865" xr:uid="{00000000-0005-0000-0000-0000CD300000}"/>
    <cellStyle name="40% - Accent1 2 3 2 5" xfId="2268" xr:uid="{00000000-0005-0000-0000-0000CE300000}"/>
    <cellStyle name="40% - Accent1 2 3 2 5 2" xfId="9034" xr:uid="{00000000-0005-0000-0000-0000CF300000}"/>
    <cellStyle name="40% - Accent1 2 3 2 5 2 2" xfId="26230" xr:uid="{00000000-0005-0000-0000-0000D0300000}"/>
    <cellStyle name="40% - Accent1 2 3 2 5 2 3" xfId="15829" xr:uid="{00000000-0005-0000-0000-0000D1300000}"/>
    <cellStyle name="40% - Accent1 2 3 2 5 3" xfId="5426" xr:uid="{00000000-0005-0000-0000-0000D2300000}"/>
    <cellStyle name="40% - Accent1 2 3 2 5 3 2" xfId="22622" xr:uid="{00000000-0005-0000-0000-0000D3300000}"/>
    <cellStyle name="40% - Accent1 2 3 2 5 4" xfId="19465" xr:uid="{00000000-0005-0000-0000-0000D4300000}"/>
    <cellStyle name="40% - Accent1 2 3 2 5 5" xfId="12221" xr:uid="{00000000-0005-0000-0000-0000D5300000}"/>
    <cellStyle name="40% - Accent1 2 3 2 6" xfId="685" xr:uid="{00000000-0005-0000-0000-0000D6300000}"/>
    <cellStyle name="40% - Accent1 2 3 2 6 2" xfId="7454" xr:uid="{00000000-0005-0000-0000-0000D7300000}"/>
    <cellStyle name="40% - Accent1 2 3 2 6 2 2" xfId="24650" xr:uid="{00000000-0005-0000-0000-0000D8300000}"/>
    <cellStyle name="40% - Accent1 2 3 2 6 3" xfId="17885" xr:uid="{00000000-0005-0000-0000-0000D9300000}"/>
    <cellStyle name="40% - Accent1 2 3 2 6 4" xfId="14249" xr:uid="{00000000-0005-0000-0000-0000DA300000}"/>
    <cellStyle name="40% - Accent1 2 3 2 7" xfId="7087" xr:uid="{00000000-0005-0000-0000-0000DB300000}"/>
    <cellStyle name="40% - Accent1 2 3 2 7 2" xfId="24283" xr:uid="{00000000-0005-0000-0000-0000DC300000}"/>
    <cellStyle name="40% - Accent1 2 3 2 7 3" xfId="13882" xr:uid="{00000000-0005-0000-0000-0000DD300000}"/>
    <cellStyle name="40% - Accent1 2 3 2 8" xfId="3846" xr:uid="{00000000-0005-0000-0000-0000DE300000}"/>
    <cellStyle name="40% - Accent1 2 3 2 8 2" xfId="21042" xr:uid="{00000000-0005-0000-0000-0000DF300000}"/>
    <cellStyle name="40% - Accent1 2 3 2 9" xfId="17518" xr:uid="{00000000-0005-0000-0000-0000E0300000}"/>
    <cellStyle name="40% - Accent1 2 3 3" xfId="416" xr:uid="{00000000-0005-0000-0000-0000E1300000}"/>
    <cellStyle name="40% - Accent1 2 3 3 10" xfId="27951" xr:uid="{00000000-0005-0000-0000-0000E2300000}"/>
    <cellStyle name="40% - Accent1 2 3 3 11" xfId="10739" xr:uid="{00000000-0005-0000-0000-0000E3300000}"/>
    <cellStyle name="40% - Accent1 2 3 3 2" xfId="1191" xr:uid="{00000000-0005-0000-0000-0000E4300000}"/>
    <cellStyle name="40% - Accent1 2 3 3 2 2" xfId="2804" xr:uid="{00000000-0005-0000-0000-0000E5300000}"/>
    <cellStyle name="40% - Accent1 2 3 3 2 2 2" xfId="9569" xr:uid="{00000000-0005-0000-0000-0000E6300000}"/>
    <cellStyle name="40% - Accent1 2 3 3 2 2 2 2" xfId="26765" xr:uid="{00000000-0005-0000-0000-0000E7300000}"/>
    <cellStyle name="40% - Accent1 2 3 3 2 2 2 3" xfId="16364" xr:uid="{00000000-0005-0000-0000-0000E8300000}"/>
    <cellStyle name="40% - Accent1 2 3 3 2 2 3" xfId="5961" xr:uid="{00000000-0005-0000-0000-0000E9300000}"/>
    <cellStyle name="40% - Accent1 2 3 3 2 2 3 2" xfId="23157" xr:uid="{00000000-0005-0000-0000-0000EA300000}"/>
    <cellStyle name="40% - Accent1 2 3 3 2 2 4" xfId="20000" xr:uid="{00000000-0005-0000-0000-0000EB300000}"/>
    <cellStyle name="40% - Accent1 2 3 3 2 2 5" xfId="12756" xr:uid="{00000000-0005-0000-0000-0000EC300000}"/>
    <cellStyle name="40% - Accent1 2 3 3 2 3" xfId="7960" xr:uid="{00000000-0005-0000-0000-0000ED300000}"/>
    <cellStyle name="40% - Accent1 2 3 3 2 3 2" xfId="25156" xr:uid="{00000000-0005-0000-0000-0000EE300000}"/>
    <cellStyle name="40% - Accent1 2 3 3 2 3 3" xfId="14755" xr:uid="{00000000-0005-0000-0000-0000EF300000}"/>
    <cellStyle name="40% - Accent1 2 3 3 2 4" xfId="4352" xr:uid="{00000000-0005-0000-0000-0000F0300000}"/>
    <cellStyle name="40% - Accent1 2 3 3 2 4 2" xfId="21548" xr:uid="{00000000-0005-0000-0000-0000F1300000}"/>
    <cellStyle name="40% - Accent1 2 3 3 2 5" xfId="18391" xr:uid="{00000000-0005-0000-0000-0000F2300000}"/>
    <cellStyle name="40% - Accent1 2 3 3 2 6" xfId="11147" xr:uid="{00000000-0005-0000-0000-0000F3300000}"/>
    <cellStyle name="40% - Accent1 2 3 3 3" xfId="1599" xr:uid="{00000000-0005-0000-0000-0000F4300000}"/>
    <cellStyle name="40% - Accent1 2 3 3 3 2" xfId="3200" xr:uid="{00000000-0005-0000-0000-0000F5300000}"/>
    <cellStyle name="40% - Accent1 2 3 3 3 2 2" xfId="9965" xr:uid="{00000000-0005-0000-0000-0000F6300000}"/>
    <cellStyle name="40% - Accent1 2 3 3 3 2 2 2" xfId="27161" xr:uid="{00000000-0005-0000-0000-0000F7300000}"/>
    <cellStyle name="40% - Accent1 2 3 3 3 2 2 3" xfId="16760" xr:uid="{00000000-0005-0000-0000-0000F8300000}"/>
    <cellStyle name="40% - Accent1 2 3 3 3 2 3" xfId="6357" xr:uid="{00000000-0005-0000-0000-0000F9300000}"/>
    <cellStyle name="40% - Accent1 2 3 3 3 2 3 2" xfId="23553" xr:uid="{00000000-0005-0000-0000-0000FA300000}"/>
    <cellStyle name="40% - Accent1 2 3 3 3 2 4" xfId="20396" xr:uid="{00000000-0005-0000-0000-0000FB300000}"/>
    <cellStyle name="40% - Accent1 2 3 3 3 2 5" xfId="13152" xr:uid="{00000000-0005-0000-0000-0000FC300000}"/>
    <cellStyle name="40% - Accent1 2 3 3 3 3" xfId="8368" xr:uid="{00000000-0005-0000-0000-0000FD300000}"/>
    <cellStyle name="40% - Accent1 2 3 3 3 3 2" xfId="25564" xr:uid="{00000000-0005-0000-0000-0000FE300000}"/>
    <cellStyle name="40% - Accent1 2 3 3 3 3 3" xfId="15163" xr:uid="{00000000-0005-0000-0000-0000FF300000}"/>
    <cellStyle name="40% - Accent1 2 3 3 3 4" xfId="4760" xr:uid="{00000000-0005-0000-0000-000000310000}"/>
    <cellStyle name="40% - Accent1 2 3 3 3 4 2" xfId="21956" xr:uid="{00000000-0005-0000-0000-000001310000}"/>
    <cellStyle name="40% - Accent1 2 3 3 3 5" xfId="18799" xr:uid="{00000000-0005-0000-0000-000002310000}"/>
    <cellStyle name="40% - Accent1 2 3 3 3 6" xfId="11555" xr:uid="{00000000-0005-0000-0000-000003310000}"/>
    <cellStyle name="40% - Accent1 2 3 3 4" xfId="2007" xr:uid="{00000000-0005-0000-0000-000004310000}"/>
    <cellStyle name="40% - Accent1 2 3 3 4 2" xfId="3596" xr:uid="{00000000-0005-0000-0000-000005310000}"/>
    <cellStyle name="40% - Accent1 2 3 3 4 2 2" xfId="10361" xr:uid="{00000000-0005-0000-0000-000006310000}"/>
    <cellStyle name="40% - Accent1 2 3 3 4 2 2 2" xfId="27557" xr:uid="{00000000-0005-0000-0000-000007310000}"/>
    <cellStyle name="40% - Accent1 2 3 3 4 2 2 3" xfId="17156" xr:uid="{00000000-0005-0000-0000-000008310000}"/>
    <cellStyle name="40% - Accent1 2 3 3 4 2 3" xfId="6753" xr:uid="{00000000-0005-0000-0000-000009310000}"/>
    <cellStyle name="40% - Accent1 2 3 3 4 2 3 2" xfId="23949" xr:uid="{00000000-0005-0000-0000-00000A310000}"/>
    <cellStyle name="40% - Accent1 2 3 3 4 2 4" xfId="20792" xr:uid="{00000000-0005-0000-0000-00000B310000}"/>
    <cellStyle name="40% - Accent1 2 3 3 4 2 5" xfId="13548" xr:uid="{00000000-0005-0000-0000-00000C310000}"/>
    <cellStyle name="40% - Accent1 2 3 3 4 3" xfId="8776" xr:uid="{00000000-0005-0000-0000-00000D310000}"/>
    <cellStyle name="40% - Accent1 2 3 3 4 3 2" xfId="25972" xr:uid="{00000000-0005-0000-0000-00000E310000}"/>
    <cellStyle name="40% - Accent1 2 3 3 4 3 3" xfId="15571" xr:uid="{00000000-0005-0000-0000-00000F310000}"/>
    <cellStyle name="40% - Accent1 2 3 3 4 4" xfId="5168" xr:uid="{00000000-0005-0000-0000-000010310000}"/>
    <cellStyle name="40% - Accent1 2 3 3 4 4 2" xfId="22364" xr:uid="{00000000-0005-0000-0000-000011310000}"/>
    <cellStyle name="40% - Accent1 2 3 3 4 5" xfId="19207" xr:uid="{00000000-0005-0000-0000-000012310000}"/>
    <cellStyle name="40% - Accent1 2 3 3 4 6" xfId="11963" xr:uid="{00000000-0005-0000-0000-000013310000}"/>
    <cellStyle name="40% - Accent1 2 3 3 5" xfId="2366" xr:uid="{00000000-0005-0000-0000-000014310000}"/>
    <cellStyle name="40% - Accent1 2 3 3 5 2" xfId="9132" xr:uid="{00000000-0005-0000-0000-000015310000}"/>
    <cellStyle name="40% - Accent1 2 3 3 5 2 2" xfId="26328" xr:uid="{00000000-0005-0000-0000-000016310000}"/>
    <cellStyle name="40% - Accent1 2 3 3 5 2 3" xfId="15927" xr:uid="{00000000-0005-0000-0000-000017310000}"/>
    <cellStyle name="40% - Accent1 2 3 3 5 3" xfId="5524" xr:uid="{00000000-0005-0000-0000-000018310000}"/>
    <cellStyle name="40% - Accent1 2 3 3 5 3 2" xfId="22720" xr:uid="{00000000-0005-0000-0000-000019310000}"/>
    <cellStyle name="40% - Accent1 2 3 3 5 4" xfId="19563" xr:uid="{00000000-0005-0000-0000-00001A310000}"/>
    <cellStyle name="40% - Accent1 2 3 3 5 5" xfId="12319" xr:uid="{00000000-0005-0000-0000-00001B310000}"/>
    <cellStyle name="40% - Accent1 2 3 3 6" xfId="783" xr:uid="{00000000-0005-0000-0000-00001C310000}"/>
    <cellStyle name="40% - Accent1 2 3 3 6 2" xfId="7552" xr:uid="{00000000-0005-0000-0000-00001D310000}"/>
    <cellStyle name="40% - Accent1 2 3 3 6 2 2" xfId="24748" xr:uid="{00000000-0005-0000-0000-00001E310000}"/>
    <cellStyle name="40% - Accent1 2 3 3 6 3" xfId="17983" xr:uid="{00000000-0005-0000-0000-00001F310000}"/>
    <cellStyle name="40% - Accent1 2 3 3 6 4" xfId="14347" xr:uid="{00000000-0005-0000-0000-000020310000}"/>
    <cellStyle name="40% - Accent1 2 3 3 7" xfId="7185" xr:uid="{00000000-0005-0000-0000-000021310000}"/>
    <cellStyle name="40% - Accent1 2 3 3 7 2" xfId="24381" xr:uid="{00000000-0005-0000-0000-000022310000}"/>
    <cellStyle name="40% - Accent1 2 3 3 7 3" xfId="13980" xr:uid="{00000000-0005-0000-0000-000023310000}"/>
    <cellStyle name="40% - Accent1 2 3 3 8" xfId="3944" xr:uid="{00000000-0005-0000-0000-000024310000}"/>
    <cellStyle name="40% - Accent1 2 3 3 8 2" xfId="21140" xr:uid="{00000000-0005-0000-0000-000025310000}"/>
    <cellStyle name="40% - Accent1 2 3 3 9" xfId="17616" xr:uid="{00000000-0005-0000-0000-000026310000}"/>
    <cellStyle name="40% - Accent1 2 3 4" xfId="232" xr:uid="{00000000-0005-0000-0000-000027310000}"/>
    <cellStyle name="40% - Accent1 2 3 4 2" xfId="1415" xr:uid="{00000000-0005-0000-0000-000028310000}"/>
    <cellStyle name="40% - Accent1 2 3 4 2 2" xfId="3016" xr:uid="{00000000-0005-0000-0000-000029310000}"/>
    <cellStyle name="40% - Accent1 2 3 4 2 2 2" xfId="9781" xr:uid="{00000000-0005-0000-0000-00002A310000}"/>
    <cellStyle name="40% - Accent1 2 3 4 2 2 2 2" xfId="26977" xr:uid="{00000000-0005-0000-0000-00002B310000}"/>
    <cellStyle name="40% - Accent1 2 3 4 2 2 2 3" xfId="16576" xr:uid="{00000000-0005-0000-0000-00002C310000}"/>
    <cellStyle name="40% - Accent1 2 3 4 2 2 3" xfId="6173" xr:uid="{00000000-0005-0000-0000-00002D310000}"/>
    <cellStyle name="40% - Accent1 2 3 4 2 2 3 2" xfId="23369" xr:uid="{00000000-0005-0000-0000-00002E310000}"/>
    <cellStyle name="40% - Accent1 2 3 4 2 2 4" xfId="20212" xr:uid="{00000000-0005-0000-0000-00002F310000}"/>
    <cellStyle name="40% - Accent1 2 3 4 2 2 5" xfId="12968" xr:uid="{00000000-0005-0000-0000-000030310000}"/>
    <cellStyle name="40% - Accent1 2 3 4 2 3" xfId="8184" xr:uid="{00000000-0005-0000-0000-000031310000}"/>
    <cellStyle name="40% - Accent1 2 3 4 2 3 2" xfId="25380" xr:uid="{00000000-0005-0000-0000-000032310000}"/>
    <cellStyle name="40% - Accent1 2 3 4 2 3 3" xfId="14979" xr:uid="{00000000-0005-0000-0000-000033310000}"/>
    <cellStyle name="40% - Accent1 2 3 4 2 4" xfId="4576" xr:uid="{00000000-0005-0000-0000-000034310000}"/>
    <cellStyle name="40% - Accent1 2 3 4 2 4 2" xfId="21772" xr:uid="{00000000-0005-0000-0000-000035310000}"/>
    <cellStyle name="40% - Accent1 2 3 4 2 5" xfId="18615" xr:uid="{00000000-0005-0000-0000-000036310000}"/>
    <cellStyle name="40% - Accent1 2 3 4 2 6" xfId="11371" xr:uid="{00000000-0005-0000-0000-000037310000}"/>
    <cellStyle name="40% - Accent1 2 3 4 3" xfId="1823" xr:uid="{00000000-0005-0000-0000-000038310000}"/>
    <cellStyle name="40% - Accent1 2 3 4 3 2" xfId="3412" xr:uid="{00000000-0005-0000-0000-000039310000}"/>
    <cellStyle name="40% - Accent1 2 3 4 3 2 2" xfId="10177" xr:uid="{00000000-0005-0000-0000-00003A310000}"/>
    <cellStyle name="40% - Accent1 2 3 4 3 2 2 2" xfId="27373" xr:uid="{00000000-0005-0000-0000-00003B310000}"/>
    <cellStyle name="40% - Accent1 2 3 4 3 2 2 3" xfId="16972" xr:uid="{00000000-0005-0000-0000-00003C310000}"/>
    <cellStyle name="40% - Accent1 2 3 4 3 2 3" xfId="6569" xr:uid="{00000000-0005-0000-0000-00003D310000}"/>
    <cellStyle name="40% - Accent1 2 3 4 3 2 3 2" xfId="23765" xr:uid="{00000000-0005-0000-0000-00003E310000}"/>
    <cellStyle name="40% - Accent1 2 3 4 3 2 4" xfId="20608" xr:uid="{00000000-0005-0000-0000-00003F310000}"/>
    <cellStyle name="40% - Accent1 2 3 4 3 2 5" xfId="13364" xr:uid="{00000000-0005-0000-0000-000040310000}"/>
    <cellStyle name="40% - Accent1 2 3 4 3 3" xfId="8592" xr:uid="{00000000-0005-0000-0000-000041310000}"/>
    <cellStyle name="40% - Accent1 2 3 4 3 3 2" xfId="25788" xr:uid="{00000000-0005-0000-0000-000042310000}"/>
    <cellStyle name="40% - Accent1 2 3 4 3 3 3" xfId="15387" xr:uid="{00000000-0005-0000-0000-000043310000}"/>
    <cellStyle name="40% - Accent1 2 3 4 3 4" xfId="4984" xr:uid="{00000000-0005-0000-0000-000044310000}"/>
    <cellStyle name="40% - Accent1 2 3 4 3 4 2" xfId="22180" xr:uid="{00000000-0005-0000-0000-000045310000}"/>
    <cellStyle name="40% - Accent1 2 3 4 3 5" xfId="19023" xr:uid="{00000000-0005-0000-0000-000046310000}"/>
    <cellStyle name="40% - Accent1 2 3 4 3 6" xfId="11779" xr:uid="{00000000-0005-0000-0000-000047310000}"/>
    <cellStyle name="40% - Accent1 2 3 4 4" xfId="2444" xr:uid="{00000000-0005-0000-0000-000048310000}"/>
    <cellStyle name="40% - Accent1 2 3 4 4 2" xfId="9209" xr:uid="{00000000-0005-0000-0000-000049310000}"/>
    <cellStyle name="40% - Accent1 2 3 4 4 2 2" xfId="26405" xr:uid="{00000000-0005-0000-0000-00004A310000}"/>
    <cellStyle name="40% - Accent1 2 3 4 4 2 3" xfId="16004" xr:uid="{00000000-0005-0000-0000-00004B310000}"/>
    <cellStyle name="40% - Accent1 2 3 4 4 3" xfId="5601" xr:uid="{00000000-0005-0000-0000-00004C310000}"/>
    <cellStyle name="40% - Accent1 2 3 4 4 3 2" xfId="22797" xr:uid="{00000000-0005-0000-0000-00004D310000}"/>
    <cellStyle name="40% - Accent1 2 3 4 4 4" xfId="19640" xr:uid="{00000000-0005-0000-0000-00004E310000}"/>
    <cellStyle name="40% - Accent1 2 3 4 4 5" xfId="12396" xr:uid="{00000000-0005-0000-0000-00004F310000}"/>
    <cellStyle name="40% - Accent1 2 3 4 5" xfId="1007" xr:uid="{00000000-0005-0000-0000-000050310000}"/>
    <cellStyle name="40% - Accent1 2 3 4 5 2" xfId="7776" xr:uid="{00000000-0005-0000-0000-000051310000}"/>
    <cellStyle name="40% - Accent1 2 3 4 5 2 2" xfId="24972" xr:uid="{00000000-0005-0000-0000-000052310000}"/>
    <cellStyle name="40% - Accent1 2 3 4 5 3" xfId="18207" xr:uid="{00000000-0005-0000-0000-000053310000}"/>
    <cellStyle name="40% - Accent1 2 3 4 5 4" xfId="14571" xr:uid="{00000000-0005-0000-0000-000054310000}"/>
    <cellStyle name="40% - Accent1 2 3 4 6" xfId="7001" xr:uid="{00000000-0005-0000-0000-000055310000}"/>
    <cellStyle name="40% - Accent1 2 3 4 6 2" xfId="24197" xr:uid="{00000000-0005-0000-0000-000056310000}"/>
    <cellStyle name="40% - Accent1 2 3 4 6 3" xfId="13796" xr:uid="{00000000-0005-0000-0000-000057310000}"/>
    <cellStyle name="40% - Accent1 2 3 4 7" xfId="4168" xr:uid="{00000000-0005-0000-0000-000058310000}"/>
    <cellStyle name="40% - Accent1 2 3 4 7 2" xfId="21364" xr:uid="{00000000-0005-0000-0000-000059310000}"/>
    <cellStyle name="40% - Accent1 2 3 4 8" xfId="17432" xr:uid="{00000000-0005-0000-0000-00005A310000}"/>
    <cellStyle name="40% - Accent1 2 3 4 9" xfId="10963" xr:uid="{00000000-0005-0000-0000-00005B310000}"/>
    <cellStyle name="40% - Accent1 2 3 5" xfId="895" xr:uid="{00000000-0005-0000-0000-00005C310000}"/>
    <cellStyle name="40% - Accent1 2 3 5 2" xfId="2593" xr:uid="{00000000-0005-0000-0000-00005D310000}"/>
    <cellStyle name="40% - Accent1 2 3 5 2 2" xfId="9358" xr:uid="{00000000-0005-0000-0000-00005E310000}"/>
    <cellStyle name="40% - Accent1 2 3 5 2 2 2" xfId="26554" xr:uid="{00000000-0005-0000-0000-00005F310000}"/>
    <cellStyle name="40% - Accent1 2 3 5 2 2 3" xfId="16153" xr:uid="{00000000-0005-0000-0000-000060310000}"/>
    <cellStyle name="40% - Accent1 2 3 5 2 3" xfId="5750" xr:uid="{00000000-0005-0000-0000-000061310000}"/>
    <cellStyle name="40% - Accent1 2 3 5 2 3 2" xfId="22946" xr:uid="{00000000-0005-0000-0000-000062310000}"/>
    <cellStyle name="40% - Accent1 2 3 5 2 4" xfId="19789" xr:uid="{00000000-0005-0000-0000-000063310000}"/>
    <cellStyle name="40% - Accent1 2 3 5 2 5" xfId="12545" xr:uid="{00000000-0005-0000-0000-000064310000}"/>
    <cellStyle name="40% - Accent1 2 3 5 3" xfId="7664" xr:uid="{00000000-0005-0000-0000-000065310000}"/>
    <cellStyle name="40% - Accent1 2 3 5 3 2" xfId="24860" xr:uid="{00000000-0005-0000-0000-000066310000}"/>
    <cellStyle name="40% - Accent1 2 3 5 3 3" xfId="14459" xr:uid="{00000000-0005-0000-0000-000067310000}"/>
    <cellStyle name="40% - Accent1 2 3 5 4" xfId="4056" xr:uid="{00000000-0005-0000-0000-000068310000}"/>
    <cellStyle name="40% - Accent1 2 3 5 4 2" xfId="21252" xr:uid="{00000000-0005-0000-0000-000069310000}"/>
    <cellStyle name="40% - Accent1 2 3 5 5" xfId="18095" xr:uid="{00000000-0005-0000-0000-00006A310000}"/>
    <cellStyle name="40% - Accent1 2 3 5 6" xfId="10851" xr:uid="{00000000-0005-0000-0000-00006B310000}"/>
    <cellStyle name="40% - Accent1 2 3 6" xfId="1303" xr:uid="{00000000-0005-0000-0000-00006C310000}"/>
    <cellStyle name="40% - Accent1 2 3 6 2" xfId="2904" xr:uid="{00000000-0005-0000-0000-00006D310000}"/>
    <cellStyle name="40% - Accent1 2 3 6 2 2" xfId="9669" xr:uid="{00000000-0005-0000-0000-00006E310000}"/>
    <cellStyle name="40% - Accent1 2 3 6 2 2 2" xfId="26865" xr:uid="{00000000-0005-0000-0000-00006F310000}"/>
    <cellStyle name="40% - Accent1 2 3 6 2 2 3" xfId="16464" xr:uid="{00000000-0005-0000-0000-000070310000}"/>
    <cellStyle name="40% - Accent1 2 3 6 2 3" xfId="6061" xr:uid="{00000000-0005-0000-0000-000071310000}"/>
    <cellStyle name="40% - Accent1 2 3 6 2 3 2" xfId="23257" xr:uid="{00000000-0005-0000-0000-000072310000}"/>
    <cellStyle name="40% - Accent1 2 3 6 2 4" xfId="20100" xr:uid="{00000000-0005-0000-0000-000073310000}"/>
    <cellStyle name="40% - Accent1 2 3 6 2 5" xfId="12856" xr:uid="{00000000-0005-0000-0000-000074310000}"/>
    <cellStyle name="40% - Accent1 2 3 6 3" xfId="8072" xr:uid="{00000000-0005-0000-0000-000075310000}"/>
    <cellStyle name="40% - Accent1 2 3 6 3 2" xfId="25268" xr:uid="{00000000-0005-0000-0000-000076310000}"/>
    <cellStyle name="40% - Accent1 2 3 6 3 3" xfId="14867" xr:uid="{00000000-0005-0000-0000-000077310000}"/>
    <cellStyle name="40% - Accent1 2 3 6 4" xfId="4464" xr:uid="{00000000-0005-0000-0000-000078310000}"/>
    <cellStyle name="40% - Accent1 2 3 6 4 2" xfId="21660" xr:uid="{00000000-0005-0000-0000-000079310000}"/>
    <cellStyle name="40% - Accent1 2 3 6 5" xfId="18503" xr:uid="{00000000-0005-0000-0000-00007A310000}"/>
    <cellStyle name="40% - Accent1 2 3 6 6" xfId="11259" xr:uid="{00000000-0005-0000-0000-00007B310000}"/>
    <cellStyle name="40% - Accent1 2 3 7" xfId="1711" xr:uid="{00000000-0005-0000-0000-00007C310000}"/>
    <cellStyle name="40% - Accent1 2 3 7 2" xfId="3300" xr:uid="{00000000-0005-0000-0000-00007D310000}"/>
    <cellStyle name="40% - Accent1 2 3 7 2 2" xfId="10065" xr:uid="{00000000-0005-0000-0000-00007E310000}"/>
    <cellStyle name="40% - Accent1 2 3 7 2 2 2" xfId="27261" xr:uid="{00000000-0005-0000-0000-00007F310000}"/>
    <cellStyle name="40% - Accent1 2 3 7 2 2 3" xfId="16860" xr:uid="{00000000-0005-0000-0000-000080310000}"/>
    <cellStyle name="40% - Accent1 2 3 7 2 3" xfId="6457" xr:uid="{00000000-0005-0000-0000-000081310000}"/>
    <cellStyle name="40% - Accent1 2 3 7 2 3 2" xfId="23653" xr:uid="{00000000-0005-0000-0000-000082310000}"/>
    <cellStyle name="40% - Accent1 2 3 7 2 4" xfId="20496" xr:uid="{00000000-0005-0000-0000-000083310000}"/>
    <cellStyle name="40% - Accent1 2 3 7 2 5" xfId="13252" xr:uid="{00000000-0005-0000-0000-000084310000}"/>
    <cellStyle name="40% - Accent1 2 3 7 3" xfId="8480" xr:uid="{00000000-0005-0000-0000-000085310000}"/>
    <cellStyle name="40% - Accent1 2 3 7 3 2" xfId="25676" xr:uid="{00000000-0005-0000-0000-000086310000}"/>
    <cellStyle name="40% - Accent1 2 3 7 3 3" xfId="15275" xr:uid="{00000000-0005-0000-0000-000087310000}"/>
    <cellStyle name="40% - Accent1 2 3 7 4" xfId="4872" xr:uid="{00000000-0005-0000-0000-000088310000}"/>
    <cellStyle name="40% - Accent1 2 3 7 4 2" xfId="22068" xr:uid="{00000000-0005-0000-0000-000089310000}"/>
    <cellStyle name="40% - Accent1 2 3 7 5" xfId="18911" xr:uid="{00000000-0005-0000-0000-00008A310000}"/>
    <cellStyle name="40% - Accent1 2 3 7 6" xfId="11667" xr:uid="{00000000-0005-0000-0000-00008B310000}"/>
    <cellStyle name="40% - Accent1 2 3 8" xfId="2182" xr:uid="{00000000-0005-0000-0000-00008C310000}"/>
    <cellStyle name="40% - Accent1 2 3 8 2" xfId="8948" xr:uid="{00000000-0005-0000-0000-00008D310000}"/>
    <cellStyle name="40% - Accent1 2 3 8 2 2" xfId="26144" xr:uid="{00000000-0005-0000-0000-00008E310000}"/>
    <cellStyle name="40% - Accent1 2 3 8 2 3" xfId="15743" xr:uid="{00000000-0005-0000-0000-00008F310000}"/>
    <cellStyle name="40% - Accent1 2 3 8 3" xfId="5340" xr:uid="{00000000-0005-0000-0000-000090310000}"/>
    <cellStyle name="40% - Accent1 2 3 8 3 2" xfId="22536" xr:uid="{00000000-0005-0000-0000-000091310000}"/>
    <cellStyle name="40% - Accent1 2 3 8 4" xfId="19379" xr:uid="{00000000-0005-0000-0000-000092310000}"/>
    <cellStyle name="40% - Accent1 2 3 8 5" xfId="12135" xr:uid="{00000000-0005-0000-0000-000093310000}"/>
    <cellStyle name="40% - Accent1 2 3 9" xfId="599" xr:uid="{00000000-0005-0000-0000-000094310000}"/>
    <cellStyle name="40% - Accent1 2 3 9 2" xfId="7368" xr:uid="{00000000-0005-0000-0000-000095310000}"/>
    <cellStyle name="40% - Accent1 2 3 9 2 2" xfId="24564" xr:uid="{00000000-0005-0000-0000-000096310000}"/>
    <cellStyle name="40% - Accent1 2 3 9 3" xfId="17799" xr:uid="{00000000-0005-0000-0000-000097310000}"/>
    <cellStyle name="40% - Accent1 2 3 9 4" xfId="14163" xr:uid="{00000000-0005-0000-0000-000098310000}"/>
    <cellStyle name="40% - Accent1 2 4" xfId="177" xr:uid="{00000000-0005-0000-0000-000099310000}"/>
    <cellStyle name="40% - Accent1 2 4 10" xfId="27714" xr:uid="{00000000-0005-0000-0000-00009A310000}"/>
    <cellStyle name="40% - Accent1 2 4 11" xfId="10502" xr:uid="{00000000-0005-0000-0000-00009B310000}"/>
    <cellStyle name="40% - Accent1 2 4 2" xfId="954" xr:uid="{00000000-0005-0000-0000-00009C310000}"/>
    <cellStyle name="40% - Accent1 2 4 2 2" xfId="2624" xr:uid="{00000000-0005-0000-0000-00009D310000}"/>
    <cellStyle name="40% - Accent1 2 4 2 2 2" xfId="9389" xr:uid="{00000000-0005-0000-0000-00009E310000}"/>
    <cellStyle name="40% - Accent1 2 4 2 2 2 2" xfId="26585" xr:uid="{00000000-0005-0000-0000-00009F310000}"/>
    <cellStyle name="40% - Accent1 2 4 2 2 2 3" xfId="16184" xr:uid="{00000000-0005-0000-0000-0000A0310000}"/>
    <cellStyle name="40% - Accent1 2 4 2 2 3" xfId="5781" xr:uid="{00000000-0005-0000-0000-0000A1310000}"/>
    <cellStyle name="40% - Accent1 2 4 2 2 3 2" xfId="22977" xr:uid="{00000000-0005-0000-0000-0000A2310000}"/>
    <cellStyle name="40% - Accent1 2 4 2 2 4" xfId="19820" xr:uid="{00000000-0005-0000-0000-0000A3310000}"/>
    <cellStyle name="40% - Accent1 2 4 2 2 5" xfId="12576" xr:uid="{00000000-0005-0000-0000-0000A4310000}"/>
    <cellStyle name="40% - Accent1 2 4 2 3" xfId="7723" xr:uid="{00000000-0005-0000-0000-0000A5310000}"/>
    <cellStyle name="40% - Accent1 2 4 2 3 2" xfId="24919" xr:uid="{00000000-0005-0000-0000-0000A6310000}"/>
    <cellStyle name="40% - Accent1 2 4 2 3 3" xfId="14518" xr:uid="{00000000-0005-0000-0000-0000A7310000}"/>
    <cellStyle name="40% - Accent1 2 4 2 4" xfId="4115" xr:uid="{00000000-0005-0000-0000-0000A8310000}"/>
    <cellStyle name="40% - Accent1 2 4 2 4 2" xfId="21311" xr:uid="{00000000-0005-0000-0000-0000A9310000}"/>
    <cellStyle name="40% - Accent1 2 4 2 5" xfId="18154" xr:uid="{00000000-0005-0000-0000-0000AA310000}"/>
    <cellStyle name="40% - Accent1 2 4 2 6" xfId="10910" xr:uid="{00000000-0005-0000-0000-0000AB310000}"/>
    <cellStyle name="40% - Accent1 2 4 3" xfId="1362" xr:uid="{00000000-0005-0000-0000-0000AC310000}"/>
    <cellStyle name="40% - Accent1 2 4 3 2" xfId="2963" xr:uid="{00000000-0005-0000-0000-0000AD310000}"/>
    <cellStyle name="40% - Accent1 2 4 3 2 2" xfId="9728" xr:uid="{00000000-0005-0000-0000-0000AE310000}"/>
    <cellStyle name="40% - Accent1 2 4 3 2 2 2" xfId="26924" xr:uid="{00000000-0005-0000-0000-0000AF310000}"/>
    <cellStyle name="40% - Accent1 2 4 3 2 2 3" xfId="16523" xr:uid="{00000000-0005-0000-0000-0000B0310000}"/>
    <cellStyle name="40% - Accent1 2 4 3 2 3" xfId="6120" xr:uid="{00000000-0005-0000-0000-0000B1310000}"/>
    <cellStyle name="40% - Accent1 2 4 3 2 3 2" xfId="23316" xr:uid="{00000000-0005-0000-0000-0000B2310000}"/>
    <cellStyle name="40% - Accent1 2 4 3 2 4" xfId="20159" xr:uid="{00000000-0005-0000-0000-0000B3310000}"/>
    <cellStyle name="40% - Accent1 2 4 3 2 5" xfId="12915" xr:uid="{00000000-0005-0000-0000-0000B4310000}"/>
    <cellStyle name="40% - Accent1 2 4 3 3" xfId="8131" xr:uid="{00000000-0005-0000-0000-0000B5310000}"/>
    <cellStyle name="40% - Accent1 2 4 3 3 2" xfId="25327" xr:uid="{00000000-0005-0000-0000-0000B6310000}"/>
    <cellStyle name="40% - Accent1 2 4 3 3 3" xfId="14926" xr:uid="{00000000-0005-0000-0000-0000B7310000}"/>
    <cellStyle name="40% - Accent1 2 4 3 4" xfId="4523" xr:uid="{00000000-0005-0000-0000-0000B8310000}"/>
    <cellStyle name="40% - Accent1 2 4 3 4 2" xfId="21719" xr:uid="{00000000-0005-0000-0000-0000B9310000}"/>
    <cellStyle name="40% - Accent1 2 4 3 5" xfId="18562" xr:uid="{00000000-0005-0000-0000-0000BA310000}"/>
    <cellStyle name="40% - Accent1 2 4 3 6" xfId="11318" xr:uid="{00000000-0005-0000-0000-0000BB310000}"/>
    <cellStyle name="40% - Accent1 2 4 4" xfId="1770" xr:uid="{00000000-0005-0000-0000-0000BC310000}"/>
    <cellStyle name="40% - Accent1 2 4 4 2" xfId="3359" xr:uid="{00000000-0005-0000-0000-0000BD310000}"/>
    <cellStyle name="40% - Accent1 2 4 4 2 2" xfId="10124" xr:uid="{00000000-0005-0000-0000-0000BE310000}"/>
    <cellStyle name="40% - Accent1 2 4 4 2 2 2" xfId="27320" xr:uid="{00000000-0005-0000-0000-0000BF310000}"/>
    <cellStyle name="40% - Accent1 2 4 4 2 2 3" xfId="16919" xr:uid="{00000000-0005-0000-0000-0000C0310000}"/>
    <cellStyle name="40% - Accent1 2 4 4 2 3" xfId="6516" xr:uid="{00000000-0005-0000-0000-0000C1310000}"/>
    <cellStyle name="40% - Accent1 2 4 4 2 3 2" xfId="23712" xr:uid="{00000000-0005-0000-0000-0000C2310000}"/>
    <cellStyle name="40% - Accent1 2 4 4 2 4" xfId="20555" xr:uid="{00000000-0005-0000-0000-0000C3310000}"/>
    <cellStyle name="40% - Accent1 2 4 4 2 5" xfId="13311" xr:uid="{00000000-0005-0000-0000-0000C4310000}"/>
    <cellStyle name="40% - Accent1 2 4 4 3" xfId="8539" xr:uid="{00000000-0005-0000-0000-0000C5310000}"/>
    <cellStyle name="40% - Accent1 2 4 4 3 2" xfId="25735" xr:uid="{00000000-0005-0000-0000-0000C6310000}"/>
    <cellStyle name="40% - Accent1 2 4 4 3 3" xfId="15334" xr:uid="{00000000-0005-0000-0000-0000C7310000}"/>
    <cellStyle name="40% - Accent1 2 4 4 4" xfId="4931" xr:uid="{00000000-0005-0000-0000-0000C8310000}"/>
    <cellStyle name="40% - Accent1 2 4 4 4 2" xfId="22127" xr:uid="{00000000-0005-0000-0000-0000C9310000}"/>
    <cellStyle name="40% - Accent1 2 4 4 5" xfId="18970" xr:uid="{00000000-0005-0000-0000-0000CA310000}"/>
    <cellStyle name="40% - Accent1 2 4 4 6" xfId="11726" xr:uid="{00000000-0005-0000-0000-0000CB310000}"/>
    <cellStyle name="40% - Accent1 2 4 5" xfId="2129" xr:uid="{00000000-0005-0000-0000-0000CC310000}"/>
    <cellStyle name="40% - Accent1 2 4 5 2" xfId="8895" xr:uid="{00000000-0005-0000-0000-0000CD310000}"/>
    <cellStyle name="40% - Accent1 2 4 5 2 2" xfId="26091" xr:uid="{00000000-0005-0000-0000-0000CE310000}"/>
    <cellStyle name="40% - Accent1 2 4 5 2 3" xfId="15690" xr:uid="{00000000-0005-0000-0000-0000CF310000}"/>
    <cellStyle name="40% - Accent1 2 4 5 3" xfId="5287" xr:uid="{00000000-0005-0000-0000-0000D0310000}"/>
    <cellStyle name="40% - Accent1 2 4 5 3 2" xfId="22483" xr:uid="{00000000-0005-0000-0000-0000D1310000}"/>
    <cellStyle name="40% - Accent1 2 4 5 4" xfId="19326" xr:uid="{00000000-0005-0000-0000-0000D2310000}"/>
    <cellStyle name="40% - Accent1 2 4 5 5" xfId="12082" xr:uid="{00000000-0005-0000-0000-0000D3310000}"/>
    <cellStyle name="40% - Accent1 2 4 6" xfId="546" xr:uid="{00000000-0005-0000-0000-0000D4310000}"/>
    <cellStyle name="40% - Accent1 2 4 6 2" xfId="7315" xr:uid="{00000000-0005-0000-0000-0000D5310000}"/>
    <cellStyle name="40% - Accent1 2 4 6 2 2" xfId="24511" xr:uid="{00000000-0005-0000-0000-0000D6310000}"/>
    <cellStyle name="40% - Accent1 2 4 6 3" xfId="17746" xr:uid="{00000000-0005-0000-0000-0000D7310000}"/>
    <cellStyle name="40% - Accent1 2 4 6 4" xfId="14110" xr:uid="{00000000-0005-0000-0000-0000D8310000}"/>
    <cellStyle name="40% - Accent1 2 4 7" xfId="6948" xr:uid="{00000000-0005-0000-0000-0000D9310000}"/>
    <cellStyle name="40% - Accent1 2 4 7 2" xfId="24144" xr:uid="{00000000-0005-0000-0000-0000DA310000}"/>
    <cellStyle name="40% - Accent1 2 4 7 3" xfId="13743" xr:uid="{00000000-0005-0000-0000-0000DB310000}"/>
    <cellStyle name="40% - Accent1 2 4 8" xfId="3707" xr:uid="{00000000-0005-0000-0000-0000DC310000}"/>
    <cellStyle name="40% - Accent1 2 4 8 2" xfId="20903" xr:uid="{00000000-0005-0000-0000-0000DD310000}"/>
    <cellStyle name="40% - Accent1 2 4 9" xfId="17379" xr:uid="{00000000-0005-0000-0000-0000DE310000}"/>
    <cellStyle name="40% - Accent1 2 5" xfId="265" xr:uid="{00000000-0005-0000-0000-0000DF310000}"/>
    <cellStyle name="40% - Accent1 2 5 10" xfId="27800" xr:uid="{00000000-0005-0000-0000-0000E0310000}"/>
    <cellStyle name="40% - Accent1 2 5 11" xfId="10588" xr:uid="{00000000-0005-0000-0000-0000E1310000}"/>
    <cellStyle name="40% - Accent1 2 5 2" xfId="1040" xr:uid="{00000000-0005-0000-0000-0000E2310000}"/>
    <cellStyle name="40% - Accent1 2 5 2 2" xfId="2653" xr:uid="{00000000-0005-0000-0000-0000E3310000}"/>
    <cellStyle name="40% - Accent1 2 5 2 2 2" xfId="9418" xr:uid="{00000000-0005-0000-0000-0000E4310000}"/>
    <cellStyle name="40% - Accent1 2 5 2 2 2 2" xfId="26614" xr:uid="{00000000-0005-0000-0000-0000E5310000}"/>
    <cellStyle name="40% - Accent1 2 5 2 2 2 3" xfId="16213" xr:uid="{00000000-0005-0000-0000-0000E6310000}"/>
    <cellStyle name="40% - Accent1 2 5 2 2 3" xfId="5810" xr:uid="{00000000-0005-0000-0000-0000E7310000}"/>
    <cellStyle name="40% - Accent1 2 5 2 2 3 2" xfId="23006" xr:uid="{00000000-0005-0000-0000-0000E8310000}"/>
    <cellStyle name="40% - Accent1 2 5 2 2 4" xfId="19849" xr:uid="{00000000-0005-0000-0000-0000E9310000}"/>
    <cellStyle name="40% - Accent1 2 5 2 2 5" xfId="12605" xr:uid="{00000000-0005-0000-0000-0000EA310000}"/>
    <cellStyle name="40% - Accent1 2 5 2 3" xfId="7809" xr:uid="{00000000-0005-0000-0000-0000EB310000}"/>
    <cellStyle name="40% - Accent1 2 5 2 3 2" xfId="25005" xr:uid="{00000000-0005-0000-0000-0000EC310000}"/>
    <cellStyle name="40% - Accent1 2 5 2 3 3" xfId="14604" xr:uid="{00000000-0005-0000-0000-0000ED310000}"/>
    <cellStyle name="40% - Accent1 2 5 2 4" xfId="4201" xr:uid="{00000000-0005-0000-0000-0000EE310000}"/>
    <cellStyle name="40% - Accent1 2 5 2 4 2" xfId="21397" xr:uid="{00000000-0005-0000-0000-0000EF310000}"/>
    <cellStyle name="40% - Accent1 2 5 2 5" xfId="18240" xr:uid="{00000000-0005-0000-0000-0000F0310000}"/>
    <cellStyle name="40% - Accent1 2 5 2 6" xfId="10996" xr:uid="{00000000-0005-0000-0000-0000F1310000}"/>
    <cellStyle name="40% - Accent1 2 5 3" xfId="1448" xr:uid="{00000000-0005-0000-0000-0000F2310000}"/>
    <cellStyle name="40% - Accent1 2 5 3 2" xfId="3049" xr:uid="{00000000-0005-0000-0000-0000F3310000}"/>
    <cellStyle name="40% - Accent1 2 5 3 2 2" xfId="9814" xr:uid="{00000000-0005-0000-0000-0000F4310000}"/>
    <cellStyle name="40% - Accent1 2 5 3 2 2 2" xfId="27010" xr:uid="{00000000-0005-0000-0000-0000F5310000}"/>
    <cellStyle name="40% - Accent1 2 5 3 2 2 3" xfId="16609" xr:uid="{00000000-0005-0000-0000-0000F6310000}"/>
    <cellStyle name="40% - Accent1 2 5 3 2 3" xfId="6206" xr:uid="{00000000-0005-0000-0000-0000F7310000}"/>
    <cellStyle name="40% - Accent1 2 5 3 2 3 2" xfId="23402" xr:uid="{00000000-0005-0000-0000-0000F8310000}"/>
    <cellStyle name="40% - Accent1 2 5 3 2 4" xfId="20245" xr:uid="{00000000-0005-0000-0000-0000F9310000}"/>
    <cellStyle name="40% - Accent1 2 5 3 2 5" xfId="13001" xr:uid="{00000000-0005-0000-0000-0000FA310000}"/>
    <cellStyle name="40% - Accent1 2 5 3 3" xfId="8217" xr:uid="{00000000-0005-0000-0000-0000FB310000}"/>
    <cellStyle name="40% - Accent1 2 5 3 3 2" xfId="25413" xr:uid="{00000000-0005-0000-0000-0000FC310000}"/>
    <cellStyle name="40% - Accent1 2 5 3 3 3" xfId="15012" xr:uid="{00000000-0005-0000-0000-0000FD310000}"/>
    <cellStyle name="40% - Accent1 2 5 3 4" xfId="4609" xr:uid="{00000000-0005-0000-0000-0000FE310000}"/>
    <cellStyle name="40% - Accent1 2 5 3 4 2" xfId="21805" xr:uid="{00000000-0005-0000-0000-0000FF310000}"/>
    <cellStyle name="40% - Accent1 2 5 3 5" xfId="18648" xr:uid="{00000000-0005-0000-0000-000000320000}"/>
    <cellStyle name="40% - Accent1 2 5 3 6" xfId="11404" xr:uid="{00000000-0005-0000-0000-000001320000}"/>
    <cellStyle name="40% - Accent1 2 5 4" xfId="1856" xr:uid="{00000000-0005-0000-0000-000002320000}"/>
    <cellStyle name="40% - Accent1 2 5 4 2" xfId="3445" xr:uid="{00000000-0005-0000-0000-000003320000}"/>
    <cellStyle name="40% - Accent1 2 5 4 2 2" xfId="10210" xr:uid="{00000000-0005-0000-0000-000004320000}"/>
    <cellStyle name="40% - Accent1 2 5 4 2 2 2" xfId="27406" xr:uid="{00000000-0005-0000-0000-000005320000}"/>
    <cellStyle name="40% - Accent1 2 5 4 2 2 3" xfId="17005" xr:uid="{00000000-0005-0000-0000-000006320000}"/>
    <cellStyle name="40% - Accent1 2 5 4 2 3" xfId="6602" xr:uid="{00000000-0005-0000-0000-000007320000}"/>
    <cellStyle name="40% - Accent1 2 5 4 2 3 2" xfId="23798" xr:uid="{00000000-0005-0000-0000-000008320000}"/>
    <cellStyle name="40% - Accent1 2 5 4 2 4" xfId="20641" xr:uid="{00000000-0005-0000-0000-000009320000}"/>
    <cellStyle name="40% - Accent1 2 5 4 2 5" xfId="13397" xr:uid="{00000000-0005-0000-0000-00000A320000}"/>
    <cellStyle name="40% - Accent1 2 5 4 3" xfId="8625" xr:uid="{00000000-0005-0000-0000-00000B320000}"/>
    <cellStyle name="40% - Accent1 2 5 4 3 2" xfId="25821" xr:uid="{00000000-0005-0000-0000-00000C320000}"/>
    <cellStyle name="40% - Accent1 2 5 4 3 3" xfId="15420" xr:uid="{00000000-0005-0000-0000-00000D320000}"/>
    <cellStyle name="40% - Accent1 2 5 4 4" xfId="5017" xr:uid="{00000000-0005-0000-0000-00000E320000}"/>
    <cellStyle name="40% - Accent1 2 5 4 4 2" xfId="22213" xr:uid="{00000000-0005-0000-0000-00000F320000}"/>
    <cellStyle name="40% - Accent1 2 5 4 5" xfId="19056" xr:uid="{00000000-0005-0000-0000-000010320000}"/>
    <cellStyle name="40% - Accent1 2 5 4 6" xfId="11812" xr:uid="{00000000-0005-0000-0000-000011320000}"/>
    <cellStyle name="40% - Accent1 2 5 5" xfId="2215" xr:uid="{00000000-0005-0000-0000-000012320000}"/>
    <cellStyle name="40% - Accent1 2 5 5 2" xfId="8981" xr:uid="{00000000-0005-0000-0000-000013320000}"/>
    <cellStyle name="40% - Accent1 2 5 5 2 2" xfId="26177" xr:uid="{00000000-0005-0000-0000-000014320000}"/>
    <cellStyle name="40% - Accent1 2 5 5 2 3" xfId="15776" xr:uid="{00000000-0005-0000-0000-000015320000}"/>
    <cellStyle name="40% - Accent1 2 5 5 3" xfId="5373" xr:uid="{00000000-0005-0000-0000-000016320000}"/>
    <cellStyle name="40% - Accent1 2 5 5 3 2" xfId="22569" xr:uid="{00000000-0005-0000-0000-000017320000}"/>
    <cellStyle name="40% - Accent1 2 5 5 4" xfId="19412" xr:uid="{00000000-0005-0000-0000-000018320000}"/>
    <cellStyle name="40% - Accent1 2 5 5 5" xfId="12168" xr:uid="{00000000-0005-0000-0000-000019320000}"/>
    <cellStyle name="40% - Accent1 2 5 6" xfId="632" xr:uid="{00000000-0005-0000-0000-00001A320000}"/>
    <cellStyle name="40% - Accent1 2 5 6 2" xfId="7401" xr:uid="{00000000-0005-0000-0000-00001B320000}"/>
    <cellStyle name="40% - Accent1 2 5 6 2 2" xfId="24597" xr:uid="{00000000-0005-0000-0000-00001C320000}"/>
    <cellStyle name="40% - Accent1 2 5 6 3" xfId="17832" xr:uid="{00000000-0005-0000-0000-00001D320000}"/>
    <cellStyle name="40% - Accent1 2 5 6 4" xfId="14196" xr:uid="{00000000-0005-0000-0000-00001E320000}"/>
    <cellStyle name="40% - Accent1 2 5 7" xfId="7034" xr:uid="{00000000-0005-0000-0000-00001F320000}"/>
    <cellStyle name="40% - Accent1 2 5 7 2" xfId="24230" xr:uid="{00000000-0005-0000-0000-000020320000}"/>
    <cellStyle name="40% - Accent1 2 5 7 3" xfId="13829" xr:uid="{00000000-0005-0000-0000-000021320000}"/>
    <cellStyle name="40% - Accent1 2 5 8" xfId="3793" xr:uid="{00000000-0005-0000-0000-000022320000}"/>
    <cellStyle name="40% - Accent1 2 5 8 2" xfId="20989" xr:uid="{00000000-0005-0000-0000-000023320000}"/>
    <cellStyle name="40% - Accent1 2 5 9" xfId="17465" xr:uid="{00000000-0005-0000-0000-000024320000}"/>
    <cellStyle name="40% - Accent1 2 6" xfId="363" xr:uid="{00000000-0005-0000-0000-000025320000}"/>
    <cellStyle name="40% - Accent1 2 6 10" xfId="27898" xr:uid="{00000000-0005-0000-0000-000026320000}"/>
    <cellStyle name="40% - Accent1 2 6 11" xfId="10686" xr:uid="{00000000-0005-0000-0000-000027320000}"/>
    <cellStyle name="40% - Accent1 2 6 2" xfId="1138" xr:uid="{00000000-0005-0000-0000-000028320000}"/>
    <cellStyle name="40% - Accent1 2 6 2 2" xfId="2751" xr:uid="{00000000-0005-0000-0000-000029320000}"/>
    <cellStyle name="40% - Accent1 2 6 2 2 2" xfId="9516" xr:uid="{00000000-0005-0000-0000-00002A320000}"/>
    <cellStyle name="40% - Accent1 2 6 2 2 2 2" xfId="26712" xr:uid="{00000000-0005-0000-0000-00002B320000}"/>
    <cellStyle name="40% - Accent1 2 6 2 2 2 3" xfId="16311" xr:uid="{00000000-0005-0000-0000-00002C320000}"/>
    <cellStyle name="40% - Accent1 2 6 2 2 3" xfId="5908" xr:uid="{00000000-0005-0000-0000-00002D320000}"/>
    <cellStyle name="40% - Accent1 2 6 2 2 3 2" xfId="23104" xr:uid="{00000000-0005-0000-0000-00002E320000}"/>
    <cellStyle name="40% - Accent1 2 6 2 2 4" xfId="19947" xr:uid="{00000000-0005-0000-0000-00002F320000}"/>
    <cellStyle name="40% - Accent1 2 6 2 2 5" xfId="12703" xr:uid="{00000000-0005-0000-0000-000030320000}"/>
    <cellStyle name="40% - Accent1 2 6 2 3" xfId="7907" xr:uid="{00000000-0005-0000-0000-000031320000}"/>
    <cellStyle name="40% - Accent1 2 6 2 3 2" xfId="25103" xr:uid="{00000000-0005-0000-0000-000032320000}"/>
    <cellStyle name="40% - Accent1 2 6 2 3 3" xfId="14702" xr:uid="{00000000-0005-0000-0000-000033320000}"/>
    <cellStyle name="40% - Accent1 2 6 2 4" xfId="4299" xr:uid="{00000000-0005-0000-0000-000034320000}"/>
    <cellStyle name="40% - Accent1 2 6 2 4 2" xfId="21495" xr:uid="{00000000-0005-0000-0000-000035320000}"/>
    <cellStyle name="40% - Accent1 2 6 2 5" xfId="18338" xr:uid="{00000000-0005-0000-0000-000036320000}"/>
    <cellStyle name="40% - Accent1 2 6 2 6" xfId="11094" xr:uid="{00000000-0005-0000-0000-000037320000}"/>
    <cellStyle name="40% - Accent1 2 6 3" xfId="1546" xr:uid="{00000000-0005-0000-0000-000038320000}"/>
    <cellStyle name="40% - Accent1 2 6 3 2" xfId="3147" xr:uid="{00000000-0005-0000-0000-000039320000}"/>
    <cellStyle name="40% - Accent1 2 6 3 2 2" xfId="9912" xr:uid="{00000000-0005-0000-0000-00003A320000}"/>
    <cellStyle name="40% - Accent1 2 6 3 2 2 2" xfId="27108" xr:uid="{00000000-0005-0000-0000-00003B320000}"/>
    <cellStyle name="40% - Accent1 2 6 3 2 2 3" xfId="16707" xr:uid="{00000000-0005-0000-0000-00003C320000}"/>
    <cellStyle name="40% - Accent1 2 6 3 2 3" xfId="6304" xr:uid="{00000000-0005-0000-0000-00003D320000}"/>
    <cellStyle name="40% - Accent1 2 6 3 2 3 2" xfId="23500" xr:uid="{00000000-0005-0000-0000-00003E320000}"/>
    <cellStyle name="40% - Accent1 2 6 3 2 4" xfId="20343" xr:uid="{00000000-0005-0000-0000-00003F320000}"/>
    <cellStyle name="40% - Accent1 2 6 3 2 5" xfId="13099" xr:uid="{00000000-0005-0000-0000-000040320000}"/>
    <cellStyle name="40% - Accent1 2 6 3 3" xfId="8315" xr:uid="{00000000-0005-0000-0000-000041320000}"/>
    <cellStyle name="40% - Accent1 2 6 3 3 2" xfId="25511" xr:uid="{00000000-0005-0000-0000-000042320000}"/>
    <cellStyle name="40% - Accent1 2 6 3 3 3" xfId="15110" xr:uid="{00000000-0005-0000-0000-000043320000}"/>
    <cellStyle name="40% - Accent1 2 6 3 4" xfId="4707" xr:uid="{00000000-0005-0000-0000-000044320000}"/>
    <cellStyle name="40% - Accent1 2 6 3 4 2" xfId="21903" xr:uid="{00000000-0005-0000-0000-000045320000}"/>
    <cellStyle name="40% - Accent1 2 6 3 5" xfId="18746" xr:uid="{00000000-0005-0000-0000-000046320000}"/>
    <cellStyle name="40% - Accent1 2 6 3 6" xfId="11502" xr:uid="{00000000-0005-0000-0000-000047320000}"/>
    <cellStyle name="40% - Accent1 2 6 4" xfId="1954" xr:uid="{00000000-0005-0000-0000-000048320000}"/>
    <cellStyle name="40% - Accent1 2 6 4 2" xfId="3543" xr:uid="{00000000-0005-0000-0000-000049320000}"/>
    <cellStyle name="40% - Accent1 2 6 4 2 2" xfId="10308" xr:uid="{00000000-0005-0000-0000-00004A320000}"/>
    <cellStyle name="40% - Accent1 2 6 4 2 2 2" xfId="27504" xr:uid="{00000000-0005-0000-0000-00004B320000}"/>
    <cellStyle name="40% - Accent1 2 6 4 2 2 3" xfId="17103" xr:uid="{00000000-0005-0000-0000-00004C320000}"/>
    <cellStyle name="40% - Accent1 2 6 4 2 3" xfId="6700" xr:uid="{00000000-0005-0000-0000-00004D320000}"/>
    <cellStyle name="40% - Accent1 2 6 4 2 3 2" xfId="23896" xr:uid="{00000000-0005-0000-0000-00004E320000}"/>
    <cellStyle name="40% - Accent1 2 6 4 2 4" xfId="20739" xr:uid="{00000000-0005-0000-0000-00004F320000}"/>
    <cellStyle name="40% - Accent1 2 6 4 2 5" xfId="13495" xr:uid="{00000000-0005-0000-0000-000050320000}"/>
    <cellStyle name="40% - Accent1 2 6 4 3" xfId="8723" xr:uid="{00000000-0005-0000-0000-000051320000}"/>
    <cellStyle name="40% - Accent1 2 6 4 3 2" xfId="25919" xr:uid="{00000000-0005-0000-0000-000052320000}"/>
    <cellStyle name="40% - Accent1 2 6 4 3 3" xfId="15518" xr:uid="{00000000-0005-0000-0000-000053320000}"/>
    <cellStyle name="40% - Accent1 2 6 4 4" xfId="5115" xr:uid="{00000000-0005-0000-0000-000054320000}"/>
    <cellStyle name="40% - Accent1 2 6 4 4 2" xfId="22311" xr:uid="{00000000-0005-0000-0000-000055320000}"/>
    <cellStyle name="40% - Accent1 2 6 4 5" xfId="19154" xr:uid="{00000000-0005-0000-0000-000056320000}"/>
    <cellStyle name="40% - Accent1 2 6 4 6" xfId="11910" xr:uid="{00000000-0005-0000-0000-000057320000}"/>
    <cellStyle name="40% - Accent1 2 6 5" xfId="2313" xr:uid="{00000000-0005-0000-0000-000058320000}"/>
    <cellStyle name="40% - Accent1 2 6 5 2" xfId="9079" xr:uid="{00000000-0005-0000-0000-000059320000}"/>
    <cellStyle name="40% - Accent1 2 6 5 2 2" xfId="26275" xr:uid="{00000000-0005-0000-0000-00005A320000}"/>
    <cellStyle name="40% - Accent1 2 6 5 2 3" xfId="15874" xr:uid="{00000000-0005-0000-0000-00005B320000}"/>
    <cellStyle name="40% - Accent1 2 6 5 3" xfId="5471" xr:uid="{00000000-0005-0000-0000-00005C320000}"/>
    <cellStyle name="40% - Accent1 2 6 5 3 2" xfId="22667" xr:uid="{00000000-0005-0000-0000-00005D320000}"/>
    <cellStyle name="40% - Accent1 2 6 5 4" xfId="19510" xr:uid="{00000000-0005-0000-0000-00005E320000}"/>
    <cellStyle name="40% - Accent1 2 6 5 5" xfId="12266" xr:uid="{00000000-0005-0000-0000-00005F320000}"/>
    <cellStyle name="40% - Accent1 2 6 6" xfId="730" xr:uid="{00000000-0005-0000-0000-000060320000}"/>
    <cellStyle name="40% - Accent1 2 6 6 2" xfId="7499" xr:uid="{00000000-0005-0000-0000-000061320000}"/>
    <cellStyle name="40% - Accent1 2 6 6 2 2" xfId="24695" xr:uid="{00000000-0005-0000-0000-000062320000}"/>
    <cellStyle name="40% - Accent1 2 6 6 3" xfId="17930" xr:uid="{00000000-0005-0000-0000-000063320000}"/>
    <cellStyle name="40% - Accent1 2 6 6 4" xfId="14294" xr:uid="{00000000-0005-0000-0000-000064320000}"/>
    <cellStyle name="40% - Accent1 2 6 7" xfId="7132" xr:uid="{00000000-0005-0000-0000-000065320000}"/>
    <cellStyle name="40% - Accent1 2 6 7 2" xfId="24328" xr:uid="{00000000-0005-0000-0000-000066320000}"/>
    <cellStyle name="40% - Accent1 2 6 7 3" xfId="13927" xr:uid="{00000000-0005-0000-0000-000067320000}"/>
    <cellStyle name="40% - Accent1 2 6 8" xfId="3891" xr:uid="{00000000-0005-0000-0000-000068320000}"/>
    <cellStyle name="40% - Accent1 2 6 8 2" xfId="21087" xr:uid="{00000000-0005-0000-0000-000069320000}"/>
    <cellStyle name="40% - Accent1 2 6 9" xfId="17563" xr:uid="{00000000-0005-0000-0000-00006A320000}"/>
    <cellStyle name="40% - Accent1 2 7" xfId="142" xr:uid="{00000000-0005-0000-0000-00006B320000}"/>
    <cellStyle name="40% - Accent1 2 7 2" xfId="1331" xr:uid="{00000000-0005-0000-0000-00006C320000}"/>
    <cellStyle name="40% - Accent1 2 7 2 2" xfId="2932" xr:uid="{00000000-0005-0000-0000-00006D320000}"/>
    <cellStyle name="40% - Accent1 2 7 2 2 2" xfId="9697" xr:uid="{00000000-0005-0000-0000-00006E320000}"/>
    <cellStyle name="40% - Accent1 2 7 2 2 2 2" xfId="26893" xr:uid="{00000000-0005-0000-0000-00006F320000}"/>
    <cellStyle name="40% - Accent1 2 7 2 2 2 3" xfId="16492" xr:uid="{00000000-0005-0000-0000-000070320000}"/>
    <cellStyle name="40% - Accent1 2 7 2 2 3" xfId="6089" xr:uid="{00000000-0005-0000-0000-000071320000}"/>
    <cellStyle name="40% - Accent1 2 7 2 2 3 2" xfId="23285" xr:uid="{00000000-0005-0000-0000-000072320000}"/>
    <cellStyle name="40% - Accent1 2 7 2 2 4" xfId="20128" xr:uid="{00000000-0005-0000-0000-000073320000}"/>
    <cellStyle name="40% - Accent1 2 7 2 2 5" xfId="12884" xr:uid="{00000000-0005-0000-0000-000074320000}"/>
    <cellStyle name="40% - Accent1 2 7 2 3" xfId="8100" xr:uid="{00000000-0005-0000-0000-000075320000}"/>
    <cellStyle name="40% - Accent1 2 7 2 3 2" xfId="25296" xr:uid="{00000000-0005-0000-0000-000076320000}"/>
    <cellStyle name="40% - Accent1 2 7 2 3 3" xfId="14895" xr:uid="{00000000-0005-0000-0000-000077320000}"/>
    <cellStyle name="40% - Accent1 2 7 2 4" xfId="4492" xr:uid="{00000000-0005-0000-0000-000078320000}"/>
    <cellStyle name="40% - Accent1 2 7 2 4 2" xfId="21688" xr:uid="{00000000-0005-0000-0000-000079320000}"/>
    <cellStyle name="40% - Accent1 2 7 2 5" xfId="18531" xr:uid="{00000000-0005-0000-0000-00007A320000}"/>
    <cellStyle name="40% - Accent1 2 7 2 6" xfId="11287" xr:uid="{00000000-0005-0000-0000-00007B320000}"/>
    <cellStyle name="40% - Accent1 2 7 3" xfId="1739" xr:uid="{00000000-0005-0000-0000-00007C320000}"/>
    <cellStyle name="40% - Accent1 2 7 3 2" xfId="3328" xr:uid="{00000000-0005-0000-0000-00007D320000}"/>
    <cellStyle name="40% - Accent1 2 7 3 2 2" xfId="10093" xr:uid="{00000000-0005-0000-0000-00007E320000}"/>
    <cellStyle name="40% - Accent1 2 7 3 2 2 2" xfId="27289" xr:uid="{00000000-0005-0000-0000-00007F320000}"/>
    <cellStyle name="40% - Accent1 2 7 3 2 2 3" xfId="16888" xr:uid="{00000000-0005-0000-0000-000080320000}"/>
    <cellStyle name="40% - Accent1 2 7 3 2 3" xfId="6485" xr:uid="{00000000-0005-0000-0000-000081320000}"/>
    <cellStyle name="40% - Accent1 2 7 3 2 3 2" xfId="23681" xr:uid="{00000000-0005-0000-0000-000082320000}"/>
    <cellStyle name="40% - Accent1 2 7 3 2 4" xfId="20524" xr:uid="{00000000-0005-0000-0000-000083320000}"/>
    <cellStyle name="40% - Accent1 2 7 3 2 5" xfId="13280" xr:uid="{00000000-0005-0000-0000-000084320000}"/>
    <cellStyle name="40% - Accent1 2 7 3 3" xfId="8508" xr:uid="{00000000-0005-0000-0000-000085320000}"/>
    <cellStyle name="40% - Accent1 2 7 3 3 2" xfId="25704" xr:uid="{00000000-0005-0000-0000-000086320000}"/>
    <cellStyle name="40% - Accent1 2 7 3 3 3" xfId="15303" xr:uid="{00000000-0005-0000-0000-000087320000}"/>
    <cellStyle name="40% - Accent1 2 7 3 4" xfId="4900" xr:uid="{00000000-0005-0000-0000-000088320000}"/>
    <cellStyle name="40% - Accent1 2 7 3 4 2" xfId="22096" xr:uid="{00000000-0005-0000-0000-000089320000}"/>
    <cellStyle name="40% - Accent1 2 7 3 5" xfId="18939" xr:uid="{00000000-0005-0000-0000-00008A320000}"/>
    <cellStyle name="40% - Accent1 2 7 3 6" xfId="11695" xr:uid="{00000000-0005-0000-0000-00008B320000}"/>
    <cellStyle name="40% - Accent1 2 7 4" xfId="2467" xr:uid="{00000000-0005-0000-0000-00008C320000}"/>
    <cellStyle name="40% - Accent1 2 7 4 2" xfId="9232" xr:uid="{00000000-0005-0000-0000-00008D320000}"/>
    <cellStyle name="40% - Accent1 2 7 4 2 2" xfId="26428" xr:uid="{00000000-0005-0000-0000-00008E320000}"/>
    <cellStyle name="40% - Accent1 2 7 4 2 3" xfId="16027" xr:uid="{00000000-0005-0000-0000-00008F320000}"/>
    <cellStyle name="40% - Accent1 2 7 4 3" xfId="5624" xr:uid="{00000000-0005-0000-0000-000090320000}"/>
    <cellStyle name="40% - Accent1 2 7 4 3 2" xfId="22820" xr:uid="{00000000-0005-0000-0000-000091320000}"/>
    <cellStyle name="40% - Accent1 2 7 4 4" xfId="19663" xr:uid="{00000000-0005-0000-0000-000092320000}"/>
    <cellStyle name="40% - Accent1 2 7 4 5" xfId="12419" xr:uid="{00000000-0005-0000-0000-000093320000}"/>
    <cellStyle name="40% - Accent1 2 7 5" xfId="923" xr:uid="{00000000-0005-0000-0000-000094320000}"/>
    <cellStyle name="40% - Accent1 2 7 5 2" xfId="7692" xr:uid="{00000000-0005-0000-0000-000095320000}"/>
    <cellStyle name="40% - Accent1 2 7 5 2 2" xfId="24888" xr:uid="{00000000-0005-0000-0000-000096320000}"/>
    <cellStyle name="40% - Accent1 2 7 5 3" xfId="18123" xr:uid="{00000000-0005-0000-0000-000097320000}"/>
    <cellStyle name="40% - Accent1 2 7 5 4" xfId="14487" xr:uid="{00000000-0005-0000-0000-000098320000}"/>
    <cellStyle name="40% - Accent1 2 7 6" xfId="6917" xr:uid="{00000000-0005-0000-0000-000099320000}"/>
    <cellStyle name="40% - Accent1 2 7 6 2" xfId="24113" xr:uid="{00000000-0005-0000-0000-00009A320000}"/>
    <cellStyle name="40% - Accent1 2 7 6 3" xfId="13712" xr:uid="{00000000-0005-0000-0000-00009B320000}"/>
    <cellStyle name="40% - Accent1 2 7 7" xfId="4084" xr:uid="{00000000-0005-0000-0000-00009C320000}"/>
    <cellStyle name="40% - Accent1 2 7 7 2" xfId="21280" xr:uid="{00000000-0005-0000-0000-00009D320000}"/>
    <cellStyle name="40% - Accent1 2 7 8" xfId="17348" xr:uid="{00000000-0005-0000-0000-00009E320000}"/>
    <cellStyle name="40% - Accent1 2 7 9" xfId="10879" xr:uid="{00000000-0005-0000-0000-00009F320000}"/>
    <cellStyle name="40% - Accent1 2 8" xfId="842" xr:uid="{00000000-0005-0000-0000-0000A0320000}"/>
    <cellStyle name="40% - Accent1 2 8 2" xfId="2540" xr:uid="{00000000-0005-0000-0000-0000A1320000}"/>
    <cellStyle name="40% - Accent1 2 8 2 2" xfId="9305" xr:uid="{00000000-0005-0000-0000-0000A2320000}"/>
    <cellStyle name="40% - Accent1 2 8 2 2 2" xfId="26501" xr:uid="{00000000-0005-0000-0000-0000A3320000}"/>
    <cellStyle name="40% - Accent1 2 8 2 2 3" xfId="16100" xr:uid="{00000000-0005-0000-0000-0000A4320000}"/>
    <cellStyle name="40% - Accent1 2 8 2 3" xfId="5697" xr:uid="{00000000-0005-0000-0000-0000A5320000}"/>
    <cellStyle name="40% - Accent1 2 8 2 3 2" xfId="22893" xr:uid="{00000000-0005-0000-0000-0000A6320000}"/>
    <cellStyle name="40% - Accent1 2 8 2 4" xfId="19736" xr:uid="{00000000-0005-0000-0000-0000A7320000}"/>
    <cellStyle name="40% - Accent1 2 8 2 5" xfId="12492" xr:uid="{00000000-0005-0000-0000-0000A8320000}"/>
    <cellStyle name="40% - Accent1 2 8 3" xfId="7611" xr:uid="{00000000-0005-0000-0000-0000A9320000}"/>
    <cellStyle name="40% - Accent1 2 8 3 2" xfId="24807" xr:uid="{00000000-0005-0000-0000-0000AA320000}"/>
    <cellStyle name="40% - Accent1 2 8 3 3" xfId="14406" xr:uid="{00000000-0005-0000-0000-0000AB320000}"/>
    <cellStyle name="40% - Accent1 2 8 4" xfId="4003" xr:uid="{00000000-0005-0000-0000-0000AC320000}"/>
    <cellStyle name="40% - Accent1 2 8 4 2" xfId="21199" xr:uid="{00000000-0005-0000-0000-0000AD320000}"/>
    <cellStyle name="40% - Accent1 2 8 5" xfId="18042" xr:uid="{00000000-0005-0000-0000-0000AE320000}"/>
    <cellStyle name="40% - Accent1 2 8 6" xfId="10798" xr:uid="{00000000-0005-0000-0000-0000AF320000}"/>
    <cellStyle name="40% - Accent1 2 9" xfId="1250" xr:uid="{00000000-0005-0000-0000-0000B0320000}"/>
    <cellStyle name="40% - Accent1 2 9 2" xfId="2851" xr:uid="{00000000-0005-0000-0000-0000B1320000}"/>
    <cellStyle name="40% - Accent1 2 9 2 2" xfId="9616" xr:uid="{00000000-0005-0000-0000-0000B2320000}"/>
    <cellStyle name="40% - Accent1 2 9 2 2 2" xfId="26812" xr:uid="{00000000-0005-0000-0000-0000B3320000}"/>
    <cellStyle name="40% - Accent1 2 9 2 2 3" xfId="16411" xr:uid="{00000000-0005-0000-0000-0000B4320000}"/>
    <cellStyle name="40% - Accent1 2 9 2 3" xfId="6008" xr:uid="{00000000-0005-0000-0000-0000B5320000}"/>
    <cellStyle name="40% - Accent1 2 9 2 3 2" xfId="23204" xr:uid="{00000000-0005-0000-0000-0000B6320000}"/>
    <cellStyle name="40% - Accent1 2 9 2 4" xfId="20047" xr:uid="{00000000-0005-0000-0000-0000B7320000}"/>
    <cellStyle name="40% - Accent1 2 9 2 5" xfId="12803" xr:uid="{00000000-0005-0000-0000-0000B8320000}"/>
    <cellStyle name="40% - Accent1 2 9 3" xfId="8019" xr:uid="{00000000-0005-0000-0000-0000B9320000}"/>
    <cellStyle name="40% - Accent1 2 9 3 2" xfId="25215" xr:uid="{00000000-0005-0000-0000-0000BA320000}"/>
    <cellStyle name="40% - Accent1 2 9 3 3" xfId="14814" xr:uid="{00000000-0005-0000-0000-0000BB320000}"/>
    <cellStyle name="40% - Accent1 2 9 4" xfId="4411" xr:uid="{00000000-0005-0000-0000-0000BC320000}"/>
    <cellStyle name="40% - Accent1 2 9 4 2" xfId="21607" xr:uid="{00000000-0005-0000-0000-0000BD320000}"/>
    <cellStyle name="40% - Accent1 2 9 5" xfId="18450" xr:uid="{00000000-0005-0000-0000-0000BE320000}"/>
    <cellStyle name="40% - Accent1 2 9 6" xfId="11206" xr:uid="{00000000-0005-0000-0000-0000BF320000}"/>
    <cellStyle name="40% - Accent1 20" xfId="10427" xr:uid="{00000000-0005-0000-0000-0000C0320000}"/>
    <cellStyle name="40% - Accent1 20 2" xfId="27623" xr:uid="{00000000-0005-0000-0000-0000C1320000}"/>
    <cellStyle name="40% - Accent1 20 3" xfId="17222" xr:uid="{00000000-0005-0000-0000-0000C2320000}"/>
    <cellStyle name="40% - Accent1 21" xfId="10441" xr:uid="{00000000-0005-0000-0000-0000C3320000}"/>
    <cellStyle name="40% - Accent1 21 2" xfId="27637" xr:uid="{00000000-0005-0000-0000-0000C4320000}"/>
    <cellStyle name="40% - Accent1 21 3" xfId="17236" xr:uid="{00000000-0005-0000-0000-0000C5320000}"/>
    <cellStyle name="40% - Accent1 22" xfId="3665" xr:uid="{00000000-0005-0000-0000-0000C6320000}"/>
    <cellStyle name="40% - Accent1 22 2" xfId="20861" xr:uid="{00000000-0005-0000-0000-0000C7320000}"/>
    <cellStyle name="40% - Accent1 23" xfId="17248" xr:uid="{00000000-0005-0000-0000-0000C8320000}"/>
    <cellStyle name="40% - Accent1 24" xfId="27651" xr:uid="{00000000-0005-0000-0000-0000C9320000}"/>
    <cellStyle name="40% - Accent1 25" xfId="27666" xr:uid="{00000000-0005-0000-0000-0000CA320000}"/>
    <cellStyle name="40% - Accent1 26" xfId="10459" xr:uid="{00000000-0005-0000-0000-0000CB320000}"/>
    <cellStyle name="40% - Accent1 27" xfId="28006" xr:uid="{00000000-0005-0000-0000-0000CC320000}"/>
    <cellStyle name="40% - Accent1 3" xfId="73" xr:uid="{00000000-0005-0000-0000-0000CD320000}"/>
    <cellStyle name="40% - Accent1 3 10" xfId="6850" xr:uid="{00000000-0005-0000-0000-0000CE320000}"/>
    <cellStyle name="40% - Accent1 3 10 2" xfId="24046" xr:uid="{00000000-0005-0000-0000-0000CF320000}"/>
    <cellStyle name="40% - Accent1 3 10 3" xfId="13645" xr:uid="{00000000-0005-0000-0000-0000D0320000}"/>
    <cellStyle name="40% - Accent1 3 11" xfId="3721" xr:uid="{00000000-0005-0000-0000-0000D1320000}"/>
    <cellStyle name="40% - Accent1 3 11 2" xfId="20917" xr:uid="{00000000-0005-0000-0000-0000D2320000}"/>
    <cellStyle name="40% - Accent1 3 12" xfId="17281" xr:uid="{00000000-0005-0000-0000-0000D3320000}"/>
    <cellStyle name="40% - Accent1 3 13" xfId="27728" xr:uid="{00000000-0005-0000-0000-0000D4320000}"/>
    <cellStyle name="40% - Accent1 3 14" xfId="10516" xr:uid="{00000000-0005-0000-0000-0000D5320000}"/>
    <cellStyle name="40% - Accent1 3 2" xfId="279" xr:uid="{00000000-0005-0000-0000-0000D6320000}"/>
    <cellStyle name="40% - Accent1 3 2 10" xfId="27814" xr:uid="{00000000-0005-0000-0000-0000D7320000}"/>
    <cellStyle name="40% - Accent1 3 2 11" xfId="10602" xr:uid="{00000000-0005-0000-0000-0000D8320000}"/>
    <cellStyle name="40% - Accent1 3 2 2" xfId="1054" xr:uid="{00000000-0005-0000-0000-0000D9320000}"/>
    <cellStyle name="40% - Accent1 3 2 2 2" xfId="2667" xr:uid="{00000000-0005-0000-0000-0000DA320000}"/>
    <cellStyle name="40% - Accent1 3 2 2 2 2" xfId="9432" xr:uid="{00000000-0005-0000-0000-0000DB320000}"/>
    <cellStyle name="40% - Accent1 3 2 2 2 2 2" xfId="26628" xr:uid="{00000000-0005-0000-0000-0000DC320000}"/>
    <cellStyle name="40% - Accent1 3 2 2 2 2 3" xfId="16227" xr:uid="{00000000-0005-0000-0000-0000DD320000}"/>
    <cellStyle name="40% - Accent1 3 2 2 2 3" xfId="5824" xr:uid="{00000000-0005-0000-0000-0000DE320000}"/>
    <cellStyle name="40% - Accent1 3 2 2 2 3 2" xfId="23020" xr:uid="{00000000-0005-0000-0000-0000DF320000}"/>
    <cellStyle name="40% - Accent1 3 2 2 2 4" xfId="19863" xr:uid="{00000000-0005-0000-0000-0000E0320000}"/>
    <cellStyle name="40% - Accent1 3 2 2 2 5" xfId="12619" xr:uid="{00000000-0005-0000-0000-0000E1320000}"/>
    <cellStyle name="40% - Accent1 3 2 2 3" xfId="7823" xr:uid="{00000000-0005-0000-0000-0000E2320000}"/>
    <cellStyle name="40% - Accent1 3 2 2 3 2" xfId="25019" xr:uid="{00000000-0005-0000-0000-0000E3320000}"/>
    <cellStyle name="40% - Accent1 3 2 2 3 3" xfId="14618" xr:uid="{00000000-0005-0000-0000-0000E4320000}"/>
    <cellStyle name="40% - Accent1 3 2 2 4" xfId="4215" xr:uid="{00000000-0005-0000-0000-0000E5320000}"/>
    <cellStyle name="40% - Accent1 3 2 2 4 2" xfId="21411" xr:uid="{00000000-0005-0000-0000-0000E6320000}"/>
    <cellStyle name="40% - Accent1 3 2 2 5" xfId="18254" xr:uid="{00000000-0005-0000-0000-0000E7320000}"/>
    <cellStyle name="40% - Accent1 3 2 2 6" xfId="11010" xr:uid="{00000000-0005-0000-0000-0000E8320000}"/>
    <cellStyle name="40% - Accent1 3 2 3" xfId="1462" xr:uid="{00000000-0005-0000-0000-0000E9320000}"/>
    <cellStyle name="40% - Accent1 3 2 3 2" xfId="3063" xr:uid="{00000000-0005-0000-0000-0000EA320000}"/>
    <cellStyle name="40% - Accent1 3 2 3 2 2" xfId="9828" xr:uid="{00000000-0005-0000-0000-0000EB320000}"/>
    <cellStyle name="40% - Accent1 3 2 3 2 2 2" xfId="27024" xr:uid="{00000000-0005-0000-0000-0000EC320000}"/>
    <cellStyle name="40% - Accent1 3 2 3 2 2 3" xfId="16623" xr:uid="{00000000-0005-0000-0000-0000ED320000}"/>
    <cellStyle name="40% - Accent1 3 2 3 2 3" xfId="6220" xr:uid="{00000000-0005-0000-0000-0000EE320000}"/>
    <cellStyle name="40% - Accent1 3 2 3 2 3 2" xfId="23416" xr:uid="{00000000-0005-0000-0000-0000EF320000}"/>
    <cellStyle name="40% - Accent1 3 2 3 2 4" xfId="20259" xr:uid="{00000000-0005-0000-0000-0000F0320000}"/>
    <cellStyle name="40% - Accent1 3 2 3 2 5" xfId="13015" xr:uid="{00000000-0005-0000-0000-0000F1320000}"/>
    <cellStyle name="40% - Accent1 3 2 3 3" xfId="8231" xr:uid="{00000000-0005-0000-0000-0000F2320000}"/>
    <cellStyle name="40% - Accent1 3 2 3 3 2" xfId="25427" xr:uid="{00000000-0005-0000-0000-0000F3320000}"/>
    <cellStyle name="40% - Accent1 3 2 3 3 3" xfId="15026" xr:uid="{00000000-0005-0000-0000-0000F4320000}"/>
    <cellStyle name="40% - Accent1 3 2 3 4" xfId="4623" xr:uid="{00000000-0005-0000-0000-0000F5320000}"/>
    <cellStyle name="40% - Accent1 3 2 3 4 2" xfId="21819" xr:uid="{00000000-0005-0000-0000-0000F6320000}"/>
    <cellStyle name="40% - Accent1 3 2 3 5" xfId="18662" xr:uid="{00000000-0005-0000-0000-0000F7320000}"/>
    <cellStyle name="40% - Accent1 3 2 3 6" xfId="11418" xr:uid="{00000000-0005-0000-0000-0000F8320000}"/>
    <cellStyle name="40% - Accent1 3 2 4" xfId="1870" xr:uid="{00000000-0005-0000-0000-0000F9320000}"/>
    <cellStyle name="40% - Accent1 3 2 4 2" xfId="3459" xr:uid="{00000000-0005-0000-0000-0000FA320000}"/>
    <cellStyle name="40% - Accent1 3 2 4 2 2" xfId="10224" xr:uid="{00000000-0005-0000-0000-0000FB320000}"/>
    <cellStyle name="40% - Accent1 3 2 4 2 2 2" xfId="27420" xr:uid="{00000000-0005-0000-0000-0000FC320000}"/>
    <cellStyle name="40% - Accent1 3 2 4 2 2 3" xfId="17019" xr:uid="{00000000-0005-0000-0000-0000FD320000}"/>
    <cellStyle name="40% - Accent1 3 2 4 2 3" xfId="6616" xr:uid="{00000000-0005-0000-0000-0000FE320000}"/>
    <cellStyle name="40% - Accent1 3 2 4 2 3 2" xfId="23812" xr:uid="{00000000-0005-0000-0000-0000FF320000}"/>
    <cellStyle name="40% - Accent1 3 2 4 2 4" xfId="20655" xr:uid="{00000000-0005-0000-0000-000000330000}"/>
    <cellStyle name="40% - Accent1 3 2 4 2 5" xfId="13411" xr:uid="{00000000-0005-0000-0000-000001330000}"/>
    <cellStyle name="40% - Accent1 3 2 4 3" xfId="8639" xr:uid="{00000000-0005-0000-0000-000002330000}"/>
    <cellStyle name="40% - Accent1 3 2 4 3 2" xfId="25835" xr:uid="{00000000-0005-0000-0000-000003330000}"/>
    <cellStyle name="40% - Accent1 3 2 4 3 3" xfId="15434" xr:uid="{00000000-0005-0000-0000-000004330000}"/>
    <cellStyle name="40% - Accent1 3 2 4 4" xfId="5031" xr:uid="{00000000-0005-0000-0000-000005330000}"/>
    <cellStyle name="40% - Accent1 3 2 4 4 2" xfId="22227" xr:uid="{00000000-0005-0000-0000-000006330000}"/>
    <cellStyle name="40% - Accent1 3 2 4 5" xfId="19070" xr:uid="{00000000-0005-0000-0000-000007330000}"/>
    <cellStyle name="40% - Accent1 3 2 4 6" xfId="11826" xr:uid="{00000000-0005-0000-0000-000008330000}"/>
    <cellStyle name="40% - Accent1 3 2 5" xfId="2229" xr:uid="{00000000-0005-0000-0000-000009330000}"/>
    <cellStyle name="40% - Accent1 3 2 5 2" xfId="8995" xr:uid="{00000000-0005-0000-0000-00000A330000}"/>
    <cellStyle name="40% - Accent1 3 2 5 2 2" xfId="26191" xr:uid="{00000000-0005-0000-0000-00000B330000}"/>
    <cellStyle name="40% - Accent1 3 2 5 2 3" xfId="15790" xr:uid="{00000000-0005-0000-0000-00000C330000}"/>
    <cellStyle name="40% - Accent1 3 2 5 3" xfId="5387" xr:uid="{00000000-0005-0000-0000-00000D330000}"/>
    <cellStyle name="40% - Accent1 3 2 5 3 2" xfId="22583" xr:uid="{00000000-0005-0000-0000-00000E330000}"/>
    <cellStyle name="40% - Accent1 3 2 5 4" xfId="19426" xr:uid="{00000000-0005-0000-0000-00000F330000}"/>
    <cellStyle name="40% - Accent1 3 2 5 5" xfId="12182" xr:uid="{00000000-0005-0000-0000-000010330000}"/>
    <cellStyle name="40% - Accent1 3 2 6" xfId="646" xr:uid="{00000000-0005-0000-0000-000011330000}"/>
    <cellStyle name="40% - Accent1 3 2 6 2" xfId="7415" xr:uid="{00000000-0005-0000-0000-000012330000}"/>
    <cellStyle name="40% - Accent1 3 2 6 2 2" xfId="24611" xr:uid="{00000000-0005-0000-0000-000013330000}"/>
    <cellStyle name="40% - Accent1 3 2 6 3" xfId="17846" xr:uid="{00000000-0005-0000-0000-000014330000}"/>
    <cellStyle name="40% - Accent1 3 2 6 4" xfId="14210" xr:uid="{00000000-0005-0000-0000-000015330000}"/>
    <cellStyle name="40% - Accent1 3 2 7" xfId="7048" xr:uid="{00000000-0005-0000-0000-000016330000}"/>
    <cellStyle name="40% - Accent1 3 2 7 2" xfId="24244" xr:uid="{00000000-0005-0000-0000-000017330000}"/>
    <cellStyle name="40% - Accent1 3 2 7 3" xfId="13843" xr:uid="{00000000-0005-0000-0000-000018330000}"/>
    <cellStyle name="40% - Accent1 3 2 8" xfId="3807" xr:uid="{00000000-0005-0000-0000-000019330000}"/>
    <cellStyle name="40% - Accent1 3 2 8 2" xfId="21003" xr:uid="{00000000-0005-0000-0000-00001A330000}"/>
    <cellStyle name="40% - Accent1 3 2 9" xfId="17479" xr:uid="{00000000-0005-0000-0000-00001B330000}"/>
    <cellStyle name="40% - Accent1 3 3" xfId="377" xr:uid="{00000000-0005-0000-0000-00001C330000}"/>
    <cellStyle name="40% - Accent1 3 3 10" xfId="27912" xr:uid="{00000000-0005-0000-0000-00001D330000}"/>
    <cellStyle name="40% - Accent1 3 3 11" xfId="10700" xr:uid="{00000000-0005-0000-0000-00001E330000}"/>
    <cellStyle name="40% - Accent1 3 3 2" xfId="1152" xr:uid="{00000000-0005-0000-0000-00001F330000}"/>
    <cellStyle name="40% - Accent1 3 3 2 2" xfId="2765" xr:uid="{00000000-0005-0000-0000-000020330000}"/>
    <cellStyle name="40% - Accent1 3 3 2 2 2" xfId="9530" xr:uid="{00000000-0005-0000-0000-000021330000}"/>
    <cellStyle name="40% - Accent1 3 3 2 2 2 2" xfId="26726" xr:uid="{00000000-0005-0000-0000-000022330000}"/>
    <cellStyle name="40% - Accent1 3 3 2 2 2 3" xfId="16325" xr:uid="{00000000-0005-0000-0000-000023330000}"/>
    <cellStyle name="40% - Accent1 3 3 2 2 3" xfId="5922" xr:uid="{00000000-0005-0000-0000-000024330000}"/>
    <cellStyle name="40% - Accent1 3 3 2 2 3 2" xfId="23118" xr:uid="{00000000-0005-0000-0000-000025330000}"/>
    <cellStyle name="40% - Accent1 3 3 2 2 4" xfId="19961" xr:uid="{00000000-0005-0000-0000-000026330000}"/>
    <cellStyle name="40% - Accent1 3 3 2 2 5" xfId="12717" xr:uid="{00000000-0005-0000-0000-000027330000}"/>
    <cellStyle name="40% - Accent1 3 3 2 3" xfId="7921" xr:uid="{00000000-0005-0000-0000-000028330000}"/>
    <cellStyle name="40% - Accent1 3 3 2 3 2" xfId="25117" xr:uid="{00000000-0005-0000-0000-000029330000}"/>
    <cellStyle name="40% - Accent1 3 3 2 3 3" xfId="14716" xr:uid="{00000000-0005-0000-0000-00002A330000}"/>
    <cellStyle name="40% - Accent1 3 3 2 4" xfId="4313" xr:uid="{00000000-0005-0000-0000-00002B330000}"/>
    <cellStyle name="40% - Accent1 3 3 2 4 2" xfId="21509" xr:uid="{00000000-0005-0000-0000-00002C330000}"/>
    <cellStyle name="40% - Accent1 3 3 2 5" xfId="18352" xr:uid="{00000000-0005-0000-0000-00002D330000}"/>
    <cellStyle name="40% - Accent1 3 3 2 6" xfId="11108" xr:uid="{00000000-0005-0000-0000-00002E330000}"/>
    <cellStyle name="40% - Accent1 3 3 3" xfId="1560" xr:uid="{00000000-0005-0000-0000-00002F330000}"/>
    <cellStyle name="40% - Accent1 3 3 3 2" xfId="3161" xr:uid="{00000000-0005-0000-0000-000030330000}"/>
    <cellStyle name="40% - Accent1 3 3 3 2 2" xfId="9926" xr:uid="{00000000-0005-0000-0000-000031330000}"/>
    <cellStyle name="40% - Accent1 3 3 3 2 2 2" xfId="27122" xr:uid="{00000000-0005-0000-0000-000032330000}"/>
    <cellStyle name="40% - Accent1 3 3 3 2 2 3" xfId="16721" xr:uid="{00000000-0005-0000-0000-000033330000}"/>
    <cellStyle name="40% - Accent1 3 3 3 2 3" xfId="6318" xr:uid="{00000000-0005-0000-0000-000034330000}"/>
    <cellStyle name="40% - Accent1 3 3 3 2 3 2" xfId="23514" xr:uid="{00000000-0005-0000-0000-000035330000}"/>
    <cellStyle name="40% - Accent1 3 3 3 2 4" xfId="20357" xr:uid="{00000000-0005-0000-0000-000036330000}"/>
    <cellStyle name="40% - Accent1 3 3 3 2 5" xfId="13113" xr:uid="{00000000-0005-0000-0000-000037330000}"/>
    <cellStyle name="40% - Accent1 3 3 3 3" xfId="8329" xr:uid="{00000000-0005-0000-0000-000038330000}"/>
    <cellStyle name="40% - Accent1 3 3 3 3 2" xfId="25525" xr:uid="{00000000-0005-0000-0000-000039330000}"/>
    <cellStyle name="40% - Accent1 3 3 3 3 3" xfId="15124" xr:uid="{00000000-0005-0000-0000-00003A330000}"/>
    <cellStyle name="40% - Accent1 3 3 3 4" xfId="4721" xr:uid="{00000000-0005-0000-0000-00003B330000}"/>
    <cellStyle name="40% - Accent1 3 3 3 4 2" xfId="21917" xr:uid="{00000000-0005-0000-0000-00003C330000}"/>
    <cellStyle name="40% - Accent1 3 3 3 5" xfId="18760" xr:uid="{00000000-0005-0000-0000-00003D330000}"/>
    <cellStyle name="40% - Accent1 3 3 3 6" xfId="11516" xr:uid="{00000000-0005-0000-0000-00003E330000}"/>
    <cellStyle name="40% - Accent1 3 3 4" xfId="1968" xr:uid="{00000000-0005-0000-0000-00003F330000}"/>
    <cellStyle name="40% - Accent1 3 3 4 2" xfId="3557" xr:uid="{00000000-0005-0000-0000-000040330000}"/>
    <cellStyle name="40% - Accent1 3 3 4 2 2" xfId="10322" xr:uid="{00000000-0005-0000-0000-000041330000}"/>
    <cellStyle name="40% - Accent1 3 3 4 2 2 2" xfId="27518" xr:uid="{00000000-0005-0000-0000-000042330000}"/>
    <cellStyle name="40% - Accent1 3 3 4 2 2 3" xfId="17117" xr:uid="{00000000-0005-0000-0000-000043330000}"/>
    <cellStyle name="40% - Accent1 3 3 4 2 3" xfId="6714" xr:uid="{00000000-0005-0000-0000-000044330000}"/>
    <cellStyle name="40% - Accent1 3 3 4 2 3 2" xfId="23910" xr:uid="{00000000-0005-0000-0000-000045330000}"/>
    <cellStyle name="40% - Accent1 3 3 4 2 4" xfId="20753" xr:uid="{00000000-0005-0000-0000-000046330000}"/>
    <cellStyle name="40% - Accent1 3 3 4 2 5" xfId="13509" xr:uid="{00000000-0005-0000-0000-000047330000}"/>
    <cellStyle name="40% - Accent1 3 3 4 3" xfId="8737" xr:uid="{00000000-0005-0000-0000-000048330000}"/>
    <cellStyle name="40% - Accent1 3 3 4 3 2" xfId="25933" xr:uid="{00000000-0005-0000-0000-000049330000}"/>
    <cellStyle name="40% - Accent1 3 3 4 3 3" xfId="15532" xr:uid="{00000000-0005-0000-0000-00004A330000}"/>
    <cellStyle name="40% - Accent1 3 3 4 4" xfId="5129" xr:uid="{00000000-0005-0000-0000-00004B330000}"/>
    <cellStyle name="40% - Accent1 3 3 4 4 2" xfId="22325" xr:uid="{00000000-0005-0000-0000-00004C330000}"/>
    <cellStyle name="40% - Accent1 3 3 4 5" xfId="19168" xr:uid="{00000000-0005-0000-0000-00004D330000}"/>
    <cellStyle name="40% - Accent1 3 3 4 6" xfId="11924" xr:uid="{00000000-0005-0000-0000-00004E330000}"/>
    <cellStyle name="40% - Accent1 3 3 5" xfId="2327" xr:uid="{00000000-0005-0000-0000-00004F330000}"/>
    <cellStyle name="40% - Accent1 3 3 5 2" xfId="9093" xr:uid="{00000000-0005-0000-0000-000050330000}"/>
    <cellStyle name="40% - Accent1 3 3 5 2 2" xfId="26289" xr:uid="{00000000-0005-0000-0000-000051330000}"/>
    <cellStyle name="40% - Accent1 3 3 5 2 3" xfId="15888" xr:uid="{00000000-0005-0000-0000-000052330000}"/>
    <cellStyle name="40% - Accent1 3 3 5 3" xfId="5485" xr:uid="{00000000-0005-0000-0000-000053330000}"/>
    <cellStyle name="40% - Accent1 3 3 5 3 2" xfId="22681" xr:uid="{00000000-0005-0000-0000-000054330000}"/>
    <cellStyle name="40% - Accent1 3 3 5 4" xfId="19524" xr:uid="{00000000-0005-0000-0000-000055330000}"/>
    <cellStyle name="40% - Accent1 3 3 5 5" xfId="12280" xr:uid="{00000000-0005-0000-0000-000056330000}"/>
    <cellStyle name="40% - Accent1 3 3 6" xfId="744" xr:uid="{00000000-0005-0000-0000-000057330000}"/>
    <cellStyle name="40% - Accent1 3 3 6 2" xfId="7513" xr:uid="{00000000-0005-0000-0000-000058330000}"/>
    <cellStyle name="40% - Accent1 3 3 6 2 2" xfId="24709" xr:uid="{00000000-0005-0000-0000-000059330000}"/>
    <cellStyle name="40% - Accent1 3 3 6 3" xfId="17944" xr:uid="{00000000-0005-0000-0000-00005A330000}"/>
    <cellStyle name="40% - Accent1 3 3 6 4" xfId="14308" xr:uid="{00000000-0005-0000-0000-00005B330000}"/>
    <cellStyle name="40% - Accent1 3 3 7" xfId="7146" xr:uid="{00000000-0005-0000-0000-00005C330000}"/>
    <cellStyle name="40% - Accent1 3 3 7 2" xfId="24342" xr:uid="{00000000-0005-0000-0000-00005D330000}"/>
    <cellStyle name="40% - Accent1 3 3 7 3" xfId="13941" xr:uid="{00000000-0005-0000-0000-00005E330000}"/>
    <cellStyle name="40% - Accent1 3 3 8" xfId="3905" xr:uid="{00000000-0005-0000-0000-00005F330000}"/>
    <cellStyle name="40% - Accent1 3 3 8 2" xfId="21101" xr:uid="{00000000-0005-0000-0000-000060330000}"/>
    <cellStyle name="40% - Accent1 3 3 9" xfId="17577" xr:uid="{00000000-0005-0000-0000-000061330000}"/>
    <cellStyle name="40% - Accent1 3 4" xfId="193" xr:uid="{00000000-0005-0000-0000-000062330000}"/>
    <cellStyle name="40% - Accent1 3 4 2" xfId="1376" xr:uid="{00000000-0005-0000-0000-000063330000}"/>
    <cellStyle name="40% - Accent1 3 4 2 2" xfId="2977" xr:uid="{00000000-0005-0000-0000-000064330000}"/>
    <cellStyle name="40% - Accent1 3 4 2 2 2" xfId="9742" xr:uid="{00000000-0005-0000-0000-000065330000}"/>
    <cellStyle name="40% - Accent1 3 4 2 2 2 2" xfId="26938" xr:uid="{00000000-0005-0000-0000-000066330000}"/>
    <cellStyle name="40% - Accent1 3 4 2 2 2 3" xfId="16537" xr:uid="{00000000-0005-0000-0000-000067330000}"/>
    <cellStyle name="40% - Accent1 3 4 2 2 3" xfId="6134" xr:uid="{00000000-0005-0000-0000-000068330000}"/>
    <cellStyle name="40% - Accent1 3 4 2 2 3 2" xfId="23330" xr:uid="{00000000-0005-0000-0000-000069330000}"/>
    <cellStyle name="40% - Accent1 3 4 2 2 4" xfId="20173" xr:uid="{00000000-0005-0000-0000-00006A330000}"/>
    <cellStyle name="40% - Accent1 3 4 2 2 5" xfId="12929" xr:uid="{00000000-0005-0000-0000-00006B330000}"/>
    <cellStyle name="40% - Accent1 3 4 2 3" xfId="8145" xr:uid="{00000000-0005-0000-0000-00006C330000}"/>
    <cellStyle name="40% - Accent1 3 4 2 3 2" xfId="25341" xr:uid="{00000000-0005-0000-0000-00006D330000}"/>
    <cellStyle name="40% - Accent1 3 4 2 3 3" xfId="14940" xr:uid="{00000000-0005-0000-0000-00006E330000}"/>
    <cellStyle name="40% - Accent1 3 4 2 4" xfId="4537" xr:uid="{00000000-0005-0000-0000-00006F330000}"/>
    <cellStyle name="40% - Accent1 3 4 2 4 2" xfId="21733" xr:uid="{00000000-0005-0000-0000-000070330000}"/>
    <cellStyle name="40% - Accent1 3 4 2 5" xfId="18576" xr:uid="{00000000-0005-0000-0000-000071330000}"/>
    <cellStyle name="40% - Accent1 3 4 2 6" xfId="11332" xr:uid="{00000000-0005-0000-0000-000072330000}"/>
    <cellStyle name="40% - Accent1 3 4 3" xfId="1784" xr:uid="{00000000-0005-0000-0000-000073330000}"/>
    <cellStyle name="40% - Accent1 3 4 3 2" xfId="3373" xr:uid="{00000000-0005-0000-0000-000074330000}"/>
    <cellStyle name="40% - Accent1 3 4 3 2 2" xfId="10138" xr:uid="{00000000-0005-0000-0000-000075330000}"/>
    <cellStyle name="40% - Accent1 3 4 3 2 2 2" xfId="27334" xr:uid="{00000000-0005-0000-0000-000076330000}"/>
    <cellStyle name="40% - Accent1 3 4 3 2 2 3" xfId="16933" xr:uid="{00000000-0005-0000-0000-000077330000}"/>
    <cellStyle name="40% - Accent1 3 4 3 2 3" xfId="6530" xr:uid="{00000000-0005-0000-0000-000078330000}"/>
    <cellStyle name="40% - Accent1 3 4 3 2 3 2" xfId="23726" xr:uid="{00000000-0005-0000-0000-000079330000}"/>
    <cellStyle name="40% - Accent1 3 4 3 2 4" xfId="20569" xr:uid="{00000000-0005-0000-0000-00007A330000}"/>
    <cellStyle name="40% - Accent1 3 4 3 2 5" xfId="13325" xr:uid="{00000000-0005-0000-0000-00007B330000}"/>
    <cellStyle name="40% - Accent1 3 4 3 3" xfId="8553" xr:uid="{00000000-0005-0000-0000-00007C330000}"/>
    <cellStyle name="40% - Accent1 3 4 3 3 2" xfId="25749" xr:uid="{00000000-0005-0000-0000-00007D330000}"/>
    <cellStyle name="40% - Accent1 3 4 3 3 3" xfId="15348" xr:uid="{00000000-0005-0000-0000-00007E330000}"/>
    <cellStyle name="40% - Accent1 3 4 3 4" xfId="4945" xr:uid="{00000000-0005-0000-0000-00007F330000}"/>
    <cellStyle name="40% - Accent1 3 4 3 4 2" xfId="22141" xr:uid="{00000000-0005-0000-0000-000080330000}"/>
    <cellStyle name="40% - Accent1 3 4 3 5" xfId="18984" xr:uid="{00000000-0005-0000-0000-000081330000}"/>
    <cellStyle name="40% - Accent1 3 4 3 6" xfId="11740" xr:uid="{00000000-0005-0000-0000-000082330000}"/>
    <cellStyle name="40% - Accent1 3 4 4" xfId="2433" xr:uid="{00000000-0005-0000-0000-000083330000}"/>
    <cellStyle name="40% - Accent1 3 4 4 2" xfId="9198" xr:uid="{00000000-0005-0000-0000-000084330000}"/>
    <cellStyle name="40% - Accent1 3 4 4 2 2" xfId="26394" xr:uid="{00000000-0005-0000-0000-000085330000}"/>
    <cellStyle name="40% - Accent1 3 4 4 2 3" xfId="15993" xr:uid="{00000000-0005-0000-0000-000086330000}"/>
    <cellStyle name="40% - Accent1 3 4 4 3" xfId="5590" xr:uid="{00000000-0005-0000-0000-000087330000}"/>
    <cellStyle name="40% - Accent1 3 4 4 3 2" xfId="22786" xr:uid="{00000000-0005-0000-0000-000088330000}"/>
    <cellStyle name="40% - Accent1 3 4 4 4" xfId="19629" xr:uid="{00000000-0005-0000-0000-000089330000}"/>
    <cellStyle name="40% - Accent1 3 4 4 5" xfId="12385" xr:uid="{00000000-0005-0000-0000-00008A330000}"/>
    <cellStyle name="40% - Accent1 3 4 5" xfId="968" xr:uid="{00000000-0005-0000-0000-00008B330000}"/>
    <cellStyle name="40% - Accent1 3 4 5 2" xfId="7737" xr:uid="{00000000-0005-0000-0000-00008C330000}"/>
    <cellStyle name="40% - Accent1 3 4 5 2 2" xfId="24933" xr:uid="{00000000-0005-0000-0000-00008D330000}"/>
    <cellStyle name="40% - Accent1 3 4 5 3" xfId="18168" xr:uid="{00000000-0005-0000-0000-00008E330000}"/>
    <cellStyle name="40% - Accent1 3 4 5 4" xfId="14532" xr:uid="{00000000-0005-0000-0000-00008F330000}"/>
    <cellStyle name="40% - Accent1 3 4 6" xfId="6962" xr:uid="{00000000-0005-0000-0000-000090330000}"/>
    <cellStyle name="40% - Accent1 3 4 6 2" xfId="24158" xr:uid="{00000000-0005-0000-0000-000091330000}"/>
    <cellStyle name="40% - Accent1 3 4 6 3" xfId="13757" xr:uid="{00000000-0005-0000-0000-000092330000}"/>
    <cellStyle name="40% - Accent1 3 4 7" xfId="4129" xr:uid="{00000000-0005-0000-0000-000093330000}"/>
    <cellStyle name="40% - Accent1 3 4 7 2" xfId="21325" xr:uid="{00000000-0005-0000-0000-000094330000}"/>
    <cellStyle name="40% - Accent1 3 4 8" xfId="17393" xr:uid="{00000000-0005-0000-0000-000095330000}"/>
    <cellStyle name="40% - Accent1 3 4 9" xfId="10924" xr:uid="{00000000-0005-0000-0000-000096330000}"/>
    <cellStyle name="40% - Accent1 3 5" xfId="856" xr:uid="{00000000-0005-0000-0000-000097330000}"/>
    <cellStyle name="40% - Accent1 3 5 2" xfId="2554" xr:uid="{00000000-0005-0000-0000-000098330000}"/>
    <cellStyle name="40% - Accent1 3 5 2 2" xfId="9319" xr:uid="{00000000-0005-0000-0000-000099330000}"/>
    <cellStyle name="40% - Accent1 3 5 2 2 2" xfId="26515" xr:uid="{00000000-0005-0000-0000-00009A330000}"/>
    <cellStyle name="40% - Accent1 3 5 2 2 3" xfId="16114" xr:uid="{00000000-0005-0000-0000-00009B330000}"/>
    <cellStyle name="40% - Accent1 3 5 2 3" xfId="5711" xr:uid="{00000000-0005-0000-0000-00009C330000}"/>
    <cellStyle name="40% - Accent1 3 5 2 3 2" xfId="22907" xr:uid="{00000000-0005-0000-0000-00009D330000}"/>
    <cellStyle name="40% - Accent1 3 5 2 4" xfId="19750" xr:uid="{00000000-0005-0000-0000-00009E330000}"/>
    <cellStyle name="40% - Accent1 3 5 2 5" xfId="12506" xr:uid="{00000000-0005-0000-0000-00009F330000}"/>
    <cellStyle name="40% - Accent1 3 5 3" xfId="7625" xr:uid="{00000000-0005-0000-0000-0000A0330000}"/>
    <cellStyle name="40% - Accent1 3 5 3 2" xfId="24821" xr:uid="{00000000-0005-0000-0000-0000A1330000}"/>
    <cellStyle name="40% - Accent1 3 5 3 3" xfId="14420" xr:uid="{00000000-0005-0000-0000-0000A2330000}"/>
    <cellStyle name="40% - Accent1 3 5 4" xfId="4017" xr:uid="{00000000-0005-0000-0000-0000A3330000}"/>
    <cellStyle name="40% - Accent1 3 5 4 2" xfId="21213" xr:uid="{00000000-0005-0000-0000-0000A4330000}"/>
    <cellStyle name="40% - Accent1 3 5 5" xfId="18056" xr:uid="{00000000-0005-0000-0000-0000A5330000}"/>
    <cellStyle name="40% - Accent1 3 5 6" xfId="10812" xr:uid="{00000000-0005-0000-0000-0000A6330000}"/>
    <cellStyle name="40% - Accent1 3 6" xfId="1264" xr:uid="{00000000-0005-0000-0000-0000A7330000}"/>
    <cellStyle name="40% - Accent1 3 6 2" xfId="2865" xr:uid="{00000000-0005-0000-0000-0000A8330000}"/>
    <cellStyle name="40% - Accent1 3 6 2 2" xfId="9630" xr:uid="{00000000-0005-0000-0000-0000A9330000}"/>
    <cellStyle name="40% - Accent1 3 6 2 2 2" xfId="26826" xr:uid="{00000000-0005-0000-0000-0000AA330000}"/>
    <cellStyle name="40% - Accent1 3 6 2 2 3" xfId="16425" xr:uid="{00000000-0005-0000-0000-0000AB330000}"/>
    <cellStyle name="40% - Accent1 3 6 2 3" xfId="6022" xr:uid="{00000000-0005-0000-0000-0000AC330000}"/>
    <cellStyle name="40% - Accent1 3 6 2 3 2" xfId="23218" xr:uid="{00000000-0005-0000-0000-0000AD330000}"/>
    <cellStyle name="40% - Accent1 3 6 2 4" xfId="20061" xr:uid="{00000000-0005-0000-0000-0000AE330000}"/>
    <cellStyle name="40% - Accent1 3 6 2 5" xfId="12817" xr:uid="{00000000-0005-0000-0000-0000AF330000}"/>
    <cellStyle name="40% - Accent1 3 6 3" xfId="8033" xr:uid="{00000000-0005-0000-0000-0000B0330000}"/>
    <cellStyle name="40% - Accent1 3 6 3 2" xfId="25229" xr:uid="{00000000-0005-0000-0000-0000B1330000}"/>
    <cellStyle name="40% - Accent1 3 6 3 3" xfId="14828" xr:uid="{00000000-0005-0000-0000-0000B2330000}"/>
    <cellStyle name="40% - Accent1 3 6 4" xfId="4425" xr:uid="{00000000-0005-0000-0000-0000B3330000}"/>
    <cellStyle name="40% - Accent1 3 6 4 2" xfId="21621" xr:uid="{00000000-0005-0000-0000-0000B4330000}"/>
    <cellStyle name="40% - Accent1 3 6 5" xfId="18464" xr:uid="{00000000-0005-0000-0000-0000B5330000}"/>
    <cellStyle name="40% - Accent1 3 6 6" xfId="11220" xr:uid="{00000000-0005-0000-0000-0000B6330000}"/>
    <cellStyle name="40% - Accent1 3 7" xfId="1672" xr:uid="{00000000-0005-0000-0000-0000B7330000}"/>
    <cellStyle name="40% - Accent1 3 7 2" xfId="3261" xr:uid="{00000000-0005-0000-0000-0000B8330000}"/>
    <cellStyle name="40% - Accent1 3 7 2 2" xfId="10026" xr:uid="{00000000-0005-0000-0000-0000B9330000}"/>
    <cellStyle name="40% - Accent1 3 7 2 2 2" xfId="27222" xr:uid="{00000000-0005-0000-0000-0000BA330000}"/>
    <cellStyle name="40% - Accent1 3 7 2 2 3" xfId="16821" xr:uid="{00000000-0005-0000-0000-0000BB330000}"/>
    <cellStyle name="40% - Accent1 3 7 2 3" xfId="6418" xr:uid="{00000000-0005-0000-0000-0000BC330000}"/>
    <cellStyle name="40% - Accent1 3 7 2 3 2" xfId="23614" xr:uid="{00000000-0005-0000-0000-0000BD330000}"/>
    <cellStyle name="40% - Accent1 3 7 2 4" xfId="20457" xr:uid="{00000000-0005-0000-0000-0000BE330000}"/>
    <cellStyle name="40% - Accent1 3 7 2 5" xfId="13213" xr:uid="{00000000-0005-0000-0000-0000BF330000}"/>
    <cellStyle name="40% - Accent1 3 7 3" xfId="8441" xr:uid="{00000000-0005-0000-0000-0000C0330000}"/>
    <cellStyle name="40% - Accent1 3 7 3 2" xfId="25637" xr:uid="{00000000-0005-0000-0000-0000C1330000}"/>
    <cellStyle name="40% - Accent1 3 7 3 3" xfId="15236" xr:uid="{00000000-0005-0000-0000-0000C2330000}"/>
    <cellStyle name="40% - Accent1 3 7 4" xfId="4833" xr:uid="{00000000-0005-0000-0000-0000C3330000}"/>
    <cellStyle name="40% - Accent1 3 7 4 2" xfId="22029" xr:uid="{00000000-0005-0000-0000-0000C4330000}"/>
    <cellStyle name="40% - Accent1 3 7 5" xfId="18872" xr:uid="{00000000-0005-0000-0000-0000C5330000}"/>
    <cellStyle name="40% - Accent1 3 7 6" xfId="11628" xr:uid="{00000000-0005-0000-0000-0000C6330000}"/>
    <cellStyle name="40% - Accent1 3 8" xfId="2143" xr:uid="{00000000-0005-0000-0000-0000C7330000}"/>
    <cellStyle name="40% - Accent1 3 8 2" xfId="8909" xr:uid="{00000000-0005-0000-0000-0000C8330000}"/>
    <cellStyle name="40% - Accent1 3 8 2 2" xfId="26105" xr:uid="{00000000-0005-0000-0000-0000C9330000}"/>
    <cellStyle name="40% - Accent1 3 8 2 3" xfId="15704" xr:uid="{00000000-0005-0000-0000-0000CA330000}"/>
    <cellStyle name="40% - Accent1 3 8 3" xfId="5301" xr:uid="{00000000-0005-0000-0000-0000CB330000}"/>
    <cellStyle name="40% - Accent1 3 8 3 2" xfId="22497" xr:uid="{00000000-0005-0000-0000-0000CC330000}"/>
    <cellStyle name="40% - Accent1 3 8 4" xfId="19340" xr:uid="{00000000-0005-0000-0000-0000CD330000}"/>
    <cellStyle name="40% - Accent1 3 8 5" xfId="12096" xr:uid="{00000000-0005-0000-0000-0000CE330000}"/>
    <cellStyle name="40% - Accent1 3 9" xfId="560" xr:uid="{00000000-0005-0000-0000-0000CF330000}"/>
    <cellStyle name="40% - Accent1 3 9 2" xfId="7329" xr:uid="{00000000-0005-0000-0000-0000D0330000}"/>
    <cellStyle name="40% - Accent1 3 9 2 2" xfId="24525" xr:uid="{00000000-0005-0000-0000-0000D1330000}"/>
    <cellStyle name="40% - Accent1 3 9 3" xfId="17760" xr:uid="{00000000-0005-0000-0000-0000D2330000}"/>
    <cellStyle name="40% - Accent1 3 9 4" xfId="14124" xr:uid="{00000000-0005-0000-0000-0000D3330000}"/>
    <cellStyle name="40% - Accent1 4" xfId="103" xr:uid="{00000000-0005-0000-0000-0000D4330000}"/>
    <cellStyle name="40% - Accent1 4 10" xfId="6878" xr:uid="{00000000-0005-0000-0000-0000D5330000}"/>
    <cellStyle name="40% - Accent1 4 10 2" xfId="24074" xr:uid="{00000000-0005-0000-0000-0000D6330000}"/>
    <cellStyle name="40% - Accent1 4 10 3" xfId="13673" xr:uid="{00000000-0005-0000-0000-0000D7330000}"/>
    <cellStyle name="40% - Accent1 4 11" xfId="3749" xr:uid="{00000000-0005-0000-0000-0000D8330000}"/>
    <cellStyle name="40% - Accent1 4 11 2" xfId="20945" xr:uid="{00000000-0005-0000-0000-0000D9330000}"/>
    <cellStyle name="40% - Accent1 4 12" xfId="17309" xr:uid="{00000000-0005-0000-0000-0000DA330000}"/>
    <cellStyle name="40% - Accent1 4 13" xfId="27756" xr:uid="{00000000-0005-0000-0000-0000DB330000}"/>
    <cellStyle name="40% - Accent1 4 14" xfId="10544" xr:uid="{00000000-0005-0000-0000-0000DC330000}"/>
    <cellStyle name="40% - Accent1 4 2" xfId="307" xr:uid="{00000000-0005-0000-0000-0000DD330000}"/>
    <cellStyle name="40% - Accent1 4 2 10" xfId="27842" xr:uid="{00000000-0005-0000-0000-0000DE330000}"/>
    <cellStyle name="40% - Accent1 4 2 11" xfId="10630" xr:uid="{00000000-0005-0000-0000-0000DF330000}"/>
    <cellStyle name="40% - Accent1 4 2 2" xfId="1082" xr:uid="{00000000-0005-0000-0000-0000E0330000}"/>
    <cellStyle name="40% - Accent1 4 2 2 2" xfId="2695" xr:uid="{00000000-0005-0000-0000-0000E1330000}"/>
    <cellStyle name="40% - Accent1 4 2 2 2 2" xfId="9460" xr:uid="{00000000-0005-0000-0000-0000E2330000}"/>
    <cellStyle name="40% - Accent1 4 2 2 2 2 2" xfId="26656" xr:uid="{00000000-0005-0000-0000-0000E3330000}"/>
    <cellStyle name="40% - Accent1 4 2 2 2 2 3" xfId="16255" xr:uid="{00000000-0005-0000-0000-0000E4330000}"/>
    <cellStyle name="40% - Accent1 4 2 2 2 3" xfId="5852" xr:uid="{00000000-0005-0000-0000-0000E5330000}"/>
    <cellStyle name="40% - Accent1 4 2 2 2 3 2" xfId="23048" xr:uid="{00000000-0005-0000-0000-0000E6330000}"/>
    <cellStyle name="40% - Accent1 4 2 2 2 4" xfId="19891" xr:uid="{00000000-0005-0000-0000-0000E7330000}"/>
    <cellStyle name="40% - Accent1 4 2 2 2 5" xfId="12647" xr:uid="{00000000-0005-0000-0000-0000E8330000}"/>
    <cellStyle name="40% - Accent1 4 2 2 3" xfId="7851" xr:uid="{00000000-0005-0000-0000-0000E9330000}"/>
    <cellStyle name="40% - Accent1 4 2 2 3 2" xfId="25047" xr:uid="{00000000-0005-0000-0000-0000EA330000}"/>
    <cellStyle name="40% - Accent1 4 2 2 3 3" xfId="14646" xr:uid="{00000000-0005-0000-0000-0000EB330000}"/>
    <cellStyle name="40% - Accent1 4 2 2 4" xfId="4243" xr:uid="{00000000-0005-0000-0000-0000EC330000}"/>
    <cellStyle name="40% - Accent1 4 2 2 4 2" xfId="21439" xr:uid="{00000000-0005-0000-0000-0000ED330000}"/>
    <cellStyle name="40% - Accent1 4 2 2 5" xfId="18282" xr:uid="{00000000-0005-0000-0000-0000EE330000}"/>
    <cellStyle name="40% - Accent1 4 2 2 6" xfId="11038" xr:uid="{00000000-0005-0000-0000-0000EF330000}"/>
    <cellStyle name="40% - Accent1 4 2 3" xfId="1490" xr:uid="{00000000-0005-0000-0000-0000F0330000}"/>
    <cellStyle name="40% - Accent1 4 2 3 2" xfId="3091" xr:uid="{00000000-0005-0000-0000-0000F1330000}"/>
    <cellStyle name="40% - Accent1 4 2 3 2 2" xfId="9856" xr:uid="{00000000-0005-0000-0000-0000F2330000}"/>
    <cellStyle name="40% - Accent1 4 2 3 2 2 2" xfId="27052" xr:uid="{00000000-0005-0000-0000-0000F3330000}"/>
    <cellStyle name="40% - Accent1 4 2 3 2 2 3" xfId="16651" xr:uid="{00000000-0005-0000-0000-0000F4330000}"/>
    <cellStyle name="40% - Accent1 4 2 3 2 3" xfId="6248" xr:uid="{00000000-0005-0000-0000-0000F5330000}"/>
    <cellStyle name="40% - Accent1 4 2 3 2 3 2" xfId="23444" xr:uid="{00000000-0005-0000-0000-0000F6330000}"/>
    <cellStyle name="40% - Accent1 4 2 3 2 4" xfId="20287" xr:uid="{00000000-0005-0000-0000-0000F7330000}"/>
    <cellStyle name="40% - Accent1 4 2 3 2 5" xfId="13043" xr:uid="{00000000-0005-0000-0000-0000F8330000}"/>
    <cellStyle name="40% - Accent1 4 2 3 3" xfId="8259" xr:uid="{00000000-0005-0000-0000-0000F9330000}"/>
    <cellStyle name="40% - Accent1 4 2 3 3 2" xfId="25455" xr:uid="{00000000-0005-0000-0000-0000FA330000}"/>
    <cellStyle name="40% - Accent1 4 2 3 3 3" xfId="15054" xr:uid="{00000000-0005-0000-0000-0000FB330000}"/>
    <cellStyle name="40% - Accent1 4 2 3 4" xfId="4651" xr:uid="{00000000-0005-0000-0000-0000FC330000}"/>
    <cellStyle name="40% - Accent1 4 2 3 4 2" xfId="21847" xr:uid="{00000000-0005-0000-0000-0000FD330000}"/>
    <cellStyle name="40% - Accent1 4 2 3 5" xfId="18690" xr:uid="{00000000-0005-0000-0000-0000FE330000}"/>
    <cellStyle name="40% - Accent1 4 2 3 6" xfId="11446" xr:uid="{00000000-0005-0000-0000-0000FF330000}"/>
    <cellStyle name="40% - Accent1 4 2 4" xfId="1898" xr:uid="{00000000-0005-0000-0000-000000340000}"/>
    <cellStyle name="40% - Accent1 4 2 4 2" xfId="3487" xr:uid="{00000000-0005-0000-0000-000001340000}"/>
    <cellStyle name="40% - Accent1 4 2 4 2 2" xfId="10252" xr:uid="{00000000-0005-0000-0000-000002340000}"/>
    <cellStyle name="40% - Accent1 4 2 4 2 2 2" xfId="27448" xr:uid="{00000000-0005-0000-0000-000003340000}"/>
    <cellStyle name="40% - Accent1 4 2 4 2 2 3" xfId="17047" xr:uid="{00000000-0005-0000-0000-000004340000}"/>
    <cellStyle name="40% - Accent1 4 2 4 2 3" xfId="6644" xr:uid="{00000000-0005-0000-0000-000005340000}"/>
    <cellStyle name="40% - Accent1 4 2 4 2 3 2" xfId="23840" xr:uid="{00000000-0005-0000-0000-000006340000}"/>
    <cellStyle name="40% - Accent1 4 2 4 2 4" xfId="20683" xr:uid="{00000000-0005-0000-0000-000007340000}"/>
    <cellStyle name="40% - Accent1 4 2 4 2 5" xfId="13439" xr:uid="{00000000-0005-0000-0000-000008340000}"/>
    <cellStyle name="40% - Accent1 4 2 4 3" xfId="8667" xr:uid="{00000000-0005-0000-0000-000009340000}"/>
    <cellStyle name="40% - Accent1 4 2 4 3 2" xfId="25863" xr:uid="{00000000-0005-0000-0000-00000A340000}"/>
    <cellStyle name="40% - Accent1 4 2 4 3 3" xfId="15462" xr:uid="{00000000-0005-0000-0000-00000B340000}"/>
    <cellStyle name="40% - Accent1 4 2 4 4" xfId="5059" xr:uid="{00000000-0005-0000-0000-00000C340000}"/>
    <cellStyle name="40% - Accent1 4 2 4 4 2" xfId="22255" xr:uid="{00000000-0005-0000-0000-00000D340000}"/>
    <cellStyle name="40% - Accent1 4 2 4 5" xfId="19098" xr:uid="{00000000-0005-0000-0000-00000E340000}"/>
    <cellStyle name="40% - Accent1 4 2 4 6" xfId="11854" xr:uid="{00000000-0005-0000-0000-00000F340000}"/>
    <cellStyle name="40% - Accent1 4 2 5" xfId="2257" xr:uid="{00000000-0005-0000-0000-000010340000}"/>
    <cellStyle name="40% - Accent1 4 2 5 2" xfId="9023" xr:uid="{00000000-0005-0000-0000-000011340000}"/>
    <cellStyle name="40% - Accent1 4 2 5 2 2" xfId="26219" xr:uid="{00000000-0005-0000-0000-000012340000}"/>
    <cellStyle name="40% - Accent1 4 2 5 2 3" xfId="15818" xr:uid="{00000000-0005-0000-0000-000013340000}"/>
    <cellStyle name="40% - Accent1 4 2 5 3" xfId="5415" xr:uid="{00000000-0005-0000-0000-000014340000}"/>
    <cellStyle name="40% - Accent1 4 2 5 3 2" xfId="22611" xr:uid="{00000000-0005-0000-0000-000015340000}"/>
    <cellStyle name="40% - Accent1 4 2 5 4" xfId="19454" xr:uid="{00000000-0005-0000-0000-000016340000}"/>
    <cellStyle name="40% - Accent1 4 2 5 5" xfId="12210" xr:uid="{00000000-0005-0000-0000-000017340000}"/>
    <cellStyle name="40% - Accent1 4 2 6" xfId="674" xr:uid="{00000000-0005-0000-0000-000018340000}"/>
    <cellStyle name="40% - Accent1 4 2 6 2" xfId="7443" xr:uid="{00000000-0005-0000-0000-000019340000}"/>
    <cellStyle name="40% - Accent1 4 2 6 2 2" xfId="24639" xr:uid="{00000000-0005-0000-0000-00001A340000}"/>
    <cellStyle name="40% - Accent1 4 2 6 3" xfId="17874" xr:uid="{00000000-0005-0000-0000-00001B340000}"/>
    <cellStyle name="40% - Accent1 4 2 6 4" xfId="14238" xr:uid="{00000000-0005-0000-0000-00001C340000}"/>
    <cellStyle name="40% - Accent1 4 2 7" xfId="7076" xr:uid="{00000000-0005-0000-0000-00001D340000}"/>
    <cellStyle name="40% - Accent1 4 2 7 2" xfId="24272" xr:uid="{00000000-0005-0000-0000-00001E340000}"/>
    <cellStyle name="40% - Accent1 4 2 7 3" xfId="13871" xr:uid="{00000000-0005-0000-0000-00001F340000}"/>
    <cellStyle name="40% - Accent1 4 2 8" xfId="3835" xr:uid="{00000000-0005-0000-0000-000020340000}"/>
    <cellStyle name="40% - Accent1 4 2 8 2" xfId="21031" xr:uid="{00000000-0005-0000-0000-000021340000}"/>
    <cellStyle name="40% - Accent1 4 2 9" xfId="17507" xr:uid="{00000000-0005-0000-0000-000022340000}"/>
    <cellStyle name="40% - Accent1 4 3" xfId="405" xr:uid="{00000000-0005-0000-0000-000023340000}"/>
    <cellStyle name="40% - Accent1 4 3 10" xfId="27940" xr:uid="{00000000-0005-0000-0000-000024340000}"/>
    <cellStyle name="40% - Accent1 4 3 11" xfId="10728" xr:uid="{00000000-0005-0000-0000-000025340000}"/>
    <cellStyle name="40% - Accent1 4 3 2" xfId="1180" xr:uid="{00000000-0005-0000-0000-000026340000}"/>
    <cellStyle name="40% - Accent1 4 3 2 2" xfId="2793" xr:uid="{00000000-0005-0000-0000-000027340000}"/>
    <cellStyle name="40% - Accent1 4 3 2 2 2" xfId="9558" xr:uid="{00000000-0005-0000-0000-000028340000}"/>
    <cellStyle name="40% - Accent1 4 3 2 2 2 2" xfId="26754" xr:uid="{00000000-0005-0000-0000-000029340000}"/>
    <cellStyle name="40% - Accent1 4 3 2 2 2 3" xfId="16353" xr:uid="{00000000-0005-0000-0000-00002A340000}"/>
    <cellStyle name="40% - Accent1 4 3 2 2 3" xfId="5950" xr:uid="{00000000-0005-0000-0000-00002B340000}"/>
    <cellStyle name="40% - Accent1 4 3 2 2 3 2" xfId="23146" xr:uid="{00000000-0005-0000-0000-00002C340000}"/>
    <cellStyle name="40% - Accent1 4 3 2 2 4" xfId="19989" xr:uid="{00000000-0005-0000-0000-00002D340000}"/>
    <cellStyle name="40% - Accent1 4 3 2 2 5" xfId="12745" xr:uid="{00000000-0005-0000-0000-00002E340000}"/>
    <cellStyle name="40% - Accent1 4 3 2 3" xfId="7949" xr:uid="{00000000-0005-0000-0000-00002F340000}"/>
    <cellStyle name="40% - Accent1 4 3 2 3 2" xfId="25145" xr:uid="{00000000-0005-0000-0000-000030340000}"/>
    <cellStyle name="40% - Accent1 4 3 2 3 3" xfId="14744" xr:uid="{00000000-0005-0000-0000-000031340000}"/>
    <cellStyle name="40% - Accent1 4 3 2 4" xfId="4341" xr:uid="{00000000-0005-0000-0000-000032340000}"/>
    <cellStyle name="40% - Accent1 4 3 2 4 2" xfId="21537" xr:uid="{00000000-0005-0000-0000-000033340000}"/>
    <cellStyle name="40% - Accent1 4 3 2 5" xfId="18380" xr:uid="{00000000-0005-0000-0000-000034340000}"/>
    <cellStyle name="40% - Accent1 4 3 2 6" xfId="11136" xr:uid="{00000000-0005-0000-0000-000035340000}"/>
    <cellStyle name="40% - Accent1 4 3 3" xfId="1588" xr:uid="{00000000-0005-0000-0000-000036340000}"/>
    <cellStyle name="40% - Accent1 4 3 3 2" xfId="3189" xr:uid="{00000000-0005-0000-0000-000037340000}"/>
    <cellStyle name="40% - Accent1 4 3 3 2 2" xfId="9954" xr:uid="{00000000-0005-0000-0000-000038340000}"/>
    <cellStyle name="40% - Accent1 4 3 3 2 2 2" xfId="27150" xr:uid="{00000000-0005-0000-0000-000039340000}"/>
    <cellStyle name="40% - Accent1 4 3 3 2 2 3" xfId="16749" xr:uid="{00000000-0005-0000-0000-00003A340000}"/>
    <cellStyle name="40% - Accent1 4 3 3 2 3" xfId="6346" xr:uid="{00000000-0005-0000-0000-00003B340000}"/>
    <cellStyle name="40% - Accent1 4 3 3 2 3 2" xfId="23542" xr:uid="{00000000-0005-0000-0000-00003C340000}"/>
    <cellStyle name="40% - Accent1 4 3 3 2 4" xfId="20385" xr:uid="{00000000-0005-0000-0000-00003D340000}"/>
    <cellStyle name="40% - Accent1 4 3 3 2 5" xfId="13141" xr:uid="{00000000-0005-0000-0000-00003E340000}"/>
    <cellStyle name="40% - Accent1 4 3 3 3" xfId="8357" xr:uid="{00000000-0005-0000-0000-00003F340000}"/>
    <cellStyle name="40% - Accent1 4 3 3 3 2" xfId="25553" xr:uid="{00000000-0005-0000-0000-000040340000}"/>
    <cellStyle name="40% - Accent1 4 3 3 3 3" xfId="15152" xr:uid="{00000000-0005-0000-0000-000041340000}"/>
    <cellStyle name="40% - Accent1 4 3 3 4" xfId="4749" xr:uid="{00000000-0005-0000-0000-000042340000}"/>
    <cellStyle name="40% - Accent1 4 3 3 4 2" xfId="21945" xr:uid="{00000000-0005-0000-0000-000043340000}"/>
    <cellStyle name="40% - Accent1 4 3 3 5" xfId="18788" xr:uid="{00000000-0005-0000-0000-000044340000}"/>
    <cellStyle name="40% - Accent1 4 3 3 6" xfId="11544" xr:uid="{00000000-0005-0000-0000-000045340000}"/>
    <cellStyle name="40% - Accent1 4 3 4" xfId="1996" xr:uid="{00000000-0005-0000-0000-000046340000}"/>
    <cellStyle name="40% - Accent1 4 3 4 2" xfId="3585" xr:uid="{00000000-0005-0000-0000-000047340000}"/>
    <cellStyle name="40% - Accent1 4 3 4 2 2" xfId="10350" xr:uid="{00000000-0005-0000-0000-000048340000}"/>
    <cellStyle name="40% - Accent1 4 3 4 2 2 2" xfId="27546" xr:uid="{00000000-0005-0000-0000-000049340000}"/>
    <cellStyle name="40% - Accent1 4 3 4 2 2 3" xfId="17145" xr:uid="{00000000-0005-0000-0000-00004A340000}"/>
    <cellStyle name="40% - Accent1 4 3 4 2 3" xfId="6742" xr:uid="{00000000-0005-0000-0000-00004B340000}"/>
    <cellStyle name="40% - Accent1 4 3 4 2 3 2" xfId="23938" xr:uid="{00000000-0005-0000-0000-00004C340000}"/>
    <cellStyle name="40% - Accent1 4 3 4 2 4" xfId="20781" xr:uid="{00000000-0005-0000-0000-00004D340000}"/>
    <cellStyle name="40% - Accent1 4 3 4 2 5" xfId="13537" xr:uid="{00000000-0005-0000-0000-00004E340000}"/>
    <cellStyle name="40% - Accent1 4 3 4 3" xfId="8765" xr:uid="{00000000-0005-0000-0000-00004F340000}"/>
    <cellStyle name="40% - Accent1 4 3 4 3 2" xfId="25961" xr:uid="{00000000-0005-0000-0000-000050340000}"/>
    <cellStyle name="40% - Accent1 4 3 4 3 3" xfId="15560" xr:uid="{00000000-0005-0000-0000-000051340000}"/>
    <cellStyle name="40% - Accent1 4 3 4 4" xfId="5157" xr:uid="{00000000-0005-0000-0000-000052340000}"/>
    <cellStyle name="40% - Accent1 4 3 4 4 2" xfId="22353" xr:uid="{00000000-0005-0000-0000-000053340000}"/>
    <cellStyle name="40% - Accent1 4 3 4 5" xfId="19196" xr:uid="{00000000-0005-0000-0000-000054340000}"/>
    <cellStyle name="40% - Accent1 4 3 4 6" xfId="11952" xr:uid="{00000000-0005-0000-0000-000055340000}"/>
    <cellStyle name="40% - Accent1 4 3 5" xfId="2355" xr:uid="{00000000-0005-0000-0000-000056340000}"/>
    <cellStyle name="40% - Accent1 4 3 5 2" xfId="9121" xr:uid="{00000000-0005-0000-0000-000057340000}"/>
    <cellStyle name="40% - Accent1 4 3 5 2 2" xfId="26317" xr:uid="{00000000-0005-0000-0000-000058340000}"/>
    <cellStyle name="40% - Accent1 4 3 5 2 3" xfId="15916" xr:uid="{00000000-0005-0000-0000-000059340000}"/>
    <cellStyle name="40% - Accent1 4 3 5 3" xfId="5513" xr:uid="{00000000-0005-0000-0000-00005A340000}"/>
    <cellStyle name="40% - Accent1 4 3 5 3 2" xfId="22709" xr:uid="{00000000-0005-0000-0000-00005B340000}"/>
    <cellStyle name="40% - Accent1 4 3 5 4" xfId="19552" xr:uid="{00000000-0005-0000-0000-00005C340000}"/>
    <cellStyle name="40% - Accent1 4 3 5 5" xfId="12308" xr:uid="{00000000-0005-0000-0000-00005D340000}"/>
    <cellStyle name="40% - Accent1 4 3 6" xfId="772" xr:uid="{00000000-0005-0000-0000-00005E340000}"/>
    <cellStyle name="40% - Accent1 4 3 6 2" xfId="7541" xr:uid="{00000000-0005-0000-0000-00005F340000}"/>
    <cellStyle name="40% - Accent1 4 3 6 2 2" xfId="24737" xr:uid="{00000000-0005-0000-0000-000060340000}"/>
    <cellStyle name="40% - Accent1 4 3 6 3" xfId="17972" xr:uid="{00000000-0005-0000-0000-000061340000}"/>
    <cellStyle name="40% - Accent1 4 3 6 4" xfId="14336" xr:uid="{00000000-0005-0000-0000-000062340000}"/>
    <cellStyle name="40% - Accent1 4 3 7" xfId="7174" xr:uid="{00000000-0005-0000-0000-000063340000}"/>
    <cellStyle name="40% - Accent1 4 3 7 2" xfId="24370" xr:uid="{00000000-0005-0000-0000-000064340000}"/>
    <cellStyle name="40% - Accent1 4 3 7 3" xfId="13969" xr:uid="{00000000-0005-0000-0000-000065340000}"/>
    <cellStyle name="40% - Accent1 4 3 8" xfId="3933" xr:uid="{00000000-0005-0000-0000-000066340000}"/>
    <cellStyle name="40% - Accent1 4 3 8 2" xfId="21129" xr:uid="{00000000-0005-0000-0000-000067340000}"/>
    <cellStyle name="40% - Accent1 4 3 9" xfId="17605" xr:uid="{00000000-0005-0000-0000-000068340000}"/>
    <cellStyle name="40% - Accent1 4 4" xfId="221" xr:uid="{00000000-0005-0000-0000-000069340000}"/>
    <cellStyle name="40% - Accent1 4 4 2" xfId="1404" xr:uid="{00000000-0005-0000-0000-00006A340000}"/>
    <cellStyle name="40% - Accent1 4 4 2 2" xfId="3005" xr:uid="{00000000-0005-0000-0000-00006B340000}"/>
    <cellStyle name="40% - Accent1 4 4 2 2 2" xfId="9770" xr:uid="{00000000-0005-0000-0000-00006C340000}"/>
    <cellStyle name="40% - Accent1 4 4 2 2 2 2" xfId="26966" xr:uid="{00000000-0005-0000-0000-00006D340000}"/>
    <cellStyle name="40% - Accent1 4 4 2 2 2 3" xfId="16565" xr:uid="{00000000-0005-0000-0000-00006E340000}"/>
    <cellStyle name="40% - Accent1 4 4 2 2 3" xfId="6162" xr:uid="{00000000-0005-0000-0000-00006F340000}"/>
    <cellStyle name="40% - Accent1 4 4 2 2 3 2" xfId="23358" xr:uid="{00000000-0005-0000-0000-000070340000}"/>
    <cellStyle name="40% - Accent1 4 4 2 2 4" xfId="20201" xr:uid="{00000000-0005-0000-0000-000071340000}"/>
    <cellStyle name="40% - Accent1 4 4 2 2 5" xfId="12957" xr:uid="{00000000-0005-0000-0000-000072340000}"/>
    <cellStyle name="40% - Accent1 4 4 2 3" xfId="8173" xr:uid="{00000000-0005-0000-0000-000073340000}"/>
    <cellStyle name="40% - Accent1 4 4 2 3 2" xfId="25369" xr:uid="{00000000-0005-0000-0000-000074340000}"/>
    <cellStyle name="40% - Accent1 4 4 2 3 3" xfId="14968" xr:uid="{00000000-0005-0000-0000-000075340000}"/>
    <cellStyle name="40% - Accent1 4 4 2 4" xfId="4565" xr:uid="{00000000-0005-0000-0000-000076340000}"/>
    <cellStyle name="40% - Accent1 4 4 2 4 2" xfId="21761" xr:uid="{00000000-0005-0000-0000-000077340000}"/>
    <cellStyle name="40% - Accent1 4 4 2 5" xfId="18604" xr:uid="{00000000-0005-0000-0000-000078340000}"/>
    <cellStyle name="40% - Accent1 4 4 2 6" xfId="11360" xr:uid="{00000000-0005-0000-0000-000079340000}"/>
    <cellStyle name="40% - Accent1 4 4 3" xfId="1812" xr:uid="{00000000-0005-0000-0000-00007A340000}"/>
    <cellStyle name="40% - Accent1 4 4 3 2" xfId="3401" xr:uid="{00000000-0005-0000-0000-00007B340000}"/>
    <cellStyle name="40% - Accent1 4 4 3 2 2" xfId="10166" xr:uid="{00000000-0005-0000-0000-00007C340000}"/>
    <cellStyle name="40% - Accent1 4 4 3 2 2 2" xfId="27362" xr:uid="{00000000-0005-0000-0000-00007D340000}"/>
    <cellStyle name="40% - Accent1 4 4 3 2 2 3" xfId="16961" xr:uid="{00000000-0005-0000-0000-00007E340000}"/>
    <cellStyle name="40% - Accent1 4 4 3 2 3" xfId="6558" xr:uid="{00000000-0005-0000-0000-00007F340000}"/>
    <cellStyle name="40% - Accent1 4 4 3 2 3 2" xfId="23754" xr:uid="{00000000-0005-0000-0000-000080340000}"/>
    <cellStyle name="40% - Accent1 4 4 3 2 4" xfId="20597" xr:uid="{00000000-0005-0000-0000-000081340000}"/>
    <cellStyle name="40% - Accent1 4 4 3 2 5" xfId="13353" xr:uid="{00000000-0005-0000-0000-000082340000}"/>
    <cellStyle name="40% - Accent1 4 4 3 3" xfId="8581" xr:uid="{00000000-0005-0000-0000-000083340000}"/>
    <cellStyle name="40% - Accent1 4 4 3 3 2" xfId="25777" xr:uid="{00000000-0005-0000-0000-000084340000}"/>
    <cellStyle name="40% - Accent1 4 4 3 3 3" xfId="15376" xr:uid="{00000000-0005-0000-0000-000085340000}"/>
    <cellStyle name="40% - Accent1 4 4 3 4" xfId="4973" xr:uid="{00000000-0005-0000-0000-000086340000}"/>
    <cellStyle name="40% - Accent1 4 4 3 4 2" xfId="22169" xr:uid="{00000000-0005-0000-0000-000087340000}"/>
    <cellStyle name="40% - Accent1 4 4 3 5" xfId="19012" xr:uid="{00000000-0005-0000-0000-000088340000}"/>
    <cellStyle name="40% - Accent1 4 4 3 6" xfId="11768" xr:uid="{00000000-0005-0000-0000-000089340000}"/>
    <cellStyle name="40% - Accent1 4 4 4" xfId="2490" xr:uid="{00000000-0005-0000-0000-00008A340000}"/>
    <cellStyle name="40% - Accent1 4 4 4 2" xfId="9255" xr:uid="{00000000-0005-0000-0000-00008B340000}"/>
    <cellStyle name="40% - Accent1 4 4 4 2 2" xfId="26451" xr:uid="{00000000-0005-0000-0000-00008C340000}"/>
    <cellStyle name="40% - Accent1 4 4 4 2 3" xfId="16050" xr:uid="{00000000-0005-0000-0000-00008D340000}"/>
    <cellStyle name="40% - Accent1 4 4 4 3" xfId="5647" xr:uid="{00000000-0005-0000-0000-00008E340000}"/>
    <cellStyle name="40% - Accent1 4 4 4 3 2" xfId="22843" xr:uid="{00000000-0005-0000-0000-00008F340000}"/>
    <cellStyle name="40% - Accent1 4 4 4 4" xfId="19686" xr:uid="{00000000-0005-0000-0000-000090340000}"/>
    <cellStyle name="40% - Accent1 4 4 4 5" xfId="12442" xr:uid="{00000000-0005-0000-0000-000091340000}"/>
    <cellStyle name="40% - Accent1 4 4 5" xfId="996" xr:uid="{00000000-0005-0000-0000-000092340000}"/>
    <cellStyle name="40% - Accent1 4 4 5 2" xfId="7765" xr:uid="{00000000-0005-0000-0000-000093340000}"/>
    <cellStyle name="40% - Accent1 4 4 5 2 2" xfId="24961" xr:uid="{00000000-0005-0000-0000-000094340000}"/>
    <cellStyle name="40% - Accent1 4 4 5 3" xfId="18196" xr:uid="{00000000-0005-0000-0000-000095340000}"/>
    <cellStyle name="40% - Accent1 4 4 5 4" xfId="14560" xr:uid="{00000000-0005-0000-0000-000096340000}"/>
    <cellStyle name="40% - Accent1 4 4 6" xfId="6990" xr:uid="{00000000-0005-0000-0000-000097340000}"/>
    <cellStyle name="40% - Accent1 4 4 6 2" xfId="24186" xr:uid="{00000000-0005-0000-0000-000098340000}"/>
    <cellStyle name="40% - Accent1 4 4 6 3" xfId="13785" xr:uid="{00000000-0005-0000-0000-000099340000}"/>
    <cellStyle name="40% - Accent1 4 4 7" xfId="4157" xr:uid="{00000000-0005-0000-0000-00009A340000}"/>
    <cellStyle name="40% - Accent1 4 4 7 2" xfId="21353" xr:uid="{00000000-0005-0000-0000-00009B340000}"/>
    <cellStyle name="40% - Accent1 4 4 8" xfId="17421" xr:uid="{00000000-0005-0000-0000-00009C340000}"/>
    <cellStyle name="40% - Accent1 4 4 9" xfId="10952" xr:uid="{00000000-0005-0000-0000-00009D340000}"/>
    <cellStyle name="40% - Accent1 4 5" xfId="884" xr:uid="{00000000-0005-0000-0000-00009E340000}"/>
    <cellStyle name="40% - Accent1 4 5 2" xfId="2582" xr:uid="{00000000-0005-0000-0000-00009F340000}"/>
    <cellStyle name="40% - Accent1 4 5 2 2" xfId="9347" xr:uid="{00000000-0005-0000-0000-0000A0340000}"/>
    <cellStyle name="40% - Accent1 4 5 2 2 2" xfId="26543" xr:uid="{00000000-0005-0000-0000-0000A1340000}"/>
    <cellStyle name="40% - Accent1 4 5 2 2 3" xfId="16142" xr:uid="{00000000-0005-0000-0000-0000A2340000}"/>
    <cellStyle name="40% - Accent1 4 5 2 3" xfId="5739" xr:uid="{00000000-0005-0000-0000-0000A3340000}"/>
    <cellStyle name="40% - Accent1 4 5 2 3 2" xfId="22935" xr:uid="{00000000-0005-0000-0000-0000A4340000}"/>
    <cellStyle name="40% - Accent1 4 5 2 4" xfId="19778" xr:uid="{00000000-0005-0000-0000-0000A5340000}"/>
    <cellStyle name="40% - Accent1 4 5 2 5" xfId="12534" xr:uid="{00000000-0005-0000-0000-0000A6340000}"/>
    <cellStyle name="40% - Accent1 4 5 3" xfId="7653" xr:uid="{00000000-0005-0000-0000-0000A7340000}"/>
    <cellStyle name="40% - Accent1 4 5 3 2" xfId="24849" xr:uid="{00000000-0005-0000-0000-0000A8340000}"/>
    <cellStyle name="40% - Accent1 4 5 3 3" xfId="14448" xr:uid="{00000000-0005-0000-0000-0000A9340000}"/>
    <cellStyle name="40% - Accent1 4 5 4" xfId="4045" xr:uid="{00000000-0005-0000-0000-0000AA340000}"/>
    <cellStyle name="40% - Accent1 4 5 4 2" xfId="21241" xr:uid="{00000000-0005-0000-0000-0000AB340000}"/>
    <cellStyle name="40% - Accent1 4 5 5" xfId="18084" xr:uid="{00000000-0005-0000-0000-0000AC340000}"/>
    <cellStyle name="40% - Accent1 4 5 6" xfId="10840" xr:uid="{00000000-0005-0000-0000-0000AD340000}"/>
    <cellStyle name="40% - Accent1 4 6" xfId="1292" xr:uid="{00000000-0005-0000-0000-0000AE340000}"/>
    <cellStyle name="40% - Accent1 4 6 2" xfId="2893" xr:uid="{00000000-0005-0000-0000-0000AF340000}"/>
    <cellStyle name="40% - Accent1 4 6 2 2" xfId="9658" xr:uid="{00000000-0005-0000-0000-0000B0340000}"/>
    <cellStyle name="40% - Accent1 4 6 2 2 2" xfId="26854" xr:uid="{00000000-0005-0000-0000-0000B1340000}"/>
    <cellStyle name="40% - Accent1 4 6 2 2 3" xfId="16453" xr:uid="{00000000-0005-0000-0000-0000B2340000}"/>
    <cellStyle name="40% - Accent1 4 6 2 3" xfId="6050" xr:uid="{00000000-0005-0000-0000-0000B3340000}"/>
    <cellStyle name="40% - Accent1 4 6 2 3 2" xfId="23246" xr:uid="{00000000-0005-0000-0000-0000B4340000}"/>
    <cellStyle name="40% - Accent1 4 6 2 4" xfId="20089" xr:uid="{00000000-0005-0000-0000-0000B5340000}"/>
    <cellStyle name="40% - Accent1 4 6 2 5" xfId="12845" xr:uid="{00000000-0005-0000-0000-0000B6340000}"/>
    <cellStyle name="40% - Accent1 4 6 3" xfId="8061" xr:uid="{00000000-0005-0000-0000-0000B7340000}"/>
    <cellStyle name="40% - Accent1 4 6 3 2" xfId="25257" xr:uid="{00000000-0005-0000-0000-0000B8340000}"/>
    <cellStyle name="40% - Accent1 4 6 3 3" xfId="14856" xr:uid="{00000000-0005-0000-0000-0000B9340000}"/>
    <cellStyle name="40% - Accent1 4 6 4" xfId="4453" xr:uid="{00000000-0005-0000-0000-0000BA340000}"/>
    <cellStyle name="40% - Accent1 4 6 4 2" xfId="21649" xr:uid="{00000000-0005-0000-0000-0000BB340000}"/>
    <cellStyle name="40% - Accent1 4 6 5" xfId="18492" xr:uid="{00000000-0005-0000-0000-0000BC340000}"/>
    <cellStyle name="40% - Accent1 4 6 6" xfId="11248" xr:uid="{00000000-0005-0000-0000-0000BD340000}"/>
    <cellStyle name="40% - Accent1 4 7" xfId="1700" xr:uid="{00000000-0005-0000-0000-0000BE340000}"/>
    <cellStyle name="40% - Accent1 4 7 2" xfId="3289" xr:uid="{00000000-0005-0000-0000-0000BF340000}"/>
    <cellStyle name="40% - Accent1 4 7 2 2" xfId="10054" xr:uid="{00000000-0005-0000-0000-0000C0340000}"/>
    <cellStyle name="40% - Accent1 4 7 2 2 2" xfId="27250" xr:uid="{00000000-0005-0000-0000-0000C1340000}"/>
    <cellStyle name="40% - Accent1 4 7 2 2 3" xfId="16849" xr:uid="{00000000-0005-0000-0000-0000C2340000}"/>
    <cellStyle name="40% - Accent1 4 7 2 3" xfId="6446" xr:uid="{00000000-0005-0000-0000-0000C3340000}"/>
    <cellStyle name="40% - Accent1 4 7 2 3 2" xfId="23642" xr:uid="{00000000-0005-0000-0000-0000C4340000}"/>
    <cellStyle name="40% - Accent1 4 7 2 4" xfId="20485" xr:uid="{00000000-0005-0000-0000-0000C5340000}"/>
    <cellStyle name="40% - Accent1 4 7 2 5" xfId="13241" xr:uid="{00000000-0005-0000-0000-0000C6340000}"/>
    <cellStyle name="40% - Accent1 4 7 3" xfId="8469" xr:uid="{00000000-0005-0000-0000-0000C7340000}"/>
    <cellStyle name="40% - Accent1 4 7 3 2" xfId="25665" xr:uid="{00000000-0005-0000-0000-0000C8340000}"/>
    <cellStyle name="40% - Accent1 4 7 3 3" xfId="15264" xr:uid="{00000000-0005-0000-0000-0000C9340000}"/>
    <cellStyle name="40% - Accent1 4 7 4" xfId="4861" xr:uid="{00000000-0005-0000-0000-0000CA340000}"/>
    <cellStyle name="40% - Accent1 4 7 4 2" xfId="22057" xr:uid="{00000000-0005-0000-0000-0000CB340000}"/>
    <cellStyle name="40% - Accent1 4 7 5" xfId="18900" xr:uid="{00000000-0005-0000-0000-0000CC340000}"/>
    <cellStyle name="40% - Accent1 4 7 6" xfId="11656" xr:uid="{00000000-0005-0000-0000-0000CD340000}"/>
    <cellStyle name="40% - Accent1 4 8" xfId="2171" xr:uid="{00000000-0005-0000-0000-0000CE340000}"/>
    <cellStyle name="40% - Accent1 4 8 2" xfId="8937" xr:uid="{00000000-0005-0000-0000-0000CF340000}"/>
    <cellStyle name="40% - Accent1 4 8 2 2" xfId="26133" xr:uid="{00000000-0005-0000-0000-0000D0340000}"/>
    <cellStyle name="40% - Accent1 4 8 2 3" xfId="15732" xr:uid="{00000000-0005-0000-0000-0000D1340000}"/>
    <cellStyle name="40% - Accent1 4 8 3" xfId="5329" xr:uid="{00000000-0005-0000-0000-0000D2340000}"/>
    <cellStyle name="40% - Accent1 4 8 3 2" xfId="22525" xr:uid="{00000000-0005-0000-0000-0000D3340000}"/>
    <cellStyle name="40% - Accent1 4 8 4" xfId="19368" xr:uid="{00000000-0005-0000-0000-0000D4340000}"/>
    <cellStyle name="40% - Accent1 4 8 5" xfId="12124" xr:uid="{00000000-0005-0000-0000-0000D5340000}"/>
    <cellStyle name="40% - Accent1 4 9" xfId="588" xr:uid="{00000000-0005-0000-0000-0000D6340000}"/>
    <cellStyle name="40% - Accent1 4 9 2" xfId="7357" xr:uid="{00000000-0005-0000-0000-0000D7340000}"/>
    <cellStyle name="40% - Accent1 4 9 2 2" xfId="24553" xr:uid="{00000000-0005-0000-0000-0000D8340000}"/>
    <cellStyle name="40% - Accent1 4 9 3" xfId="17788" xr:uid="{00000000-0005-0000-0000-0000D9340000}"/>
    <cellStyle name="40% - Accent1 4 9 4" xfId="14152" xr:uid="{00000000-0005-0000-0000-0000DA340000}"/>
    <cellStyle name="40% - Accent1 5" xfId="157" xr:uid="{00000000-0005-0000-0000-0000DB340000}"/>
    <cellStyle name="40% - Accent1 5 10" xfId="27695" xr:uid="{00000000-0005-0000-0000-0000DC340000}"/>
    <cellStyle name="40% - Accent1 5 11" xfId="10483" xr:uid="{00000000-0005-0000-0000-0000DD340000}"/>
    <cellStyle name="40% - Accent1 5 2" xfId="935" xr:uid="{00000000-0005-0000-0000-0000DE340000}"/>
    <cellStyle name="40% - Accent1 5 2 2" xfId="2605" xr:uid="{00000000-0005-0000-0000-0000DF340000}"/>
    <cellStyle name="40% - Accent1 5 2 2 2" xfId="9370" xr:uid="{00000000-0005-0000-0000-0000E0340000}"/>
    <cellStyle name="40% - Accent1 5 2 2 2 2" xfId="26566" xr:uid="{00000000-0005-0000-0000-0000E1340000}"/>
    <cellStyle name="40% - Accent1 5 2 2 2 3" xfId="16165" xr:uid="{00000000-0005-0000-0000-0000E2340000}"/>
    <cellStyle name="40% - Accent1 5 2 2 3" xfId="5762" xr:uid="{00000000-0005-0000-0000-0000E3340000}"/>
    <cellStyle name="40% - Accent1 5 2 2 3 2" xfId="22958" xr:uid="{00000000-0005-0000-0000-0000E4340000}"/>
    <cellStyle name="40% - Accent1 5 2 2 4" xfId="19801" xr:uid="{00000000-0005-0000-0000-0000E5340000}"/>
    <cellStyle name="40% - Accent1 5 2 2 5" xfId="12557" xr:uid="{00000000-0005-0000-0000-0000E6340000}"/>
    <cellStyle name="40% - Accent1 5 2 3" xfId="7704" xr:uid="{00000000-0005-0000-0000-0000E7340000}"/>
    <cellStyle name="40% - Accent1 5 2 3 2" xfId="24900" xr:uid="{00000000-0005-0000-0000-0000E8340000}"/>
    <cellStyle name="40% - Accent1 5 2 3 3" xfId="14499" xr:uid="{00000000-0005-0000-0000-0000E9340000}"/>
    <cellStyle name="40% - Accent1 5 2 4" xfId="4096" xr:uid="{00000000-0005-0000-0000-0000EA340000}"/>
    <cellStyle name="40% - Accent1 5 2 4 2" xfId="21292" xr:uid="{00000000-0005-0000-0000-0000EB340000}"/>
    <cellStyle name="40% - Accent1 5 2 5" xfId="18135" xr:uid="{00000000-0005-0000-0000-0000EC340000}"/>
    <cellStyle name="40% - Accent1 5 2 6" xfId="10891" xr:uid="{00000000-0005-0000-0000-0000ED340000}"/>
    <cellStyle name="40% - Accent1 5 3" xfId="1343" xr:uid="{00000000-0005-0000-0000-0000EE340000}"/>
    <cellStyle name="40% - Accent1 5 3 2" xfId="2944" xr:uid="{00000000-0005-0000-0000-0000EF340000}"/>
    <cellStyle name="40% - Accent1 5 3 2 2" xfId="9709" xr:uid="{00000000-0005-0000-0000-0000F0340000}"/>
    <cellStyle name="40% - Accent1 5 3 2 2 2" xfId="26905" xr:uid="{00000000-0005-0000-0000-0000F1340000}"/>
    <cellStyle name="40% - Accent1 5 3 2 2 3" xfId="16504" xr:uid="{00000000-0005-0000-0000-0000F2340000}"/>
    <cellStyle name="40% - Accent1 5 3 2 3" xfId="6101" xr:uid="{00000000-0005-0000-0000-0000F3340000}"/>
    <cellStyle name="40% - Accent1 5 3 2 3 2" xfId="23297" xr:uid="{00000000-0005-0000-0000-0000F4340000}"/>
    <cellStyle name="40% - Accent1 5 3 2 4" xfId="20140" xr:uid="{00000000-0005-0000-0000-0000F5340000}"/>
    <cellStyle name="40% - Accent1 5 3 2 5" xfId="12896" xr:uid="{00000000-0005-0000-0000-0000F6340000}"/>
    <cellStyle name="40% - Accent1 5 3 3" xfId="8112" xr:uid="{00000000-0005-0000-0000-0000F7340000}"/>
    <cellStyle name="40% - Accent1 5 3 3 2" xfId="25308" xr:uid="{00000000-0005-0000-0000-0000F8340000}"/>
    <cellStyle name="40% - Accent1 5 3 3 3" xfId="14907" xr:uid="{00000000-0005-0000-0000-0000F9340000}"/>
    <cellStyle name="40% - Accent1 5 3 4" xfId="4504" xr:uid="{00000000-0005-0000-0000-0000FA340000}"/>
    <cellStyle name="40% - Accent1 5 3 4 2" xfId="21700" xr:uid="{00000000-0005-0000-0000-0000FB340000}"/>
    <cellStyle name="40% - Accent1 5 3 5" xfId="18543" xr:uid="{00000000-0005-0000-0000-0000FC340000}"/>
    <cellStyle name="40% - Accent1 5 3 6" xfId="11299" xr:uid="{00000000-0005-0000-0000-0000FD340000}"/>
    <cellStyle name="40% - Accent1 5 4" xfId="1751" xr:uid="{00000000-0005-0000-0000-0000FE340000}"/>
    <cellStyle name="40% - Accent1 5 4 2" xfId="3340" xr:uid="{00000000-0005-0000-0000-0000FF340000}"/>
    <cellStyle name="40% - Accent1 5 4 2 2" xfId="10105" xr:uid="{00000000-0005-0000-0000-000000350000}"/>
    <cellStyle name="40% - Accent1 5 4 2 2 2" xfId="27301" xr:uid="{00000000-0005-0000-0000-000001350000}"/>
    <cellStyle name="40% - Accent1 5 4 2 2 3" xfId="16900" xr:uid="{00000000-0005-0000-0000-000002350000}"/>
    <cellStyle name="40% - Accent1 5 4 2 3" xfId="6497" xr:uid="{00000000-0005-0000-0000-000003350000}"/>
    <cellStyle name="40% - Accent1 5 4 2 3 2" xfId="23693" xr:uid="{00000000-0005-0000-0000-000004350000}"/>
    <cellStyle name="40% - Accent1 5 4 2 4" xfId="20536" xr:uid="{00000000-0005-0000-0000-000005350000}"/>
    <cellStyle name="40% - Accent1 5 4 2 5" xfId="13292" xr:uid="{00000000-0005-0000-0000-000006350000}"/>
    <cellStyle name="40% - Accent1 5 4 3" xfId="8520" xr:uid="{00000000-0005-0000-0000-000007350000}"/>
    <cellStyle name="40% - Accent1 5 4 3 2" xfId="25716" xr:uid="{00000000-0005-0000-0000-000008350000}"/>
    <cellStyle name="40% - Accent1 5 4 3 3" xfId="15315" xr:uid="{00000000-0005-0000-0000-000009350000}"/>
    <cellStyle name="40% - Accent1 5 4 4" xfId="4912" xr:uid="{00000000-0005-0000-0000-00000A350000}"/>
    <cellStyle name="40% - Accent1 5 4 4 2" xfId="22108" xr:uid="{00000000-0005-0000-0000-00000B350000}"/>
    <cellStyle name="40% - Accent1 5 4 5" xfId="18951" xr:uid="{00000000-0005-0000-0000-00000C350000}"/>
    <cellStyle name="40% - Accent1 5 4 6" xfId="11707" xr:uid="{00000000-0005-0000-0000-00000D350000}"/>
    <cellStyle name="40% - Accent1 5 5" xfId="2110" xr:uid="{00000000-0005-0000-0000-00000E350000}"/>
    <cellStyle name="40% - Accent1 5 5 2" xfId="8876" xr:uid="{00000000-0005-0000-0000-00000F350000}"/>
    <cellStyle name="40% - Accent1 5 5 2 2" xfId="26072" xr:uid="{00000000-0005-0000-0000-000010350000}"/>
    <cellStyle name="40% - Accent1 5 5 2 3" xfId="15671" xr:uid="{00000000-0005-0000-0000-000011350000}"/>
    <cellStyle name="40% - Accent1 5 5 3" xfId="5268" xr:uid="{00000000-0005-0000-0000-000012350000}"/>
    <cellStyle name="40% - Accent1 5 5 3 2" xfId="22464" xr:uid="{00000000-0005-0000-0000-000013350000}"/>
    <cellStyle name="40% - Accent1 5 5 4" xfId="19307" xr:uid="{00000000-0005-0000-0000-000014350000}"/>
    <cellStyle name="40% - Accent1 5 5 5" xfId="12063" xr:uid="{00000000-0005-0000-0000-000015350000}"/>
    <cellStyle name="40% - Accent1 5 6" xfId="527" xr:uid="{00000000-0005-0000-0000-000016350000}"/>
    <cellStyle name="40% - Accent1 5 6 2" xfId="7296" xr:uid="{00000000-0005-0000-0000-000017350000}"/>
    <cellStyle name="40% - Accent1 5 6 2 2" xfId="24492" xr:uid="{00000000-0005-0000-0000-000018350000}"/>
    <cellStyle name="40% - Accent1 5 6 3" xfId="17727" xr:uid="{00000000-0005-0000-0000-000019350000}"/>
    <cellStyle name="40% - Accent1 5 6 4" xfId="14091" xr:uid="{00000000-0005-0000-0000-00001A350000}"/>
    <cellStyle name="40% - Accent1 5 7" xfId="6929" xr:uid="{00000000-0005-0000-0000-00001B350000}"/>
    <cellStyle name="40% - Accent1 5 7 2" xfId="24125" xr:uid="{00000000-0005-0000-0000-00001C350000}"/>
    <cellStyle name="40% - Accent1 5 7 3" xfId="13724" xr:uid="{00000000-0005-0000-0000-00001D350000}"/>
    <cellStyle name="40% - Accent1 5 8" xfId="3688" xr:uid="{00000000-0005-0000-0000-00001E350000}"/>
    <cellStyle name="40% - Accent1 5 8 2" xfId="20884" xr:uid="{00000000-0005-0000-0000-00001F350000}"/>
    <cellStyle name="40% - Accent1 5 9" xfId="17360" xr:uid="{00000000-0005-0000-0000-000020350000}"/>
    <cellStyle name="40% - Accent1 6" xfId="246" xr:uid="{00000000-0005-0000-0000-000021350000}"/>
    <cellStyle name="40% - Accent1 6 10" xfId="27781" xr:uid="{00000000-0005-0000-0000-000022350000}"/>
    <cellStyle name="40% - Accent1 6 11" xfId="10569" xr:uid="{00000000-0005-0000-0000-000023350000}"/>
    <cellStyle name="40% - Accent1 6 2" xfId="1021" xr:uid="{00000000-0005-0000-0000-000024350000}"/>
    <cellStyle name="40% - Accent1 6 2 2" xfId="2634" xr:uid="{00000000-0005-0000-0000-000025350000}"/>
    <cellStyle name="40% - Accent1 6 2 2 2" xfId="9399" xr:uid="{00000000-0005-0000-0000-000026350000}"/>
    <cellStyle name="40% - Accent1 6 2 2 2 2" xfId="26595" xr:uid="{00000000-0005-0000-0000-000027350000}"/>
    <cellStyle name="40% - Accent1 6 2 2 2 3" xfId="16194" xr:uid="{00000000-0005-0000-0000-000028350000}"/>
    <cellStyle name="40% - Accent1 6 2 2 3" xfId="5791" xr:uid="{00000000-0005-0000-0000-000029350000}"/>
    <cellStyle name="40% - Accent1 6 2 2 3 2" xfId="22987" xr:uid="{00000000-0005-0000-0000-00002A350000}"/>
    <cellStyle name="40% - Accent1 6 2 2 4" xfId="19830" xr:uid="{00000000-0005-0000-0000-00002B350000}"/>
    <cellStyle name="40% - Accent1 6 2 2 5" xfId="12586" xr:uid="{00000000-0005-0000-0000-00002C350000}"/>
    <cellStyle name="40% - Accent1 6 2 3" xfId="7790" xr:uid="{00000000-0005-0000-0000-00002D350000}"/>
    <cellStyle name="40% - Accent1 6 2 3 2" xfId="24986" xr:uid="{00000000-0005-0000-0000-00002E350000}"/>
    <cellStyle name="40% - Accent1 6 2 3 3" xfId="14585" xr:uid="{00000000-0005-0000-0000-00002F350000}"/>
    <cellStyle name="40% - Accent1 6 2 4" xfId="4182" xr:uid="{00000000-0005-0000-0000-000030350000}"/>
    <cellStyle name="40% - Accent1 6 2 4 2" xfId="21378" xr:uid="{00000000-0005-0000-0000-000031350000}"/>
    <cellStyle name="40% - Accent1 6 2 5" xfId="18221" xr:uid="{00000000-0005-0000-0000-000032350000}"/>
    <cellStyle name="40% - Accent1 6 2 6" xfId="10977" xr:uid="{00000000-0005-0000-0000-000033350000}"/>
    <cellStyle name="40% - Accent1 6 3" xfId="1429" xr:uid="{00000000-0005-0000-0000-000034350000}"/>
    <cellStyle name="40% - Accent1 6 3 2" xfId="3030" xr:uid="{00000000-0005-0000-0000-000035350000}"/>
    <cellStyle name="40% - Accent1 6 3 2 2" xfId="9795" xr:uid="{00000000-0005-0000-0000-000036350000}"/>
    <cellStyle name="40% - Accent1 6 3 2 2 2" xfId="26991" xr:uid="{00000000-0005-0000-0000-000037350000}"/>
    <cellStyle name="40% - Accent1 6 3 2 2 3" xfId="16590" xr:uid="{00000000-0005-0000-0000-000038350000}"/>
    <cellStyle name="40% - Accent1 6 3 2 3" xfId="6187" xr:uid="{00000000-0005-0000-0000-000039350000}"/>
    <cellStyle name="40% - Accent1 6 3 2 3 2" xfId="23383" xr:uid="{00000000-0005-0000-0000-00003A350000}"/>
    <cellStyle name="40% - Accent1 6 3 2 4" xfId="20226" xr:uid="{00000000-0005-0000-0000-00003B350000}"/>
    <cellStyle name="40% - Accent1 6 3 2 5" xfId="12982" xr:uid="{00000000-0005-0000-0000-00003C350000}"/>
    <cellStyle name="40% - Accent1 6 3 3" xfId="8198" xr:uid="{00000000-0005-0000-0000-00003D350000}"/>
    <cellStyle name="40% - Accent1 6 3 3 2" xfId="25394" xr:uid="{00000000-0005-0000-0000-00003E350000}"/>
    <cellStyle name="40% - Accent1 6 3 3 3" xfId="14993" xr:uid="{00000000-0005-0000-0000-00003F350000}"/>
    <cellStyle name="40% - Accent1 6 3 4" xfId="4590" xr:uid="{00000000-0005-0000-0000-000040350000}"/>
    <cellStyle name="40% - Accent1 6 3 4 2" xfId="21786" xr:uid="{00000000-0005-0000-0000-000041350000}"/>
    <cellStyle name="40% - Accent1 6 3 5" xfId="18629" xr:uid="{00000000-0005-0000-0000-000042350000}"/>
    <cellStyle name="40% - Accent1 6 3 6" xfId="11385" xr:uid="{00000000-0005-0000-0000-000043350000}"/>
    <cellStyle name="40% - Accent1 6 4" xfId="1837" xr:uid="{00000000-0005-0000-0000-000044350000}"/>
    <cellStyle name="40% - Accent1 6 4 2" xfId="3426" xr:uid="{00000000-0005-0000-0000-000045350000}"/>
    <cellStyle name="40% - Accent1 6 4 2 2" xfId="10191" xr:uid="{00000000-0005-0000-0000-000046350000}"/>
    <cellStyle name="40% - Accent1 6 4 2 2 2" xfId="27387" xr:uid="{00000000-0005-0000-0000-000047350000}"/>
    <cellStyle name="40% - Accent1 6 4 2 2 3" xfId="16986" xr:uid="{00000000-0005-0000-0000-000048350000}"/>
    <cellStyle name="40% - Accent1 6 4 2 3" xfId="6583" xr:uid="{00000000-0005-0000-0000-000049350000}"/>
    <cellStyle name="40% - Accent1 6 4 2 3 2" xfId="23779" xr:uid="{00000000-0005-0000-0000-00004A350000}"/>
    <cellStyle name="40% - Accent1 6 4 2 4" xfId="20622" xr:uid="{00000000-0005-0000-0000-00004B350000}"/>
    <cellStyle name="40% - Accent1 6 4 2 5" xfId="13378" xr:uid="{00000000-0005-0000-0000-00004C350000}"/>
    <cellStyle name="40% - Accent1 6 4 3" xfId="8606" xr:uid="{00000000-0005-0000-0000-00004D350000}"/>
    <cellStyle name="40% - Accent1 6 4 3 2" xfId="25802" xr:uid="{00000000-0005-0000-0000-00004E350000}"/>
    <cellStyle name="40% - Accent1 6 4 3 3" xfId="15401" xr:uid="{00000000-0005-0000-0000-00004F350000}"/>
    <cellStyle name="40% - Accent1 6 4 4" xfId="4998" xr:uid="{00000000-0005-0000-0000-000050350000}"/>
    <cellStyle name="40% - Accent1 6 4 4 2" xfId="22194" xr:uid="{00000000-0005-0000-0000-000051350000}"/>
    <cellStyle name="40% - Accent1 6 4 5" xfId="19037" xr:uid="{00000000-0005-0000-0000-000052350000}"/>
    <cellStyle name="40% - Accent1 6 4 6" xfId="11793" xr:uid="{00000000-0005-0000-0000-000053350000}"/>
    <cellStyle name="40% - Accent1 6 5" xfId="2196" xr:uid="{00000000-0005-0000-0000-000054350000}"/>
    <cellStyle name="40% - Accent1 6 5 2" xfId="8962" xr:uid="{00000000-0005-0000-0000-000055350000}"/>
    <cellStyle name="40% - Accent1 6 5 2 2" xfId="26158" xr:uid="{00000000-0005-0000-0000-000056350000}"/>
    <cellStyle name="40% - Accent1 6 5 2 3" xfId="15757" xr:uid="{00000000-0005-0000-0000-000057350000}"/>
    <cellStyle name="40% - Accent1 6 5 3" xfId="5354" xr:uid="{00000000-0005-0000-0000-000058350000}"/>
    <cellStyle name="40% - Accent1 6 5 3 2" xfId="22550" xr:uid="{00000000-0005-0000-0000-000059350000}"/>
    <cellStyle name="40% - Accent1 6 5 4" xfId="19393" xr:uid="{00000000-0005-0000-0000-00005A350000}"/>
    <cellStyle name="40% - Accent1 6 5 5" xfId="12149" xr:uid="{00000000-0005-0000-0000-00005B350000}"/>
    <cellStyle name="40% - Accent1 6 6" xfId="613" xr:uid="{00000000-0005-0000-0000-00005C350000}"/>
    <cellStyle name="40% - Accent1 6 6 2" xfId="7382" xr:uid="{00000000-0005-0000-0000-00005D350000}"/>
    <cellStyle name="40% - Accent1 6 6 2 2" xfId="24578" xr:uid="{00000000-0005-0000-0000-00005E350000}"/>
    <cellStyle name="40% - Accent1 6 6 3" xfId="17813" xr:uid="{00000000-0005-0000-0000-00005F350000}"/>
    <cellStyle name="40% - Accent1 6 6 4" xfId="14177" xr:uid="{00000000-0005-0000-0000-000060350000}"/>
    <cellStyle name="40% - Accent1 6 7" xfId="7015" xr:uid="{00000000-0005-0000-0000-000061350000}"/>
    <cellStyle name="40% - Accent1 6 7 2" xfId="24211" xr:uid="{00000000-0005-0000-0000-000062350000}"/>
    <cellStyle name="40% - Accent1 6 7 3" xfId="13810" xr:uid="{00000000-0005-0000-0000-000063350000}"/>
    <cellStyle name="40% - Accent1 6 8" xfId="3774" xr:uid="{00000000-0005-0000-0000-000064350000}"/>
    <cellStyle name="40% - Accent1 6 8 2" xfId="20970" xr:uid="{00000000-0005-0000-0000-000065350000}"/>
    <cellStyle name="40% - Accent1 6 9" xfId="17446" xr:uid="{00000000-0005-0000-0000-000066350000}"/>
    <cellStyle name="40% - Accent1 7" xfId="332" xr:uid="{00000000-0005-0000-0000-000067350000}"/>
    <cellStyle name="40% - Accent1 7 10" xfId="27867" xr:uid="{00000000-0005-0000-0000-000068350000}"/>
    <cellStyle name="40% - Accent1 7 11" xfId="10655" xr:uid="{00000000-0005-0000-0000-000069350000}"/>
    <cellStyle name="40% - Accent1 7 2" xfId="1107" xr:uid="{00000000-0005-0000-0000-00006A350000}"/>
    <cellStyle name="40% - Accent1 7 2 2" xfId="2720" xr:uid="{00000000-0005-0000-0000-00006B350000}"/>
    <cellStyle name="40% - Accent1 7 2 2 2" xfId="9485" xr:uid="{00000000-0005-0000-0000-00006C350000}"/>
    <cellStyle name="40% - Accent1 7 2 2 2 2" xfId="26681" xr:uid="{00000000-0005-0000-0000-00006D350000}"/>
    <cellStyle name="40% - Accent1 7 2 2 2 3" xfId="16280" xr:uid="{00000000-0005-0000-0000-00006E350000}"/>
    <cellStyle name="40% - Accent1 7 2 2 3" xfId="5877" xr:uid="{00000000-0005-0000-0000-00006F350000}"/>
    <cellStyle name="40% - Accent1 7 2 2 3 2" xfId="23073" xr:uid="{00000000-0005-0000-0000-000070350000}"/>
    <cellStyle name="40% - Accent1 7 2 2 4" xfId="19916" xr:uid="{00000000-0005-0000-0000-000071350000}"/>
    <cellStyle name="40% - Accent1 7 2 2 5" xfId="12672" xr:uid="{00000000-0005-0000-0000-000072350000}"/>
    <cellStyle name="40% - Accent1 7 2 3" xfId="7876" xr:uid="{00000000-0005-0000-0000-000073350000}"/>
    <cellStyle name="40% - Accent1 7 2 3 2" xfId="25072" xr:uid="{00000000-0005-0000-0000-000074350000}"/>
    <cellStyle name="40% - Accent1 7 2 3 3" xfId="14671" xr:uid="{00000000-0005-0000-0000-000075350000}"/>
    <cellStyle name="40% - Accent1 7 2 4" xfId="4268" xr:uid="{00000000-0005-0000-0000-000076350000}"/>
    <cellStyle name="40% - Accent1 7 2 4 2" xfId="21464" xr:uid="{00000000-0005-0000-0000-000077350000}"/>
    <cellStyle name="40% - Accent1 7 2 5" xfId="18307" xr:uid="{00000000-0005-0000-0000-000078350000}"/>
    <cellStyle name="40% - Accent1 7 2 6" xfId="11063" xr:uid="{00000000-0005-0000-0000-000079350000}"/>
    <cellStyle name="40% - Accent1 7 3" xfId="1515" xr:uid="{00000000-0005-0000-0000-00007A350000}"/>
    <cellStyle name="40% - Accent1 7 3 2" xfId="3116" xr:uid="{00000000-0005-0000-0000-00007B350000}"/>
    <cellStyle name="40% - Accent1 7 3 2 2" xfId="9881" xr:uid="{00000000-0005-0000-0000-00007C350000}"/>
    <cellStyle name="40% - Accent1 7 3 2 2 2" xfId="27077" xr:uid="{00000000-0005-0000-0000-00007D350000}"/>
    <cellStyle name="40% - Accent1 7 3 2 2 3" xfId="16676" xr:uid="{00000000-0005-0000-0000-00007E350000}"/>
    <cellStyle name="40% - Accent1 7 3 2 3" xfId="6273" xr:uid="{00000000-0005-0000-0000-00007F350000}"/>
    <cellStyle name="40% - Accent1 7 3 2 3 2" xfId="23469" xr:uid="{00000000-0005-0000-0000-000080350000}"/>
    <cellStyle name="40% - Accent1 7 3 2 4" xfId="20312" xr:uid="{00000000-0005-0000-0000-000081350000}"/>
    <cellStyle name="40% - Accent1 7 3 2 5" xfId="13068" xr:uid="{00000000-0005-0000-0000-000082350000}"/>
    <cellStyle name="40% - Accent1 7 3 3" xfId="8284" xr:uid="{00000000-0005-0000-0000-000083350000}"/>
    <cellStyle name="40% - Accent1 7 3 3 2" xfId="25480" xr:uid="{00000000-0005-0000-0000-000084350000}"/>
    <cellStyle name="40% - Accent1 7 3 3 3" xfId="15079" xr:uid="{00000000-0005-0000-0000-000085350000}"/>
    <cellStyle name="40% - Accent1 7 3 4" xfId="4676" xr:uid="{00000000-0005-0000-0000-000086350000}"/>
    <cellStyle name="40% - Accent1 7 3 4 2" xfId="21872" xr:uid="{00000000-0005-0000-0000-000087350000}"/>
    <cellStyle name="40% - Accent1 7 3 5" xfId="18715" xr:uid="{00000000-0005-0000-0000-000088350000}"/>
    <cellStyle name="40% - Accent1 7 3 6" xfId="11471" xr:uid="{00000000-0005-0000-0000-000089350000}"/>
    <cellStyle name="40% - Accent1 7 4" xfId="1923" xr:uid="{00000000-0005-0000-0000-00008A350000}"/>
    <cellStyle name="40% - Accent1 7 4 2" xfId="3512" xr:uid="{00000000-0005-0000-0000-00008B350000}"/>
    <cellStyle name="40% - Accent1 7 4 2 2" xfId="10277" xr:uid="{00000000-0005-0000-0000-00008C350000}"/>
    <cellStyle name="40% - Accent1 7 4 2 2 2" xfId="27473" xr:uid="{00000000-0005-0000-0000-00008D350000}"/>
    <cellStyle name="40% - Accent1 7 4 2 2 3" xfId="17072" xr:uid="{00000000-0005-0000-0000-00008E350000}"/>
    <cellStyle name="40% - Accent1 7 4 2 3" xfId="6669" xr:uid="{00000000-0005-0000-0000-00008F350000}"/>
    <cellStyle name="40% - Accent1 7 4 2 3 2" xfId="23865" xr:uid="{00000000-0005-0000-0000-000090350000}"/>
    <cellStyle name="40% - Accent1 7 4 2 4" xfId="20708" xr:uid="{00000000-0005-0000-0000-000091350000}"/>
    <cellStyle name="40% - Accent1 7 4 2 5" xfId="13464" xr:uid="{00000000-0005-0000-0000-000092350000}"/>
    <cellStyle name="40% - Accent1 7 4 3" xfId="8692" xr:uid="{00000000-0005-0000-0000-000093350000}"/>
    <cellStyle name="40% - Accent1 7 4 3 2" xfId="25888" xr:uid="{00000000-0005-0000-0000-000094350000}"/>
    <cellStyle name="40% - Accent1 7 4 3 3" xfId="15487" xr:uid="{00000000-0005-0000-0000-000095350000}"/>
    <cellStyle name="40% - Accent1 7 4 4" xfId="5084" xr:uid="{00000000-0005-0000-0000-000096350000}"/>
    <cellStyle name="40% - Accent1 7 4 4 2" xfId="22280" xr:uid="{00000000-0005-0000-0000-000097350000}"/>
    <cellStyle name="40% - Accent1 7 4 5" xfId="19123" xr:uid="{00000000-0005-0000-0000-000098350000}"/>
    <cellStyle name="40% - Accent1 7 4 6" xfId="11879" xr:uid="{00000000-0005-0000-0000-000099350000}"/>
    <cellStyle name="40% - Accent1 7 5" xfId="2282" xr:uid="{00000000-0005-0000-0000-00009A350000}"/>
    <cellStyle name="40% - Accent1 7 5 2" xfId="9048" xr:uid="{00000000-0005-0000-0000-00009B350000}"/>
    <cellStyle name="40% - Accent1 7 5 2 2" xfId="26244" xr:uid="{00000000-0005-0000-0000-00009C350000}"/>
    <cellStyle name="40% - Accent1 7 5 2 3" xfId="15843" xr:uid="{00000000-0005-0000-0000-00009D350000}"/>
    <cellStyle name="40% - Accent1 7 5 3" xfId="5440" xr:uid="{00000000-0005-0000-0000-00009E350000}"/>
    <cellStyle name="40% - Accent1 7 5 3 2" xfId="22636" xr:uid="{00000000-0005-0000-0000-00009F350000}"/>
    <cellStyle name="40% - Accent1 7 5 4" xfId="19479" xr:uid="{00000000-0005-0000-0000-0000A0350000}"/>
    <cellStyle name="40% - Accent1 7 5 5" xfId="12235" xr:uid="{00000000-0005-0000-0000-0000A1350000}"/>
    <cellStyle name="40% - Accent1 7 6" xfId="699" xr:uid="{00000000-0005-0000-0000-0000A2350000}"/>
    <cellStyle name="40% - Accent1 7 6 2" xfId="7468" xr:uid="{00000000-0005-0000-0000-0000A3350000}"/>
    <cellStyle name="40% - Accent1 7 6 2 2" xfId="24664" xr:uid="{00000000-0005-0000-0000-0000A4350000}"/>
    <cellStyle name="40% - Accent1 7 6 3" xfId="17899" xr:uid="{00000000-0005-0000-0000-0000A5350000}"/>
    <cellStyle name="40% - Accent1 7 6 4" xfId="14263" xr:uid="{00000000-0005-0000-0000-0000A6350000}"/>
    <cellStyle name="40% - Accent1 7 7" xfId="7101" xr:uid="{00000000-0005-0000-0000-0000A7350000}"/>
    <cellStyle name="40% - Accent1 7 7 2" xfId="24297" xr:uid="{00000000-0005-0000-0000-0000A8350000}"/>
    <cellStyle name="40% - Accent1 7 7 3" xfId="13896" xr:uid="{00000000-0005-0000-0000-0000A9350000}"/>
    <cellStyle name="40% - Accent1 7 8" xfId="3860" xr:uid="{00000000-0005-0000-0000-0000AA350000}"/>
    <cellStyle name="40% - Accent1 7 8 2" xfId="21056" xr:uid="{00000000-0005-0000-0000-0000AB350000}"/>
    <cellStyle name="40% - Accent1 7 9" xfId="17532" xr:uid="{00000000-0005-0000-0000-0000AC350000}"/>
    <cellStyle name="40% - Accent1 8" xfId="344" xr:uid="{00000000-0005-0000-0000-0000AD350000}"/>
    <cellStyle name="40% - Accent1 8 10" xfId="27879" xr:uid="{00000000-0005-0000-0000-0000AE350000}"/>
    <cellStyle name="40% - Accent1 8 11" xfId="10667" xr:uid="{00000000-0005-0000-0000-0000AF350000}"/>
    <cellStyle name="40% - Accent1 8 2" xfId="1119" xr:uid="{00000000-0005-0000-0000-0000B0350000}"/>
    <cellStyle name="40% - Accent1 8 2 2" xfId="2732" xr:uid="{00000000-0005-0000-0000-0000B1350000}"/>
    <cellStyle name="40% - Accent1 8 2 2 2" xfId="9497" xr:uid="{00000000-0005-0000-0000-0000B2350000}"/>
    <cellStyle name="40% - Accent1 8 2 2 2 2" xfId="26693" xr:uid="{00000000-0005-0000-0000-0000B3350000}"/>
    <cellStyle name="40% - Accent1 8 2 2 2 3" xfId="16292" xr:uid="{00000000-0005-0000-0000-0000B4350000}"/>
    <cellStyle name="40% - Accent1 8 2 2 3" xfId="5889" xr:uid="{00000000-0005-0000-0000-0000B5350000}"/>
    <cellStyle name="40% - Accent1 8 2 2 3 2" xfId="23085" xr:uid="{00000000-0005-0000-0000-0000B6350000}"/>
    <cellStyle name="40% - Accent1 8 2 2 4" xfId="19928" xr:uid="{00000000-0005-0000-0000-0000B7350000}"/>
    <cellStyle name="40% - Accent1 8 2 2 5" xfId="12684" xr:uid="{00000000-0005-0000-0000-0000B8350000}"/>
    <cellStyle name="40% - Accent1 8 2 3" xfId="7888" xr:uid="{00000000-0005-0000-0000-0000B9350000}"/>
    <cellStyle name="40% - Accent1 8 2 3 2" xfId="25084" xr:uid="{00000000-0005-0000-0000-0000BA350000}"/>
    <cellStyle name="40% - Accent1 8 2 3 3" xfId="14683" xr:uid="{00000000-0005-0000-0000-0000BB350000}"/>
    <cellStyle name="40% - Accent1 8 2 4" xfId="4280" xr:uid="{00000000-0005-0000-0000-0000BC350000}"/>
    <cellStyle name="40% - Accent1 8 2 4 2" xfId="21476" xr:uid="{00000000-0005-0000-0000-0000BD350000}"/>
    <cellStyle name="40% - Accent1 8 2 5" xfId="18319" xr:uid="{00000000-0005-0000-0000-0000BE350000}"/>
    <cellStyle name="40% - Accent1 8 2 6" xfId="11075" xr:uid="{00000000-0005-0000-0000-0000BF350000}"/>
    <cellStyle name="40% - Accent1 8 3" xfId="1527" xr:uid="{00000000-0005-0000-0000-0000C0350000}"/>
    <cellStyle name="40% - Accent1 8 3 2" xfId="3128" xr:uid="{00000000-0005-0000-0000-0000C1350000}"/>
    <cellStyle name="40% - Accent1 8 3 2 2" xfId="9893" xr:uid="{00000000-0005-0000-0000-0000C2350000}"/>
    <cellStyle name="40% - Accent1 8 3 2 2 2" xfId="27089" xr:uid="{00000000-0005-0000-0000-0000C3350000}"/>
    <cellStyle name="40% - Accent1 8 3 2 2 3" xfId="16688" xr:uid="{00000000-0005-0000-0000-0000C4350000}"/>
    <cellStyle name="40% - Accent1 8 3 2 3" xfId="6285" xr:uid="{00000000-0005-0000-0000-0000C5350000}"/>
    <cellStyle name="40% - Accent1 8 3 2 3 2" xfId="23481" xr:uid="{00000000-0005-0000-0000-0000C6350000}"/>
    <cellStyle name="40% - Accent1 8 3 2 4" xfId="20324" xr:uid="{00000000-0005-0000-0000-0000C7350000}"/>
    <cellStyle name="40% - Accent1 8 3 2 5" xfId="13080" xr:uid="{00000000-0005-0000-0000-0000C8350000}"/>
    <cellStyle name="40% - Accent1 8 3 3" xfId="8296" xr:uid="{00000000-0005-0000-0000-0000C9350000}"/>
    <cellStyle name="40% - Accent1 8 3 3 2" xfId="25492" xr:uid="{00000000-0005-0000-0000-0000CA350000}"/>
    <cellStyle name="40% - Accent1 8 3 3 3" xfId="15091" xr:uid="{00000000-0005-0000-0000-0000CB350000}"/>
    <cellStyle name="40% - Accent1 8 3 4" xfId="4688" xr:uid="{00000000-0005-0000-0000-0000CC350000}"/>
    <cellStyle name="40% - Accent1 8 3 4 2" xfId="21884" xr:uid="{00000000-0005-0000-0000-0000CD350000}"/>
    <cellStyle name="40% - Accent1 8 3 5" xfId="18727" xr:uid="{00000000-0005-0000-0000-0000CE350000}"/>
    <cellStyle name="40% - Accent1 8 3 6" xfId="11483" xr:uid="{00000000-0005-0000-0000-0000CF350000}"/>
    <cellStyle name="40% - Accent1 8 4" xfId="1935" xr:uid="{00000000-0005-0000-0000-0000D0350000}"/>
    <cellStyle name="40% - Accent1 8 4 2" xfId="3524" xr:uid="{00000000-0005-0000-0000-0000D1350000}"/>
    <cellStyle name="40% - Accent1 8 4 2 2" xfId="10289" xr:uid="{00000000-0005-0000-0000-0000D2350000}"/>
    <cellStyle name="40% - Accent1 8 4 2 2 2" xfId="27485" xr:uid="{00000000-0005-0000-0000-0000D3350000}"/>
    <cellStyle name="40% - Accent1 8 4 2 2 3" xfId="17084" xr:uid="{00000000-0005-0000-0000-0000D4350000}"/>
    <cellStyle name="40% - Accent1 8 4 2 3" xfId="6681" xr:uid="{00000000-0005-0000-0000-0000D5350000}"/>
    <cellStyle name="40% - Accent1 8 4 2 3 2" xfId="23877" xr:uid="{00000000-0005-0000-0000-0000D6350000}"/>
    <cellStyle name="40% - Accent1 8 4 2 4" xfId="20720" xr:uid="{00000000-0005-0000-0000-0000D7350000}"/>
    <cellStyle name="40% - Accent1 8 4 2 5" xfId="13476" xr:uid="{00000000-0005-0000-0000-0000D8350000}"/>
    <cellStyle name="40% - Accent1 8 4 3" xfId="8704" xr:uid="{00000000-0005-0000-0000-0000D9350000}"/>
    <cellStyle name="40% - Accent1 8 4 3 2" xfId="25900" xr:uid="{00000000-0005-0000-0000-0000DA350000}"/>
    <cellStyle name="40% - Accent1 8 4 3 3" xfId="15499" xr:uid="{00000000-0005-0000-0000-0000DB350000}"/>
    <cellStyle name="40% - Accent1 8 4 4" xfId="5096" xr:uid="{00000000-0005-0000-0000-0000DC350000}"/>
    <cellStyle name="40% - Accent1 8 4 4 2" xfId="22292" xr:uid="{00000000-0005-0000-0000-0000DD350000}"/>
    <cellStyle name="40% - Accent1 8 4 5" xfId="19135" xr:uid="{00000000-0005-0000-0000-0000DE350000}"/>
    <cellStyle name="40% - Accent1 8 4 6" xfId="11891" xr:uid="{00000000-0005-0000-0000-0000DF350000}"/>
    <cellStyle name="40% - Accent1 8 5" xfId="2294" xr:uid="{00000000-0005-0000-0000-0000E0350000}"/>
    <cellStyle name="40% - Accent1 8 5 2" xfId="9060" xr:uid="{00000000-0005-0000-0000-0000E1350000}"/>
    <cellStyle name="40% - Accent1 8 5 2 2" xfId="26256" xr:uid="{00000000-0005-0000-0000-0000E2350000}"/>
    <cellStyle name="40% - Accent1 8 5 2 3" xfId="15855" xr:uid="{00000000-0005-0000-0000-0000E3350000}"/>
    <cellStyle name="40% - Accent1 8 5 3" xfId="5452" xr:uid="{00000000-0005-0000-0000-0000E4350000}"/>
    <cellStyle name="40% - Accent1 8 5 3 2" xfId="22648" xr:uid="{00000000-0005-0000-0000-0000E5350000}"/>
    <cellStyle name="40% - Accent1 8 5 4" xfId="19491" xr:uid="{00000000-0005-0000-0000-0000E6350000}"/>
    <cellStyle name="40% - Accent1 8 5 5" xfId="12247" xr:uid="{00000000-0005-0000-0000-0000E7350000}"/>
    <cellStyle name="40% - Accent1 8 6" xfId="711" xr:uid="{00000000-0005-0000-0000-0000E8350000}"/>
    <cellStyle name="40% - Accent1 8 6 2" xfId="7480" xr:uid="{00000000-0005-0000-0000-0000E9350000}"/>
    <cellStyle name="40% - Accent1 8 6 2 2" xfId="24676" xr:uid="{00000000-0005-0000-0000-0000EA350000}"/>
    <cellStyle name="40% - Accent1 8 6 3" xfId="17911" xr:uid="{00000000-0005-0000-0000-0000EB350000}"/>
    <cellStyle name="40% - Accent1 8 6 4" xfId="14275" xr:uid="{00000000-0005-0000-0000-0000EC350000}"/>
    <cellStyle name="40% - Accent1 8 7" xfId="7113" xr:uid="{00000000-0005-0000-0000-0000ED350000}"/>
    <cellStyle name="40% - Accent1 8 7 2" xfId="24309" xr:uid="{00000000-0005-0000-0000-0000EE350000}"/>
    <cellStyle name="40% - Accent1 8 7 3" xfId="13908" xr:uid="{00000000-0005-0000-0000-0000EF350000}"/>
    <cellStyle name="40% - Accent1 8 8" xfId="3872" xr:uid="{00000000-0005-0000-0000-0000F0350000}"/>
    <cellStyle name="40% - Accent1 8 8 2" xfId="21068" xr:uid="{00000000-0005-0000-0000-0000F1350000}"/>
    <cellStyle name="40% - Accent1 8 9" xfId="17544" xr:uid="{00000000-0005-0000-0000-0000F2350000}"/>
    <cellStyle name="40% - Accent1 9" xfId="430" xr:uid="{00000000-0005-0000-0000-0000F3350000}"/>
    <cellStyle name="40% - Accent1 9 10" xfId="27965" xr:uid="{00000000-0005-0000-0000-0000F4350000}"/>
    <cellStyle name="40% - Accent1 9 11" xfId="10753" xr:uid="{00000000-0005-0000-0000-0000F5350000}"/>
    <cellStyle name="40% - Accent1 9 2" xfId="1205" xr:uid="{00000000-0005-0000-0000-0000F6350000}"/>
    <cellStyle name="40% - Accent1 9 2 2" xfId="2818" xr:uid="{00000000-0005-0000-0000-0000F7350000}"/>
    <cellStyle name="40% - Accent1 9 2 2 2" xfId="9583" xr:uid="{00000000-0005-0000-0000-0000F8350000}"/>
    <cellStyle name="40% - Accent1 9 2 2 2 2" xfId="26779" xr:uid="{00000000-0005-0000-0000-0000F9350000}"/>
    <cellStyle name="40% - Accent1 9 2 2 2 3" xfId="16378" xr:uid="{00000000-0005-0000-0000-0000FA350000}"/>
    <cellStyle name="40% - Accent1 9 2 2 3" xfId="5975" xr:uid="{00000000-0005-0000-0000-0000FB350000}"/>
    <cellStyle name="40% - Accent1 9 2 2 3 2" xfId="23171" xr:uid="{00000000-0005-0000-0000-0000FC350000}"/>
    <cellStyle name="40% - Accent1 9 2 2 4" xfId="20014" xr:uid="{00000000-0005-0000-0000-0000FD350000}"/>
    <cellStyle name="40% - Accent1 9 2 2 5" xfId="12770" xr:uid="{00000000-0005-0000-0000-0000FE350000}"/>
    <cellStyle name="40% - Accent1 9 2 3" xfId="7974" xr:uid="{00000000-0005-0000-0000-0000FF350000}"/>
    <cellStyle name="40% - Accent1 9 2 3 2" xfId="25170" xr:uid="{00000000-0005-0000-0000-000000360000}"/>
    <cellStyle name="40% - Accent1 9 2 3 3" xfId="14769" xr:uid="{00000000-0005-0000-0000-000001360000}"/>
    <cellStyle name="40% - Accent1 9 2 4" xfId="4366" xr:uid="{00000000-0005-0000-0000-000002360000}"/>
    <cellStyle name="40% - Accent1 9 2 4 2" xfId="21562" xr:uid="{00000000-0005-0000-0000-000003360000}"/>
    <cellStyle name="40% - Accent1 9 2 5" xfId="18405" xr:uid="{00000000-0005-0000-0000-000004360000}"/>
    <cellStyle name="40% - Accent1 9 2 6" xfId="11161" xr:uid="{00000000-0005-0000-0000-000005360000}"/>
    <cellStyle name="40% - Accent1 9 3" xfId="1613" xr:uid="{00000000-0005-0000-0000-000006360000}"/>
    <cellStyle name="40% - Accent1 9 3 2" xfId="3214" xr:uid="{00000000-0005-0000-0000-000007360000}"/>
    <cellStyle name="40% - Accent1 9 3 2 2" xfId="9979" xr:uid="{00000000-0005-0000-0000-000008360000}"/>
    <cellStyle name="40% - Accent1 9 3 2 2 2" xfId="27175" xr:uid="{00000000-0005-0000-0000-000009360000}"/>
    <cellStyle name="40% - Accent1 9 3 2 2 3" xfId="16774" xr:uid="{00000000-0005-0000-0000-00000A360000}"/>
    <cellStyle name="40% - Accent1 9 3 2 3" xfId="6371" xr:uid="{00000000-0005-0000-0000-00000B360000}"/>
    <cellStyle name="40% - Accent1 9 3 2 3 2" xfId="23567" xr:uid="{00000000-0005-0000-0000-00000C360000}"/>
    <cellStyle name="40% - Accent1 9 3 2 4" xfId="20410" xr:uid="{00000000-0005-0000-0000-00000D360000}"/>
    <cellStyle name="40% - Accent1 9 3 2 5" xfId="13166" xr:uid="{00000000-0005-0000-0000-00000E360000}"/>
    <cellStyle name="40% - Accent1 9 3 3" xfId="8382" xr:uid="{00000000-0005-0000-0000-00000F360000}"/>
    <cellStyle name="40% - Accent1 9 3 3 2" xfId="25578" xr:uid="{00000000-0005-0000-0000-000010360000}"/>
    <cellStyle name="40% - Accent1 9 3 3 3" xfId="15177" xr:uid="{00000000-0005-0000-0000-000011360000}"/>
    <cellStyle name="40% - Accent1 9 3 4" xfId="4774" xr:uid="{00000000-0005-0000-0000-000012360000}"/>
    <cellStyle name="40% - Accent1 9 3 4 2" xfId="21970" xr:uid="{00000000-0005-0000-0000-000013360000}"/>
    <cellStyle name="40% - Accent1 9 3 5" xfId="18813" xr:uid="{00000000-0005-0000-0000-000014360000}"/>
    <cellStyle name="40% - Accent1 9 3 6" xfId="11569" xr:uid="{00000000-0005-0000-0000-000015360000}"/>
    <cellStyle name="40% - Accent1 9 4" xfId="2021" xr:uid="{00000000-0005-0000-0000-000016360000}"/>
    <cellStyle name="40% - Accent1 9 4 2" xfId="3610" xr:uid="{00000000-0005-0000-0000-000017360000}"/>
    <cellStyle name="40% - Accent1 9 4 2 2" xfId="10375" xr:uid="{00000000-0005-0000-0000-000018360000}"/>
    <cellStyle name="40% - Accent1 9 4 2 2 2" xfId="27571" xr:uid="{00000000-0005-0000-0000-000019360000}"/>
    <cellStyle name="40% - Accent1 9 4 2 2 3" xfId="17170" xr:uid="{00000000-0005-0000-0000-00001A360000}"/>
    <cellStyle name="40% - Accent1 9 4 2 3" xfId="6767" xr:uid="{00000000-0005-0000-0000-00001B360000}"/>
    <cellStyle name="40% - Accent1 9 4 2 3 2" xfId="23963" xr:uid="{00000000-0005-0000-0000-00001C360000}"/>
    <cellStyle name="40% - Accent1 9 4 2 4" xfId="20806" xr:uid="{00000000-0005-0000-0000-00001D360000}"/>
    <cellStyle name="40% - Accent1 9 4 2 5" xfId="13562" xr:uid="{00000000-0005-0000-0000-00001E360000}"/>
    <cellStyle name="40% - Accent1 9 4 3" xfId="8790" xr:uid="{00000000-0005-0000-0000-00001F360000}"/>
    <cellStyle name="40% - Accent1 9 4 3 2" xfId="25986" xr:uid="{00000000-0005-0000-0000-000020360000}"/>
    <cellStyle name="40% - Accent1 9 4 3 3" xfId="15585" xr:uid="{00000000-0005-0000-0000-000021360000}"/>
    <cellStyle name="40% - Accent1 9 4 4" xfId="5182" xr:uid="{00000000-0005-0000-0000-000022360000}"/>
    <cellStyle name="40% - Accent1 9 4 4 2" xfId="22378" xr:uid="{00000000-0005-0000-0000-000023360000}"/>
    <cellStyle name="40% - Accent1 9 4 5" xfId="19221" xr:uid="{00000000-0005-0000-0000-000024360000}"/>
    <cellStyle name="40% - Accent1 9 4 6" xfId="11977" xr:uid="{00000000-0005-0000-0000-000025360000}"/>
    <cellStyle name="40% - Accent1 9 5" xfId="2380" xr:uid="{00000000-0005-0000-0000-000026360000}"/>
    <cellStyle name="40% - Accent1 9 5 2" xfId="9146" xr:uid="{00000000-0005-0000-0000-000027360000}"/>
    <cellStyle name="40% - Accent1 9 5 2 2" xfId="26342" xr:uid="{00000000-0005-0000-0000-000028360000}"/>
    <cellStyle name="40% - Accent1 9 5 2 3" xfId="15941" xr:uid="{00000000-0005-0000-0000-000029360000}"/>
    <cellStyle name="40% - Accent1 9 5 3" xfId="5538" xr:uid="{00000000-0005-0000-0000-00002A360000}"/>
    <cellStyle name="40% - Accent1 9 5 3 2" xfId="22734" xr:uid="{00000000-0005-0000-0000-00002B360000}"/>
    <cellStyle name="40% - Accent1 9 5 4" xfId="19577" xr:uid="{00000000-0005-0000-0000-00002C360000}"/>
    <cellStyle name="40% - Accent1 9 5 5" xfId="12333" xr:uid="{00000000-0005-0000-0000-00002D360000}"/>
    <cellStyle name="40% - Accent1 9 6" xfId="797" xr:uid="{00000000-0005-0000-0000-00002E360000}"/>
    <cellStyle name="40% - Accent1 9 6 2" xfId="7566" xr:uid="{00000000-0005-0000-0000-00002F360000}"/>
    <cellStyle name="40% - Accent1 9 6 2 2" xfId="24762" xr:uid="{00000000-0005-0000-0000-000030360000}"/>
    <cellStyle name="40% - Accent1 9 6 3" xfId="17997" xr:uid="{00000000-0005-0000-0000-000031360000}"/>
    <cellStyle name="40% - Accent1 9 6 4" xfId="14361" xr:uid="{00000000-0005-0000-0000-000032360000}"/>
    <cellStyle name="40% - Accent1 9 7" xfId="7199" xr:uid="{00000000-0005-0000-0000-000033360000}"/>
    <cellStyle name="40% - Accent1 9 7 2" xfId="24395" xr:uid="{00000000-0005-0000-0000-000034360000}"/>
    <cellStyle name="40% - Accent1 9 7 3" xfId="13994" xr:uid="{00000000-0005-0000-0000-000035360000}"/>
    <cellStyle name="40% - Accent1 9 8" xfId="3958" xr:uid="{00000000-0005-0000-0000-000036360000}"/>
    <cellStyle name="40% - Accent1 9 8 2" xfId="21154" xr:uid="{00000000-0005-0000-0000-000037360000}"/>
    <cellStyle name="40% - Accent1 9 9" xfId="17630" xr:uid="{00000000-0005-0000-0000-000038360000}"/>
    <cellStyle name="40% - Accent2" xfId="30" builtinId="35" customBuiltin="1"/>
    <cellStyle name="40% - Accent2 10" xfId="446" xr:uid="{00000000-0005-0000-0000-00003A360000}"/>
    <cellStyle name="40% - Accent2 10 10" xfId="27981" xr:uid="{00000000-0005-0000-0000-00003B360000}"/>
    <cellStyle name="40% - Accent2 10 11" xfId="10769" xr:uid="{00000000-0005-0000-0000-00003C360000}"/>
    <cellStyle name="40% - Accent2 10 2" xfId="1221" xr:uid="{00000000-0005-0000-0000-00003D360000}"/>
    <cellStyle name="40% - Accent2 10 2 2" xfId="2834" xr:uid="{00000000-0005-0000-0000-00003E360000}"/>
    <cellStyle name="40% - Accent2 10 2 2 2" xfId="9599" xr:uid="{00000000-0005-0000-0000-00003F360000}"/>
    <cellStyle name="40% - Accent2 10 2 2 2 2" xfId="26795" xr:uid="{00000000-0005-0000-0000-000040360000}"/>
    <cellStyle name="40% - Accent2 10 2 2 2 3" xfId="16394" xr:uid="{00000000-0005-0000-0000-000041360000}"/>
    <cellStyle name="40% - Accent2 10 2 2 3" xfId="5991" xr:uid="{00000000-0005-0000-0000-000042360000}"/>
    <cellStyle name="40% - Accent2 10 2 2 3 2" xfId="23187" xr:uid="{00000000-0005-0000-0000-000043360000}"/>
    <cellStyle name="40% - Accent2 10 2 2 4" xfId="20030" xr:uid="{00000000-0005-0000-0000-000044360000}"/>
    <cellStyle name="40% - Accent2 10 2 2 5" xfId="12786" xr:uid="{00000000-0005-0000-0000-000045360000}"/>
    <cellStyle name="40% - Accent2 10 2 3" xfId="7990" xr:uid="{00000000-0005-0000-0000-000046360000}"/>
    <cellStyle name="40% - Accent2 10 2 3 2" xfId="25186" xr:uid="{00000000-0005-0000-0000-000047360000}"/>
    <cellStyle name="40% - Accent2 10 2 3 3" xfId="14785" xr:uid="{00000000-0005-0000-0000-000048360000}"/>
    <cellStyle name="40% - Accent2 10 2 4" xfId="4382" xr:uid="{00000000-0005-0000-0000-000049360000}"/>
    <cellStyle name="40% - Accent2 10 2 4 2" xfId="21578" xr:uid="{00000000-0005-0000-0000-00004A360000}"/>
    <cellStyle name="40% - Accent2 10 2 5" xfId="18421" xr:uid="{00000000-0005-0000-0000-00004B360000}"/>
    <cellStyle name="40% - Accent2 10 2 6" xfId="11177" xr:uid="{00000000-0005-0000-0000-00004C360000}"/>
    <cellStyle name="40% - Accent2 10 3" xfId="1629" xr:uid="{00000000-0005-0000-0000-00004D360000}"/>
    <cellStyle name="40% - Accent2 10 3 2" xfId="3230" xr:uid="{00000000-0005-0000-0000-00004E360000}"/>
    <cellStyle name="40% - Accent2 10 3 2 2" xfId="9995" xr:uid="{00000000-0005-0000-0000-00004F360000}"/>
    <cellStyle name="40% - Accent2 10 3 2 2 2" xfId="27191" xr:uid="{00000000-0005-0000-0000-000050360000}"/>
    <cellStyle name="40% - Accent2 10 3 2 2 3" xfId="16790" xr:uid="{00000000-0005-0000-0000-000051360000}"/>
    <cellStyle name="40% - Accent2 10 3 2 3" xfId="6387" xr:uid="{00000000-0005-0000-0000-000052360000}"/>
    <cellStyle name="40% - Accent2 10 3 2 3 2" xfId="23583" xr:uid="{00000000-0005-0000-0000-000053360000}"/>
    <cellStyle name="40% - Accent2 10 3 2 4" xfId="20426" xr:uid="{00000000-0005-0000-0000-000054360000}"/>
    <cellStyle name="40% - Accent2 10 3 2 5" xfId="13182" xr:uid="{00000000-0005-0000-0000-000055360000}"/>
    <cellStyle name="40% - Accent2 10 3 3" xfId="8398" xr:uid="{00000000-0005-0000-0000-000056360000}"/>
    <cellStyle name="40% - Accent2 10 3 3 2" xfId="25594" xr:uid="{00000000-0005-0000-0000-000057360000}"/>
    <cellStyle name="40% - Accent2 10 3 3 3" xfId="15193" xr:uid="{00000000-0005-0000-0000-000058360000}"/>
    <cellStyle name="40% - Accent2 10 3 4" xfId="4790" xr:uid="{00000000-0005-0000-0000-000059360000}"/>
    <cellStyle name="40% - Accent2 10 3 4 2" xfId="21986" xr:uid="{00000000-0005-0000-0000-00005A360000}"/>
    <cellStyle name="40% - Accent2 10 3 5" xfId="18829" xr:uid="{00000000-0005-0000-0000-00005B360000}"/>
    <cellStyle name="40% - Accent2 10 3 6" xfId="11585" xr:uid="{00000000-0005-0000-0000-00005C360000}"/>
    <cellStyle name="40% - Accent2 10 4" xfId="2037" xr:uid="{00000000-0005-0000-0000-00005D360000}"/>
    <cellStyle name="40% - Accent2 10 4 2" xfId="3626" xr:uid="{00000000-0005-0000-0000-00005E360000}"/>
    <cellStyle name="40% - Accent2 10 4 2 2" xfId="10391" xr:uid="{00000000-0005-0000-0000-00005F360000}"/>
    <cellStyle name="40% - Accent2 10 4 2 2 2" xfId="27587" xr:uid="{00000000-0005-0000-0000-000060360000}"/>
    <cellStyle name="40% - Accent2 10 4 2 2 3" xfId="17186" xr:uid="{00000000-0005-0000-0000-000061360000}"/>
    <cellStyle name="40% - Accent2 10 4 2 3" xfId="6783" xr:uid="{00000000-0005-0000-0000-000062360000}"/>
    <cellStyle name="40% - Accent2 10 4 2 3 2" xfId="23979" xr:uid="{00000000-0005-0000-0000-000063360000}"/>
    <cellStyle name="40% - Accent2 10 4 2 4" xfId="20822" xr:uid="{00000000-0005-0000-0000-000064360000}"/>
    <cellStyle name="40% - Accent2 10 4 2 5" xfId="13578" xr:uid="{00000000-0005-0000-0000-000065360000}"/>
    <cellStyle name="40% - Accent2 10 4 3" xfId="8806" xr:uid="{00000000-0005-0000-0000-000066360000}"/>
    <cellStyle name="40% - Accent2 10 4 3 2" xfId="26002" xr:uid="{00000000-0005-0000-0000-000067360000}"/>
    <cellStyle name="40% - Accent2 10 4 3 3" xfId="15601" xr:uid="{00000000-0005-0000-0000-000068360000}"/>
    <cellStyle name="40% - Accent2 10 4 4" xfId="5198" xr:uid="{00000000-0005-0000-0000-000069360000}"/>
    <cellStyle name="40% - Accent2 10 4 4 2" xfId="22394" xr:uid="{00000000-0005-0000-0000-00006A360000}"/>
    <cellStyle name="40% - Accent2 10 4 5" xfId="19237" xr:uid="{00000000-0005-0000-0000-00006B360000}"/>
    <cellStyle name="40% - Accent2 10 4 6" xfId="11993" xr:uid="{00000000-0005-0000-0000-00006C360000}"/>
    <cellStyle name="40% - Accent2 10 5" xfId="2396" xr:uid="{00000000-0005-0000-0000-00006D360000}"/>
    <cellStyle name="40% - Accent2 10 5 2" xfId="9162" xr:uid="{00000000-0005-0000-0000-00006E360000}"/>
    <cellStyle name="40% - Accent2 10 5 2 2" xfId="26358" xr:uid="{00000000-0005-0000-0000-00006F360000}"/>
    <cellStyle name="40% - Accent2 10 5 2 3" xfId="15957" xr:uid="{00000000-0005-0000-0000-000070360000}"/>
    <cellStyle name="40% - Accent2 10 5 3" xfId="5554" xr:uid="{00000000-0005-0000-0000-000071360000}"/>
    <cellStyle name="40% - Accent2 10 5 3 2" xfId="22750" xr:uid="{00000000-0005-0000-0000-000072360000}"/>
    <cellStyle name="40% - Accent2 10 5 4" xfId="19593" xr:uid="{00000000-0005-0000-0000-000073360000}"/>
    <cellStyle name="40% - Accent2 10 5 5" xfId="12349" xr:uid="{00000000-0005-0000-0000-000074360000}"/>
    <cellStyle name="40% - Accent2 10 6" xfId="813" xr:uid="{00000000-0005-0000-0000-000075360000}"/>
    <cellStyle name="40% - Accent2 10 6 2" xfId="7582" xr:uid="{00000000-0005-0000-0000-000076360000}"/>
    <cellStyle name="40% - Accent2 10 6 2 2" xfId="24778" xr:uid="{00000000-0005-0000-0000-000077360000}"/>
    <cellStyle name="40% - Accent2 10 6 3" xfId="18013" xr:uid="{00000000-0005-0000-0000-000078360000}"/>
    <cellStyle name="40% - Accent2 10 6 4" xfId="14377" xr:uid="{00000000-0005-0000-0000-000079360000}"/>
    <cellStyle name="40% - Accent2 10 7" xfId="7215" xr:uid="{00000000-0005-0000-0000-00007A360000}"/>
    <cellStyle name="40% - Accent2 10 7 2" xfId="24411" xr:uid="{00000000-0005-0000-0000-00007B360000}"/>
    <cellStyle name="40% - Accent2 10 7 3" xfId="14010" xr:uid="{00000000-0005-0000-0000-00007C360000}"/>
    <cellStyle name="40% - Accent2 10 8" xfId="3974" xr:uid="{00000000-0005-0000-0000-00007D360000}"/>
    <cellStyle name="40% - Accent2 10 8 2" xfId="21170" xr:uid="{00000000-0005-0000-0000-00007E360000}"/>
    <cellStyle name="40% - Accent2 10 9" xfId="17646" xr:uid="{00000000-0005-0000-0000-00007F360000}"/>
    <cellStyle name="40% - Accent2 11" xfId="132" xr:uid="{00000000-0005-0000-0000-000080360000}"/>
    <cellStyle name="40% - Accent2 11 2" xfId="1321" xr:uid="{00000000-0005-0000-0000-000081360000}"/>
    <cellStyle name="40% - Accent2 11 2 2" xfId="2922" xr:uid="{00000000-0005-0000-0000-000082360000}"/>
    <cellStyle name="40% - Accent2 11 2 2 2" xfId="9687" xr:uid="{00000000-0005-0000-0000-000083360000}"/>
    <cellStyle name="40% - Accent2 11 2 2 2 2" xfId="26883" xr:uid="{00000000-0005-0000-0000-000084360000}"/>
    <cellStyle name="40% - Accent2 11 2 2 2 3" xfId="16482" xr:uid="{00000000-0005-0000-0000-000085360000}"/>
    <cellStyle name="40% - Accent2 11 2 2 3" xfId="6079" xr:uid="{00000000-0005-0000-0000-000086360000}"/>
    <cellStyle name="40% - Accent2 11 2 2 3 2" xfId="23275" xr:uid="{00000000-0005-0000-0000-000087360000}"/>
    <cellStyle name="40% - Accent2 11 2 2 4" xfId="20118" xr:uid="{00000000-0005-0000-0000-000088360000}"/>
    <cellStyle name="40% - Accent2 11 2 2 5" xfId="12874" xr:uid="{00000000-0005-0000-0000-000089360000}"/>
    <cellStyle name="40% - Accent2 11 2 3" xfId="8090" xr:uid="{00000000-0005-0000-0000-00008A360000}"/>
    <cellStyle name="40% - Accent2 11 2 3 2" xfId="25286" xr:uid="{00000000-0005-0000-0000-00008B360000}"/>
    <cellStyle name="40% - Accent2 11 2 3 3" xfId="14885" xr:uid="{00000000-0005-0000-0000-00008C360000}"/>
    <cellStyle name="40% - Accent2 11 2 4" xfId="4482" xr:uid="{00000000-0005-0000-0000-00008D360000}"/>
    <cellStyle name="40% - Accent2 11 2 4 2" xfId="21678" xr:uid="{00000000-0005-0000-0000-00008E360000}"/>
    <cellStyle name="40% - Accent2 11 2 5" xfId="18521" xr:uid="{00000000-0005-0000-0000-00008F360000}"/>
    <cellStyle name="40% - Accent2 11 2 6" xfId="11277" xr:uid="{00000000-0005-0000-0000-000090360000}"/>
    <cellStyle name="40% - Accent2 11 3" xfId="1729" xr:uid="{00000000-0005-0000-0000-000091360000}"/>
    <cellStyle name="40% - Accent2 11 3 2" xfId="3318" xr:uid="{00000000-0005-0000-0000-000092360000}"/>
    <cellStyle name="40% - Accent2 11 3 2 2" xfId="10083" xr:uid="{00000000-0005-0000-0000-000093360000}"/>
    <cellStyle name="40% - Accent2 11 3 2 2 2" xfId="27279" xr:uid="{00000000-0005-0000-0000-000094360000}"/>
    <cellStyle name="40% - Accent2 11 3 2 2 3" xfId="16878" xr:uid="{00000000-0005-0000-0000-000095360000}"/>
    <cellStyle name="40% - Accent2 11 3 2 3" xfId="6475" xr:uid="{00000000-0005-0000-0000-000096360000}"/>
    <cellStyle name="40% - Accent2 11 3 2 3 2" xfId="23671" xr:uid="{00000000-0005-0000-0000-000097360000}"/>
    <cellStyle name="40% - Accent2 11 3 2 4" xfId="20514" xr:uid="{00000000-0005-0000-0000-000098360000}"/>
    <cellStyle name="40% - Accent2 11 3 2 5" xfId="13270" xr:uid="{00000000-0005-0000-0000-000099360000}"/>
    <cellStyle name="40% - Accent2 11 3 3" xfId="8498" xr:uid="{00000000-0005-0000-0000-00009A360000}"/>
    <cellStyle name="40% - Accent2 11 3 3 2" xfId="25694" xr:uid="{00000000-0005-0000-0000-00009B360000}"/>
    <cellStyle name="40% - Accent2 11 3 3 3" xfId="15293" xr:uid="{00000000-0005-0000-0000-00009C360000}"/>
    <cellStyle name="40% - Accent2 11 3 4" xfId="4890" xr:uid="{00000000-0005-0000-0000-00009D360000}"/>
    <cellStyle name="40% - Accent2 11 3 4 2" xfId="22086" xr:uid="{00000000-0005-0000-0000-00009E360000}"/>
    <cellStyle name="40% - Accent2 11 3 5" xfId="18929" xr:uid="{00000000-0005-0000-0000-00009F360000}"/>
    <cellStyle name="40% - Accent2 11 3 6" xfId="11685" xr:uid="{00000000-0005-0000-0000-0000A0360000}"/>
    <cellStyle name="40% - Accent2 11 4" xfId="2461" xr:uid="{00000000-0005-0000-0000-0000A1360000}"/>
    <cellStyle name="40% - Accent2 11 4 2" xfId="9226" xr:uid="{00000000-0005-0000-0000-0000A2360000}"/>
    <cellStyle name="40% - Accent2 11 4 2 2" xfId="26422" xr:uid="{00000000-0005-0000-0000-0000A3360000}"/>
    <cellStyle name="40% - Accent2 11 4 2 3" xfId="16021" xr:uid="{00000000-0005-0000-0000-0000A4360000}"/>
    <cellStyle name="40% - Accent2 11 4 3" xfId="5618" xr:uid="{00000000-0005-0000-0000-0000A5360000}"/>
    <cellStyle name="40% - Accent2 11 4 3 2" xfId="22814" xr:uid="{00000000-0005-0000-0000-0000A6360000}"/>
    <cellStyle name="40% - Accent2 11 4 4" xfId="19657" xr:uid="{00000000-0005-0000-0000-0000A7360000}"/>
    <cellStyle name="40% - Accent2 11 4 5" xfId="12413" xr:uid="{00000000-0005-0000-0000-0000A8360000}"/>
    <cellStyle name="40% - Accent2 11 5" xfId="913" xr:uid="{00000000-0005-0000-0000-0000A9360000}"/>
    <cellStyle name="40% - Accent2 11 5 2" xfId="7682" xr:uid="{00000000-0005-0000-0000-0000AA360000}"/>
    <cellStyle name="40% - Accent2 11 5 2 2" xfId="24878" xr:uid="{00000000-0005-0000-0000-0000AB360000}"/>
    <cellStyle name="40% - Accent2 11 5 3" xfId="18113" xr:uid="{00000000-0005-0000-0000-0000AC360000}"/>
    <cellStyle name="40% - Accent2 11 5 4" xfId="14477" xr:uid="{00000000-0005-0000-0000-0000AD360000}"/>
    <cellStyle name="40% - Accent2 11 6" xfId="6907" xr:uid="{00000000-0005-0000-0000-0000AE360000}"/>
    <cellStyle name="40% - Accent2 11 6 2" xfId="24103" xr:uid="{00000000-0005-0000-0000-0000AF360000}"/>
    <cellStyle name="40% - Accent2 11 6 3" xfId="13702" xr:uid="{00000000-0005-0000-0000-0000B0360000}"/>
    <cellStyle name="40% - Accent2 11 7" xfId="4074" xr:uid="{00000000-0005-0000-0000-0000B1360000}"/>
    <cellStyle name="40% - Accent2 11 7 2" xfId="21270" xr:uid="{00000000-0005-0000-0000-0000B2360000}"/>
    <cellStyle name="40% - Accent2 11 8" xfId="17338" xr:uid="{00000000-0005-0000-0000-0000B3360000}"/>
    <cellStyle name="40% - Accent2 11 9" xfId="10869" xr:uid="{00000000-0005-0000-0000-0000B4360000}"/>
    <cellStyle name="40% - Accent2 12" xfId="461" xr:uid="{00000000-0005-0000-0000-0000B5360000}"/>
    <cellStyle name="40% - Accent2 12 2" xfId="2497" xr:uid="{00000000-0005-0000-0000-0000B6360000}"/>
    <cellStyle name="40% - Accent2 12 2 2" xfId="9262" xr:uid="{00000000-0005-0000-0000-0000B7360000}"/>
    <cellStyle name="40% - Accent2 12 2 2 2" xfId="26458" xr:uid="{00000000-0005-0000-0000-0000B8360000}"/>
    <cellStyle name="40% - Accent2 12 2 2 3" xfId="16057" xr:uid="{00000000-0005-0000-0000-0000B9360000}"/>
    <cellStyle name="40% - Accent2 12 2 3" xfId="5654" xr:uid="{00000000-0005-0000-0000-0000BA360000}"/>
    <cellStyle name="40% - Accent2 12 2 3 2" xfId="22850" xr:uid="{00000000-0005-0000-0000-0000BB360000}"/>
    <cellStyle name="40% - Accent2 12 2 4" xfId="19693" xr:uid="{00000000-0005-0000-0000-0000BC360000}"/>
    <cellStyle name="40% - Accent2 12 2 5" xfId="12449" xr:uid="{00000000-0005-0000-0000-0000BD360000}"/>
    <cellStyle name="40% - Accent2 12 3" xfId="825" xr:uid="{00000000-0005-0000-0000-0000BE360000}"/>
    <cellStyle name="40% - Accent2 12 3 2" xfId="7594" xr:uid="{00000000-0005-0000-0000-0000BF360000}"/>
    <cellStyle name="40% - Accent2 12 3 2 2" xfId="24790" xr:uid="{00000000-0005-0000-0000-0000C0360000}"/>
    <cellStyle name="40% - Accent2 12 3 3" xfId="18025" xr:uid="{00000000-0005-0000-0000-0000C1360000}"/>
    <cellStyle name="40% - Accent2 12 3 4" xfId="14389" xr:uid="{00000000-0005-0000-0000-0000C2360000}"/>
    <cellStyle name="40% - Accent2 12 4" xfId="7230" xr:uid="{00000000-0005-0000-0000-0000C3360000}"/>
    <cellStyle name="40% - Accent2 12 4 2" xfId="24426" xr:uid="{00000000-0005-0000-0000-0000C4360000}"/>
    <cellStyle name="40% - Accent2 12 4 3" xfId="14025" xr:uid="{00000000-0005-0000-0000-0000C5360000}"/>
    <cellStyle name="40% - Accent2 12 5" xfId="3986" xr:uid="{00000000-0005-0000-0000-0000C6360000}"/>
    <cellStyle name="40% - Accent2 12 5 2" xfId="21182" xr:uid="{00000000-0005-0000-0000-0000C7360000}"/>
    <cellStyle name="40% - Accent2 12 6" xfId="17661" xr:uid="{00000000-0005-0000-0000-0000C8360000}"/>
    <cellStyle name="40% - Accent2 12 7" xfId="10781" xr:uid="{00000000-0005-0000-0000-0000C9360000}"/>
    <cellStyle name="40% - Accent2 13" xfId="475" xr:uid="{00000000-0005-0000-0000-0000CA360000}"/>
    <cellStyle name="40% - Accent2 13 2" xfId="2511" xr:uid="{00000000-0005-0000-0000-0000CB360000}"/>
    <cellStyle name="40% - Accent2 13 2 2" xfId="9276" xr:uid="{00000000-0005-0000-0000-0000CC360000}"/>
    <cellStyle name="40% - Accent2 13 2 2 2" xfId="26472" xr:uid="{00000000-0005-0000-0000-0000CD360000}"/>
    <cellStyle name="40% - Accent2 13 2 2 3" xfId="16071" xr:uid="{00000000-0005-0000-0000-0000CE360000}"/>
    <cellStyle name="40% - Accent2 13 2 3" xfId="5668" xr:uid="{00000000-0005-0000-0000-0000CF360000}"/>
    <cellStyle name="40% - Accent2 13 2 3 2" xfId="22864" xr:uid="{00000000-0005-0000-0000-0000D0360000}"/>
    <cellStyle name="40% - Accent2 13 2 4" xfId="19707" xr:uid="{00000000-0005-0000-0000-0000D1360000}"/>
    <cellStyle name="40% - Accent2 13 2 5" xfId="12463" xr:uid="{00000000-0005-0000-0000-0000D2360000}"/>
    <cellStyle name="40% - Accent2 13 3" xfId="1233" xr:uid="{00000000-0005-0000-0000-0000D3360000}"/>
    <cellStyle name="40% - Accent2 13 3 2" xfId="8002" xr:uid="{00000000-0005-0000-0000-0000D4360000}"/>
    <cellStyle name="40% - Accent2 13 3 2 2" xfId="25198" xr:uid="{00000000-0005-0000-0000-0000D5360000}"/>
    <cellStyle name="40% - Accent2 13 3 3" xfId="18433" xr:uid="{00000000-0005-0000-0000-0000D6360000}"/>
    <cellStyle name="40% - Accent2 13 3 4" xfId="14797" xr:uid="{00000000-0005-0000-0000-0000D7360000}"/>
    <cellStyle name="40% - Accent2 13 4" xfId="7244" xr:uid="{00000000-0005-0000-0000-0000D8360000}"/>
    <cellStyle name="40% - Accent2 13 4 2" xfId="24440" xr:uid="{00000000-0005-0000-0000-0000D9360000}"/>
    <cellStyle name="40% - Accent2 13 4 3" xfId="14039" xr:uid="{00000000-0005-0000-0000-0000DA360000}"/>
    <cellStyle name="40% - Accent2 13 5" xfId="4394" xr:uid="{00000000-0005-0000-0000-0000DB360000}"/>
    <cellStyle name="40% - Accent2 13 5 2" xfId="21590" xr:uid="{00000000-0005-0000-0000-0000DC360000}"/>
    <cellStyle name="40% - Accent2 13 6" xfId="17675" xr:uid="{00000000-0005-0000-0000-0000DD360000}"/>
    <cellStyle name="40% - Accent2 13 7" xfId="11189" xr:uid="{00000000-0005-0000-0000-0000DE360000}"/>
    <cellStyle name="40% - Accent2 14" xfId="489" xr:uid="{00000000-0005-0000-0000-0000DF360000}"/>
    <cellStyle name="40% - Accent2 14 2" xfId="2523" xr:uid="{00000000-0005-0000-0000-0000E0360000}"/>
    <cellStyle name="40% - Accent2 14 2 2" xfId="9288" xr:uid="{00000000-0005-0000-0000-0000E1360000}"/>
    <cellStyle name="40% - Accent2 14 2 2 2" xfId="26484" xr:uid="{00000000-0005-0000-0000-0000E2360000}"/>
    <cellStyle name="40% - Accent2 14 2 2 3" xfId="16083" xr:uid="{00000000-0005-0000-0000-0000E3360000}"/>
    <cellStyle name="40% - Accent2 14 2 3" xfId="5680" xr:uid="{00000000-0005-0000-0000-0000E4360000}"/>
    <cellStyle name="40% - Accent2 14 2 3 2" xfId="22876" xr:uid="{00000000-0005-0000-0000-0000E5360000}"/>
    <cellStyle name="40% - Accent2 14 2 4" xfId="19719" xr:uid="{00000000-0005-0000-0000-0000E6360000}"/>
    <cellStyle name="40% - Accent2 14 2 5" xfId="12475" xr:uid="{00000000-0005-0000-0000-0000E7360000}"/>
    <cellStyle name="40% - Accent2 14 3" xfId="1641" xr:uid="{00000000-0005-0000-0000-0000E8360000}"/>
    <cellStyle name="40% - Accent2 14 3 2" xfId="8410" xr:uid="{00000000-0005-0000-0000-0000E9360000}"/>
    <cellStyle name="40% - Accent2 14 3 2 2" xfId="25606" xr:uid="{00000000-0005-0000-0000-0000EA360000}"/>
    <cellStyle name="40% - Accent2 14 3 3" xfId="18841" xr:uid="{00000000-0005-0000-0000-0000EB360000}"/>
    <cellStyle name="40% - Accent2 14 3 4" xfId="15205" xr:uid="{00000000-0005-0000-0000-0000EC360000}"/>
    <cellStyle name="40% - Accent2 14 4" xfId="7258" xr:uid="{00000000-0005-0000-0000-0000ED360000}"/>
    <cellStyle name="40% - Accent2 14 4 2" xfId="24454" xr:uid="{00000000-0005-0000-0000-0000EE360000}"/>
    <cellStyle name="40% - Accent2 14 4 3" xfId="14053" xr:uid="{00000000-0005-0000-0000-0000EF360000}"/>
    <cellStyle name="40% - Accent2 14 5" xfId="4802" xr:uid="{00000000-0005-0000-0000-0000F0360000}"/>
    <cellStyle name="40% - Accent2 14 5 2" xfId="21998" xr:uid="{00000000-0005-0000-0000-0000F1360000}"/>
    <cellStyle name="40% - Accent2 14 6" xfId="17689" xr:uid="{00000000-0005-0000-0000-0000F2360000}"/>
    <cellStyle name="40% - Accent2 14 7" xfId="11597" xr:uid="{00000000-0005-0000-0000-0000F3360000}"/>
    <cellStyle name="40% - Accent2 15" xfId="2052" xr:uid="{00000000-0005-0000-0000-0000F4360000}"/>
    <cellStyle name="40% - Accent2 15 2" xfId="3638" xr:uid="{00000000-0005-0000-0000-0000F5360000}"/>
    <cellStyle name="40% - Accent2 15 2 2" xfId="10403" xr:uid="{00000000-0005-0000-0000-0000F6360000}"/>
    <cellStyle name="40% - Accent2 15 2 2 2" xfId="27599" xr:uid="{00000000-0005-0000-0000-0000F7360000}"/>
    <cellStyle name="40% - Accent2 15 2 2 3" xfId="17198" xr:uid="{00000000-0005-0000-0000-0000F8360000}"/>
    <cellStyle name="40% - Accent2 15 2 3" xfId="6795" xr:uid="{00000000-0005-0000-0000-0000F9360000}"/>
    <cellStyle name="40% - Accent2 15 2 3 2" xfId="23991" xr:uid="{00000000-0005-0000-0000-0000FA360000}"/>
    <cellStyle name="40% - Accent2 15 2 4" xfId="20834" xr:uid="{00000000-0005-0000-0000-0000FB360000}"/>
    <cellStyle name="40% - Accent2 15 2 5" xfId="13590" xr:uid="{00000000-0005-0000-0000-0000FC360000}"/>
    <cellStyle name="40% - Accent2 15 3" xfId="8821" xr:uid="{00000000-0005-0000-0000-0000FD360000}"/>
    <cellStyle name="40% - Accent2 15 3 2" xfId="26017" xr:uid="{00000000-0005-0000-0000-0000FE360000}"/>
    <cellStyle name="40% - Accent2 15 3 3" xfId="15616" xr:uid="{00000000-0005-0000-0000-0000FF360000}"/>
    <cellStyle name="40% - Accent2 15 4" xfId="5213" xr:uid="{00000000-0005-0000-0000-000000370000}"/>
    <cellStyle name="40% - Accent2 15 4 2" xfId="22409" xr:uid="{00000000-0005-0000-0000-000001370000}"/>
    <cellStyle name="40% - Accent2 15 5" xfId="19252" xr:uid="{00000000-0005-0000-0000-000002370000}"/>
    <cellStyle name="40% - Accent2 15 6" xfId="12008" xr:uid="{00000000-0005-0000-0000-000003370000}"/>
    <cellStyle name="40% - Accent2 16" xfId="2066" xr:uid="{00000000-0005-0000-0000-000004370000}"/>
    <cellStyle name="40% - Accent2 16 2" xfId="3650" xr:uid="{00000000-0005-0000-0000-000005370000}"/>
    <cellStyle name="40% - Accent2 16 2 2" xfId="10415" xr:uid="{00000000-0005-0000-0000-000006370000}"/>
    <cellStyle name="40% - Accent2 16 2 2 2" xfId="27611" xr:uid="{00000000-0005-0000-0000-000007370000}"/>
    <cellStyle name="40% - Accent2 16 2 2 3" xfId="17210" xr:uid="{00000000-0005-0000-0000-000008370000}"/>
    <cellStyle name="40% - Accent2 16 2 3" xfId="6807" xr:uid="{00000000-0005-0000-0000-000009370000}"/>
    <cellStyle name="40% - Accent2 16 2 3 2" xfId="24003" xr:uid="{00000000-0005-0000-0000-00000A370000}"/>
    <cellStyle name="40% - Accent2 16 2 4" xfId="20846" xr:uid="{00000000-0005-0000-0000-00000B370000}"/>
    <cellStyle name="40% - Accent2 16 2 5" xfId="13602" xr:uid="{00000000-0005-0000-0000-00000C370000}"/>
    <cellStyle name="40% - Accent2 16 3" xfId="8835" xr:uid="{00000000-0005-0000-0000-00000D370000}"/>
    <cellStyle name="40% - Accent2 16 3 2" xfId="26031" xr:uid="{00000000-0005-0000-0000-00000E370000}"/>
    <cellStyle name="40% - Accent2 16 3 3" xfId="15630" xr:uid="{00000000-0005-0000-0000-00000F370000}"/>
    <cellStyle name="40% - Accent2 16 4" xfId="5227" xr:uid="{00000000-0005-0000-0000-000010370000}"/>
    <cellStyle name="40% - Accent2 16 4 2" xfId="22423" xr:uid="{00000000-0005-0000-0000-000011370000}"/>
    <cellStyle name="40% - Accent2 16 5" xfId="19266" xr:uid="{00000000-0005-0000-0000-000012370000}"/>
    <cellStyle name="40% - Accent2 16 6" xfId="12022" xr:uid="{00000000-0005-0000-0000-000013370000}"/>
    <cellStyle name="40% - Accent2 17" xfId="2081" xr:uid="{00000000-0005-0000-0000-000014370000}"/>
    <cellStyle name="40% - Accent2 17 2" xfId="8850" xr:uid="{00000000-0005-0000-0000-000015370000}"/>
    <cellStyle name="40% - Accent2 17 2 2" xfId="26046" xr:uid="{00000000-0005-0000-0000-000016370000}"/>
    <cellStyle name="40% - Accent2 17 2 3" xfId="15645" xr:uid="{00000000-0005-0000-0000-000017370000}"/>
    <cellStyle name="40% - Accent2 17 3" xfId="5242" xr:uid="{00000000-0005-0000-0000-000018370000}"/>
    <cellStyle name="40% - Accent2 17 3 2" xfId="22438" xr:uid="{00000000-0005-0000-0000-000019370000}"/>
    <cellStyle name="40% - Accent2 17 4" xfId="19281" xr:uid="{00000000-0005-0000-0000-00001A370000}"/>
    <cellStyle name="40% - Accent2 17 5" xfId="12037" xr:uid="{00000000-0005-0000-0000-00001B370000}"/>
    <cellStyle name="40% - Accent2 18" xfId="505" xr:uid="{00000000-0005-0000-0000-00001C370000}"/>
    <cellStyle name="40% - Accent2 18 2" xfId="7274" xr:uid="{00000000-0005-0000-0000-00001D370000}"/>
    <cellStyle name="40% - Accent2 18 2 2" xfId="24470" xr:uid="{00000000-0005-0000-0000-00001E370000}"/>
    <cellStyle name="40% - Accent2 18 3" xfId="17705" xr:uid="{00000000-0005-0000-0000-00001F370000}"/>
    <cellStyle name="40% - Accent2 18 4" xfId="14069" xr:uid="{00000000-0005-0000-0000-000020370000}"/>
    <cellStyle name="40% - Accent2 19" xfId="6819" xr:uid="{00000000-0005-0000-0000-000021370000}"/>
    <cellStyle name="40% - Accent2 19 2" xfId="24015" xr:uid="{00000000-0005-0000-0000-000022370000}"/>
    <cellStyle name="40% - Accent2 19 3" xfId="13614" xr:uid="{00000000-0005-0000-0000-000023370000}"/>
    <cellStyle name="40% - Accent2 2" xfId="58" xr:uid="{00000000-0005-0000-0000-000024370000}"/>
    <cellStyle name="40% - Accent2 2 10" xfId="1659" xr:uid="{00000000-0005-0000-0000-000025370000}"/>
    <cellStyle name="40% - Accent2 2 10 2" xfId="3248" xr:uid="{00000000-0005-0000-0000-000026370000}"/>
    <cellStyle name="40% - Accent2 2 10 2 2" xfId="10013" xr:uid="{00000000-0005-0000-0000-000027370000}"/>
    <cellStyle name="40% - Accent2 2 10 2 2 2" xfId="27209" xr:uid="{00000000-0005-0000-0000-000028370000}"/>
    <cellStyle name="40% - Accent2 2 10 2 2 3" xfId="16808" xr:uid="{00000000-0005-0000-0000-000029370000}"/>
    <cellStyle name="40% - Accent2 2 10 2 3" xfId="6405" xr:uid="{00000000-0005-0000-0000-00002A370000}"/>
    <cellStyle name="40% - Accent2 2 10 2 3 2" xfId="23601" xr:uid="{00000000-0005-0000-0000-00002B370000}"/>
    <cellStyle name="40% - Accent2 2 10 2 4" xfId="20444" xr:uid="{00000000-0005-0000-0000-00002C370000}"/>
    <cellStyle name="40% - Accent2 2 10 2 5" xfId="13200" xr:uid="{00000000-0005-0000-0000-00002D370000}"/>
    <cellStyle name="40% - Accent2 2 10 3" xfId="8428" xr:uid="{00000000-0005-0000-0000-00002E370000}"/>
    <cellStyle name="40% - Accent2 2 10 3 2" xfId="25624" xr:uid="{00000000-0005-0000-0000-00002F370000}"/>
    <cellStyle name="40% - Accent2 2 10 3 3" xfId="15223" xr:uid="{00000000-0005-0000-0000-000030370000}"/>
    <cellStyle name="40% - Accent2 2 10 4" xfId="4820" xr:uid="{00000000-0005-0000-0000-000031370000}"/>
    <cellStyle name="40% - Accent2 2 10 4 2" xfId="22016" xr:uid="{00000000-0005-0000-0000-000032370000}"/>
    <cellStyle name="40% - Accent2 2 10 5" xfId="18859" xr:uid="{00000000-0005-0000-0000-000033370000}"/>
    <cellStyle name="40% - Accent2 2 10 6" xfId="11615" xr:uid="{00000000-0005-0000-0000-000034370000}"/>
    <cellStyle name="40% - Accent2 2 11" xfId="2100" xr:uid="{00000000-0005-0000-0000-000035370000}"/>
    <cellStyle name="40% - Accent2 2 11 2" xfId="8866" xr:uid="{00000000-0005-0000-0000-000036370000}"/>
    <cellStyle name="40% - Accent2 2 11 2 2" xfId="26062" xr:uid="{00000000-0005-0000-0000-000037370000}"/>
    <cellStyle name="40% - Accent2 2 11 2 3" xfId="15661" xr:uid="{00000000-0005-0000-0000-000038370000}"/>
    <cellStyle name="40% - Accent2 2 11 3" xfId="5258" xr:uid="{00000000-0005-0000-0000-000039370000}"/>
    <cellStyle name="40% - Accent2 2 11 3 2" xfId="22454" xr:uid="{00000000-0005-0000-0000-00003A370000}"/>
    <cellStyle name="40% - Accent2 2 11 4" xfId="19297" xr:uid="{00000000-0005-0000-0000-00003B370000}"/>
    <cellStyle name="40% - Accent2 2 11 5" xfId="12053" xr:uid="{00000000-0005-0000-0000-00003C370000}"/>
    <cellStyle name="40% - Accent2 2 12" xfId="517" xr:uid="{00000000-0005-0000-0000-00003D370000}"/>
    <cellStyle name="40% - Accent2 2 12 2" xfId="7286" xr:uid="{00000000-0005-0000-0000-00003E370000}"/>
    <cellStyle name="40% - Accent2 2 12 2 2" xfId="24482" xr:uid="{00000000-0005-0000-0000-00003F370000}"/>
    <cellStyle name="40% - Accent2 2 12 3" xfId="17717" xr:uid="{00000000-0005-0000-0000-000040370000}"/>
    <cellStyle name="40% - Accent2 2 12 4" xfId="14081" xr:uid="{00000000-0005-0000-0000-000041370000}"/>
    <cellStyle name="40% - Accent2 2 13" xfId="6837" xr:uid="{00000000-0005-0000-0000-000042370000}"/>
    <cellStyle name="40% - Accent2 2 13 2" xfId="24033" xr:uid="{00000000-0005-0000-0000-000043370000}"/>
    <cellStyle name="40% - Accent2 2 13 3" xfId="13632" xr:uid="{00000000-0005-0000-0000-000044370000}"/>
    <cellStyle name="40% - Accent2 2 14" xfId="3678" xr:uid="{00000000-0005-0000-0000-000045370000}"/>
    <cellStyle name="40% - Accent2 2 14 2" xfId="20874" xr:uid="{00000000-0005-0000-0000-000046370000}"/>
    <cellStyle name="40% - Accent2 2 15" xfId="17268" xr:uid="{00000000-0005-0000-0000-000047370000}"/>
    <cellStyle name="40% - Accent2 2 16" xfId="27685" xr:uid="{00000000-0005-0000-0000-000048370000}"/>
    <cellStyle name="40% - Accent2 2 17" xfId="10473" xr:uid="{00000000-0005-0000-0000-000049370000}"/>
    <cellStyle name="40% - Accent2 2 2" xfId="88" xr:uid="{00000000-0005-0000-0000-00004A370000}"/>
    <cellStyle name="40% - Accent2 2 2 10" xfId="6863" xr:uid="{00000000-0005-0000-0000-00004B370000}"/>
    <cellStyle name="40% - Accent2 2 2 10 2" xfId="24059" xr:uid="{00000000-0005-0000-0000-00004C370000}"/>
    <cellStyle name="40% - Accent2 2 2 10 3" xfId="13658" xr:uid="{00000000-0005-0000-0000-00004D370000}"/>
    <cellStyle name="40% - Accent2 2 2 11" xfId="3734" xr:uid="{00000000-0005-0000-0000-00004E370000}"/>
    <cellStyle name="40% - Accent2 2 2 11 2" xfId="20930" xr:uid="{00000000-0005-0000-0000-00004F370000}"/>
    <cellStyle name="40% - Accent2 2 2 12" xfId="17294" xr:uid="{00000000-0005-0000-0000-000050370000}"/>
    <cellStyle name="40% - Accent2 2 2 13" xfId="27741" xr:uid="{00000000-0005-0000-0000-000051370000}"/>
    <cellStyle name="40% - Accent2 2 2 14" xfId="10529" xr:uid="{00000000-0005-0000-0000-000052370000}"/>
    <cellStyle name="40% - Accent2 2 2 2" xfId="292" xr:uid="{00000000-0005-0000-0000-000053370000}"/>
    <cellStyle name="40% - Accent2 2 2 2 10" xfId="27827" xr:uid="{00000000-0005-0000-0000-000054370000}"/>
    <cellStyle name="40% - Accent2 2 2 2 11" xfId="10615" xr:uid="{00000000-0005-0000-0000-000055370000}"/>
    <cellStyle name="40% - Accent2 2 2 2 2" xfId="1067" xr:uid="{00000000-0005-0000-0000-000056370000}"/>
    <cellStyle name="40% - Accent2 2 2 2 2 2" xfId="2680" xr:uid="{00000000-0005-0000-0000-000057370000}"/>
    <cellStyle name="40% - Accent2 2 2 2 2 2 2" xfId="9445" xr:uid="{00000000-0005-0000-0000-000058370000}"/>
    <cellStyle name="40% - Accent2 2 2 2 2 2 2 2" xfId="26641" xr:uid="{00000000-0005-0000-0000-000059370000}"/>
    <cellStyle name="40% - Accent2 2 2 2 2 2 2 3" xfId="16240" xr:uid="{00000000-0005-0000-0000-00005A370000}"/>
    <cellStyle name="40% - Accent2 2 2 2 2 2 3" xfId="5837" xr:uid="{00000000-0005-0000-0000-00005B370000}"/>
    <cellStyle name="40% - Accent2 2 2 2 2 2 3 2" xfId="23033" xr:uid="{00000000-0005-0000-0000-00005C370000}"/>
    <cellStyle name="40% - Accent2 2 2 2 2 2 4" xfId="19876" xr:uid="{00000000-0005-0000-0000-00005D370000}"/>
    <cellStyle name="40% - Accent2 2 2 2 2 2 5" xfId="12632" xr:uid="{00000000-0005-0000-0000-00005E370000}"/>
    <cellStyle name="40% - Accent2 2 2 2 2 3" xfId="7836" xr:uid="{00000000-0005-0000-0000-00005F370000}"/>
    <cellStyle name="40% - Accent2 2 2 2 2 3 2" xfId="25032" xr:uid="{00000000-0005-0000-0000-000060370000}"/>
    <cellStyle name="40% - Accent2 2 2 2 2 3 3" xfId="14631" xr:uid="{00000000-0005-0000-0000-000061370000}"/>
    <cellStyle name="40% - Accent2 2 2 2 2 4" xfId="4228" xr:uid="{00000000-0005-0000-0000-000062370000}"/>
    <cellStyle name="40% - Accent2 2 2 2 2 4 2" xfId="21424" xr:uid="{00000000-0005-0000-0000-000063370000}"/>
    <cellStyle name="40% - Accent2 2 2 2 2 5" xfId="18267" xr:uid="{00000000-0005-0000-0000-000064370000}"/>
    <cellStyle name="40% - Accent2 2 2 2 2 6" xfId="11023" xr:uid="{00000000-0005-0000-0000-000065370000}"/>
    <cellStyle name="40% - Accent2 2 2 2 3" xfId="1475" xr:uid="{00000000-0005-0000-0000-000066370000}"/>
    <cellStyle name="40% - Accent2 2 2 2 3 2" xfId="3076" xr:uid="{00000000-0005-0000-0000-000067370000}"/>
    <cellStyle name="40% - Accent2 2 2 2 3 2 2" xfId="9841" xr:uid="{00000000-0005-0000-0000-000068370000}"/>
    <cellStyle name="40% - Accent2 2 2 2 3 2 2 2" xfId="27037" xr:uid="{00000000-0005-0000-0000-000069370000}"/>
    <cellStyle name="40% - Accent2 2 2 2 3 2 2 3" xfId="16636" xr:uid="{00000000-0005-0000-0000-00006A370000}"/>
    <cellStyle name="40% - Accent2 2 2 2 3 2 3" xfId="6233" xr:uid="{00000000-0005-0000-0000-00006B370000}"/>
    <cellStyle name="40% - Accent2 2 2 2 3 2 3 2" xfId="23429" xr:uid="{00000000-0005-0000-0000-00006C370000}"/>
    <cellStyle name="40% - Accent2 2 2 2 3 2 4" xfId="20272" xr:uid="{00000000-0005-0000-0000-00006D370000}"/>
    <cellStyle name="40% - Accent2 2 2 2 3 2 5" xfId="13028" xr:uid="{00000000-0005-0000-0000-00006E370000}"/>
    <cellStyle name="40% - Accent2 2 2 2 3 3" xfId="8244" xr:uid="{00000000-0005-0000-0000-00006F370000}"/>
    <cellStyle name="40% - Accent2 2 2 2 3 3 2" xfId="25440" xr:uid="{00000000-0005-0000-0000-000070370000}"/>
    <cellStyle name="40% - Accent2 2 2 2 3 3 3" xfId="15039" xr:uid="{00000000-0005-0000-0000-000071370000}"/>
    <cellStyle name="40% - Accent2 2 2 2 3 4" xfId="4636" xr:uid="{00000000-0005-0000-0000-000072370000}"/>
    <cellStyle name="40% - Accent2 2 2 2 3 4 2" xfId="21832" xr:uid="{00000000-0005-0000-0000-000073370000}"/>
    <cellStyle name="40% - Accent2 2 2 2 3 5" xfId="18675" xr:uid="{00000000-0005-0000-0000-000074370000}"/>
    <cellStyle name="40% - Accent2 2 2 2 3 6" xfId="11431" xr:uid="{00000000-0005-0000-0000-000075370000}"/>
    <cellStyle name="40% - Accent2 2 2 2 4" xfId="1883" xr:uid="{00000000-0005-0000-0000-000076370000}"/>
    <cellStyle name="40% - Accent2 2 2 2 4 2" xfId="3472" xr:uid="{00000000-0005-0000-0000-000077370000}"/>
    <cellStyle name="40% - Accent2 2 2 2 4 2 2" xfId="10237" xr:uid="{00000000-0005-0000-0000-000078370000}"/>
    <cellStyle name="40% - Accent2 2 2 2 4 2 2 2" xfId="27433" xr:uid="{00000000-0005-0000-0000-000079370000}"/>
    <cellStyle name="40% - Accent2 2 2 2 4 2 2 3" xfId="17032" xr:uid="{00000000-0005-0000-0000-00007A370000}"/>
    <cellStyle name="40% - Accent2 2 2 2 4 2 3" xfId="6629" xr:uid="{00000000-0005-0000-0000-00007B370000}"/>
    <cellStyle name="40% - Accent2 2 2 2 4 2 3 2" xfId="23825" xr:uid="{00000000-0005-0000-0000-00007C370000}"/>
    <cellStyle name="40% - Accent2 2 2 2 4 2 4" xfId="20668" xr:uid="{00000000-0005-0000-0000-00007D370000}"/>
    <cellStyle name="40% - Accent2 2 2 2 4 2 5" xfId="13424" xr:uid="{00000000-0005-0000-0000-00007E370000}"/>
    <cellStyle name="40% - Accent2 2 2 2 4 3" xfId="8652" xr:uid="{00000000-0005-0000-0000-00007F370000}"/>
    <cellStyle name="40% - Accent2 2 2 2 4 3 2" xfId="25848" xr:uid="{00000000-0005-0000-0000-000080370000}"/>
    <cellStyle name="40% - Accent2 2 2 2 4 3 3" xfId="15447" xr:uid="{00000000-0005-0000-0000-000081370000}"/>
    <cellStyle name="40% - Accent2 2 2 2 4 4" xfId="5044" xr:uid="{00000000-0005-0000-0000-000082370000}"/>
    <cellStyle name="40% - Accent2 2 2 2 4 4 2" xfId="22240" xr:uid="{00000000-0005-0000-0000-000083370000}"/>
    <cellStyle name="40% - Accent2 2 2 2 4 5" xfId="19083" xr:uid="{00000000-0005-0000-0000-000084370000}"/>
    <cellStyle name="40% - Accent2 2 2 2 4 6" xfId="11839" xr:uid="{00000000-0005-0000-0000-000085370000}"/>
    <cellStyle name="40% - Accent2 2 2 2 5" xfId="2242" xr:uid="{00000000-0005-0000-0000-000086370000}"/>
    <cellStyle name="40% - Accent2 2 2 2 5 2" xfId="9008" xr:uid="{00000000-0005-0000-0000-000087370000}"/>
    <cellStyle name="40% - Accent2 2 2 2 5 2 2" xfId="26204" xr:uid="{00000000-0005-0000-0000-000088370000}"/>
    <cellStyle name="40% - Accent2 2 2 2 5 2 3" xfId="15803" xr:uid="{00000000-0005-0000-0000-000089370000}"/>
    <cellStyle name="40% - Accent2 2 2 2 5 3" xfId="5400" xr:uid="{00000000-0005-0000-0000-00008A370000}"/>
    <cellStyle name="40% - Accent2 2 2 2 5 3 2" xfId="22596" xr:uid="{00000000-0005-0000-0000-00008B370000}"/>
    <cellStyle name="40% - Accent2 2 2 2 5 4" xfId="19439" xr:uid="{00000000-0005-0000-0000-00008C370000}"/>
    <cellStyle name="40% - Accent2 2 2 2 5 5" xfId="12195" xr:uid="{00000000-0005-0000-0000-00008D370000}"/>
    <cellStyle name="40% - Accent2 2 2 2 6" xfId="659" xr:uid="{00000000-0005-0000-0000-00008E370000}"/>
    <cellStyle name="40% - Accent2 2 2 2 6 2" xfId="7428" xr:uid="{00000000-0005-0000-0000-00008F370000}"/>
    <cellStyle name="40% - Accent2 2 2 2 6 2 2" xfId="24624" xr:uid="{00000000-0005-0000-0000-000090370000}"/>
    <cellStyle name="40% - Accent2 2 2 2 6 3" xfId="17859" xr:uid="{00000000-0005-0000-0000-000091370000}"/>
    <cellStyle name="40% - Accent2 2 2 2 6 4" xfId="14223" xr:uid="{00000000-0005-0000-0000-000092370000}"/>
    <cellStyle name="40% - Accent2 2 2 2 7" xfId="7061" xr:uid="{00000000-0005-0000-0000-000093370000}"/>
    <cellStyle name="40% - Accent2 2 2 2 7 2" xfId="24257" xr:uid="{00000000-0005-0000-0000-000094370000}"/>
    <cellStyle name="40% - Accent2 2 2 2 7 3" xfId="13856" xr:uid="{00000000-0005-0000-0000-000095370000}"/>
    <cellStyle name="40% - Accent2 2 2 2 8" xfId="3820" xr:uid="{00000000-0005-0000-0000-000096370000}"/>
    <cellStyle name="40% - Accent2 2 2 2 8 2" xfId="21016" xr:uid="{00000000-0005-0000-0000-000097370000}"/>
    <cellStyle name="40% - Accent2 2 2 2 9" xfId="17492" xr:uid="{00000000-0005-0000-0000-000098370000}"/>
    <cellStyle name="40% - Accent2 2 2 3" xfId="390" xr:uid="{00000000-0005-0000-0000-000099370000}"/>
    <cellStyle name="40% - Accent2 2 2 3 10" xfId="27925" xr:uid="{00000000-0005-0000-0000-00009A370000}"/>
    <cellStyle name="40% - Accent2 2 2 3 11" xfId="10713" xr:uid="{00000000-0005-0000-0000-00009B370000}"/>
    <cellStyle name="40% - Accent2 2 2 3 2" xfId="1165" xr:uid="{00000000-0005-0000-0000-00009C370000}"/>
    <cellStyle name="40% - Accent2 2 2 3 2 2" xfId="2778" xr:uid="{00000000-0005-0000-0000-00009D370000}"/>
    <cellStyle name="40% - Accent2 2 2 3 2 2 2" xfId="9543" xr:uid="{00000000-0005-0000-0000-00009E370000}"/>
    <cellStyle name="40% - Accent2 2 2 3 2 2 2 2" xfId="26739" xr:uid="{00000000-0005-0000-0000-00009F370000}"/>
    <cellStyle name="40% - Accent2 2 2 3 2 2 2 3" xfId="16338" xr:uid="{00000000-0005-0000-0000-0000A0370000}"/>
    <cellStyle name="40% - Accent2 2 2 3 2 2 3" xfId="5935" xr:uid="{00000000-0005-0000-0000-0000A1370000}"/>
    <cellStyle name="40% - Accent2 2 2 3 2 2 3 2" xfId="23131" xr:uid="{00000000-0005-0000-0000-0000A2370000}"/>
    <cellStyle name="40% - Accent2 2 2 3 2 2 4" xfId="19974" xr:uid="{00000000-0005-0000-0000-0000A3370000}"/>
    <cellStyle name="40% - Accent2 2 2 3 2 2 5" xfId="12730" xr:uid="{00000000-0005-0000-0000-0000A4370000}"/>
    <cellStyle name="40% - Accent2 2 2 3 2 3" xfId="7934" xr:uid="{00000000-0005-0000-0000-0000A5370000}"/>
    <cellStyle name="40% - Accent2 2 2 3 2 3 2" xfId="25130" xr:uid="{00000000-0005-0000-0000-0000A6370000}"/>
    <cellStyle name="40% - Accent2 2 2 3 2 3 3" xfId="14729" xr:uid="{00000000-0005-0000-0000-0000A7370000}"/>
    <cellStyle name="40% - Accent2 2 2 3 2 4" xfId="4326" xr:uid="{00000000-0005-0000-0000-0000A8370000}"/>
    <cellStyle name="40% - Accent2 2 2 3 2 4 2" xfId="21522" xr:uid="{00000000-0005-0000-0000-0000A9370000}"/>
    <cellStyle name="40% - Accent2 2 2 3 2 5" xfId="18365" xr:uid="{00000000-0005-0000-0000-0000AA370000}"/>
    <cellStyle name="40% - Accent2 2 2 3 2 6" xfId="11121" xr:uid="{00000000-0005-0000-0000-0000AB370000}"/>
    <cellStyle name="40% - Accent2 2 2 3 3" xfId="1573" xr:uid="{00000000-0005-0000-0000-0000AC370000}"/>
    <cellStyle name="40% - Accent2 2 2 3 3 2" xfId="3174" xr:uid="{00000000-0005-0000-0000-0000AD370000}"/>
    <cellStyle name="40% - Accent2 2 2 3 3 2 2" xfId="9939" xr:uid="{00000000-0005-0000-0000-0000AE370000}"/>
    <cellStyle name="40% - Accent2 2 2 3 3 2 2 2" xfId="27135" xr:uid="{00000000-0005-0000-0000-0000AF370000}"/>
    <cellStyle name="40% - Accent2 2 2 3 3 2 2 3" xfId="16734" xr:uid="{00000000-0005-0000-0000-0000B0370000}"/>
    <cellStyle name="40% - Accent2 2 2 3 3 2 3" xfId="6331" xr:uid="{00000000-0005-0000-0000-0000B1370000}"/>
    <cellStyle name="40% - Accent2 2 2 3 3 2 3 2" xfId="23527" xr:uid="{00000000-0005-0000-0000-0000B2370000}"/>
    <cellStyle name="40% - Accent2 2 2 3 3 2 4" xfId="20370" xr:uid="{00000000-0005-0000-0000-0000B3370000}"/>
    <cellStyle name="40% - Accent2 2 2 3 3 2 5" xfId="13126" xr:uid="{00000000-0005-0000-0000-0000B4370000}"/>
    <cellStyle name="40% - Accent2 2 2 3 3 3" xfId="8342" xr:uid="{00000000-0005-0000-0000-0000B5370000}"/>
    <cellStyle name="40% - Accent2 2 2 3 3 3 2" xfId="25538" xr:uid="{00000000-0005-0000-0000-0000B6370000}"/>
    <cellStyle name="40% - Accent2 2 2 3 3 3 3" xfId="15137" xr:uid="{00000000-0005-0000-0000-0000B7370000}"/>
    <cellStyle name="40% - Accent2 2 2 3 3 4" xfId="4734" xr:uid="{00000000-0005-0000-0000-0000B8370000}"/>
    <cellStyle name="40% - Accent2 2 2 3 3 4 2" xfId="21930" xr:uid="{00000000-0005-0000-0000-0000B9370000}"/>
    <cellStyle name="40% - Accent2 2 2 3 3 5" xfId="18773" xr:uid="{00000000-0005-0000-0000-0000BA370000}"/>
    <cellStyle name="40% - Accent2 2 2 3 3 6" xfId="11529" xr:uid="{00000000-0005-0000-0000-0000BB370000}"/>
    <cellStyle name="40% - Accent2 2 2 3 4" xfId="1981" xr:uid="{00000000-0005-0000-0000-0000BC370000}"/>
    <cellStyle name="40% - Accent2 2 2 3 4 2" xfId="3570" xr:uid="{00000000-0005-0000-0000-0000BD370000}"/>
    <cellStyle name="40% - Accent2 2 2 3 4 2 2" xfId="10335" xr:uid="{00000000-0005-0000-0000-0000BE370000}"/>
    <cellStyle name="40% - Accent2 2 2 3 4 2 2 2" xfId="27531" xr:uid="{00000000-0005-0000-0000-0000BF370000}"/>
    <cellStyle name="40% - Accent2 2 2 3 4 2 2 3" xfId="17130" xr:uid="{00000000-0005-0000-0000-0000C0370000}"/>
    <cellStyle name="40% - Accent2 2 2 3 4 2 3" xfId="6727" xr:uid="{00000000-0005-0000-0000-0000C1370000}"/>
    <cellStyle name="40% - Accent2 2 2 3 4 2 3 2" xfId="23923" xr:uid="{00000000-0005-0000-0000-0000C2370000}"/>
    <cellStyle name="40% - Accent2 2 2 3 4 2 4" xfId="20766" xr:uid="{00000000-0005-0000-0000-0000C3370000}"/>
    <cellStyle name="40% - Accent2 2 2 3 4 2 5" xfId="13522" xr:uid="{00000000-0005-0000-0000-0000C4370000}"/>
    <cellStyle name="40% - Accent2 2 2 3 4 3" xfId="8750" xr:uid="{00000000-0005-0000-0000-0000C5370000}"/>
    <cellStyle name="40% - Accent2 2 2 3 4 3 2" xfId="25946" xr:uid="{00000000-0005-0000-0000-0000C6370000}"/>
    <cellStyle name="40% - Accent2 2 2 3 4 3 3" xfId="15545" xr:uid="{00000000-0005-0000-0000-0000C7370000}"/>
    <cellStyle name="40% - Accent2 2 2 3 4 4" xfId="5142" xr:uid="{00000000-0005-0000-0000-0000C8370000}"/>
    <cellStyle name="40% - Accent2 2 2 3 4 4 2" xfId="22338" xr:uid="{00000000-0005-0000-0000-0000C9370000}"/>
    <cellStyle name="40% - Accent2 2 2 3 4 5" xfId="19181" xr:uid="{00000000-0005-0000-0000-0000CA370000}"/>
    <cellStyle name="40% - Accent2 2 2 3 4 6" xfId="11937" xr:uid="{00000000-0005-0000-0000-0000CB370000}"/>
    <cellStyle name="40% - Accent2 2 2 3 5" xfId="2340" xr:uid="{00000000-0005-0000-0000-0000CC370000}"/>
    <cellStyle name="40% - Accent2 2 2 3 5 2" xfId="9106" xr:uid="{00000000-0005-0000-0000-0000CD370000}"/>
    <cellStyle name="40% - Accent2 2 2 3 5 2 2" xfId="26302" xr:uid="{00000000-0005-0000-0000-0000CE370000}"/>
    <cellStyle name="40% - Accent2 2 2 3 5 2 3" xfId="15901" xr:uid="{00000000-0005-0000-0000-0000CF370000}"/>
    <cellStyle name="40% - Accent2 2 2 3 5 3" xfId="5498" xr:uid="{00000000-0005-0000-0000-0000D0370000}"/>
    <cellStyle name="40% - Accent2 2 2 3 5 3 2" xfId="22694" xr:uid="{00000000-0005-0000-0000-0000D1370000}"/>
    <cellStyle name="40% - Accent2 2 2 3 5 4" xfId="19537" xr:uid="{00000000-0005-0000-0000-0000D2370000}"/>
    <cellStyle name="40% - Accent2 2 2 3 5 5" xfId="12293" xr:uid="{00000000-0005-0000-0000-0000D3370000}"/>
    <cellStyle name="40% - Accent2 2 2 3 6" xfId="757" xr:uid="{00000000-0005-0000-0000-0000D4370000}"/>
    <cellStyle name="40% - Accent2 2 2 3 6 2" xfId="7526" xr:uid="{00000000-0005-0000-0000-0000D5370000}"/>
    <cellStyle name="40% - Accent2 2 2 3 6 2 2" xfId="24722" xr:uid="{00000000-0005-0000-0000-0000D6370000}"/>
    <cellStyle name="40% - Accent2 2 2 3 6 3" xfId="17957" xr:uid="{00000000-0005-0000-0000-0000D7370000}"/>
    <cellStyle name="40% - Accent2 2 2 3 6 4" xfId="14321" xr:uid="{00000000-0005-0000-0000-0000D8370000}"/>
    <cellStyle name="40% - Accent2 2 2 3 7" xfId="7159" xr:uid="{00000000-0005-0000-0000-0000D9370000}"/>
    <cellStyle name="40% - Accent2 2 2 3 7 2" xfId="24355" xr:uid="{00000000-0005-0000-0000-0000DA370000}"/>
    <cellStyle name="40% - Accent2 2 2 3 7 3" xfId="13954" xr:uid="{00000000-0005-0000-0000-0000DB370000}"/>
    <cellStyle name="40% - Accent2 2 2 3 8" xfId="3918" xr:uid="{00000000-0005-0000-0000-0000DC370000}"/>
    <cellStyle name="40% - Accent2 2 2 3 8 2" xfId="21114" xr:uid="{00000000-0005-0000-0000-0000DD370000}"/>
    <cellStyle name="40% - Accent2 2 2 3 9" xfId="17590" xr:uid="{00000000-0005-0000-0000-0000DE370000}"/>
    <cellStyle name="40% - Accent2 2 2 4" xfId="206" xr:uid="{00000000-0005-0000-0000-0000DF370000}"/>
    <cellStyle name="40% - Accent2 2 2 4 2" xfId="1389" xr:uid="{00000000-0005-0000-0000-0000E0370000}"/>
    <cellStyle name="40% - Accent2 2 2 4 2 2" xfId="2990" xr:uid="{00000000-0005-0000-0000-0000E1370000}"/>
    <cellStyle name="40% - Accent2 2 2 4 2 2 2" xfId="9755" xr:uid="{00000000-0005-0000-0000-0000E2370000}"/>
    <cellStyle name="40% - Accent2 2 2 4 2 2 2 2" xfId="26951" xr:uid="{00000000-0005-0000-0000-0000E3370000}"/>
    <cellStyle name="40% - Accent2 2 2 4 2 2 2 3" xfId="16550" xr:uid="{00000000-0005-0000-0000-0000E4370000}"/>
    <cellStyle name="40% - Accent2 2 2 4 2 2 3" xfId="6147" xr:uid="{00000000-0005-0000-0000-0000E5370000}"/>
    <cellStyle name="40% - Accent2 2 2 4 2 2 3 2" xfId="23343" xr:uid="{00000000-0005-0000-0000-0000E6370000}"/>
    <cellStyle name="40% - Accent2 2 2 4 2 2 4" xfId="20186" xr:uid="{00000000-0005-0000-0000-0000E7370000}"/>
    <cellStyle name="40% - Accent2 2 2 4 2 2 5" xfId="12942" xr:uid="{00000000-0005-0000-0000-0000E8370000}"/>
    <cellStyle name="40% - Accent2 2 2 4 2 3" xfId="8158" xr:uid="{00000000-0005-0000-0000-0000E9370000}"/>
    <cellStyle name="40% - Accent2 2 2 4 2 3 2" xfId="25354" xr:uid="{00000000-0005-0000-0000-0000EA370000}"/>
    <cellStyle name="40% - Accent2 2 2 4 2 3 3" xfId="14953" xr:uid="{00000000-0005-0000-0000-0000EB370000}"/>
    <cellStyle name="40% - Accent2 2 2 4 2 4" xfId="4550" xr:uid="{00000000-0005-0000-0000-0000EC370000}"/>
    <cellStyle name="40% - Accent2 2 2 4 2 4 2" xfId="21746" xr:uid="{00000000-0005-0000-0000-0000ED370000}"/>
    <cellStyle name="40% - Accent2 2 2 4 2 5" xfId="18589" xr:uid="{00000000-0005-0000-0000-0000EE370000}"/>
    <cellStyle name="40% - Accent2 2 2 4 2 6" xfId="11345" xr:uid="{00000000-0005-0000-0000-0000EF370000}"/>
    <cellStyle name="40% - Accent2 2 2 4 3" xfId="1797" xr:uid="{00000000-0005-0000-0000-0000F0370000}"/>
    <cellStyle name="40% - Accent2 2 2 4 3 2" xfId="3386" xr:uid="{00000000-0005-0000-0000-0000F1370000}"/>
    <cellStyle name="40% - Accent2 2 2 4 3 2 2" xfId="10151" xr:uid="{00000000-0005-0000-0000-0000F2370000}"/>
    <cellStyle name="40% - Accent2 2 2 4 3 2 2 2" xfId="27347" xr:uid="{00000000-0005-0000-0000-0000F3370000}"/>
    <cellStyle name="40% - Accent2 2 2 4 3 2 2 3" xfId="16946" xr:uid="{00000000-0005-0000-0000-0000F4370000}"/>
    <cellStyle name="40% - Accent2 2 2 4 3 2 3" xfId="6543" xr:uid="{00000000-0005-0000-0000-0000F5370000}"/>
    <cellStyle name="40% - Accent2 2 2 4 3 2 3 2" xfId="23739" xr:uid="{00000000-0005-0000-0000-0000F6370000}"/>
    <cellStyle name="40% - Accent2 2 2 4 3 2 4" xfId="20582" xr:uid="{00000000-0005-0000-0000-0000F7370000}"/>
    <cellStyle name="40% - Accent2 2 2 4 3 2 5" xfId="13338" xr:uid="{00000000-0005-0000-0000-0000F8370000}"/>
    <cellStyle name="40% - Accent2 2 2 4 3 3" xfId="8566" xr:uid="{00000000-0005-0000-0000-0000F9370000}"/>
    <cellStyle name="40% - Accent2 2 2 4 3 3 2" xfId="25762" xr:uid="{00000000-0005-0000-0000-0000FA370000}"/>
    <cellStyle name="40% - Accent2 2 2 4 3 3 3" xfId="15361" xr:uid="{00000000-0005-0000-0000-0000FB370000}"/>
    <cellStyle name="40% - Accent2 2 2 4 3 4" xfId="4958" xr:uid="{00000000-0005-0000-0000-0000FC370000}"/>
    <cellStyle name="40% - Accent2 2 2 4 3 4 2" xfId="22154" xr:uid="{00000000-0005-0000-0000-0000FD370000}"/>
    <cellStyle name="40% - Accent2 2 2 4 3 5" xfId="18997" xr:uid="{00000000-0005-0000-0000-0000FE370000}"/>
    <cellStyle name="40% - Accent2 2 2 4 3 6" xfId="11753" xr:uid="{00000000-0005-0000-0000-0000FF370000}"/>
    <cellStyle name="40% - Accent2 2 2 4 4" xfId="2453" xr:uid="{00000000-0005-0000-0000-000000380000}"/>
    <cellStyle name="40% - Accent2 2 2 4 4 2" xfId="9218" xr:uid="{00000000-0005-0000-0000-000001380000}"/>
    <cellStyle name="40% - Accent2 2 2 4 4 2 2" xfId="26414" xr:uid="{00000000-0005-0000-0000-000002380000}"/>
    <cellStyle name="40% - Accent2 2 2 4 4 2 3" xfId="16013" xr:uid="{00000000-0005-0000-0000-000003380000}"/>
    <cellStyle name="40% - Accent2 2 2 4 4 3" xfId="5610" xr:uid="{00000000-0005-0000-0000-000004380000}"/>
    <cellStyle name="40% - Accent2 2 2 4 4 3 2" xfId="22806" xr:uid="{00000000-0005-0000-0000-000005380000}"/>
    <cellStyle name="40% - Accent2 2 2 4 4 4" xfId="19649" xr:uid="{00000000-0005-0000-0000-000006380000}"/>
    <cellStyle name="40% - Accent2 2 2 4 4 5" xfId="12405" xr:uid="{00000000-0005-0000-0000-000007380000}"/>
    <cellStyle name="40% - Accent2 2 2 4 5" xfId="981" xr:uid="{00000000-0005-0000-0000-000008380000}"/>
    <cellStyle name="40% - Accent2 2 2 4 5 2" xfId="7750" xr:uid="{00000000-0005-0000-0000-000009380000}"/>
    <cellStyle name="40% - Accent2 2 2 4 5 2 2" xfId="24946" xr:uid="{00000000-0005-0000-0000-00000A380000}"/>
    <cellStyle name="40% - Accent2 2 2 4 5 3" xfId="18181" xr:uid="{00000000-0005-0000-0000-00000B380000}"/>
    <cellStyle name="40% - Accent2 2 2 4 5 4" xfId="14545" xr:uid="{00000000-0005-0000-0000-00000C380000}"/>
    <cellStyle name="40% - Accent2 2 2 4 6" xfId="6975" xr:uid="{00000000-0005-0000-0000-00000D380000}"/>
    <cellStyle name="40% - Accent2 2 2 4 6 2" xfId="24171" xr:uid="{00000000-0005-0000-0000-00000E380000}"/>
    <cellStyle name="40% - Accent2 2 2 4 6 3" xfId="13770" xr:uid="{00000000-0005-0000-0000-00000F380000}"/>
    <cellStyle name="40% - Accent2 2 2 4 7" xfId="4142" xr:uid="{00000000-0005-0000-0000-000010380000}"/>
    <cellStyle name="40% - Accent2 2 2 4 7 2" xfId="21338" xr:uid="{00000000-0005-0000-0000-000011380000}"/>
    <cellStyle name="40% - Accent2 2 2 4 8" xfId="17406" xr:uid="{00000000-0005-0000-0000-000012380000}"/>
    <cellStyle name="40% - Accent2 2 2 4 9" xfId="10937" xr:uid="{00000000-0005-0000-0000-000013380000}"/>
    <cellStyle name="40% - Accent2 2 2 5" xfId="869" xr:uid="{00000000-0005-0000-0000-000014380000}"/>
    <cellStyle name="40% - Accent2 2 2 5 2" xfId="2567" xr:uid="{00000000-0005-0000-0000-000015380000}"/>
    <cellStyle name="40% - Accent2 2 2 5 2 2" xfId="9332" xr:uid="{00000000-0005-0000-0000-000016380000}"/>
    <cellStyle name="40% - Accent2 2 2 5 2 2 2" xfId="26528" xr:uid="{00000000-0005-0000-0000-000017380000}"/>
    <cellStyle name="40% - Accent2 2 2 5 2 2 3" xfId="16127" xr:uid="{00000000-0005-0000-0000-000018380000}"/>
    <cellStyle name="40% - Accent2 2 2 5 2 3" xfId="5724" xr:uid="{00000000-0005-0000-0000-000019380000}"/>
    <cellStyle name="40% - Accent2 2 2 5 2 3 2" xfId="22920" xr:uid="{00000000-0005-0000-0000-00001A380000}"/>
    <cellStyle name="40% - Accent2 2 2 5 2 4" xfId="19763" xr:uid="{00000000-0005-0000-0000-00001B380000}"/>
    <cellStyle name="40% - Accent2 2 2 5 2 5" xfId="12519" xr:uid="{00000000-0005-0000-0000-00001C380000}"/>
    <cellStyle name="40% - Accent2 2 2 5 3" xfId="7638" xr:uid="{00000000-0005-0000-0000-00001D380000}"/>
    <cellStyle name="40% - Accent2 2 2 5 3 2" xfId="24834" xr:uid="{00000000-0005-0000-0000-00001E380000}"/>
    <cellStyle name="40% - Accent2 2 2 5 3 3" xfId="14433" xr:uid="{00000000-0005-0000-0000-00001F380000}"/>
    <cellStyle name="40% - Accent2 2 2 5 4" xfId="4030" xr:uid="{00000000-0005-0000-0000-000020380000}"/>
    <cellStyle name="40% - Accent2 2 2 5 4 2" xfId="21226" xr:uid="{00000000-0005-0000-0000-000021380000}"/>
    <cellStyle name="40% - Accent2 2 2 5 5" xfId="18069" xr:uid="{00000000-0005-0000-0000-000022380000}"/>
    <cellStyle name="40% - Accent2 2 2 5 6" xfId="10825" xr:uid="{00000000-0005-0000-0000-000023380000}"/>
    <cellStyle name="40% - Accent2 2 2 6" xfId="1277" xr:uid="{00000000-0005-0000-0000-000024380000}"/>
    <cellStyle name="40% - Accent2 2 2 6 2" xfId="2878" xr:uid="{00000000-0005-0000-0000-000025380000}"/>
    <cellStyle name="40% - Accent2 2 2 6 2 2" xfId="9643" xr:uid="{00000000-0005-0000-0000-000026380000}"/>
    <cellStyle name="40% - Accent2 2 2 6 2 2 2" xfId="26839" xr:uid="{00000000-0005-0000-0000-000027380000}"/>
    <cellStyle name="40% - Accent2 2 2 6 2 2 3" xfId="16438" xr:uid="{00000000-0005-0000-0000-000028380000}"/>
    <cellStyle name="40% - Accent2 2 2 6 2 3" xfId="6035" xr:uid="{00000000-0005-0000-0000-000029380000}"/>
    <cellStyle name="40% - Accent2 2 2 6 2 3 2" xfId="23231" xr:uid="{00000000-0005-0000-0000-00002A380000}"/>
    <cellStyle name="40% - Accent2 2 2 6 2 4" xfId="20074" xr:uid="{00000000-0005-0000-0000-00002B380000}"/>
    <cellStyle name="40% - Accent2 2 2 6 2 5" xfId="12830" xr:uid="{00000000-0005-0000-0000-00002C380000}"/>
    <cellStyle name="40% - Accent2 2 2 6 3" xfId="8046" xr:uid="{00000000-0005-0000-0000-00002D380000}"/>
    <cellStyle name="40% - Accent2 2 2 6 3 2" xfId="25242" xr:uid="{00000000-0005-0000-0000-00002E380000}"/>
    <cellStyle name="40% - Accent2 2 2 6 3 3" xfId="14841" xr:uid="{00000000-0005-0000-0000-00002F380000}"/>
    <cellStyle name="40% - Accent2 2 2 6 4" xfId="4438" xr:uid="{00000000-0005-0000-0000-000030380000}"/>
    <cellStyle name="40% - Accent2 2 2 6 4 2" xfId="21634" xr:uid="{00000000-0005-0000-0000-000031380000}"/>
    <cellStyle name="40% - Accent2 2 2 6 5" xfId="18477" xr:uid="{00000000-0005-0000-0000-000032380000}"/>
    <cellStyle name="40% - Accent2 2 2 6 6" xfId="11233" xr:uid="{00000000-0005-0000-0000-000033380000}"/>
    <cellStyle name="40% - Accent2 2 2 7" xfId="1685" xr:uid="{00000000-0005-0000-0000-000034380000}"/>
    <cellStyle name="40% - Accent2 2 2 7 2" xfId="3274" xr:uid="{00000000-0005-0000-0000-000035380000}"/>
    <cellStyle name="40% - Accent2 2 2 7 2 2" xfId="10039" xr:uid="{00000000-0005-0000-0000-000036380000}"/>
    <cellStyle name="40% - Accent2 2 2 7 2 2 2" xfId="27235" xr:uid="{00000000-0005-0000-0000-000037380000}"/>
    <cellStyle name="40% - Accent2 2 2 7 2 2 3" xfId="16834" xr:uid="{00000000-0005-0000-0000-000038380000}"/>
    <cellStyle name="40% - Accent2 2 2 7 2 3" xfId="6431" xr:uid="{00000000-0005-0000-0000-000039380000}"/>
    <cellStyle name="40% - Accent2 2 2 7 2 3 2" xfId="23627" xr:uid="{00000000-0005-0000-0000-00003A380000}"/>
    <cellStyle name="40% - Accent2 2 2 7 2 4" xfId="20470" xr:uid="{00000000-0005-0000-0000-00003B380000}"/>
    <cellStyle name="40% - Accent2 2 2 7 2 5" xfId="13226" xr:uid="{00000000-0005-0000-0000-00003C380000}"/>
    <cellStyle name="40% - Accent2 2 2 7 3" xfId="8454" xr:uid="{00000000-0005-0000-0000-00003D380000}"/>
    <cellStyle name="40% - Accent2 2 2 7 3 2" xfId="25650" xr:uid="{00000000-0005-0000-0000-00003E380000}"/>
    <cellStyle name="40% - Accent2 2 2 7 3 3" xfId="15249" xr:uid="{00000000-0005-0000-0000-00003F380000}"/>
    <cellStyle name="40% - Accent2 2 2 7 4" xfId="4846" xr:uid="{00000000-0005-0000-0000-000040380000}"/>
    <cellStyle name="40% - Accent2 2 2 7 4 2" xfId="22042" xr:uid="{00000000-0005-0000-0000-000041380000}"/>
    <cellStyle name="40% - Accent2 2 2 7 5" xfId="18885" xr:uid="{00000000-0005-0000-0000-000042380000}"/>
    <cellStyle name="40% - Accent2 2 2 7 6" xfId="11641" xr:uid="{00000000-0005-0000-0000-000043380000}"/>
    <cellStyle name="40% - Accent2 2 2 8" xfId="2156" xr:uid="{00000000-0005-0000-0000-000044380000}"/>
    <cellStyle name="40% - Accent2 2 2 8 2" xfId="8922" xr:uid="{00000000-0005-0000-0000-000045380000}"/>
    <cellStyle name="40% - Accent2 2 2 8 2 2" xfId="26118" xr:uid="{00000000-0005-0000-0000-000046380000}"/>
    <cellStyle name="40% - Accent2 2 2 8 2 3" xfId="15717" xr:uid="{00000000-0005-0000-0000-000047380000}"/>
    <cellStyle name="40% - Accent2 2 2 8 3" xfId="5314" xr:uid="{00000000-0005-0000-0000-000048380000}"/>
    <cellStyle name="40% - Accent2 2 2 8 3 2" xfId="22510" xr:uid="{00000000-0005-0000-0000-000049380000}"/>
    <cellStyle name="40% - Accent2 2 2 8 4" xfId="19353" xr:uid="{00000000-0005-0000-0000-00004A380000}"/>
    <cellStyle name="40% - Accent2 2 2 8 5" xfId="12109" xr:uid="{00000000-0005-0000-0000-00004B380000}"/>
    <cellStyle name="40% - Accent2 2 2 9" xfId="573" xr:uid="{00000000-0005-0000-0000-00004C380000}"/>
    <cellStyle name="40% - Accent2 2 2 9 2" xfId="7342" xr:uid="{00000000-0005-0000-0000-00004D380000}"/>
    <cellStyle name="40% - Accent2 2 2 9 2 2" xfId="24538" xr:uid="{00000000-0005-0000-0000-00004E380000}"/>
    <cellStyle name="40% - Accent2 2 2 9 3" xfId="17773" xr:uid="{00000000-0005-0000-0000-00004F380000}"/>
    <cellStyle name="40% - Accent2 2 2 9 4" xfId="14137" xr:uid="{00000000-0005-0000-0000-000050380000}"/>
    <cellStyle name="40% - Accent2 2 3" xfId="116" xr:uid="{00000000-0005-0000-0000-000051380000}"/>
    <cellStyle name="40% - Accent2 2 3 10" xfId="6891" xr:uid="{00000000-0005-0000-0000-000052380000}"/>
    <cellStyle name="40% - Accent2 2 3 10 2" xfId="24087" xr:uid="{00000000-0005-0000-0000-000053380000}"/>
    <cellStyle name="40% - Accent2 2 3 10 3" xfId="13686" xr:uid="{00000000-0005-0000-0000-000054380000}"/>
    <cellStyle name="40% - Accent2 2 3 11" xfId="3762" xr:uid="{00000000-0005-0000-0000-000055380000}"/>
    <cellStyle name="40% - Accent2 2 3 11 2" xfId="20958" xr:uid="{00000000-0005-0000-0000-000056380000}"/>
    <cellStyle name="40% - Accent2 2 3 12" xfId="17322" xr:uid="{00000000-0005-0000-0000-000057380000}"/>
    <cellStyle name="40% - Accent2 2 3 13" xfId="27769" xr:uid="{00000000-0005-0000-0000-000058380000}"/>
    <cellStyle name="40% - Accent2 2 3 14" xfId="10557" xr:uid="{00000000-0005-0000-0000-000059380000}"/>
    <cellStyle name="40% - Accent2 2 3 2" xfId="320" xr:uid="{00000000-0005-0000-0000-00005A380000}"/>
    <cellStyle name="40% - Accent2 2 3 2 10" xfId="27855" xr:uid="{00000000-0005-0000-0000-00005B380000}"/>
    <cellStyle name="40% - Accent2 2 3 2 11" xfId="10643" xr:uid="{00000000-0005-0000-0000-00005C380000}"/>
    <cellStyle name="40% - Accent2 2 3 2 2" xfId="1095" xr:uid="{00000000-0005-0000-0000-00005D380000}"/>
    <cellStyle name="40% - Accent2 2 3 2 2 2" xfId="2708" xr:uid="{00000000-0005-0000-0000-00005E380000}"/>
    <cellStyle name="40% - Accent2 2 3 2 2 2 2" xfId="9473" xr:uid="{00000000-0005-0000-0000-00005F380000}"/>
    <cellStyle name="40% - Accent2 2 3 2 2 2 2 2" xfId="26669" xr:uid="{00000000-0005-0000-0000-000060380000}"/>
    <cellStyle name="40% - Accent2 2 3 2 2 2 2 3" xfId="16268" xr:uid="{00000000-0005-0000-0000-000061380000}"/>
    <cellStyle name="40% - Accent2 2 3 2 2 2 3" xfId="5865" xr:uid="{00000000-0005-0000-0000-000062380000}"/>
    <cellStyle name="40% - Accent2 2 3 2 2 2 3 2" xfId="23061" xr:uid="{00000000-0005-0000-0000-000063380000}"/>
    <cellStyle name="40% - Accent2 2 3 2 2 2 4" xfId="19904" xr:uid="{00000000-0005-0000-0000-000064380000}"/>
    <cellStyle name="40% - Accent2 2 3 2 2 2 5" xfId="12660" xr:uid="{00000000-0005-0000-0000-000065380000}"/>
    <cellStyle name="40% - Accent2 2 3 2 2 3" xfId="7864" xr:uid="{00000000-0005-0000-0000-000066380000}"/>
    <cellStyle name="40% - Accent2 2 3 2 2 3 2" xfId="25060" xr:uid="{00000000-0005-0000-0000-000067380000}"/>
    <cellStyle name="40% - Accent2 2 3 2 2 3 3" xfId="14659" xr:uid="{00000000-0005-0000-0000-000068380000}"/>
    <cellStyle name="40% - Accent2 2 3 2 2 4" xfId="4256" xr:uid="{00000000-0005-0000-0000-000069380000}"/>
    <cellStyle name="40% - Accent2 2 3 2 2 4 2" xfId="21452" xr:uid="{00000000-0005-0000-0000-00006A380000}"/>
    <cellStyle name="40% - Accent2 2 3 2 2 5" xfId="18295" xr:uid="{00000000-0005-0000-0000-00006B380000}"/>
    <cellStyle name="40% - Accent2 2 3 2 2 6" xfId="11051" xr:uid="{00000000-0005-0000-0000-00006C380000}"/>
    <cellStyle name="40% - Accent2 2 3 2 3" xfId="1503" xr:uid="{00000000-0005-0000-0000-00006D380000}"/>
    <cellStyle name="40% - Accent2 2 3 2 3 2" xfId="3104" xr:uid="{00000000-0005-0000-0000-00006E380000}"/>
    <cellStyle name="40% - Accent2 2 3 2 3 2 2" xfId="9869" xr:uid="{00000000-0005-0000-0000-00006F380000}"/>
    <cellStyle name="40% - Accent2 2 3 2 3 2 2 2" xfId="27065" xr:uid="{00000000-0005-0000-0000-000070380000}"/>
    <cellStyle name="40% - Accent2 2 3 2 3 2 2 3" xfId="16664" xr:uid="{00000000-0005-0000-0000-000071380000}"/>
    <cellStyle name="40% - Accent2 2 3 2 3 2 3" xfId="6261" xr:uid="{00000000-0005-0000-0000-000072380000}"/>
    <cellStyle name="40% - Accent2 2 3 2 3 2 3 2" xfId="23457" xr:uid="{00000000-0005-0000-0000-000073380000}"/>
    <cellStyle name="40% - Accent2 2 3 2 3 2 4" xfId="20300" xr:uid="{00000000-0005-0000-0000-000074380000}"/>
    <cellStyle name="40% - Accent2 2 3 2 3 2 5" xfId="13056" xr:uid="{00000000-0005-0000-0000-000075380000}"/>
    <cellStyle name="40% - Accent2 2 3 2 3 3" xfId="8272" xr:uid="{00000000-0005-0000-0000-000076380000}"/>
    <cellStyle name="40% - Accent2 2 3 2 3 3 2" xfId="25468" xr:uid="{00000000-0005-0000-0000-000077380000}"/>
    <cellStyle name="40% - Accent2 2 3 2 3 3 3" xfId="15067" xr:uid="{00000000-0005-0000-0000-000078380000}"/>
    <cellStyle name="40% - Accent2 2 3 2 3 4" xfId="4664" xr:uid="{00000000-0005-0000-0000-000079380000}"/>
    <cellStyle name="40% - Accent2 2 3 2 3 4 2" xfId="21860" xr:uid="{00000000-0005-0000-0000-00007A380000}"/>
    <cellStyle name="40% - Accent2 2 3 2 3 5" xfId="18703" xr:uid="{00000000-0005-0000-0000-00007B380000}"/>
    <cellStyle name="40% - Accent2 2 3 2 3 6" xfId="11459" xr:uid="{00000000-0005-0000-0000-00007C380000}"/>
    <cellStyle name="40% - Accent2 2 3 2 4" xfId="1911" xr:uid="{00000000-0005-0000-0000-00007D380000}"/>
    <cellStyle name="40% - Accent2 2 3 2 4 2" xfId="3500" xr:uid="{00000000-0005-0000-0000-00007E380000}"/>
    <cellStyle name="40% - Accent2 2 3 2 4 2 2" xfId="10265" xr:uid="{00000000-0005-0000-0000-00007F380000}"/>
    <cellStyle name="40% - Accent2 2 3 2 4 2 2 2" xfId="27461" xr:uid="{00000000-0005-0000-0000-000080380000}"/>
    <cellStyle name="40% - Accent2 2 3 2 4 2 2 3" xfId="17060" xr:uid="{00000000-0005-0000-0000-000081380000}"/>
    <cellStyle name="40% - Accent2 2 3 2 4 2 3" xfId="6657" xr:uid="{00000000-0005-0000-0000-000082380000}"/>
    <cellStyle name="40% - Accent2 2 3 2 4 2 3 2" xfId="23853" xr:uid="{00000000-0005-0000-0000-000083380000}"/>
    <cellStyle name="40% - Accent2 2 3 2 4 2 4" xfId="20696" xr:uid="{00000000-0005-0000-0000-000084380000}"/>
    <cellStyle name="40% - Accent2 2 3 2 4 2 5" xfId="13452" xr:uid="{00000000-0005-0000-0000-000085380000}"/>
    <cellStyle name="40% - Accent2 2 3 2 4 3" xfId="8680" xr:uid="{00000000-0005-0000-0000-000086380000}"/>
    <cellStyle name="40% - Accent2 2 3 2 4 3 2" xfId="25876" xr:uid="{00000000-0005-0000-0000-000087380000}"/>
    <cellStyle name="40% - Accent2 2 3 2 4 3 3" xfId="15475" xr:uid="{00000000-0005-0000-0000-000088380000}"/>
    <cellStyle name="40% - Accent2 2 3 2 4 4" xfId="5072" xr:uid="{00000000-0005-0000-0000-000089380000}"/>
    <cellStyle name="40% - Accent2 2 3 2 4 4 2" xfId="22268" xr:uid="{00000000-0005-0000-0000-00008A380000}"/>
    <cellStyle name="40% - Accent2 2 3 2 4 5" xfId="19111" xr:uid="{00000000-0005-0000-0000-00008B380000}"/>
    <cellStyle name="40% - Accent2 2 3 2 4 6" xfId="11867" xr:uid="{00000000-0005-0000-0000-00008C380000}"/>
    <cellStyle name="40% - Accent2 2 3 2 5" xfId="2270" xr:uid="{00000000-0005-0000-0000-00008D380000}"/>
    <cellStyle name="40% - Accent2 2 3 2 5 2" xfId="9036" xr:uid="{00000000-0005-0000-0000-00008E380000}"/>
    <cellStyle name="40% - Accent2 2 3 2 5 2 2" xfId="26232" xr:uid="{00000000-0005-0000-0000-00008F380000}"/>
    <cellStyle name="40% - Accent2 2 3 2 5 2 3" xfId="15831" xr:uid="{00000000-0005-0000-0000-000090380000}"/>
    <cellStyle name="40% - Accent2 2 3 2 5 3" xfId="5428" xr:uid="{00000000-0005-0000-0000-000091380000}"/>
    <cellStyle name="40% - Accent2 2 3 2 5 3 2" xfId="22624" xr:uid="{00000000-0005-0000-0000-000092380000}"/>
    <cellStyle name="40% - Accent2 2 3 2 5 4" xfId="19467" xr:uid="{00000000-0005-0000-0000-000093380000}"/>
    <cellStyle name="40% - Accent2 2 3 2 5 5" xfId="12223" xr:uid="{00000000-0005-0000-0000-000094380000}"/>
    <cellStyle name="40% - Accent2 2 3 2 6" xfId="687" xr:uid="{00000000-0005-0000-0000-000095380000}"/>
    <cellStyle name="40% - Accent2 2 3 2 6 2" xfId="7456" xr:uid="{00000000-0005-0000-0000-000096380000}"/>
    <cellStyle name="40% - Accent2 2 3 2 6 2 2" xfId="24652" xr:uid="{00000000-0005-0000-0000-000097380000}"/>
    <cellStyle name="40% - Accent2 2 3 2 6 3" xfId="17887" xr:uid="{00000000-0005-0000-0000-000098380000}"/>
    <cellStyle name="40% - Accent2 2 3 2 6 4" xfId="14251" xr:uid="{00000000-0005-0000-0000-000099380000}"/>
    <cellStyle name="40% - Accent2 2 3 2 7" xfId="7089" xr:uid="{00000000-0005-0000-0000-00009A380000}"/>
    <cellStyle name="40% - Accent2 2 3 2 7 2" xfId="24285" xr:uid="{00000000-0005-0000-0000-00009B380000}"/>
    <cellStyle name="40% - Accent2 2 3 2 7 3" xfId="13884" xr:uid="{00000000-0005-0000-0000-00009C380000}"/>
    <cellStyle name="40% - Accent2 2 3 2 8" xfId="3848" xr:uid="{00000000-0005-0000-0000-00009D380000}"/>
    <cellStyle name="40% - Accent2 2 3 2 8 2" xfId="21044" xr:uid="{00000000-0005-0000-0000-00009E380000}"/>
    <cellStyle name="40% - Accent2 2 3 2 9" xfId="17520" xr:uid="{00000000-0005-0000-0000-00009F380000}"/>
    <cellStyle name="40% - Accent2 2 3 3" xfId="418" xr:uid="{00000000-0005-0000-0000-0000A0380000}"/>
    <cellStyle name="40% - Accent2 2 3 3 10" xfId="27953" xr:uid="{00000000-0005-0000-0000-0000A1380000}"/>
    <cellStyle name="40% - Accent2 2 3 3 11" xfId="10741" xr:uid="{00000000-0005-0000-0000-0000A2380000}"/>
    <cellStyle name="40% - Accent2 2 3 3 2" xfId="1193" xr:uid="{00000000-0005-0000-0000-0000A3380000}"/>
    <cellStyle name="40% - Accent2 2 3 3 2 2" xfId="2806" xr:uid="{00000000-0005-0000-0000-0000A4380000}"/>
    <cellStyle name="40% - Accent2 2 3 3 2 2 2" xfId="9571" xr:uid="{00000000-0005-0000-0000-0000A5380000}"/>
    <cellStyle name="40% - Accent2 2 3 3 2 2 2 2" xfId="26767" xr:uid="{00000000-0005-0000-0000-0000A6380000}"/>
    <cellStyle name="40% - Accent2 2 3 3 2 2 2 3" xfId="16366" xr:uid="{00000000-0005-0000-0000-0000A7380000}"/>
    <cellStyle name="40% - Accent2 2 3 3 2 2 3" xfId="5963" xr:uid="{00000000-0005-0000-0000-0000A8380000}"/>
    <cellStyle name="40% - Accent2 2 3 3 2 2 3 2" xfId="23159" xr:uid="{00000000-0005-0000-0000-0000A9380000}"/>
    <cellStyle name="40% - Accent2 2 3 3 2 2 4" xfId="20002" xr:uid="{00000000-0005-0000-0000-0000AA380000}"/>
    <cellStyle name="40% - Accent2 2 3 3 2 2 5" xfId="12758" xr:uid="{00000000-0005-0000-0000-0000AB380000}"/>
    <cellStyle name="40% - Accent2 2 3 3 2 3" xfId="7962" xr:uid="{00000000-0005-0000-0000-0000AC380000}"/>
    <cellStyle name="40% - Accent2 2 3 3 2 3 2" xfId="25158" xr:uid="{00000000-0005-0000-0000-0000AD380000}"/>
    <cellStyle name="40% - Accent2 2 3 3 2 3 3" xfId="14757" xr:uid="{00000000-0005-0000-0000-0000AE380000}"/>
    <cellStyle name="40% - Accent2 2 3 3 2 4" xfId="4354" xr:uid="{00000000-0005-0000-0000-0000AF380000}"/>
    <cellStyle name="40% - Accent2 2 3 3 2 4 2" xfId="21550" xr:uid="{00000000-0005-0000-0000-0000B0380000}"/>
    <cellStyle name="40% - Accent2 2 3 3 2 5" xfId="18393" xr:uid="{00000000-0005-0000-0000-0000B1380000}"/>
    <cellStyle name="40% - Accent2 2 3 3 2 6" xfId="11149" xr:uid="{00000000-0005-0000-0000-0000B2380000}"/>
    <cellStyle name="40% - Accent2 2 3 3 3" xfId="1601" xr:uid="{00000000-0005-0000-0000-0000B3380000}"/>
    <cellStyle name="40% - Accent2 2 3 3 3 2" xfId="3202" xr:uid="{00000000-0005-0000-0000-0000B4380000}"/>
    <cellStyle name="40% - Accent2 2 3 3 3 2 2" xfId="9967" xr:uid="{00000000-0005-0000-0000-0000B5380000}"/>
    <cellStyle name="40% - Accent2 2 3 3 3 2 2 2" xfId="27163" xr:uid="{00000000-0005-0000-0000-0000B6380000}"/>
    <cellStyle name="40% - Accent2 2 3 3 3 2 2 3" xfId="16762" xr:uid="{00000000-0005-0000-0000-0000B7380000}"/>
    <cellStyle name="40% - Accent2 2 3 3 3 2 3" xfId="6359" xr:uid="{00000000-0005-0000-0000-0000B8380000}"/>
    <cellStyle name="40% - Accent2 2 3 3 3 2 3 2" xfId="23555" xr:uid="{00000000-0005-0000-0000-0000B9380000}"/>
    <cellStyle name="40% - Accent2 2 3 3 3 2 4" xfId="20398" xr:uid="{00000000-0005-0000-0000-0000BA380000}"/>
    <cellStyle name="40% - Accent2 2 3 3 3 2 5" xfId="13154" xr:uid="{00000000-0005-0000-0000-0000BB380000}"/>
    <cellStyle name="40% - Accent2 2 3 3 3 3" xfId="8370" xr:uid="{00000000-0005-0000-0000-0000BC380000}"/>
    <cellStyle name="40% - Accent2 2 3 3 3 3 2" xfId="25566" xr:uid="{00000000-0005-0000-0000-0000BD380000}"/>
    <cellStyle name="40% - Accent2 2 3 3 3 3 3" xfId="15165" xr:uid="{00000000-0005-0000-0000-0000BE380000}"/>
    <cellStyle name="40% - Accent2 2 3 3 3 4" xfId="4762" xr:uid="{00000000-0005-0000-0000-0000BF380000}"/>
    <cellStyle name="40% - Accent2 2 3 3 3 4 2" xfId="21958" xr:uid="{00000000-0005-0000-0000-0000C0380000}"/>
    <cellStyle name="40% - Accent2 2 3 3 3 5" xfId="18801" xr:uid="{00000000-0005-0000-0000-0000C1380000}"/>
    <cellStyle name="40% - Accent2 2 3 3 3 6" xfId="11557" xr:uid="{00000000-0005-0000-0000-0000C2380000}"/>
    <cellStyle name="40% - Accent2 2 3 3 4" xfId="2009" xr:uid="{00000000-0005-0000-0000-0000C3380000}"/>
    <cellStyle name="40% - Accent2 2 3 3 4 2" xfId="3598" xr:uid="{00000000-0005-0000-0000-0000C4380000}"/>
    <cellStyle name="40% - Accent2 2 3 3 4 2 2" xfId="10363" xr:uid="{00000000-0005-0000-0000-0000C5380000}"/>
    <cellStyle name="40% - Accent2 2 3 3 4 2 2 2" xfId="27559" xr:uid="{00000000-0005-0000-0000-0000C6380000}"/>
    <cellStyle name="40% - Accent2 2 3 3 4 2 2 3" xfId="17158" xr:uid="{00000000-0005-0000-0000-0000C7380000}"/>
    <cellStyle name="40% - Accent2 2 3 3 4 2 3" xfId="6755" xr:uid="{00000000-0005-0000-0000-0000C8380000}"/>
    <cellStyle name="40% - Accent2 2 3 3 4 2 3 2" xfId="23951" xr:uid="{00000000-0005-0000-0000-0000C9380000}"/>
    <cellStyle name="40% - Accent2 2 3 3 4 2 4" xfId="20794" xr:uid="{00000000-0005-0000-0000-0000CA380000}"/>
    <cellStyle name="40% - Accent2 2 3 3 4 2 5" xfId="13550" xr:uid="{00000000-0005-0000-0000-0000CB380000}"/>
    <cellStyle name="40% - Accent2 2 3 3 4 3" xfId="8778" xr:uid="{00000000-0005-0000-0000-0000CC380000}"/>
    <cellStyle name="40% - Accent2 2 3 3 4 3 2" xfId="25974" xr:uid="{00000000-0005-0000-0000-0000CD380000}"/>
    <cellStyle name="40% - Accent2 2 3 3 4 3 3" xfId="15573" xr:uid="{00000000-0005-0000-0000-0000CE380000}"/>
    <cellStyle name="40% - Accent2 2 3 3 4 4" xfId="5170" xr:uid="{00000000-0005-0000-0000-0000CF380000}"/>
    <cellStyle name="40% - Accent2 2 3 3 4 4 2" xfId="22366" xr:uid="{00000000-0005-0000-0000-0000D0380000}"/>
    <cellStyle name="40% - Accent2 2 3 3 4 5" xfId="19209" xr:uid="{00000000-0005-0000-0000-0000D1380000}"/>
    <cellStyle name="40% - Accent2 2 3 3 4 6" xfId="11965" xr:uid="{00000000-0005-0000-0000-0000D2380000}"/>
    <cellStyle name="40% - Accent2 2 3 3 5" xfId="2368" xr:uid="{00000000-0005-0000-0000-0000D3380000}"/>
    <cellStyle name="40% - Accent2 2 3 3 5 2" xfId="9134" xr:uid="{00000000-0005-0000-0000-0000D4380000}"/>
    <cellStyle name="40% - Accent2 2 3 3 5 2 2" xfId="26330" xr:uid="{00000000-0005-0000-0000-0000D5380000}"/>
    <cellStyle name="40% - Accent2 2 3 3 5 2 3" xfId="15929" xr:uid="{00000000-0005-0000-0000-0000D6380000}"/>
    <cellStyle name="40% - Accent2 2 3 3 5 3" xfId="5526" xr:uid="{00000000-0005-0000-0000-0000D7380000}"/>
    <cellStyle name="40% - Accent2 2 3 3 5 3 2" xfId="22722" xr:uid="{00000000-0005-0000-0000-0000D8380000}"/>
    <cellStyle name="40% - Accent2 2 3 3 5 4" xfId="19565" xr:uid="{00000000-0005-0000-0000-0000D9380000}"/>
    <cellStyle name="40% - Accent2 2 3 3 5 5" xfId="12321" xr:uid="{00000000-0005-0000-0000-0000DA380000}"/>
    <cellStyle name="40% - Accent2 2 3 3 6" xfId="785" xr:uid="{00000000-0005-0000-0000-0000DB380000}"/>
    <cellStyle name="40% - Accent2 2 3 3 6 2" xfId="7554" xr:uid="{00000000-0005-0000-0000-0000DC380000}"/>
    <cellStyle name="40% - Accent2 2 3 3 6 2 2" xfId="24750" xr:uid="{00000000-0005-0000-0000-0000DD380000}"/>
    <cellStyle name="40% - Accent2 2 3 3 6 3" xfId="17985" xr:uid="{00000000-0005-0000-0000-0000DE380000}"/>
    <cellStyle name="40% - Accent2 2 3 3 6 4" xfId="14349" xr:uid="{00000000-0005-0000-0000-0000DF380000}"/>
    <cellStyle name="40% - Accent2 2 3 3 7" xfId="7187" xr:uid="{00000000-0005-0000-0000-0000E0380000}"/>
    <cellStyle name="40% - Accent2 2 3 3 7 2" xfId="24383" xr:uid="{00000000-0005-0000-0000-0000E1380000}"/>
    <cellStyle name="40% - Accent2 2 3 3 7 3" xfId="13982" xr:uid="{00000000-0005-0000-0000-0000E2380000}"/>
    <cellStyle name="40% - Accent2 2 3 3 8" xfId="3946" xr:uid="{00000000-0005-0000-0000-0000E3380000}"/>
    <cellStyle name="40% - Accent2 2 3 3 8 2" xfId="21142" xr:uid="{00000000-0005-0000-0000-0000E4380000}"/>
    <cellStyle name="40% - Accent2 2 3 3 9" xfId="17618" xr:uid="{00000000-0005-0000-0000-0000E5380000}"/>
    <cellStyle name="40% - Accent2 2 3 4" xfId="234" xr:uid="{00000000-0005-0000-0000-0000E6380000}"/>
    <cellStyle name="40% - Accent2 2 3 4 2" xfId="1417" xr:uid="{00000000-0005-0000-0000-0000E7380000}"/>
    <cellStyle name="40% - Accent2 2 3 4 2 2" xfId="3018" xr:uid="{00000000-0005-0000-0000-0000E8380000}"/>
    <cellStyle name="40% - Accent2 2 3 4 2 2 2" xfId="9783" xr:uid="{00000000-0005-0000-0000-0000E9380000}"/>
    <cellStyle name="40% - Accent2 2 3 4 2 2 2 2" xfId="26979" xr:uid="{00000000-0005-0000-0000-0000EA380000}"/>
    <cellStyle name="40% - Accent2 2 3 4 2 2 2 3" xfId="16578" xr:uid="{00000000-0005-0000-0000-0000EB380000}"/>
    <cellStyle name="40% - Accent2 2 3 4 2 2 3" xfId="6175" xr:uid="{00000000-0005-0000-0000-0000EC380000}"/>
    <cellStyle name="40% - Accent2 2 3 4 2 2 3 2" xfId="23371" xr:uid="{00000000-0005-0000-0000-0000ED380000}"/>
    <cellStyle name="40% - Accent2 2 3 4 2 2 4" xfId="20214" xr:uid="{00000000-0005-0000-0000-0000EE380000}"/>
    <cellStyle name="40% - Accent2 2 3 4 2 2 5" xfId="12970" xr:uid="{00000000-0005-0000-0000-0000EF380000}"/>
    <cellStyle name="40% - Accent2 2 3 4 2 3" xfId="8186" xr:uid="{00000000-0005-0000-0000-0000F0380000}"/>
    <cellStyle name="40% - Accent2 2 3 4 2 3 2" xfId="25382" xr:uid="{00000000-0005-0000-0000-0000F1380000}"/>
    <cellStyle name="40% - Accent2 2 3 4 2 3 3" xfId="14981" xr:uid="{00000000-0005-0000-0000-0000F2380000}"/>
    <cellStyle name="40% - Accent2 2 3 4 2 4" xfId="4578" xr:uid="{00000000-0005-0000-0000-0000F3380000}"/>
    <cellStyle name="40% - Accent2 2 3 4 2 4 2" xfId="21774" xr:uid="{00000000-0005-0000-0000-0000F4380000}"/>
    <cellStyle name="40% - Accent2 2 3 4 2 5" xfId="18617" xr:uid="{00000000-0005-0000-0000-0000F5380000}"/>
    <cellStyle name="40% - Accent2 2 3 4 2 6" xfId="11373" xr:uid="{00000000-0005-0000-0000-0000F6380000}"/>
    <cellStyle name="40% - Accent2 2 3 4 3" xfId="1825" xr:uid="{00000000-0005-0000-0000-0000F7380000}"/>
    <cellStyle name="40% - Accent2 2 3 4 3 2" xfId="3414" xr:uid="{00000000-0005-0000-0000-0000F8380000}"/>
    <cellStyle name="40% - Accent2 2 3 4 3 2 2" xfId="10179" xr:uid="{00000000-0005-0000-0000-0000F9380000}"/>
    <cellStyle name="40% - Accent2 2 3 4 3 2 2 2" xfId="27375" xr:uid="{00000000-0005-0000-0000-0000FA380000}"/>
    <cellStyle name="40% - Accent2 2 3 4 3 2 2 3" xfId="16974" xr:uid="{00000000-0005-0000-0000-0000FB380000}"/>
    <cellStyle name="40% - Accent2 2 3 4 3 2 3" xfId="6571" xr:uid="{00000000-0005-0000-0000-0000FC380000}"/>
    <cellStyle name="40% - Accent2 2 3 4 3 2 3 2" xfId="23767" xr:uid="{00000000-0005-0000-0000-0000FD380000}"/>
    <cellStyle name="40% - Accent2 2 3 4 3 2 4" xfId="20610" xr:uid="{00000000-0005-0000-0000-0000FE380000}"/>
    <cellStyle name="40% - Accent2 2 3 4 3 2 5" xfId="13366" xr:uid="{00000000-0005-0000-0000-0000FF380000}"/>
    <cellStyle name="40% - Accent2 2 3 4 3 3" xfId="8594" xr:uid="{00000000-0005-0000-0000-000000390000}"/>
    <cellStyle name="40% - Accent2 2 3 4 3 3 2" xfId="25790" xr:uid="{00000000-0005-0000-0000-000001390000}"/>
    <cellStyle name="40% - Accent2 2 3 4 3 3 3" xfId="15389" xr:uid="{00000000-0005-0000-0000-000002390000}"/>
    <cellStyle name="40% - Accent2 2 3 4 3 4" xfId="4986" xr:uid="{00000000-0005-0000-0000-000003390000}"/>
    <cellStyle name="40% - Accent2 2 3 4 3 4 2" xfId="22182" xr:uid="{00000000-0005-0000-0000-000004390000}"/>
    <cellStyle name="40% - Accent2 2 3 4 3 5" xfId="19025" xr:uid="{00000000-0005-0000-0000-000005390000}"/>
    <cellStyle name="40% - Accent2 2 3 4 3 6" xfId="11781" xr:uid="{00000000-0005-0000-0000-000006390000}"/>
    <cellStyle name="40% - Accent2 2 3 4 4" xfId="2464" xr:uid="{00000000-0005-0000-0000-000007390000}"/>
    <cellStyle name="40% - Accent2 2 3 4 4 2" xfId="9229" xr:uid="{00000000-0005-0000-0000-000008390000}"/>
    <cellStyle name="40% - Accent2 2 3 4 4 2 2" xfId="26425" xr:uid="{00000000-0005-0000-0000-000009390000}"/>
    <cellStyle name="40% - Accent2 2 3 4 4 2 3" xfId="16024" xr:uid="{00000000-0005-0000-0000-00000A390000}"/>
    <cellStyle name="40% - Accent2 2 3 4 4 3" xfId="5621" xr:uid="{00000000-0005-0000-0000-00000B390000}"/>
    <cellStyle name="40% - Accent2 2 3 4 4 3 2" xfId="22817" xr:uid="{00000000-0005-0000-0000-00000C390000}"/>
    <cellStyle name="40% - Accent2 2 3 4 4 4" xfId="19660" xr:uid="{00000000-0005-0000-0000-00000D390000}"/>
    <cellStyle name="40% - Accent2 2 3 4 4 5" xfId="12416" xr:uid="{00000000-0005-0000-0000-00000E390000}"/>
    <cellStyle name="40% - Accent2 2 3 4 5" xfId="1009" xr:uid="{00000000-0005-0000-0000-00000F390000}"/>
    <cellStyle name="40% - Accent2 2 3 4 5 2" xfId="7778" xr:uid="{00000000-0005-0000-0000-000010390000}"/>
    <cellStyle name="40% - Accent2 2 3 4 5 2 2" xfId="24974" xr:uid="{00000000-0005-0000-0000-000011390000}"/>
    <cellStyle name="40% - Accent2 2 3 4 5 3" xfId="18209" xr:uid="{00000000-0005-0000-0000-000012390000}"/>
    <cellStyle name="40% - Accent2 2 3 4 5 4" xfId="14573" xr:uid="{00000000-0005-0000-0000-000013390000}"/>
    <cellStyle name="40% - Accent2 2 3 4 6" xfId="7003" xr:uid="{00000000-0005-0000-0000-000014390000}"/>
    <cellStyle name="40% - Accent2 2 3 4 6 2" xfId="24199" xr:uid="{00000000-0005-0000-0000-000015390000}"/>
    <cellStyle name="40% - Accent2 2 3 4 6 3" xfId="13798" xr:uid="{00000000-0005-0000-0000-000016390000}"/>
    <cellStyle name="40% - Accent2 2 3 4 7" xfId="4170" xr:uid="{00000000-0005-0000-0000-000017390000}"/>
    <cellStyle name="40% - Accent2 2 3 4 7 2" xfId="21366" xr:uid="{00000000-0005-0000-0000-000018390000}"/>
    <cellStyle name="40% - Accent2 2 3 4 8" xfId="17434" xr:uid="{00000000-0005-0000-0000-000019390000}"/>
    <cellStyle name="40% - Accent2 2 3 4 9" xfId="10965" xr:uid="{00000000-0005-0000-0000-00001A390000}"/>
    <cellStyle name="40% - Accent2 2 3 5" xfId="897" xr:uid="{00000000-0005-0000-0000-00001B390000}"/>
    <cellStyle name="40% - Accent2 2 3 5 2" xfId="2595" xr:uid="{00000000-0005-0000-0000-00001C390000}"/>
    <cellStyle name="40% - Accent2 2 3 5 2 2" xfId="9360" xr:uid="{00000000-0005-0000-0000-00001D390000}"/>
    <cellStyle name="40% - Accent2 2 3 5 2 2 2" xfId="26556" xr:uid="{00000000-0005-0000-0000-00001E390000}"/>
    <cellStyle name="40% - Accent2 2 3 5 2 2 3" xfId="16155" xr:uid="{00000000-0005-0000-0000-00001F390000}"/>
    <cellStyle name="40% - Accent2 2 3 5 2 3" xfId="5752" xr:uid="{00000000-0005-0000-0000-000020390000}"/>
    <cellStyle name="40% - Accent2 2 3 5 2 3 2" xfId="22948" xr:uid="{00000000-0005-0000-0000-000021390000}"/>
    <cellStyle name="40% - Accent2 2 3 5 2 4" xfId="19791" xr:uid="{00000000-0005-0000-0000-000022390000}"/>
    <cellStyle name="40% - Accent2 2 3 5 2 5" xfId="12547" xr:uid="{00000000-0005-0000-0000-000023390000}"/>
    <cellStyle name="40% - Accent2 2 3 5 3" xfId="7666" xr:uid="{00000000-0005-0000-0000-000024390000}"/>
    <cellStyle name="40% - Accent2 2 3 5 3 2" xfId="24862" xr:uid="{00000000-0005-0000-0000-000025390000}"/>
    <cellStyle name="40% - Accent2 2 3 5 3 3" xfId="14461" xr:uid="{00000000-0005-0000-0000-000026390000}"/>
    <cellStyle name="40% - Accent2 2 3 5 4" xfId="4058" xr:uid="{00000000-0005-0000-0000-000027390000}"/>
    <cellStyle name="40% - Accent2 2 3 5 4 2" xfId="21254" xr:uid="{00000000-0005-0000-0000-000028390000}"/>
    <cellStyle name="40% - Accent2 2 3 5 5" xfId="18097" xr:uid="{00000000-0005-0000-0000-000029390000}"/>
    <cellStyle name="40% - Accent2 2 3 5 6" xfId="10853" xr:uid="{00000000-0005-0000-0000-00002A390000}"/>
    <cellStyle name="40% - Accent2 2 3 6" xfId="1305" xr:uid="{00000000-0005-0000-0000-00002B390000}"/>
    <cellStyle name="40% - Accent2 2 3 6 2" xfId="2906" xr:uid="{00000000-0005-0000-0000-00002C390000}"/>
    <cellStyle name="40% - Accent2 2 3 6 2 2" xfId="9671" xr:uid="{00000000-0005-0000-0000-00002D390000}"/>
    <cellStyle name="40% - Accent2 2 3 6 2 2 2" xfId="26867" xr:uid="{00000000-0005-0000-0000-00002E390000}"/>
    <cellStyle name="40% - Accent2 2 3 6 2 2 3" xfId="16466" xr:uid="{00000000-0005-0000-0000-00002F390000}"/>
    <cellStyle name="40% - Accent2 2 3 6 2 3" xfId="6063" xr:uid="{00000000-0005-0000-0000-000030390000}"/>
    <cellStyle name="40% - Accent2 2 3 6 2 3 2" xfId="23259" xr:uid="{00000000-0005-0000-0000-000031390000}"/>
    <cellStyle name="40% - Accent2 2 3 6 2 4" xfId="20102" xr:uid="{00000000-0005-0000-0000-000032390000}"/>
    <cellStyle name="40% - Accent2 2 3 6 2 5" xfId="12858" xr:uid="{00000000-0005-0000-0000-000033390000}"/>
    <cellStyle name="40% - Accent2 2 3 6 3" xfId="8074" xr:uid="{00000000-0005-0000-0000-000034390000}"/>
    <cellStyle name="40% - Accent2 2 3 6 3 2" xfId="25270" xr:uid="{00000000-0005-0000-0000-000035390000}"/>
    <cellStyle name="40% - Accent2 2 3 6 3 3" xfId="14869" xr:uid="{00000000-0005-0000-0000-000036390000}"/>
    <cellStyle name="40% - Accent2 2 3 6 4" xfId="4466" xr:uid="{00000000-0005-0000-0000-000037390000}"/>
    <cellStyle name="40% - Accent2 2 3 6 4 2" xfId="21662" xr:uid="{00000000-0005-0000-0000-000038390000}"/>
    <cellStyle name="40% - Accent2 2 3 6 5" xfId="18505" xr:uid="{00000000-0005-0000-0000-000039390000}"/>
    <cellStyle name="40% - Accent2 2 3 6 6" xfId="11261" xr:uid="{00000000-0005-0000-0000-00003A390000}"/>
    <cellStyle name="40% - Accent2 2 3 7" xfId="1713" xr:uid="{00000000-0005-0000-0000-00003B390000}"/>
    <cellStyle name="40% - Accent2 2 3 7 2" xfId="3302" xr:uid="{00000000-0005-0000-0000-00003C390000}"/>
    <cellStyle name="40% - Accent2 2 3 7 2 2" xfId="10067" xr:uid="{00000000-0005-0000-0000-00003D390000}"/>
    <cellStyle name="40% - Accent2 2 3 7 2 2 2" xfId="27263" xr:uid="{00000000-0005-0000-0000-00003E390000}"/>
    <cellStyle name="40% - Accent2 2 3 7 2 2 3" xfId="16862" xr:uid="{00000000-0005-0000-0000-00003F390000}"/>
    <cellStyle name="40% - Accent2 2 3 7 2 3" xfId="6459" xr:uid="{00000000-0005-0000-0000-000040390000}"/>
    <cellStyle name="40% - Accent2 2 3 7 2 3 2" xfId="23655" xr:uid="{00000000-0005-0000-0000-000041390000}"/>
    <cellStyle name="40% - Accent2 2 3 7 2 4" xfId="20498" xr:uid="{00000000-0005-0000-0000-000042390000}"/>
    <cellStyle name="40% - Accent2 2 3 7 2 5" xfId="13254" xr:uid="{00000000-0005-0000-0000-000043390000}"/>
    <cellStyle name="40% - Accent2 2 3 7 3" xfId="8482" xr:uid="{00000000-0005-0000-0000-000044390000}"/>
    <cellStyle name="40% - Accent2 2 3 7 3 2" xfId="25678" xr:uid="{00000000-0005-0000-0000-000045390000}"/>
    <cellStyle name="40% - Accent2 2 3 7 3 3" xfId="15277" xr:uid="{00000000-0005-0000-0000-000046390000}"/>
    <cellStyle name="40% - Accent2 2 3 7 4" xfId="4874" xr:uid="{00000000-0005-0000-0000-000047390000}"/>
    <cellStyle name="40% - Accent2 2 3 7 4 2" xfId="22070" xr:uid="{00000000-0005-0000-0000-000048390000}"/>
    <cellStyle name="40% - Accent2 2 3 7 5" xfId="18913" xr:uid="{00000000-0005-0000-0000-000049390000}"/>
    <cellStyle name="40% - Accent2 2 3 7 6" xfId="11669" xr:uid="{00000000-0005-0000-0000-00004A390000}"/>
    <cellStyle name="40% - Accent2 2 3 8" xfId="2184" xr:uid="{00000000-0005-0000-0000-00004B390000}"/>
    <cellStyle name="40% - Accent2 2 3 8 2" xfId="8950" xr:uid="{00000000-0005-0000-0000-00004C390000}"/>
    <cellStyle name="40% - Accent2 2 3 8 2 2" xfId="26146" xr:uid="{00000000-0005-0000-0000-00004D390000}"/>
    <cellStyle name="40% - Accent2 2 3 8 2 3" xfId="15745" xr:uid="{00000000-0005-0000-0000-00004E390000}"/>
    <cellStyle name="40% - Accent2 2 3 8 3" xfId="5342" xr:uid="{00000000-0005-0000-0000-00004F390000}"/>
    <cellStyle name="40% - Accent2 2 3 8 3 2" xfId="22538" xr:uid="{00000000-0005-0000-0000-000050390000}"/>
    <cellStyle name="40% - Accent2 2 3 8 4" xfId="19381" xr:uid="{00000000-0005-0000-0000-000051390000}"/>
    <cellStyle name="40% - Accent2 2 3 8 5" xfId="12137" xr:uid="{00000000-0005-0000-0000-000052390000}"/>
    <cellStyle name="40% - Accent2 2 3 9" xfId="601" xr:uid="{00000000-0005-0000-0000-000053390000}"/>
    <cellStyle name="40% - Accent2 2 3 9 2" xfId="7370" xr:uid="{00000000-0005-0000-0000-000054390000}"/>
    <cellStyle name="40% - Accent2 2 3 9 2 2" xfId="24566" xr:uid="{00000000-0005-0000-0000-000055390000}"/>
    <cellStyle name="40% - Accent2 2 3 9 3" xfId="17801" xr:uid="{00000000-0005-0000-0000-000056390000}"/>
    <cellStyle name="40% - Accent2 2 3 9 4" xfId="14165" xr:uid="{00000000-0005-0000-0000-000057390000}"/>
    <cellStyle name="40% - Accent2 2 4" xfId="178" xr:uid="{00000000-0005-0000-0000-000058390000}"/>
    <cellStyle name="40% - Accent2 2 4 10" xfId="27715" xr:uid="{00000000-0005-0000-0000-000059390000}"/>
    <cellStyle name="40% - Accent2 2 4 11" xfId="10503" xr:uid="{00000000-0005-0000-0000-00005A390000}"/>
    <cellStyle name="40% - Accent2 2 4 2" xfId="955" xr:uid="{00000000-0005-0000-0000-00005B390000}"/>
    <cellStyle name="40% - Accent2 2 4 2 2" xfId="2625" xr:uid="{00000000-0005-0000-0000-00005C390000}"/>
    <cellStyle name="40% - Accent2 2 4 2 2 2" xfId="9390" xr:uid="{00000000-0005-0000-0000-00005D390000}"/>
    <cellStyle name="40% - Accent2 2 4 2 2 2 2" xfId="26586" xr:uid="{00000000-0005-0000-0000-00005E390000}"/>
    <cellStyle name="40% - Accent2 2 4 2 2 2 3" xfId="16185" xr:uid="{00000000-0005-0000-0000-00005F390000}"/>
    <cellStyle name="40% - Accent2 2 4 2 2 3" xfId="5782" xr:uid="{00000000-0005-0000-0000-000060390000}"/>
    <cellStyle name="40% - Accent2 2 4 2 2 3 2" xfId="22978" xr:uid="{00000000-0005-0000-0000-000061390000}"/>
    <cellStyle name="40% - Accent2 2 4 2 2 4" xfId="19821" xr:uid="{00000000-0005-0000-0000-000062390000}"/>
    <cellStyle name="40% - Accent2 2 4 2 2 5" xfId="12577" xr:uid="{00000000-0005-0000-0000-000063390000}"/>
    <cellStyle name="40% - Accent2 2 4 2 3" xfId="7724" xr:uid="{00000000-0005-0000-0000-000064390000}"/>
    <cellStyle name="40% - Accent2 2 4 2 3 2" xfId="24920" xr:uid="{00000000-0005-0000-0000-000065390000}"/>
    <cellStyle name="40% - Accent2 2 4 2 3 3" xfId="14519" xr:uid="{00000000-0005-0000-0000-000066390000}"/>
    <cellStyle name="40% - Accent2 2 4 2 4" xfId="4116" xr:uid="{00000000-0005-0000-0000-000067390000}"/>
    <cellStyle name="40% - Accent2 2 4 2 4 2" xfId="21312" xr:uid="{00000000-0005-0000-0000-000068390000}"/>
    <cellStyle name="40% - Accent2 2 4 2 5" xfId="18155" xr:uid="{00000000-0005-0000-0000-000069390000}"/>
    <cellStyle name="40% - Accent2 2 4 2 6" xfId="10911" xr:uid="{00000000-0005-0000-0000-00006A390000}"/>
    <cellStyle name="40% - Accent2 2 4 3" xfId="1363" xr:uid="{00000000-0005-0000-0000-00006B390000}"/>
    <cellStyle name="40% - Accent2 2 4 3 2" xfId="2964" xr:uid="{00000000-0005-0000-0000-00006C390000}"/>
    <cellStyle name="40% - Accent2 2 4 3 2 2" xfId="9729" xr:uid="{00000000-0005-0000-0000-00006D390000}"/>
    <cellStyle name="40% - Accent2 2 4 3 2 2 2" xfId="26925" xr:uid="{00000000-0005-0000-0000-00006E390000}"/>
    <cellStyle name="40% - Accent2 2 4 3 2 2 3" xfId="16524" xr:uid="{00000000-0005-0000-0000-00006F390000}"/>
    <cellStyle name="40% - Accent2 2 4 3 2 3" xfId="6121" xr:uid="{00000000-0005-0000-0000-000070390000}"/>
    <cellStyle name="40% - Accent2 2 4 3 2 3 2" xfId="23317" xr:uid="{00000000-0005-0000-0000-000071390000}"/>
    <cellStyle name="40% - Accent2 2 4 3 2 4" xfId="20160" xr:uid="{00000000-0005-0000-0000-000072390000}"/>
    <cellStyle name="40% - Accent2 2 4 3 2 5" xfId="12916" xr:uid="{00000000-0005-0000-0000-000073390000}"/>
    <cellStyle name="40% - Accent2 2 4 3 3" xfId="8132" xr:uid="{00000000-0005-0000-0000-000074390000}"/>
    <cellStyle name="40% - Accent2 2 4 3 3 2" xfId="25328" xr:uid="{00000000-0005-0000-0000-000075390000}"/>
    <cellStyle name="40% - Accent2 2 4 3 3 3" xfId="14927" xr:uid="{00000000-0005-0000-0000-000076390000}"/>
    <cellStyle name="40% - Accent2 2 4 3 4" xfId="4524" xr:uid="{00000000-0005-0000-0000-000077390000}"/>
    <cellStyle name="40% - Accent2 2 4 3 4 2" xfId="21720" xr:uid="{00000000-0005-0000-0000-000078390000}"/>
    <cellStyle name="40% - Accent2 2 4 3 5" xfId="18563" xr:uid="{00000000-0005-0000-0000-000079390000}"/>
    <cellStyle name="40% - Accent2 2 4 3 6" xfId="11319" xr:uid="{00000000-0005-0000-0000-00007A390000}"/>
    <cellStyle name="40% - Accent2 2 4 4" xfId="1771" xr:uid="{00000000-0005-0000-0000-00007B390000}"/>
    <cellStyle name="40% - Accent2 2 4 4 2" xfId="3360" xr:uid="{00000000-0005-0000-0000-00007C390000}"/>
    <cellStyle name="40% - Accent2 2 4 4 2 2" xfId="10125" xr:uid="{00000000-0005-0000-0000-00007D390000}"/>
    <cellStyle name="40% - Accent2 2 4 4 2 2 2" xfId="27321" xr:uid="{00000000-0005-0000-0000-00007E390000}"/>
    <cellStyle name="40% - Accent2 2 4 4 2 2 3" xfId="16920" xr:uid="{00000000-0005-0000-0000-00007F390000}"/>
    <cellStyle name="40% - Accent2 2 4 4 2 3" xfId="6517" xr:uid="{00000000-0005-0000-0000-000080390000}"/>
    <cellStyle name="40% - Accent2 2 4 4 2 3 2" xfId="23713" xr:uid="{00000000-0005-0000-0000-000081390000}"/>
    <cellStyle name="40% - Accent2 2 4 4 2 4" xfId="20556" xr:uid="{00000000-0005-0000-0000-000082390000}"/>
    <cellStyle name="40% - Accent2 2 4 4 2 5" xfId="13312" xr:uid="{00000000-0005-0000-0000-000083390000}"/>
    <cellStyle name="40% - Accent2 2 4 4 3" xfId="8540" xr:uid="{00000000-0005-0000-0000-000084390000}"/>
    <cellStyle name="40% - Accent2 2 4 4 3 2" xfId="25736" xr:uid="{00000000-0005-0000-0000-000085390000}"/>
    <cellStyle name="40% - Accent2 2 4 4 3 3" xfId="15335" xr:uid="{00000000-0005-0000-0000-000086390000}"/>
    <cellStyle name="40% - Accent2 2 4 4 4" xfId="4932" xr:uid="{00000000-0005-0000-0000-000087390000}"/>
    <cellStyle name="40% - Accent2 2 4 4 4 2" xfId="22128" xr:uid="{00000000-0005-0000-0000-000088390000}"/>
    <cellStyle name="40% - Accent2 2 4 4 5" xfId="18971" xr:uid="{00000000-0005-0000-0000-000089390000}"/>
    <cellStyle name="40% - Accent2 2 4 4 6" xfId="11727" xr:uid="{00000000-0005-0000-0000-00008A390000}"/>
    <cellStyle name="40% - Accent2 2 4 5" xfId="2130" xr:uid="{00000000-0005-0000-0000-00008B390000}"/>
    <cellStyle name="40% - Accent2 2 4 5 2" xfId="8896" xr:uid="{00000000-0005-0000-0000-00008C390000}"/>
    <cellStyle name="40% - Accent2 2 4 5 2 2" xfId="26092" xr:uid="{00000000-0005-0000-0000-00008D390000}"/>
    <cellStyle name="40% - Accent2 2 4 5 2 3" xfId="15691" xr:uid="{00000000-0005-0000-0000-00008E390000}"/>
    <cellStyle name="40% - Accent2 2 4 5 3" xfId="5288" xr:uid="{00000000-0005-0000-0000-00008F390000}"/>
    <cellStyle name="40% - Accent2 2 4 5 3 2" xfId="22484" xr:uid="{00000000-0005-0000-0000-000090390000}"/>
    <cellStyle name="40% - Accent2 2 4 5 4" xfId="19327" xr:uid="{00000000-0005-0000-0000-000091390000}"/>
    <cellStyle name="40% - Accent2 2 4 5 5" xfId="12083" xr:uid="{00000000-0005-0000-0000-000092390000}"/>
    <cellStyle name="40% - Accent2 2 4 6" xfId="547" xr:uid="{00000000-0005-0000-0000-000093390000}"/>
    <cellStyle name="40% - Accent2 2 4 6 2" xfId="7316" xr:uid="{00000000-0005-0000-0000-000094390000}"/>
    <cellStyle name="40% - Accent2 2 4 6 2 2" xfId="24512" xr:uid="{00000000-0005-0000-0000-000095390000}"/>
    <cellStyle name="40% - Accent2 2 4 6 3" xfId="17747" xr:uid="{00000000-0005-0000-0000-000096390000}"/>
    <cellStyle name="40% - Accent2 2 4 6 4" xfId="14111" xr:uid="{00000000-0005-0000-0000-000097390000}"/>
    <cellStyle name="40% - Accent2 2 4 7" xfId="6949" xr:uid="{00000000-0005-0000-0000-000098390000}"/>
    <cellStyle name="40% - Accent2 2 4 7 2" xfId="24145" xr:uid="{00000000-0005-0000-0000-000099390000}"/>
    <cellStyle name="40% - Accent2 2 4 7 3" xfId="13744" xr:uid="{00000000-0005-0000-0000-00009A390000}"/>
    <cellStyle name="40% - Accent2 2 4 8" xfId="3708" xr:uid="{00000000-0005-0000-0000-00009B390000}"/>
    <cellStyle name="40% - Accent2 2 4 8 2" xfId="20904" xr:uid="{00000000-0005-0000-0000-00009C390000}"/>
    <cellStyle name="40% - Accent2 2 4 9" xfId="17380" xr:uid="{00000000-0005-0000-0000-00009D390000}"/>
    <cellStyle name="40% - Accent2 2 5" xfId="266" xr:uid="{00000000-0005-0000-0000-00009E390000}"/>
    <cellStyle name="40% - Accent2 2 5 10" xfId="27801" xr:uid="{00000000-0005-0000-0000-00009F390000}"/>
    <cellStyle name="40% - Accent2 2 5 11" xfId="10589" xr:uid="{00000000-0005-0000-0000-0000A0390000}"/>
    <cellStyle name="40% - Accent2 2 5 2" xfId="1041" xr:uid="{00000000-0005-0000-0000-0000A1390000}"/>
    <cellStyle name="40% - Accent2 2 5 2 2" xfId="2654" xr:uid="{00000000-0005-0000-0000-0000A2390000}"/>
    <cellStyle name="40% - Accent2 2 5 2 2 2" xfId="9419" xr:uid="{00000000-0005-0000-0000-0000A3390000}"/>
    <cellStyle name="40% - Accent2 2 5 2 2 2 2" xfId="26615" xr:uid="{00000000-0005-0000-0000-0000A4390000}"/>
    <cellStyle name="40% - Accent2 2 5 2 2 2 3" xfId="16214" xr:uid="{00000000-0005-0000-0000-0000A5390000}"/>
    <cellStyle name="40% - Accent2 2 5 2 2 3" xfId="5811" xr:uid="{00000000-0005-0000-0000-0000A6390000}"/>
    <cellStyle name="40% - Accent2 2 5 2 2 3 2" xfId="23007" xr:uid="{00000000-0005-0000-0000-0000A7390000}"/>
    <cellStyle name="40% - Accent2 2 5 2 2 4" xfId="19850" xr:uid="{00000000-0005-0000-0000-0000A8390000}"/>
    <cellStyle name="40% - Accent2 2 5 2 2 5" xfId="12606" xr:uid="{00000000-0005-0000-0000-0000A9390000}"/>
    <cellStyle name="40% - Accent2 2 5 2 3" xfId="7810" xr:uid="{00000000-0005-0000-0000-0000AA390000}"/>
    <cellStyle name="40% - Accent2 2 5 2 3 2" xfId="25006" xr:uid="{00000000-0005-0000-0000-0000AB390000}"/>
    <cellStyle name="40% - Accent2 2 5 2 3 3" xfId="14605" xr:uid="{00000000-0005-0000-0000-0000AC390000}"/>
    <cellStyle name="40% - Accent2 2 5 2 4" xfId="4202" xr:uid="{00000000-0005-0000-0000-0000AD390000}"/>
    <cellStyle name="40% - Accent2 2 5 2 4 2" xfId="21398" xr:uid="{00000000-0005-0000-0000-0000AE390000}"/>
    <cellStyle name="40% - Accent2 2 5 2 5" xfId="18241" xr:uid="{00000000-0005-0000-0000-0000AF390000}"/>
    <cellStyle name="40% - Accent2 2 5 2 6" xfId="10997" xr:uid="{00000000-0005-0000-0000-0000B0390000}"/>
    <cellStyle name="40% - Accent2 2 5 3" xfId="1449" xr:uid="{00000000-0005-0000-0000-0000B1390000}"/>
    <cellStyle name="40% - Accent2 2 5 3 2" xfId="3050" xr:uid="{00000000-0005-0000-0000-0000B2390000}"/>
    <cellStyle name="40% - Accent2 2 5 3 2 2" xfId="9815" xr:uid="{00000000-0005-0000-0000-0000B3390000}"/>
    <cellStyle name="40% - Accent2 2 5 3 2 2 2" xfId="27011" xr:uid="{00000000-0005-0000-0000-0000B4390000}"/>
    <cellStyle name="40% - Accent2 2 5 3 2 2 3" xfId="16610" xr:uid="{00000000-0005-0000-0000-0000B5390000}"/>
    <cellStyle name="40% - Accent2 2 5 3 2 3" xfId="6207" xr:uid="{00000000-0005-0000-0000-0000B6390000}"/>
    <cellStyle name="40% - Accent2 2 5 3 2 3 2" xfId="23403" xr:uid="{00000000-0005-0000-0000-0000B7390000}"/>
    <cellStyle name="40% - Accent2 2 5 3 2 4" xfId="20246" xr:uid="{00000000-0005-0000-0000-0000B8390000}"/>
    <cellStyle name="40% - Accent2 2 5 3 2 5" xfId="13002" xr:uid="{00000000-0005-0000-0000-0000B9390000}"/>
    <cellStyle name="40% - Accent2 2 5 3 3" xfId="8218" xr:uid="{00000000-0005-0000-0000-0000BA390000}"/>
    <cellStyle name="40% - Accent2 2 5 3 3 2" xfId="25414" xr:uid="{00000000-0005-0000-0000-0000BB390000}"/>
    <cellStyle name="40% - Accent2 2 5 3 3 3" xfId="15013" xr:uid="{00000000-0005-0000-0000-0000BC390000}"/>
    <cellStyle name="40% - Accent2 2 5 3 4" xfId="4610" xr:uid="{00000000-0005-0000-0000-0000BD390000}"/>
    <cellStyle name="40% - Accent2 2 5 3 4 2" xfId="21806" xr:uid="{00000000-0005-0000-0000-0000BE390000}"/>
    <cellStyle name="40% - Accent2 2 5 3 5" xfId="18649" xr:uid="{00000000-0005-0000-0000-0000BF390000}"/>
    <cellStyle name="40% - Accent2 2 5 3 6" xfId="11405" xr:uid="{00000000-0005-0000-0000-0000C0390000}"/>
    <cellStyle name="40% - Accent2 2 5 4" xfId="1857" xr:uid="{00000000-0005-0000-0000-0000C1390000}"/>
    <cellStyle name="40% - Accent2 2 5 4 2" xfId="3446" xr:uid="{00000000-0005-0000-0000-0000C2390000}"/>
    <cellStyle name="40% - Accent2 2 5 4 2 2" xfId="10211" xr:uid="{00000000-0005-0000-0000-0000C3390000}"/>
    <cellStyle name="40% - Accent2 2 5 4 2 2 2" xfId="27407" xr:uid="{00000000-0005-0000-0000-0000C4390000}"/>
    <cellStyle name="40% - Accent2 2 5 4 2 2 3" xfId="17006" xr:uid="{00000000-0005-0000-0000-0000C5390000}"/>
    <cellStyle name="40% - Accent2 2 5 4 2 3" xfId="6603" xr:uid="{00000000-0005-0000-0000-0000C6390000}"/>
    <cellStyle name="40% - Accent2 2 5 4 2 3 2" xfId="23799" xr:uid="{00000000-0005-0000-0000-0000C7390000}"/>
    <cellStyle name="40% - Accent2 2 5 4 2 4" xfId="20642" xr:uid="{00000000-0005-0000-0000-0000C8390000}"/>
    <cellStyle name="40% - Accent2 2 5 4 2 5" xfId="13398" xr:uid="{00000000-0005-0000-0000-0000C9390000}"/>
    <cellStyle name="40% - Accent2 2 5 4 3" xfId="8626" xr:uid="{00000000-0005-0000-0000-0000CA390000}"/>
    <cellStyle name="40% - Accent2 2 5 4 3 2" xfId="25822" xr:uid="{00000000-0005-0000-0000-0000CB390000}"/>
    <cellStyle name="40% - Accent2 2 5 4 3 3" xfId="15421" xr:uid="{00000000-0005-0000-0000-0000CC390000}"/>
    <cellStyle name="40% - Accent2 2 5 4 4" xfId="5018" xr:uid="{00000000-0005-0000-0000-0000CD390000}"/>
    <cellStyle name="40% - Accent2 2 5 4 4 2" xfId="22214" xr:uid="{00000000-0005-0000-0000-0000CE390000}"/>
    <cellStyle name="40% - Accent2 2 5 4 5" xfId="19057" xr:uid="{00000000-0005-0000-0000-0000CF390000}"/>
    <cellStyle name="40% - Accent2 2 5 4 6" xfId="11813" xr:uid="{00000000-0005-0000-0000-0000D0390000}"/>
    <cellStyle name="40% - Accent2 2 5 5" xfId="2216" xr:uid="{00000000-0005-0000-0000-0000D1390000}"/>
    <cellStyle name="40% - Accent2 2 5 5 2" xfId="8982" xr:uid="{00000000-0005-0000-0000-0000D2390000}"/>
    <cellStyle name="40% - Accent2 2 5 5 2 2" xfId="26178" xr:uid="{00000000-0005-0000-0000-0000D3390000}"/>
    <cellStyle name="40% - Accent2 2 5 5 2 3" xfId="15777" xr:uid="{00000000-0005-0000-0000-0000D4390000}"/>
    <cellStyle name="40% - Accent2 2 5 5 3" xfId="5374" xr:uid="{00000000-0005-0000-0000-0000D5390000}"/>
    <cellStyle name="40% - Accent2 2 5 5 3 2" xfId="22570" xr:uid="{00000000-0005-0000-0000-0000D6390000}"/>
    <cellStyle name="40% - Accent2 2 5 5 4" xfId="19413" xr:uid="{00000000-0005-0000-0000-0000D7390000}"/>
    <cellStyle name="40% - Accent2 2 5 5 5" xfId="12169" xr:uid="{00000000-0005-0000-0000-0000D8390000}"/>
    <cellStyle name="40% - Accent2 2 5 6" xfId="633" xr:uid="{00000000-0005-0000-0000-0000D9390000}"/>
    <cellStyle name="40% - Accent2 2 5 6 2" xfId="7402" xr:uid="{00000000-0005-0000-0000-0000DA390000}"/>
    <cellStyle name="40% - Accent2 2 5 6 2 2" xfId="24598" xr:uid="{00000000-0005-0000-0000-0000DB390000}"/>
    <cellStyle name="40% - Accent2 2 5 6 3" xfId="17833" xr:uid="{00000000-0005-0000-0000-0000DC390000}"/>
    <cellStyle name="40% - Accent2 2 5 6 4" xfId="14197" xr:uid="{00000000-0005-0000-0000-0000DD390000}"/>
    <cellStyle name="40% - Accent2 2 5 7" xfId="7035" xr:uid="{00000000-0005-0000-0000-0000DE390000}"/>
    <cellStyle name="40% - Accent2 2 5 7 2" xfId="24231" xr:uid="{00000000-0005-0000-0000-0000DF390000}"/>
    <cellStyle name="40% - Accent2 2 5 7 3" xfId="13830" xr:uid="{00000000-0005-0000-0000-0000E0390000}"/>
    <cellStyle name="40% - Accent2 2 5 8" xfId="3794" xr:uid="{00000000-0005-0000-0000-0000E1390000}"/>
    <cellStyle name="40% - Accent2 2 5 8 2" xfId="20990" xr:uid="{00000000-0005-0000-0000-0000E2390000}"/>
    <cellStyle name="40% - Accent2 2 5 9" xfId="17466" xr:uid="{00000000-0005-0000-0000-0000E3390000}"/>
    <cellStyle name="40% - Accent2 2 6" xfId="364" xr:uid="{00000000-0005-0000-0000-0000E4390000}"/>
    <cellStyle name="40% - Accent2 2 6 10" xfId="27899" xr:uid="{00000000-0005-0000-0000-0000E5390000}"/>
    <cellStyle name="40% - Accent2 2 6 11" xfId="10687" xr:uid="{00000000-0005-0000-0000-0000E6390000}"/>
    <cellStyle name="40% - Accent2 2 6 2" xfId="1139" xr:uid="{00000000-0005-0000-0000-0000E7390000}"/>
    <cellStyle name="40% - Accent2 2 6 2 2" xfId="2752" xr:uid="{00000000-0005-0000-0000-0000E8390000}"/>
    <cellStyle name="40% - Accent2 2 6 2 2 2" xfId="9517" xr:uid="{00000000-0005-0000-0000-0000E9390000}"/>
    <cellStyle name="40% - Accent2 2 6 2 2 2 2" xfId="26713" xr:uid="{00000000-0005-0000-0000-0000EA390000}"/>
    <cellStyle name="40% - Accent2 2 6 2 2 2 3" xfId="16312" xr:uid="{00000000-0005-0000-0000-0000EB390000}"/>
    <cellStyle name="40% - Accent2 2 6 2 2 3" xfId="5909" xr:uid="{00000000-0005-0000-0000-0000EC390000}"/>
    <cellStyle name="40% - Accent2 2 6 2 2 3 2" xfId="23105" xr:uid="{00000000-0005-0000-0000-0000ED390000}"/>
    <cellStyle name="40% - Accent2 2 6 2 2 4" xfId="19948" xr:uid="{00000000-0005-0000-0000-0000EE390000}"/>
    <cellStyle name="40% - Accent2 2 6 2 2 5" xfId="12704" xr:uid="{00000000-0005-0000-0000-0000EF390000}"/>
    <cellStyle name="40% - Accent2 2 6 2 3" xfId="7908" xr:uid="{00000000-0005-0000-0000-0000F0390000}"/>
    <cellStyle name="40% - Accent2 2 6 2 3 2" xfId="25104" xr:uid="{00000000-0005-0000-0000-0000F1390000}"/>
    <cellStyle name="40% - Accent2 2 6 2 3 3" xfId="14703" xr:uid="{00000000-0005-0000-0000-0000F2390000}"/>
    <cellStyle name="40% - Accent2 2 6 2 4" xfId="4300" xr:uid="{00000000-0005-0000-0000-0000F3390000}"/>
    <cellStyle name="40% - Accent2 2 6 2 4 2" xfId="21496" xr:uid="{00000000-0005-0000-0000-0000F4390000}"/>
    <cellStyle name="40% - Accent2 2 6 2 5" xfId="18339" xr:uid="{00000000-0005-0000-0000-0000F5390000}"/>
    <cellStyle name="40% - Accent2 2 6 2 6" xfId="11095" xr:uid="{00000000-0005-0000-0000-0000F6390000}"/>
    <cellStyle name="40% - Accent2 2 6 3" xfId="1547" xr:uid="{00000000-0005-0000-0000-0000F7390000}"/>
    <cellStyle name="40% - Accent2 2 6 3 2" xfId="3148" xr:uid="{00000000-0005-0000-0000-0000F8390000}"/>
    <cellStyle name="40% - Accent2 2 6 3 2 2" xfId="9913" xr:uid="{00000000-0005-0000-0000-0000F9390000}"/>
    <cellStyle name="40% - Accent2 2 6 3 2 2 2" xfId="27109" xr:uid="{00000000-0005-0000-0000-0000FA390000}"/>
    <cellStyle name="40% - Accent2 2 6 3 2 2 3" xfId="16708" xr:uid="{00000000-0005-0000-0000-0000FB390000}"/>
    <cellStyle name="40% - Accent2 2 6 3 2 3" xfId="6305" xr:uid="{00000000-0005-0000-0000-0000FC390000}"/>
    <cellStyle name="40% - Accent2 2 6 3 2 3 2" xfId="23501" xr:uid="{00000000-0005-0000-0000-0000FD390000}"/>
    <cellStyle name="40% - Accent2 2 6 3 2 4" xfId="20344" xr:uid="{00000000-0005-0000-0000-0000FE390000}"/>
    <cellStyle name="40% - Accent2 2 6 3 2 5" xfId="13100" xr:uid="{00000000-0005-0000-0000-0000FF390000}"/>
    <cellStyle name="40% - Accent2 2 6 3 3" xfId="8316" xr:uid="{00000000-0005-0000-0000-0000003A0000}"/>
    <cellStyle name="40% - Accent2 2 6 3 3 2" xfId="25512" xr:uid="{00000000-0005-0000-0000-0000013A0000}"/>
    <cellStyle name="40% - Accent2 2 6 3 3 3" xfId="15111" xr:uid="{00000000-0005-0000-0000-0000023A0000}"/>
    <cellStyle name="40% - Accent2 2 6 3 4" xfId="4708" xr:uid="{00000000-0005-0000-0000-0000033A0000}"/>
    <cellStyle name="40% - Accent2 2 6 3 4 2" xfId="21904" xr:uid="{00000000-0005-0000-0000-0000043A0000}"/>
    <cellStyle name="40% - Accent2 2 6 3 5" xfId="18747" xr:uid="{00000000-0005-0000-0000-0000053A0000}"/>
    <cellStyle name="40% - Accent2 2 6 3 6" xfId="11503" xr:uid="{00000000-0005-0000-0000-0000063A0000}"/>
    <cellStyle name="40% - Accent2 2 6 4" xfId="1955" xr:uid="{00000000-0005-0000-0000-0000073A0000}"/>
    <cellStyle name="40% - Accent2 2 6 4 2" xfId="3544" xr:uid="{00000000-0005-0000-0000-0000083A0000}"/>
    <cellStyle name="40% - Accent2 2 6 4 2 2" xfId="10309" xr:uid="{00000000-0005-0000-0000-0000093A0000}"/>
    <cellStyle name="40% - Accent2 2 6 4 2 2 2" xfId="27505" xr:uid="{00000000-0005-0000-0000-00000A3A0000}"/>
    <cellStyle name="40% - Accent2 2 6 4 2 2 3" xfId="17104" xr:uid="{00000000-0005-0000-0000-00000B3A0000}"/>
    <cellStyle name="40% - Accent2 2 6 4 2 3" xfId="6701" xr:uid="{00000000-0005-0000-0000-00000C3A0000}"/>
    <cellStyle name="40% - Accent2 2 6 4 2 3 2" xfId="23897" xr:uid="{00000000-0005-0000-0000-00000D3A0000}"/>
    <cellStyle name="40% - Accent2 2 6 4 2 4" xfId="20740" xr:uid="{00000000-0005-0000-0000-00000E3A0000}"/>
    <cellStyle name="40% - Accent2 2 6 4 2 5" xfId="13496" xr:uid="{00000000-0005-0000-0000-00000F3A0000}"/>
    <cellStyle name="40% - Accent2 2 6 4 3" xfId="8724" xr:uid="{00000000-0005-0000-0000-0000103A0000}"/>
    <cellStyle name="40% - Accent2 2 6 4 3 2" xfId="25920" xr:uid="{00000000-0005-0000-0000-0000113A0000}"/>
    <cellStyle name="40% - Accent2 2 6 4 3 3" xfId="15519" xr:uid="{00000000-0005-0000-0000-0000123A0000}"/>
    <cellStyle name="40% - Accent2 2 6 4 4" xfId="5116" xr:uid="{00000000-0005-0000-0000-0000133A0000}"/>
    <cellStyle name="40% - Accent2 2 6 4 4 2" xfId="22312" xr:uid="{00000000-0005-0000-0000-0000143A0000}"/>
    <cellStyle name="40% - Accent2 2 6 4 5" xfId="19155" xr:uid="{00000000-0005-0000-0000-0000153A0000}"/>
    <cellStyle name="40% - Accent2 2 6 4 6" xfId="11911" xr:uid="{00000000-0005-0000-0000-0000163A0000}"/>
    <cellStyle name="40% - Accent2 2 6 5" xfId="2314" xr:uid="{00000000-0005-0000-0000-0000173A0000}"/>
    <cellStyle name="40% - Accent2 2 6 5 2" xfId="9080" xr:uid="{00000000-0005-0000-0000-0000183A0000}"/>
    <cellStyle name="40% - Accent2 2 6 5 2 2" xfId="26276" xr:uid="{00000000-0005-0000-0000-0000193A0000}"/>
    <cellStyle name="40% - Accent2 2 6 5 2 3" xfId="15875" xr:uid="{00000000-0005-0000-0000-00001A3A0000}"/>
    <cellStyle name="40% - Accent2 2 6 5 3" xfId="5472" xr:uid="{00000000-0005-0000-0000-00001B3A0000}"/>
    <cellStyle name="40% - Accent2 2 6 5 3 2" xfId="22668" xr:uid="{00000000-0005-0000-0000-00001C3A0000}"/>
    <cellStyle name="40% - Accent2 2 6 5 4" xfId="19511" xr:uid="{00000000-0005-0000-0000-00001D3A0000}"/>
    <cellStyle name="40% - Accent2 2 6 5 5" xfId="12267" xr:uid="{00000000-0005-0000-0000-00001E3A0000}"/>
    <cellStyle name="40% - Accent2 2 6 6" xfId="731" xr:uid="{00000000-0005-0000-0000-00001F3A0000}"/>
    <cellStyle name="40% - Accent2 2 6 6 2" xfId="7500" xr:uid="{00000000-0005-0000-0000-0000203A0000}"/>
    <cellStyle name="40% - Accent2 2 6 6 2 2" xfId="24696" xr:uid="{00000000-0005-0000-0000-0000213A0000}"/>
    <cellStyle name="40% - Accent2 2 6 6 3" xfId="17931" xr:uid="{00000000-0005-0000-0000-0000223A0000}"/>
    <cellStyle name="40% - Accent2 2 6 6 4" xfId="14295" xr:uid="{00000000-0005-0000-0000-0000233A0000}"/>
    <cellStyle name="40% - Accent2 2 6 7" xfId="7133" xr:uid="{00000000-0005-0000-0000-0000243A0000}"/>
    <cellStyle name="40% - Accent2 2 6 7 2" xfId="24329" xr:uid="{00000000-0005-0000-0000-0000253A0000}"/>
    <cellStyle name="40% - Accent2 2 6 7 3" xfId="13928" xr:uid="{00000000-0005-0000-0000-0000263A0000}"/>
    <cellStyle name="40% - Accent2 2 6 8" xfId="3892" xr:uid="{00000000-0005-0000-0000-0000273A0000}"/>
    <cellStyle name="40% - Accent2 2 6 8 2" xfId="21088" xr:uid="{00000000-0005-0000-0000-0000283A0000}"/>
    <cellStyle name="40% - Accent2 2 6 9" xfId="17564" xr:uid="{00000000-0005-0000-0000-0000293A0000}"/>
    <cellStyle name="40% - Accent2 2 7" xfId="144" xr:uid="{00000000-0005-0000-0000-00002A3A0000}"/>
    <cellStyle name="40% - Accent2 2 7 2" xfId="1333" xr:uid="{00000000-0005-0000-0000-00002B3A0000}"/>
    <cellStyle name="40% - Accent2 2 7 2 2" xfId="2934" xr:uid="{00000000-0005-0000-0000-00002C3A0000}"/>
    <cellStyle name="40% - Accent2 2 7 2 2 2" xfId="9699" xr:uid="{00000000-0005-0000-0000-00002D3A0000}"/>
    <cellStyle name="40% - Accent2 2 7 2 2 2 2" xfId="26895" xr:uid="{00000000-0005-0000-0000-00002E3A0000}"/>
    <cellStyle name="40% - Accent2 2 7 2 2 2 3" xfId="16494" xr:uid="{00000000-0005-0000-0000-00002F3A0000}"/>
    <cellStyle name="40% - Accent2 2 7 2 2 3" xfId="6091" xr:uid="{00000000-0005-0000-0000-0000303A0000}"/>
    <cellStyle name="40% - Accent2 2 7 2 2 3 2" xfId="23287" xr:uid="{00000000-0005-0000-0000-0000313A0000}"/>
    <cellStyle name="40% - Accent2 2 7 2 2 4" xfId="20130" xr:uid="{00000000-0005-0000-0000-0000323A0000}"/>
    <cellStyle name="40% - Accent2 2 7 2 2 5" xfId="12886" xr:uid="{00000000-0005-0000-0000-0000333A0000}"/>
    <cellStyle name="40% - Accent2 2 7 2 3" xfId="8102" xr:uid="{00000000-0005-0000-0000-0000343A0000}"/>
    <cellStyle name="40% - Accent2 2 7 2 3 2" xfId="25298" xr:uid="{00000000-0005-0000-0000-0000353A0000}"/>
    <cellStyle name="40% - Accent2 2 7 2 3 3" xfId="14897" xr:uid="{00000000-0005-0000-0000-0000363A0000}"/>
    <cellStyle name="40% - Accent2 2 7 2 4" xfId="4494" xr:uid="{00000000-0005-0000-0000-0000373A0000}"/>
    <cellStyle name="40% - Accent2 2 7 2 4 2" xfId="21690" xr:uid="{00000000-0005-0000-0000-0000383A0000}"/>
    <cellStyle name="40% - Accent2 2 7 2 5" xfId="18533" xr:uid="{00000000-0005-0000-0000-0000393A0000}"/>
    <cellStyle name="40% - Accent2 2 7 2 6" xfId="11289" xr:uid="{00000000-0005-0000-0000-00003A3A0000}"/>
    <cellStyle name="40% - Accent2 2 7 3" xfId="1741" xr:uid="{00000000-0005-0000-0000-00003B3A0000}"/>
    <cellStyle name="40% - Accent2 2 7 3 2" xfId="3330" xr:uid="{00000000-0005-0000-0000-00003C3A0000}"/>
    <cellStyle name="40% - Accent2 2 7 3 2 2" xfId="10095" xr:uid="{00000000-0005-0000-0000-00003D3A0000}"/>
    <cellStyle name="40% - Accent2 2 7 3 2 2 2" xfId="27291" xr:uid="{00000000-0005-0000-0000-00003E3A0000}"/>
    <cellStyle name="40% - Accent2 2 7 3 2 2 3" xfId="16890" xr:uid="{00000000-0005-0000-0000-00003F3A0000}"/>
    <cellStyle name="40% - Accent2 2 7 3 2 3" xfId="6487" xr:uid="{00000000-0005-0000-0000-0000403A0000}"/>
    <cellStyle name="40% - Accent2 2 7 3 2 3 2" xfId="23683" xr:uid="{00000000-0005-0000-0000-0000413A0000}"/>
    <cellStyle name="40% - Accent2 2 7 3 2 4" xfId="20526" xr:uid="{00000000-0005-0000-0000-0000423A0000}"/>
    <cellStyle name="40% - Accent2 2 7 3 2 5" xfId="13282" xr:uid="{00000000-0005-0000-0000-0000433A0000}"/>
    <cellStyle name="40% - Accent2 2 7 3 3" xfId="8510" xr:uid="{00000000-0005-0000-0000-0000443A0000}"/>
    <cellStyle name="40% - Accent2 2 7 3 3 2" xfId="25706" xr:uid="{00000000-0005-0000-0000-0000453A0000}"/>
    <cellStyle name="40% - Accent2 2 7 3 3 3" xfId="15305" xr:uid="{00000000-0005-0000-0000-0000463A0000}"/>
    <cellStyle name="40% - Accent2 2 7 3 4" xfId="4902" xr:uid="{00000000-0005-0000-0000-0000473A0000}"/>
    <cellStyle name="40% - Accent2 2 7 3 4 2" xfId="22098" xr:uid="{00000000-0005-0000-0000-0000483A0000}"/>
    <cellStyle name="40% - Accent2 2 7 3 5" xfId="18941" xr:uid="{00000000-0005-0000-0000-0000493A0000}"/>
    <cellStyle name="40% - Accent2 2 7 3 6" xfId="11697" xr:uid="{00000000-0005-0000-0000-00004A3A0000}"/>
    <cellStyle name="40% - Accent2 2 7 4" xfId="2419" xr:uid="{00000000-0005-0000-0000-00004B3A0000}"/>
    <cellStyle name="40% - Accent2 2 7 4 2" xfId="9184" xr:uid="{00000000-0005-0000-0000-00004C3A0000}"/>
    <cellStyle name="40% - Accent2 2 7 4 2 2" xfId="26380" xr:uid="{00000000-0005-0000-0000-00004D3A0000}"/>
    <cellStyle name="40% - Accent2 2 7 4 2 3" xfId="15979" xr:uid="{00000000-0005-0000-0000-00004E3A0000}"/>
    <cellStyle name="40% - Accent2 2 7 4 3" xfId="5576" xr:uid="{00000000-0005-0000-0000-00004F3A0000}"/>
    <cellStyle name="40% - Accent2 2 7 4 3 2" xfId="22772" xr:uid="{00000000-0005-0000-0000-0000503A0000}"/>
    <cellStyle name="40% - Accent2 2 7 4 4" xfId="19615" xr:uid="{00000000-0005-0000-0000-0000513A0000}"/>
    <cellStyle name="40% - Accent2 2 7 4 5" xfId="12371" xr:uid="{00000000-0005-0000-0000-0000523A0000}"/>
    <cellStyle name="40% - Accent2 2 7 5" xfId="925" xr:uid="{00000000-0005-0000-0000-0000533A0000}"/>
    <cellStyle name="40% - Accent2 2 7 5 2" xfId="7694" xr:uid="{00000000-0005-0000-0000-0000543A0000}"/>
    <cellStyle name="40% - Accent2 2 7 5 2 2" xfId="24890" xr:uid="{00000000-0005-0000-0000-0000553A0000}"/>
    <cellStyle name="40% - Accent2 2 7 5 3" xfId="18125" xr:uid="{00000000-0005-0000-0000-0000563A0000}"/>
    <cellStyle name="40% - Accent2 2 7 5 4" xfId="14489" xr:uid="{00000000-0005-0000-0000-0000573A0000}"/>
    <cellStyle name="40% - Accent2 2 7 6" xfId="6919" xr:uid="{00000000-0005-0000-0000-0000583A0000}"/>
    <cellStyle name="40% - Accent2 2 7 6 2" xfId="24115" xr:uid="{00000000-0005-0000-0000-0000593A0000}"/>
    <cellStyle name="40% - Accent2 2 7 6 3" xfId="13714" xr:uid="{00000000-0005-0000-0000-00005A3A0000}"/>
    <cellStyle name="40% - Accent2 2 7 7" xfId="4086" xr:uid="{00000000-0005-0000-0000-00005B3A0000}"/>
    <cellStyle name="40% - Accent2 2 7 7 2" xfId="21282" xr:uid="{00000000-0005-0000-0000-00005C3A0000}"/>
    <cellStyle name="40% - Accent2 2 7 8" xfId="17350" xr:uid="{00000000-0005-0000-0000-00005D3A0000}"/>
    <cellStyle name="40% - Accent2 2 7 9" xfId="10881" xr:uid="{00000000-0005-0000-0000-00005E3A0000}"/>
    <cellStyle name="40% - Accent2 2 8" xfId="843" xr:uid="{00000000-0005-0000-0000-00005F3A0000}"/>
    <cellStyle name="40% - Accent2 2 8 2" xfId="2541" xr:uid="{00000000-0005-0000-0000-0000603A0000}"/>
    <cellStyle name="40% - Accent2 2 8 2 2" xfId="9306" xr:uid="{00000000-0005-0000-0000-0000613A0000}"/>
    <cellStyle name="40% - Accent2 2 8 2 2 2" xfId="26502" xr:uid="{00000000-0005-0000-0000-0000623A0000}"/>
    <cellStyle name="40% - Accent2 2 8 2 2 3" xfId="16101" xr:uid="{00000000-0005-0000-0000-0000633A0000}"/>
    <cellStyle name="40% - Accent2 2 8 2 3" xfId="5698" xr:uid="{00000000-0005-0000-0000-0000643A0000}"/>
    <cellStyle name="40% - Accent2 2 8 2 3 2" xfId="22894" xr:uid="{00000000-0005-0000-0000-0000653A0000}"/>
    <cellStyle name="40% - Accent2 2 8 2 4" xfId="19737" xr:uid="{00000000-0005-0000-0000-0000663A0000}"/>
    <cellStyle name="40% - Accent2 2 8 2 5" xfId="12493" xr:uid="{00000000-0005-0000-0000-0000673A0000}"/>
    <cellStyle name="40% - Accent2 2 8 3" xfId="7612" xr:uid="{00000000-0005-0000-0000-0000683A0000}"/>
    <cellStyle name="40% - Accent2 2 8 3 2" xfId="24808" xr:uid="{00000000-0005-0000-0000-0000693A0000}"/>
    <cellStyle name="40% - Accent2 2 8 3 3" xfId="14407" xr:uid="{00000000-0005-0000-0000-00006A3A0000}"/>
    <cellStyle name="40% - Accent2 2 8 4" xfId="4004" xr:uid="{00000000-0005-0000-0000-00006B3A0000}"/>
    <cellStyle name="40% - Accent2 2 8 4 2" xfId="21200" xr:uid="{00000000-0005-0000-0000-00006C3A0000}"/>
    <cellStyle name="40% - Accent2 2 8 5" xfId="18043" xr:uid="{00000000-0005-0000-0000-00006D3A0000}"/>
    <cellStyle name="40% - Accent2 2 8 6" xfId="10799" xr:uid="{00000000-0005-0000-0000-00006E3A0000}"/>
    <cellStyle name="40% - Accent2 2 9" xfId="1251" xr:uid="{00000000-0005-0000-0000-00006F3A0000}"/>
    <cellStyle name="40% - Accent2 2 9 2" xfId="2852" xr:uid="{00000000-0005-0000-0000-0000703A0000}"/>
    <cellStyle name="40% - Accent2 2 9 2 2" xfId="9617" xr:uid="{00000000-0005-0000-0000-0000713A0000}"/>
    <cellStyle name="40% - Accent2 2 9 2 2 2" xfId="26813" xr:uid="{00000000-0005-0000-0000-0000723A0000}"/>
    <cellStyle name="40% - Accent2 2 9 2 2 3" xfId="16412" xr:uid="{00000000-0005-0000-0000-0000733A0000}"/>
    <cellStyle name="40% - Accent2 2 9 2 3" xfId="6009" xr:uid="{00000000-0005-0000-0000-0000743A0000}"/>
    <cellStyle name="40% - Accent2 2 9 2 3 2" xfId="23205" xr:uid="{00000000-0005-0000-0000-0000753A0000}"/>
    <cellStyle name="40% - Accent2 2 9 2 4" xfId="20048" xr:uid="{00000000-0005-0000-0000-0000763A0000}"/>
    <cellStyle name="40% - Accent2 2 9 2 5" xfId="12804" xr:uid="{00000000-0005-0000-0000-0000773A0000}"/>
    <cellStyle name="40% - Accent2 2 9 3" xfId="8020" xr:uid="{00000000-0005-0000-0000-0000783A0000}"/>
    <cellStyle name="40% - Accent2 2 9 3 2" xfId="25216" xr:uid="{00000000-0005-0000-0000-0000793A0000}"/>
    <cellStyle name="40% - Accent2 2 9 3 3" xfId="14815" xr:uid="{00000000-0005-0000-0000-00007A3A0000}"/>
    <cellStyle name="40% - Accent2 2 9 4" xfId="4412" xr:uid="{00000000-0005-0000-0000-00007B3A0000}"/>
    <cellStyle name="40% - Accent2 2 9 4 2" xfId="21608" xr:uid="{00000000-0005-0000-0000-00007C3A0000}"/>
    <cellStyle name="40% - Accent2 2 9 5" xfId="18451" xr:uid="{00000000-0005-0000-0000-00007D3A0000}"/>
    <cellStyle name="40% - Accent2 2 9 6" xfId="11207" xr:uid="{00000000-0005-0000-0000-00007E3A0000}"/>
    <cellStyle name="40% - Accent2 20" xfId="10429" xr:uid="{00000000-0005-0000-0000-00007F3A0000}"/>
    <cellStyle name="40% - Accent2 20 2" xfId="27625" xr:uid="{00000000-0005-0000-0000-0000803A0000}"/>
    <cellStyle name="40% - Accent2 20 3" xfId="17224" xr:uid="{00000000-0005-0000-0000-0000813A0000}"/>
    <cellStyle name="40% - Accent2 21" xfId="10443" xr:uid="{00000000-0005-0000-0000-0000823A0000}"/>
    <cellStyle name="40% - Accent2 21 2" xfId="27639" xr:uid="{00000000-0005-0000-0000-0000833A0000}"/>
    <cellStyle name="40% - Accent2 21 3" xfId="17238" xr:uid="{00000000-0005-0000-0000-0000843A0000}"/>
    <cellStyle name="40% - Accent2 22" xfId="3666" xr:uid="{00000000-0005-0000-0000-0000853A0000}"/>
    <cellStyle name="40% - Accent2 22 2" xfId="20862" xr:uid="{00000000-0005-0000-0000-0000863A0000}"/>
    <cellStyle name="40% - Accent2 23" xfId="17250" xr:uid="{00000000-0005-0000-0000-0000873A0000}"/>
    <cellStyle name="40% - Accent2 24" xfId="27653" xr:uid="{00000000-0005-0000-0000-0000883A0000}"/>
    <cellStyle name="40% - Accent2 25" xfId="27668" xr:uid="{00000000-0005-0000-0000-0000893A0000}"/>
    <cellStyle name="40% - Accent2 26" xfId="10460" xr:uid="{00000000-0005-0000-0000-00008A3A0000}"/>
    <cellStyle name="40% - Accent2 27" xfId="28008" xr:uid="{00000000-0005-0000-0000-00008B3A0000}"/>
    <cellStyle name="40% - Accent2 3" xfId="74" xr:uid="{00000000-0005-0000-0000-00008C3A0000}"/>
    <cellStyle name="40% - Accent2 3 10" xfId="6851" xr:uid="{00000000-0005-0000-0000-00008D3A0000}"/>
    <cellStyle name="40% - Accent2 3 10 2" xfId="24047" xr:uid="{00000000-0005-0000-0000-00008E3A0000}"/>
    <cellStyle name="40% - Accent2 3 10 3" xfId="13646" xr:uid="{00000000-0005-0000-0000-00008F3A0000}"/>
    <cellStyle name="40% - Accent2 3 11" xfId="3722" xr:uid="{00000000-0005-0000-0000-0000903A0000}"/>
    <cellStyle name="40% - Accent2 3 11 2" xfId="20918" xr:uid="{00000000-0005-0000-0000-0000913A0000}"/>
    <cellStyle name="40% - Accent2 3 12" xfId="17282" xr:uid="{00000000-0005-0000-0000-0000923A0000}"/>
    <cellStyle name="40% - Accent2 3 13" xfId="27729" xr:uid="{00000000-0005-0000-0000-0000933A0000}"/>
    <cellStyle name="40% - Accent2 3 14" xfId="10517" xr:uid="{00000000-0005-0000-0000-0000943A0000}"/>
    <cellStyle name="40% - Accent2 3 2" xfId="280" xr:uid="{00000000-0005-0000-0000-0000953A0000}"/>
    <cellStyle name="40% - Accent2 3 2 10" xfId="27815" xr:uid="{00000000-0005-0000-0000-0000963A0000}"/>
    <cellStyle name="40% - Accent2 3 2 11" xfId="10603" xr:uid="{00000000-0005-0000-0000-0000973A0000}"/>
    <cellStyle name="40% - Accent2 3 2 2" xfId="1055" xr:uid="{00000000-0005-0000-0000-0000983A0000}"/>
    <cellStyle name="40% - Accent2 3 2 2 2" xfId="2668" xr:uid="{00000000-0005-0000-0000-0000993A0000}"/>
    <cellStyle name="40% - Accent2 3 2 2 2 2" xfId="9433" xr:uid="{00000000-0005-0000-0000-00009A3A0000}"/>
    <cellStyle name="40% - Accent2 3 2 2 2 2 2" xfId="26629" xr:uid="{00000000-0005-0000-0000-00009B3A0000}"/>
    <cellStyle name="40% - Accent2 3 2 2 2 2 3" xfId="16228" xr:uid="{00000000-0005-0000-0000-00009C3A0000}"/>
    <cellStyle name="40% - Accent2 3 2 2 2 3" xfId="5825" xr:uid="{00000000-0005-0000-0000-00009D3A0000}"/>
    <cellStyle name="40% - Accent2 3 2 2 2 3 2" xfId="23021" xr:uid="{00000000-0005-0000-0000-00009E3A0000}"/>
    <cellStyle name="40% - Accent2 3 2 2 2 4" xfId="19864" xr:uid="{00000000-0005-0000-0000-00009F3A0000}"/>
    <cellStyle name="40% - Accent2 3 2 2 2 5" xfId="12620" xr:uid="{00000000-0005-0000-0000-0000A03A0000}"/>
    <cellStyle name="40% - Accent2 3 2 2 3" xfId="7824" xr:uid="{00000000-0005-0000-0000-0000A13A0000}"/>
    <cellStyle name="40% - Accent2 3 2 2 3 2" xfId="25020" xr:uid="{00000000-0005-0000-0000-0000A23A0000}"/>
    <cellStyle name="40% - Accent2 3 2 2 3 3" xfId="14619" xr:uid="{00000000-0005-0000-0000-0000A33A0000}"/>
    <cellStyle name="40% - Accent2 3 2 2 4" xfId="4216" xr:uid="{00000000-0005-0000-0000-0000A43A0000}"/>
    <cellStyle name="40% - Accent2 3 2 2 4 2" xfId="21412" xr:uid="{00000000-0005-0000-0000-0000A53A0000}"/>
    <cellStyle name="40% - Accent2 3 2 2 5" xfId="18255" xr:uid="{00000000-0005-0000-0000-0000A63A0000}"/>
    <cellStyle name="40% - Accent2 3 2 2 6" xfId="11011" xr:uid="{00000000-0005-0000-0000-0000A73A0000}"/>
    <cellStyle name="40% - Accent2 3 2 3" xfId="1463" xr:uid="{00000000-0005-0000-0000-0000A83A0000}"/>
    <cellStyle name="40% - Accent2 3 2 3 2" xfId="3064" xr:uid="{00000000-0005-0000-0000-0000A93A0000}"/>
    <cellStyle name="40% - Accent2 3 2 3 2 2" xfId="9829" xr:uid="{00000000-0005-0000-0000-0000AA3A0000}"/>
    <cellStyle name="40% - Accent2 3 2 3 2 2 2" xfId="27025" xr:uid="{00000000-0005-0000-0000-0000AB3A0000}"/>
    <cellStyle name="40% - Accent2 3 2 3 2 2 3" xfId="16624" xr:uid="{00000000-0005-0000-0000-0000AC3A0000}"/>
    <cellStyle name="40% - Accent2 3 2 3 2 3" xfId="6221" xr:uid="{00000000-0005-0000-0000-0000AD3A0000}"/>
    <cellStyle name="40% - Accent2 3 2 3 2 3 2" xfId="23417" xr:uid="{00000000-0005-0000-0000-0000AE3A0000}"/>
    <cellStyle name="40% - Accent2 3 2 3 2 4" xfId="20260" xr:uid="{00000000-0005-0000-0000-0000AF3A0000}"/>
    <cellStyle name="40% - Accent2 3 2 3 2 5" xfId="13016" xr:uid="{00000000-0005-0000-0000-0000B03A0000}"/>
    <cellStyle name="40% - Accent2 3 2 3 3" xfId="8232" xr:uid="{00000000-0005-0000-0000-0000B13A0000}"/>
    <cellStyle name="40% - Accent2 3 2 3 3 2" xfId="25428" xr:uid="{00000000-0005-0000-0000-0000B23A0000}"/>
    <cellStyle name="40% - Accent2 3 2 3 3 3" xfId="15027" xr:uid="{00000000-0005-0000-0000-0000B33A0000}"/>
    <cellStyle name="40% - Accent2 3 2 3 4" xfId="4624" xr:uid="{00000000-0005-0000-0000-0000B43A0000}"/>
    <cellStyle name="40% - Accent2 3 2 3 4 2" xfId="21820" xr:uid="{00000000-0005-0000-0000-0000B53A0000}"/>
    <cellStyle name="40% - Accent2 3 2 3 5" xfId="18663" xr:uid="{00000000-0005-0000-0000-0000B63A0000}"/>
    <cellStyle name="40% - Accent2 3 2 3 6" xfId="11419" xr:uid="{00000000-0005-0000-0000-0000B73A0000}"/>
    <cellStyle name="40% - Accent2 3 2 4" xfId="1871" xr:uid="{00000000-0005-0000-0000-0000B83A0000}"/>
    <cellStyle name="40% - Accent2 3 2 4 2" xfId="3460" xr:uid="{00000000-0005-0000-0000-0000B93A0000}"/>
    <cellStyle name="40% - Accent2 3 2 4 2 2" xfId="10225" xr:uid="{00000000-0005-0000-0000-0000BA3A0000}"/>
    <cellStyle name="40% - Accent2 3 2 4 2 2 2" xfId="27421" xr:uid="{00000000-0005-0000-0000-0000BB3A0000}"/>
    <cellStyle name="40% - Accent2 3 2 4 2 2 3" xfId="17020" xr:uid="{00000000-0005-0000-0000-0000BC3A0000}"/>
    <cellStyle name="40% - Accent2 3 2 4 2 3" xfId="6617" xr:uid="{00000000-0005-0000-0000-0000BD3A0000}"/>
    <cellStyle name="40% - Accent2 3 2 4 2 3 2" xfId="23813" xr:uid="{00000000-0005-0000-0000-0000BE3A0000}"/>
    <cellStyle name="40% - Accent2 3 2 4 2 4" xfId="20656" xr:uid="{00000000-0005-0000-0000-0000BF3A0000}"/>
    <cellStyle name="40% - Accent2 3 2 4 2 5" xfId="13412" xr:uid="{00000000-0005-0000-0000-0000C03A0000}"/>
    <cellStyle name="40% - Accent2 3 2 4 3" xfId="8640" xr:uid="{00000000-0005-0000-0000-0000C13A0000}"/>
    <cellStyle name="40% - Accent2 3 2 4 3 2" xfId="25836" xr:uid="{00000000-0005-0000-0000-0000C23A0000}"/>
    <cellStyle name="40% - Accent2 3 2 4 3 3" xfId="15435" xr:uid="{00000000-0005-0000-0000-0000C33A0000}"/>
    <cellStyle name="40% - Accent2 3 2 4 4" xfId="5032" xr:uid="{00000000-0005-0000-0000-0000C43A0000}"/>
    <cellStyle name="40% - Accent2 3 2 4 4 2" xfId="22228" xr:uid="{00000000-0005-0000-0000-0000C53A0000}"/>
    <cellStyle name="40% - Accent2 3 2 4 5" xfId="19071" xr:uid="{00000000-0005-0000-0000-0000C63A0000}"/>
    <cellStyle name="40% - Accent2 3 2 4 6" xfId="11827" xr:uid="{00000000-0005-0000-0000-0000C73A0000}"/>
    <cellStyle name="40% - Accent2 3 2 5" xfId="2230" xr:uid="{00000000-0005-0000-0000-0000C83A0000}"/>
    <cellStyle name="40% - Accent2 3 2 5 2" xfId="8996" xr:uid="{00000000-0005-0000-0000-0000C93A0000}"/>
    <cellStyle name="40% - Accent2 3 2 5 2 2" xfId="26192" xr:uid="{00000000-0005-0000-0000-0000CA3A0000}"/>
    <cellStyle name="40% - Accent2 3 2 5 2 3" xfId="15791" xr:uid="{00000000-0005-0000-0000-0000CB3A0000}"/>
    <cellStyle name="40% - Accent2 3 2 5 3" xfId="5388" xr:uid="{00000000-0005-0000-0000-0000CC3A0000}"/>
    <cellStyle name="40% - Accent2 3 2 5 3 2" xfId="22584" xr:uid="{00000000-0005-0000-0000-0000CD3A0000}"/>
    <cellStyle name="40% - Accent2 3 2 5 4" xfId="19427" xr:uid="{00000000-0005-0000-0000-0000CE3A0000}"/>
    <cellStyle name="40% - Accent2 3 2 5 5" xfId="12183" xr:uid="{00000000-0005-0000-0000-0000CF3A0000}"/>
    <cellStyle name="40% - Accent2 3 2 6" xfId="647" xr:uid="{00000000-0005-0000-0000-0000D03A0000}"/>
    <cellStyle name="40% - Accent2 3 2 6 2" xfId="7416" xr:uid="{00000000-0005-0000-0000-0000D13A0000}"/>
    <cellStyle name="40% - Accent2 3 2 6 2 2" xfId="24612" xr:uid="{00000000-0005-0000-0000-0000D23A0000}"/>
    <cellStyle name="40% - Accent2 3 2 6 3" xfId="17847" xr:uid="{00000000-0005-0000-0000-0000D33A0000}"/>
    <cellStyle name="40% - Accent2 3 2 6 4" xfId="14211" xr:uid="{00000000-0005-0000-0000-0000D43A0000}"/>
    <cellStyle name="40% - Accent2 3 2 7" xfId="7049" xr:uid="{00000000-0005-0000-0000-0000D53A0000}"/>
    <cellStyle name="40% - Accent2 3 2 7 2" xfId="24245" xr:uid="{00000000-0005-0000-0000-0000D63A0000}"/>
    <cellStyle name="40% - Accent2 3 2 7 3" xfId="13844" xr:uid="{00000000-0005-0000-0000-0000D73A0000}"/>
    <cellStyle name="40% - Accent2 3 2 8" xfId="3808" xr:uid="{00000000-0005-0000-0000-0000D83A0000}"/>
    <cellStyle name="40% - Accent2 3 2 8 2" xfId="21004" xr:uid="{00000000-0005-0000-0000-0000D93A0000}"/>
    <cellStyle name="40% - Accent2 3 2 9" xfId="17480" xr:uid="{00000000-0005-0000-0000-0000DA3A0000}"/>
    <cellStyle name="40% - Accent2 3 3" xfId="378" xr:uid="{00000000-0005-0000-0000-0000DB3A0000}"/>
    <cellStyle name="40% - Accent2 3 3 10" xfId="27913" xr:uid="{00000000-0005-0000-0000-0000DC3A0000}"/>
    <cellStyle name="40% - Accent2 3 3 11" xfId="10701" xr:uid="{00000000-0005-0000-0000-0000DD3A0000}"/>
    <cellStyle name="40% - Accent2 3 3 2" xfId="1153" xr:uid="{00000000-0005-0000-0000-0000DE3A0000}"/>
    <cellStyle name="40% - Accent2 3 3 2 2" xfId="2766" xr:uid="{00000000-0005-0000-0000-0000DF3A0000}"/>
    <cellStyle name="40% - Accent2 3 3 2 2 2" xfId="9531" xr:uid="{00000000-0005-0000-0000-0000E03A0000}"/>
    <cellStyle name="40% - Accent2 3 3 2 2 2 2" xfId="26727" xr:uid="{00000000-0005-0000-0000-0000E13A0000}"/>
    <cellStyle name="40% - Accent2 3 3 2 2 2 3" xfId="16326" xr:uid="{00000000-0005-0000-0000-0000E23A0000}"/>
    <cellStyle name="40% - Accent2 3 3 2 2 3" xfId="5923" xr:uid="{00000000-0005-0000-0000-0000E33A0000}"/>
    <cellStyle name="40% - Accent2 3 3 2 2 3 2" xfId="23119" xr:uid="{00000000-0005-0000-0000-0000E43A0000}"/>
    <cellStyle name="40% - Accent2 3 3 2 2 4" xfId="19962" xr:uid="{00000000-0005-0000-0000-0000E53A0000}"/>
    <cellStyle name="40% - Accent2 3 3 2 2 5" xfId="12718" xr:uid="{00000000-0005-0000-0000-0000E63A0000}"/>
    <cellStyle name="40% - Accent2 3 3 2 3" xfId="7922" xr:uid="{00000000-0005-0000-0000-0000E73A0000}"/>
    <cellStyle name="40% - Accent2 3 3 2 3 2" xfId="25118" xr:uid="{00000000-0005-0000-0000-0000E83A0000}"/>
    <cellStyle name="40% - Accent2 3 3 2 3 3" xfId="14717" xr:uid="{00000000-0005-0000-0000-0000E93A0000}"/>
    <cellStyle name="40% - Accent2 3 3 2 4" xfId="4314" xr:uid="{00000000-0005-0000-0000-0000EA3A0000}"/>
    <cellStyle name="40% - Accent2 3 3 2 4 2" xfId="21510" xr:uid="{00000000-0005-0000-0000-0000EB3A0000}"/>
    <cellStyle name="40% - Accent2 3 3 2 5" xfId="18353" xr:uid="{00000000-0005-0000-0000-0000EC3A0000}"/>
    <cellStyle name="40% - Accent2 3 3 2 6" xfId="11109" xr:uid="{00000000-0005-0000-0000-0000ED3A0000}"/>
    <cellStyle name="40% - Accent2 3 3 3" xfId="1561" xr:uid="{00000000-0005-0000-0000-0000EE3A0000}"/>
    <cellStyle name="40% - Accent2 3 3 3 2" xfId="3162" xr:uid="{00000000-0005-0000-0000-0000EF3A0000}"/>
    <cellStyle name="40% - Accent2 3 3 3 2 2" xfId="9927" xr:uid="{00000000-0005-0000-0000-0000F03A0000}"/>
    <cellStyle name="40% - Accent2 3 3 3 2 2 2" xfId="27123" xr:uid="{00000000-0005-0000-0000-0000F13A0000}"/>
    <cellStyle name="40% - Accent2 3 3 3 2 2 3" xfId="16722" xr:uid="{00000000-0005-0000-0000-0000F23A0000}"/>
    <cellStyle name="40% - Accent2 3 3 3 2 3" xfId="6319" xr:uid="{00000000-0005-0000-0000-0000F33A0000}"/>
    <cellStyle name="40% - Accent2 3 3 3 2 3 2" xfId="23515" xr:uid="{00000000-0005-0000-0000-0000F43A0000}"/>
    <cellStyle name="40% - Accent2 3 3 3 2 4" xfId="20358" xr:uid="{00000000-0005-0000-0000-0000F53A0000}"/>
    <cellStyle name="40% - Accent2 3 3 3 2 5" xfId="13114" xr:uid="{00000000-0005-0000-0000-0000F63A0000}"/>
    <cellStyle name="40% - Accent2 3 3 3 3" xfId="8330" xr:uid="{00000000-0005-0000-0000-0000F73A0000}"/>
    <cellStyle name="40% - Accent2 3 3 3 3 2" xfId="25526" xr:uid="{00000000-0005-0000-0000-0000F83A0000}"/>
    <cellStyle name="40% - Accent2 3 3 3 3 3" xfId="15125" xr:uid="{00000000-0005-0000-0000-0000F93A0000}"/>
    <cellStyle name="40% - Accent2 3 3 3 4" xfId="4722" xr:uid="{00000000-0005-0000-0000-0000FA3A0000}"/>
    <cellStyle name="40% - Accent2 3 3 3 4 2" xfId="21918" xr:uid="{00000000-0005-0000-0000-0000FB3A0000}"/>
    <cellStyle name="40% - Accent2 3 3 3 5" xfId="18761" xr:uid="{00000000-0005-0000-0000-0000FC3A0000}"/>
    <cellStyle name="40% - Accent2 3 3 3 6" xfId="11517" xr:uid="{00000000-0005-0000-0000-0000FD3A0000}"/>
    <cellStyle name="40% - Accent2 3 3 4" xfId="1969" xr:uid="{00000000-0005-0000-0000-0000FE3A0000}"/>
    <cellStyle name="40% - Accent2 3 3 4 2" xfId="3558" xr:uid="{00000000-0005-0000-0000-0000FF3A0000}"/>
    <cellStyle name="40% - Accent2 3 3 4 2 2" xfId="10323" xr:uid="{00000000-0005-0000-0000-0000003B0000}"/>
    <cellStyle name="40% - Accent2 3 3 4 2 2 2" xfId="27519" xr:uid="{00000000-0005-0000-0000-0000013B0000}"/>
    <cellStyle name="40% - Accent2 3 3 4 2 2 3" xfId="17118" xr:uid="{00000000-0005-0000-0000-0000023B0000}"/>
    <cellStyle name="40% - Accent2 3 3 4 2 3" xfId="6715" xr:uid="{00000000-0005-0000-0000-0000033B0000}"/>
    <cellStyle name="40% - Accent2 3 3 4 2 3 2" xfId="23911" xr:uid="{00000000-0005-0000-0000-0000043B0000}"/>
    <cellStyle name="40% - Accent2 3 3 4 2 4" xfId="20754" xr:uid="{00000000-0005-0000-0000-0000053B0000}"/>
    <cellStyle name="40% - Accent2 3 3 4 2 5" xfId="13510" xr:uid="{00000000-0005-0000-0000-0000063B0000}"/>
    <cellStyle name="40% - Accent2 3 3 4 3" xfId="8738" xr:uid="{00000000-0005-0000-0000-0000073B0000}"/>
    <cellStyle name="40% - Accent2 3 3 4 3 2" xfId="25934" xr:uid="{00000000-0005-0000-0000-0000083B0000}"/>
    <cellStyle name="40% - Accent2 3 3 4 3 3" xfId="15533" xr:uid="{00000000-0005-0000-0000-0000093B0000}"/>
    <cellStyle name="40% - Accent2 3 3 4 4" xfId="5130" xr:uid="{00000000-0005-0000-0000-00000A3B0000}"/>
    <cellStyle name="40% - Accent2 3 3 4 4 2" xfId="22326" xr:uid="{00000000-0005-0000-0000-00000B3B0000}"/>
    <cellStyle name="40% - Accent2 3 3 4 5" xfId="19169" xr:uid="{00000000-0005-0000-0000-00000C3B0000}"/>
    <cellStyle name="40% - Accent2 3 3 4 6" xfId="11925" xr:uid="{00000000-0005-0000-0000-00000D3B0000}"/>
    <cellStyle name="40% - Accent2 3 3 5" xfId="2328" xr:uid="{00000000-0005-0000-0000-00000E3B0000}"/>
    <cellStyle name="40% - Accent2 3 3 5 2" xfId="9094" xr:uid="{00000000-0005-0000-0000-00000F3B0000}"/>
    <cellStyle name="40% - Accent2 3 3 5 2 2" xfId="26290" xr:uid="{00000000-0005-0000-0000-0000103B0000}"/>
    <cellStyle name="40% - Accent2 3 3 5 2 3" xfId="15889" xr:uid="{00000000-0005-0000-0000-0000113B0000}"/>
    <cellStyle name="40% - Accent2 3 3 5 3" xfId="5486" xr:uid="{00000000-0005-0000-0000-0000123B0000}"/>
    <cellStyle name="40% - Accent2 3 3 5 3 2" xfId="22682" xr:uid="{00000000-0005-0000-0000-0000133B0000}"/>
    <cellStyle name="40% - Accent2 3 3 5 4" xfId="19525" xr:uid="{00000000-0005-0000-0000-0000143B0000}"/>
    <cellStyle name="40% - Accent2 3 3 5 5" xfId="12281" xr:uid="{00000000-0005-0000-0000-0000153B0000}"/>
    <cellStyle name="40% - Accent2 3 3 6" xfId="745" xr:uid="{00000000-0005-0000-0000-0000163B0000}"/>
    <cellStyle name="40% - Accent2 3 3 6 2" xfId="7514" xr:uid="{00000000-0005-0000-0000-0000173B0000}"/>
    <cellStyle name="40% - Accent2 3 3 6 2 2" xfId="24710" xr:uid="{00000000-0005-0000-0000-0000183B0000}"/>
    <cellStyle name="40% - Accent2 3 3 6 3" xfId="17945" xr:uid="{00000000-0005-0000-0000-0000193B0000}"/>
    <cellStyle name="40% - Accent2 3 3 6 4" xfId="14309" xr:uid="{00000000-0005-0000-0000-00001A3B0000}"/>
    <cellStyle name="40% - Accent2 3 3 7" xfId="7147" xr:uid="{00000000-0005-0000-0000-00001B3B0000}"/>
    <cellStyle name="40% - Accent2 3 3 7 2" xfId="24343" xr:uid="{00000000-0005-0000-0000-00001C3B0000}"/>
    <cellStyle name="40% - Accent2 3 3 7 3" xfId="13942" xr:uid="{00000000-0005-0000-0000-00001D3B0000}"/>
    <cellStyle name="40% - Accent2 3 3 8" xfId="3906" xr:uid="{00000000-0005-0000-0000-00001E3B0000}"/>
    <cellStyle name="40% - Accent2 3 3 8 2" xfId="21102" xr:uid="{00000000-0005-0000-0000-00001F3B0000}"/>
    <cellStyle name="40% - Accent2 3 3 9" xfId="17578" xr:uid="{00000000-0005-0000-0000-0000203B0000}"/>
    <cellStyle name="40% - Accent2 3 4" xfId="194" xr:uid="{00000000-0005-0000-0000-0000213B0000}"/>
    <cellStyle name="40% - Accent2 3 4 2" xfId="1377" xr:uid="{00000000-0005-0000-0000-0000223B0000}"/>
    <cellStyle name="40% - Accent2 3 4 2 2" xfId="2978" xr:uid="{00000000-0005-0000-0000-0000233B0000}"/>
    <cellStyle name="40% - Accent2 3 4 2 2 2" xfId="9743" xr:uid="{00000000-0005-0000-0000-0000243B0000}"/>
    <cellStyle name="40% - Accent2 3 4 2 2 2 2" xfId="26939" xr:uid="{00000000-0005-0000-0000-0000253B0000}"/>
    <cellStyle name="40% - Accent2 3 4 2 2 2 3" xfId="16538" xr:uid="{00000000-0005-0000-0000-0000263B0000}"/>
    <cellStyle name="40% - Accent2 3 4 2 2 3" xfId="6135" xr:uid="{00000000-0005-0000-0000-0000273B0000}"/>
    <cellStyle name="40% - Accent2 3 4 2 2 3 2" xfId="23331" xr:uid="{00000000-0005-0000-0000-0000283B0000}"/>
    <cellStyle name="40% - Accent2 3 4 2 2 4" xfId="20174" xr:uid="{00000000-0005-0000-0000-0000293B0000}"/>
    <cellStyle name="40% - Accent2 3 4 2 2 5" xfId="12930" xr:uid="{00000000-0005-0000-0000-00002A3B0000}"/>
    <cellStyle name="40% - Accent2 3 4 2 3" xfId="8146" xr:uid="{00000000-0005-0000-0000-00002B3B0000}"/>
    <cellStyle name="40% - Accent2 3 4 2 3 2" xfId="25342" xr:uid="{00000000-0005-0000-0000-00002C3B0000}"/>
    <cellStyle name="40% - Accent2 3 4 2 3 3" xfId="14941" xr:uid="{00000000-0005-0000-0000-00002D3B0000}"/>
    <cellStyle name="40% - Accent2 3 4 2 4" xfId="4538" xr:uid="{00000000-0005-0000-0000-00002E3B0000}"/>
    <cellStyle name="40% - Accent2 3 4 2 4 2" xfId="21734" xr:uid="{00000000-0005-0000-0000-00002F3B0000}"/>
    <cellStyle name="40% - Accent2 3 4 2 5" xfId="18577" xr:uid="{00000000-0005-0000-0000-0000303B0000}"/>
    <cellStyle name="40% - Accent2 3 4 2 6" xfId="11333" xr:uid="{00000000-0005-0000-0000-0000313B0000}"/>
    <cellStyle name="40% - Accent2 3 4 3" xfId="1785" xr:uid="{00000000-0005-0000-0000-0000323B0000}"/>
    <cellStyle name="40% - Accent2 3 4 3 2" xfId="3374" xr:uid="{00000000-0005-0000-0000-0000333B0000}"/>
    <cellStyle name="40% - Accent2 3 4 3 2 2" xfId="10139" xr:uid="{00000000-0005-0000-0000-0000343B0000}"/>
    <cellStyle name="40% - Accent2 3 4 3 2 2 2" xfId="27335" xr:uid="{00000000-0005-0000-0000-0000353B0000}"/>
    <cellStyle name="40% - Accent2 3 4 3 2 2 3" xfId="16934" xr:uid="{00000000-0005-0000-0000-0000363B0000}"/>
    <cellStyle name="40% - Accent2 3 4 3 2 3" xfId="6531" xr:uid="{00000000-0005-0000-0000-0000373B0000}"/>
    <cellStyle name="40% - Accent2 3 4 3 2 3 2" xfId="23727" xr:uid="{00000000-0005-0000-0000-0000383B0000}"/>
    <cellStyle name="40% - Accent2 3 4 3 2 4" xfId="20570" xr:uid="{00000000-0005-0000-0000-0000393B0000}"/>
    <cellStyle name="40% - Accent2 3 4 3 2 5" xfId="13326" xr:uid="{00000000-0005-0000-0000-00003A3B0000}"/>
    <cellStyle name="40% - Accent2 3 4 3 3" xfId="8554" xr:uid="{00000000-0005-0000-0000-00003B3B0000}"/>
    <cellStyle name="40% - Accent2 3 4 3 3 2" xfId="25750" xr:uid="{00000000-0005-0000-0000-00003C3B0000}"/>
    <cellStyle name="40% - Accent2 3 4 3 3 3" xfId="15349" xr:uid="{00000000-0005-0000-0000-00003D3B0000}"/>
    <cellStyle name="40% - Accent2 3 4 3 4" xfId="4946" xr:uid="{00000000-0005-0000-0000-00003E3B0000}"/>
    <cellStyle name="40% - Accent2 3 4 3 4 2" xfId="22142" xr:uid="{00000000-0005-0000-0000-00003F3B0000}"/>
    <cellStyle name="40% - Accent2 3 4 3 5" xfId="18985" xr:uid="{00000000-0005-0000-0000-0000403B0000}"/>
    <cellStyle name="40% - Accent2 3 4 3 6" xfId="11741" xr:uid="{00000000-0005-0000-0000-0000413B0000}"/>
    <cellStyle name="40% - Accent2 3 4 4" xfId="2472" xr:uid="{00000000-0005-0000-0000-0000423B0000}"/>
    <cellStyle name="40% - Accent2 3 4 4 2" xfId="9237" xr:uid="{00000000-0005-0000-0000-0000433B0000}"/>
    <cellStyle name="40% - Accent2 3 4 4 2 2" xfId="26433" xr:uid="{00000000-0005-0000-0000-0000443B0000}"/>
    <cellStyle name="40% - Accent2 3 4 4 2 3" xfId="16032" xr:uid="{00000000-0005-0000-0000-0000453B0000}"/>
    <cellStyle name="40% - Accent2 3 4 4 3" xfId="5629" xr:uid="{00000000-0005-0000-0000-0000463B0000}"/>
    <cellStyle name="40% - Accent2 3 4 4 3 2" xfId="22825" xr:uid="{00000000-0005-0000-0000-0000473B0000}"/>
    <cellStyle name="40% - Accent2 3 4 4 4" xfId="19668" xr:uid="{00000000-0005-0000-0000-0000483B0000}"/>
    <cellStyle name="40% - Accent2 3 4 4 5" xfId="12424" xr:uid="{00000000-0005-0000-0000-0000493B0000}"/>
    <cellStyle name="40% - Accent2 3 4 5" xfId="969" xr:uid="{00000000-0005-0000-0000-00004A3B0000}"/>
    <cellStyle name="40% - Accent2 3 4 5 2" xfId="7738" xr:uid="{00000000-0005-0000-0000-00004B3B0000}"/>
    <cellStyle name="40% - Accent2 3 4 5 2 2" xfId="24934" xr:uid="{00000000-0005-0000-0000-00004C3B0000}"/>
    <cellStyle name="40% - Accent2 3 4 5 3" xfId="18169" xr:uid="{00000000-0005-0000-0000-00004D3B0000}"/>
    <cellStyle name="40% - Accent2 3 4 5 4" xfId="14533" xr:uid="{00000000-0005-0000-0000-00004E3B0000}"/>
    <cellStyle name="40% - Accent2 3 4 6" xfId="6963" xr:uid="{00000000-0005-0000-0000-00004F3B0000}"/>
    <cellStyle name="40% - Accent2 3 4 6 2" xfId="24159" xr:uid="{00000000-0005-0000-0000-0000503B0000}"/>
    <cellStyle name="40% - Accent2 3 4 6 3" xfId="13758" xr:uid="{00000000-0005-0000-0000-0000513B0000}"/>
    <cellStyle name="40% - Accent2 3 4 7" xfId="4130" xr:uid="{00000000-0005-0000-0000-0000523B0000}"/>
    <cellStyle name="40% - Accent2 3 4 7 2" xfId="21326" xr:uid="{00000000-0005-0000-0000-0000533B0000}"/>
    <cellStyle name="40% - Accent2 3 4 8" xfId="17394" xr:uid="{00000000-0005-0000-0000-0000543B0000}"/>
    <cellStyle name="40% - Accent2 3 4 9" xfId="10925" xr:uid="{00000000-0005-0000-0000-0000553B0000}"/>
    <cellStyle name="40% - Accent2 3 5" xfId="857" xr:uid="{00000000-0005-0000-0000-0000563B0000}"/>
    <cellStyle name="40% - Accent2 3 5 2" xfId="2555" xr:uid="{00000000-0005-0000-0000-0000573B0000}"/>
    <cellStyle name="40% - Accent2 3 5 2 2" xfId="9320" xr:uid="{00000000-0005-0000-0000-0000583B0000}"/>
    <cellStyle name="40% - Accent2 3 5 2 2 2" xfId="26516" xr:uid="{00000000-0005-0000-0000-0000593B0000}"/>
    <cellStyle name="40% - Accent2 3 5 2 2 3" xfId="16115" xr:uid="{00000000-0005-0000-0000-00005A3B0000}"/>
    <cellStyle name="40% - Accent2 3 5 2 3" xfId="5712" xr:uid="{00000000-0005-0000-0000-00005B3B0000}"/>
    <cellStyle name="40% - Accent2 3 5 2 3 2" xfId="22908" xr:uid="{00000000-0005-0000-0000-00005C3B0000}"/>
    <cellStyle name="40% - Accent2 3 5 2 4" xfId="19751" xr:uid="{00000000-0005-0000-0000-00005D3B0000}"/>
    <cellStyle name="40% - Accent2 3 5 2 5" xfId="12507" xr:uid="{00000000-0005-0000-0000-00005E3B0000}"/>
    <cellStyle name="40% - Accent2 3 5 3" xfId="7626" xr:uid="{00000000-0005-0000-0000-00005F3B0000}"/>
    <cellStyle name="40% - Accent2 3 5 3 2" xfId="24822" xr:uid="{00000000-0005-0000-0000-0000603B0000}"/>
    <cellStyle name="40% - Accent2 3 5 3 3" xfId="14421" xr:uid="{00000000-0005-0000-0000-0000613B0000}"/>
    <cellStyle name="40% - Accent2 3 5 4" xfId="4018" xr:uid="{00000000-0005-0000-0000-0000623B0000}"/>
    <cellStyle name="40% - Accent2 3 5 4 2" xfId="21214" xr:uid="{00000000-0005-0000-0000-0000633B0000}"/>
    <cellStyle name="40% - Accent2 3 5 5" xfId="18057" xr:uid="{00000000-0005-0000-0000-0000643B0000}"/>
    <cellStyle name="40% - Accent2 3 5 6" xfId="10813" xr:uid="{00000000-0005-0000-0000-0000653B0000}"/>
    <cellStyle name="40% - Accent2 3 6" xfId="1265" xr:uid="{00000000-0005-0000-0000-0000663B0000}"/>
    <cellStyle name="40% - Accent2 3 6 2" xfId="2866" xr:uid="{00000000-0005-0000-0000-0000673B0000}"/>
    <cellStyle name="40% - Accent2 3 6 2 2" xfId="9631" xr:uid="{00000000-0005-0000-0000-0000683B0000}"/>
    <cellStyle name="40% - Accent2 3 6 2 2 2" xfId="26827" xr:uid="{00000000-0005-0000-0000-0000693B0000}"/>
    <cellStyle name="40% - Accent2 3 6 2 2 3" xfId="16426" xr:uid="{00000000-0005-0000-0000-00006A3B0000}"/>
    <cellStyle name="40% - Accent2 3 6 2 3" xfId="6023" xr:uid="{00000000-0005-0000-0000-00006B3B0000}"/>
    <cellStyle name="40% - Accent2 3 6 2 3 2" xfId="23219" xr:uid="{00000000-0005-0000-0000-00006C3B0000}"/>
    <cellStyle name="40% - Accent2 3 6 2 4" xfId="20062" xr:uid="{00000000-0005-0000-0000-00006D3B0000}"/>
    <cellStyle name="40% - Accent2 3 6 2 5" xfId="12818" xr:uid="{00000000-0005-0000-0000-00006E3B0000}"/>
    <cellStyle name="40% - Accent2 3 6 3" xfId="8034" xr:uid="{00000000-0005-0000-0000-00006F3B0000}"/>
    <cellStyle name="40% - Accent2 3 6 3 2" xfId="25230" xr:uid="{00000000-0005-0000-0000-0000703B0000}"/>
    <cellStyle name="40% - Accent2 3 6 3 3" xfId="14829" xr:uid="{00000000-0005-0000-0000-0000713B0000}"/>
    <cellStyle name="40% - Accent2 3 6 4" xfId="4426" xr:uid="{00000000-0005-0000-0000-0000723B0000}"/>
    <cellStyle name="40% - Accent2 3 6 4 2" xfId="21622" xr:uid="{00000000-0005-0000-0000-0000733B0000}"/>
    <cellStyle name="40% - Accent2 3 6 5" xfId="18465" xr:uid="{00000000-0005-0000-0000-0000743B0000}"/>
    <cellStyle name="40% - Accent2 3 6 6" xfId="11221" xr:uid="{00000000-0005-0000-0000-0000753B0000}"/>
    <cellStyle name="40% - Accent2 3 7" xfId="1673" xr:uid="{00000000-0005-0000-0000-0000763B0000}"/>
    <cellStyle name="40% - Accent2 3 7 2" xfId="3262" xr:uid="{00000000-0005-0000-0000-0000773B0000}"/>
    <cellStyle name="40% - Accent2 3 7 2 2" xfId="10027" xr:uid="{00000000-0005-0000-0000-0000783B0000}"/>
    <cellStyle name="40% - Accent2 3 7 2 2 2" xfId="27223" xr:uid="{00000000-0005-0000-0000-0000793B0000}"/>
    <cellStyle name="40% - Accent2 3 7 2 2 3" xfId="16822" xr:uid="{00000000-0005-0000-0000-00007A3B0000}"/>
    <cellStyle name="40% - Accent2 3 7 2 3" xfId="6419" xr:uid="{00000000-0005-0000-0000-00007B3B0000}"/>
    <cellStyle name="40% - Accent2 3 7 2 3 2" xfId="23615" xr:uid="{00000000-0005-0000-0000-00007C3B0000}"/>
    <cellStyle name="40% - Accent2 3 7 2 4" xfId="20458" xr:uid="{00000000-0005-0000-0000-00007D3B0000}"/>
    <cellStyle name="40% - Accent2 3 7 2 5" xfId="13214" xr:uid="{00000000-0005-0000-0000-00007E3B0000}"/>
    <cellStyle name="40% - Accent2 3 7 3" xfId="8442" xr:uid="{00000000-0005-0000-0000-00007F3B0000}"/>
    <cellStyle name="40% - Accent2 3 7 3 2" xfId="25638" xr:uid="{00000000-0005-0000-0000-0000803B0000}"/>
    <cellStyle name="40% - Accent2 3 7 3 3" xfId="15237" xr:uid="{00000000-0005-0000-0000-0000813B0000}"/>
    <cellStyle name="40% - Accent2 3 7 4" xfId="4834" xr:uid="{00000000-0005-0000-0000-0000823B0000}"/>
    <cellStyle name="40% - Accent2 3 7 4 2" xfId="22030" xr:uid="{00000000-0005-0000-0000-0000833B0000}"/>
    <cellStyle name="40% - Accent2 3 7 5" xfId="18873" xr:uid="{00000000-0005-0000-0000-0000843B0000}"/>
    <cellStyle name="40% - Accent2 3 7 6" xfId="11629" xr:uid="{00000000-0005-0000-0000-0000853B0000}"/>
    <cellStyle name="40% - Accent2 3 8" xfId="2144" xr:uid="{00000000-0005-0000-0000-0000863B0000}"/>
    <cellStyle name="40% - Accent2 3 8 2" xfId="8910" xr:uid="{00000000-0005-0000-0000-0000873B0000}"/>
    <cellStyle name="40% - Accent2 3 8 2 2" xfId="26106" xr:uid="{00000000-0005-0000-0000-0000883B0000}"/>
    <cellStyle name="40% - Accent2 3 8 2 3" xfId="15705" xr:uid="{00000000-0005-0000-0000-0000893B0000}"/>
    <cellStyle name="40% - Accent2 3 8 3" xfId="5302" xr:uid="{00000000-0005-0000-0000-00008A3B0000}"/>
    <cellStyle name="40% - Accent2 3 8 3 2" xfId="22498" xr:uid="{00000000-0005-0000-0000-00008B3B0000}"/>
    <cellStyle name="40% - Accent2 3 8 4" xfId="19341" xr:uid="{00000000-0005-0000-0000-00008C3B0000}"/>
    <cellStyle name="40% - Accent2 3 8 5" xfId="12097" xr:uid="{00000000-0005-0000-0000-00008D3B0000}"/>
    <cellStyle name="40% - Accent2 3 9" xfId="561" xr:uid="{00000000-0005-0000-0000-00008E3B0000}"/>
    <cellStyle name="40% - Accent2 3 9 2" xfId="7330" xr:uid="{00000000-0005-0000-0000-00008F3B0000}"/>
    <cellStyle name="40% - Accent2 3 9 2 2" xfId="24526" xr:uid="{00000000-0005-0000-0000-0000903B0000}"/>
    <cellStyle name="40% - Accent2 3 9 3" xfId="17761" xr:uid="{00000000-0005-0000-0000-0000913B0000}"/>
    <cellStyle name="40% - Accent2 3 9 4" xfId="14125" xr:uid="{00000000-0005-0000-0000-0000923B0000}"/>
    <cellStyle name="40% - Accent2 4" xfId="104" xr:uid="{00000000-0005-0000-0000-0000933B0000}"/>
    <cellStyle name="40% - Accent2 4 10" xfId="6879" xr:uid="{00000000-0005-0000-0000-0000943B0000}"/>
    <cellStyle name="40% - Accent2 4 10 2" xfId="24075" xr:uid="{00000000-0005-0000-0000-0000953B0000}"/>
    <cellStyle name="40% - Accent2 4 10 3" xfId="13674" xr:uid="{00000000-0005-0000-0000-0000963B0000}"/>
    <cellStyle name="40% - Accent2 4 11" xfId="3750" xr:uid="{00000000-0005-0000-0000-0000973B0000}"/>
    <cellStyle name="40% - Accent2 4 11 2" xfId="20946" xr:uid="{00000000-0005-0000-0000-0000983B0000}"/>
    <cellStyle name="40% - Accent2 4 12" xfId="17310" xr:uid="{00000000-0005-0000-0000-0000993B0000}"/>
    <cellStyle name="40% - Accent2 4 13" xfId="27757" xr:uid="{00000000-0005-0000-0000-00009A3B0000}"/>
    <cellStyle name="40% - Accent2 4 14" xfId="10545" xr:uid="{00000000-0005-0000-0000-00009B3B0000}"/>
    <cellStyle name="40% - Accent2 4 2" xfId="308" xr:uid="{00000000-0005-0000-0000-00009C3B0000}"/>
    <cellStyle name="40% - Accent2 4 2 10" xfId="27843" xr:uid="{00000000-0005-0000-0000-00009D3B0000}"/>
    <cellStyle name="40% - Accent2 4 2 11" xfId="10631" xr:uid="{00000000-0005-0000-0000-00009E3B0000}"/>
    <cellStyle name="40% - Accent2 4 2 2" xfId="1083" xr:uid="{00000000-0005-0000-0000-00009F3B0000}"/>
    <cellStyle name="40% - Accent2 4 2 2 2" xfId="2696" xr:uid="{00000000-0005-0000-0000-0000A03B0000}"/>
    <cellStyle name="40% - Accent2 4 2 2 2 2" xfId="9461" xr:uid="{00000000-0005-0000-0000-0000A13B0000}"/>
    <cellStyle name="40% - Accent2 4 2 2 2 2 2" xfId="26657" xr:uid="{00000000-0005-0000-0000-0000A23B0000}"/>
    <cellStyle name="40% - Accent2 4 2 2 2 2 3" xfId="16256" xr:uid="{00000000-0005-0000-0000-0000A33B0000}"/>
    <cellStyle name="40% - Accent2 4 2 2 2 3" xfId="5853" xr:uid="{00000000-0005-0000-0000-0000A43B0000}"/>
    <cellStyle name="40% - Accent2 4 2 2 2 3 2" xfId="23049" xr:uid="{00000000-0005-0000-0000-0000A53B0000}"/>
    <cellStyle name="40% - Accent2 4 2 2 2 4" xfId="19892" xr:uid="{00000000-0005-0000-0000-0000A63B0000}"/>
    <cellStyle name="40% - Accent2 4 2 2 2 5" xfId="12648" xr:uid="{00000000-0005-0000-0000-0000A73B0000}"/>
    <cellStyle name="40% - Accent2 4 2 2 3" xfId="7852" xr:uid="{00000000-0005-0000-0000-0000A83B0000}"/>
    <cellStyle name="40% - Accent2 4 2 2 3 2" xfId="25048" xr:uid="{00000000-0005-0000-0000-0000A93B0000}"/>
    <cellStyle name="40% - Accent2 4 2 2 3 3" xfId="14647" xr:uid="{00000000-0005-0000-0000-0000AA3B0000}"/>
    <cellStyle name="40% - Accent2 4 2 2 4" xfId="4244" xr:uid="{00000000-0005-0000-0000-0000AB3B0000}"/>
    <cellStyle name="40% - Accent2 4 2 2 4 2" xfId="21440" xr:uid="{00000000-0005-0000-0000-0000AC3B0000}"/>
    <cellStyle name="40% - Accent2 4 2 2 5" xfId="18283" xr:uid="{00000000-0005-0000-0000-0000AD3B0000}"/>
    <cellStyle name="40% - Accent2 4 2 2 6" xfId="11039" xr:uid="{00000000-0005-0000-0000-0000AE3B0000}"/>
    <cellStyle name="40% - Accent2 4 2 3" xfId="1491" xr:uid="{00000000-0005-0000-0000-0000AF3B0000}"/>
    <cellStyle name="40% - Accent2 4 2 3 2" xfId="3092" xr:uid="{00000000-0005-0000-0000-0000B03B0000}"/>
    <cellStyle name="40% - Accent2 4 2 3 2 2" xfId="9857" xr:uid="{00000000-0005-0000-0000-0000B13B0000}"/>
    <cellStyle name="40% - Accent2 4 2 3 2 2 2" xfId="27053" xr:uid="{00000000-0005-0000-0000-0000B23B0000}"/>
    <cellStyle name="40% - Accent2 4 2 3 2 2 3" xfId="16652" xr:uid="{00000000-0005-0000-0000-0000B33B0000}"/>
    <cellStyle name="40% - Accent2 4 2 3 2 3" xfId="6249" xr:uid="{00000000-0005-0000-0000-0000B43B0000}"/>
    <cellStyle name="40% - Accent2 4 2 3 2 3 2" xfId="23445" xr:uid="{00000000-0005-0000-0000-0000B53B0000}"/>
    <cellStyle name="40% - Accent2 4 2 3 2 4" xfId="20288" xr:uid="{00000000-0005-0000-0000-0000B63B0000}"/>
    <cellStyle name="40% - Accent2 4 2 3 2 5" xfId="13044" xr:uid="{00000000-0005-0000-0000-0000B73B0000}"/>
    <cellStyle name="40% - Accent2 4 2 3 3" xfId="8260" xr:uid="{00000000-0005-0000-0000-0000B83B0000}"/>
    <cellStyle name="40% - Accent2 4 2 3 3 2" xfId="25456" xr:uid="{00000000-0005-0000-0000-0000B93B0000}"/>
    <cellStyle name="40% - Accent2 4 2 3 3 3" xfId="15055" xr:uid="{00000000-0005-0000-0000-0000BA3B0000}"/>
    <cellStyle name="40% - Accent2 4 2 3 4" xfId="4652" xr:uid="{00000000-0005-0000-0000-0000BB3B0000}"/>
    <cellStyle name="40% - Accent2 4 2 3 4 2" xfId="21848" xr:uid="{00000000-0005-0000-0000-0000BC3B0000}"/>
    <cellStyle name="40% - Accent2 4 2 3 5" xfId="18691" xr:uid="{00000000-0005-0000-0000-0000BD3B0000}"/>
    <cellStyle name="40% - Accent2 4 2 3 6" xfId="11447" xr:uid="{00000000-0005-0000-0000-0000BE3B0000}"/>
    <cellStyle name="40% - Accent2 4 2 4" xfId="1899" xr:uid="{00000000-0005-0000-0000-0000BF3B0000}"/>
    <cellStyle name="40% - Accent2 4 2 4 2" xfId="3488" xr:uid="{00000000-0005-0000-0000-0000C03B0000}"/>
    <cellStyle name="40% - Accent2 4 2 4 2 2" xfId="10253" xr:uid="{00000000-0005-0000-0000-0000C13B0000}"/>
    <cellStyle name="40% - Accent2 4 2 4 2 2 2" xfId="27449" xr:uid="{00000000-0005-0000-0000-0000C23B0000}"/>
    <cellStyle name="40% - Accent2 4 2 4 2 2 3" xfId="17048" xr:uid="{00000000-0005-0000-0000-0000C33B0000}"/>
    <cellStyle name="40% - Accent2 4 2 4 2 3" xfId="6645" xr:uid="{00000000-0005-0000-0000-0000C43B0000}"/>
    <cellStyle name="40% - Accent2 4 2 4 2 3 2" xfId="23841" xr:uid="{00000000-0005-0000-0000-0000C53B0000}"/>
    <cellStyle name="40% - Accent2 4 2 4 2 4" xfId="20684" xr:uid="{00000000-0005-0000-0000-0000C63B0000}"/>
    <cellStyle name="40% - Accent2 4 2 4 2 5" xfId="13440" xr:uid="{00000000-0005-0000-0000-0000C73B0000}"/>
    <cellStyle name="40% - Accent2 4 2 4 3" xfId="8668" xr:uid="{00000000-0005-0000-0000-0000C83B0000}"/>
    <cellStyle name="40% - Accent2 4 2 4 3 2" xfId="25864" xr:uid="{00000000-0005-0000-0000-0000C93B0000}"/>
    <cellStyle name="40% - Accent2 4 2 4 3 3" xfId="15463" xr:uid="{00000000-0005-0000-0000-0000CA3B0000}"/>
    <cellStyle name="40% - Accent2 4 2 4 4" xfId="5060" xr:uid="{00000000-0005-0000-0000-0000CB3B0000}"/>
    <cellStyle name="40% - Accent2 4 2 4 4 2" xfId="22256" xr:uid="{00000000-0005-0000-0000-0000CC3B0000}"/>
    <cellStyle name="40% - Accent2 4 2 4 5" xfId="19099" xr:uid="{00000000-0005-0000-0000-0000CD3B0000}"/>
    <cellStyle name="40% - Accent2 4 2 4 6" xfId="11855" xr:uid="{00000000-0005-0000-0000-0000CE3B0000}"/>
    <cellStyle name="40% - Accent2 4 2 5" xfId="2258" xr:uid="{00000000-0005-0000-0000-0000CF3B0000}"/>
    <cellStyle name="40% - Accent2 4 2 5 2" xfId="9024" xr:uid="{00000000-0005-0000-0000-0000D03B0000}"/>
    <cellStyle name="40% - Accent2 4 2 5 2 2" xfId="26220" xr:uid="{00000000-0005-0000-0000-0000D13B0000}"/>
    <cellStyle name="40% - Accent2 4 2 5 2 3" xfId="15819" xr:uid="{00000000-0005-0000-0000-0000D23B0000}"/>
    <cellStyle name="40% - Accent2 4 2 5 3" xfId="5416" xr:uid="{00000000-0005-0000-0000-0000D33B0000}"/>
    <cellStyle name="40% - Accent2 4 2 5 3 2" xfId="22612" xr:uid="{00000000-0005-0000-0000-0000D43B0000}"/>
    <cellStyle name="40% - Accent2 4 2 5 4" xfId="19455" xr:uid="{00000000-0005-0000-0000-0000D53B0000}"/>
    <cellStyle name="40% - Accent2 4 2 5 5" xfId="12211" xr:uid="{00000000-0005-0000-0000-0000D63B0000}"/>
    <cellStyle name="40% - Accent2 4 2 6" xfId="675" xr:uid="{00000000-0005-0000-0000-0000D73B0000}"/>
    <cellStyle name="40% - Accent2 4 2 6 2" xfId="7444" xr:uid="{00000000-0005-0000-0000-0000D83B0000}"/>
    <cellStyle name="40% - Accent2 4 2 6 2 2" xfId="24640" xr:uid="{00000000-0005-0000-0000-0000D93B0000}"/>
    <cellStyle name="40% - Accent2 4 2 6 3" xfId="17875" xr:uid="{00000000-0005-0000-0000-0000DA3B0000}"/>
    <cellStyle name="40% - Accent2 4 2 6 4" xfId="14239" xr:uid="{00000000-0005-0000-0000-0000DB3B0000}"/>
    <cellStyle name="40% - Accent2 4 2 7" xfId="7077" xr:uid="{00000000-0005-0000-0000-0000DC3B0000}"/>
    <cellStyle name="40% - Accent2 4 2 7 2" xfId="24273" xr:uid="{00000000-0005-0000-0000-0000DD3B0000}"/>
    <cellStyle name="40% - Accent2 4 2 7 3" xfId="13872" xr:uid="{00000000-0005-0000-0000-0000DE3B0000}"/>
    <cellStyle name="40% - Accent2 4 2 8" xfId="3836" xr:uid="{00000000-0005-0000-0000-0000DF3B0000}"/>
    <cellStyle name="40% - Accent2 4 2 8 2" xfId="21032" xr:uid="{00000000-0005-0000-0000-0000E03B0000}"/>
    <cellStyle name="40% - Accent2 4 2 9" xfId="17508" xr:uid="{00000000-0005-0000-0000-0000E13B0000}"/>
    <cellStyle name="40% - Accent2 4 3" xfId="406" xr:uid="{00000000-0005-0000-0000-0000E23B0000}"/>
    <cellStyle name="40% - Accent2 4 3 10" xfId="27941" xr:uid="{00000000-0005-0000-0000-0000E33B0000}"/>
    <cellStyle name="40% - Accent2 4 3 11" xfId="10729" xr:uid="{00000000-0005-0000-0000-0000E43B0000}"/>
    <cellStyle name="40% - Accent2 4 3 2" xfId="1181" xr:uid="{00000000-0005-0000-0000-0000E53B0000}"/>
    <cellStyle name="40% - Accent2 4 3 2 2" xfId="2794" xr:uid="{00000000-0005-0000-0000-0000E63B0000}"/>
    <cellStyle name="40% - Accent2 4 3 2 2 2" xfId="9559" xr:uid="{00000000-0005-0000-0000-0000E73B0000}"/>
    <cellStyle name="40% - Accent2 4 3 2 2 2 2" xfId="26755" xr:uid="{00000000-0005-0000-0000-0000E83B0000}"/>
    <cellStyle name="40% - Accent2 4 3 2 2 2 3" xfId="16354" xr:uid="{00000000-0005-0000-0000-0000E93B0000}"/>
    <cellStyle name="40% - Accent2 4 3 2 2 3" xfId="5951" xr:uid="{00000000-0005-0000-0000-0000EA3B0000}"/>
    <cellStyle name="40% - Accent2 4 3 2 2 3 2" xfId="23147" xr:uid="{00000000-0005-0000-0000-0000EB3B0000}"/>
    <cellStyle name="40% - Accent2 4 3 2 2 4" xfId="19990" xr:uid="{00000000-0005-0000-0000-0000EC3B0000}"/>
    <cellStyle name="40% - Accent2 4 3 2 2 5" xfId="12746" xr:uid="{00000000-0005-0000-0000-0000ED3B0000}"/>
    <cellStyle name="40% - Accent2 4 3 2 3" xfId="7950" xr:uid="{00000000-0005-0000-0000-0000EE3B0000}"/>
    <cellStyle name="40% - Accent2 4 3 2 3 2" xfId="25146" xr:uid="{00000000-0005-0000-0000-0000EF3B0000}"/>
    <cellStyle name="40% - Accent2 4 3 2 3 3" xfId="14745" xr:uid="{00000000-0005-0000-0000-0000F03B0000}"/>
    <cellStyle name="40% - Accent2 4 3 2 4" xfId="4342" xr:uid="{00000000-0005-0000-0000-0000F13B0000}"/>
    <cellStyle name="40% - Accent2 4 3 2 4 2" xfId="21538" xr:uid="{00000000-0005-0000-0000-0000F23B0000}"/>
    <cellStyle name="40% - Accent2 4 3 2 5" xfId="18381" xr:uid="{00000000-0005-0000-0000-0000F33B0000}"/>
    <cellStyle name="40% - Accent2 4 3 2 6" xfId="11137" xr:uid="{00000000-0005-0000-0000-0000F43B0000}"/>
    <cellStyle name="40% - Accent2 4 3 3" xfId="1589" xr:uid="{00000000-0005-0000-0000-0000F53B0000}"/>
    <cellStyle name="40% - Accent2 4 3 3 2" xfId="3190" xr:uid="{00000000-0005-0000-0000-0000F63B0000}"/>
    <cellStyle name="40% - Accent2 4 3 3 2 2" xfId="9955" xr:uid="{00000000-0005-0000-0000-0000F73B0000}"/>
    <cellStyle name="40% - Accent2 4 3 3 2 2 2" xfId="27151" xr:uid="{00000000-0005-0000-0000-0000F83B0000}"/>
    <cellStyle name="40% - Accent2 4 3 3 2 2 3" xfId="16750" xr:uid="{00000000-0005-0000-0000-0000F93B0000}"/>
    <cellStyle name="40% - Accent2 4 3 3 2 3" xfId="6347" xr:uid="{00000000-0005-0000-0000-0000FA3B0000}"/>
    <cellStyle name="40% - Accent2 4 3 3 2 3 2" xfId="23543" xr:uid="{00000000-0005-0000-0000-0000FB3B0000}"/>
    <cellStyle name="40% - Accent2 4 3 3 2 4" xfId="20386" xr:uid="{00000000-0005-0000-0000-0000FC3B0000}"/>
    <cellStyle name="40% - Accent2 4 3 3 2 5" xfId="13142" xr:uid="{00000000-0005-0000-0000-0000FD3B0000}"/>
    <cellStyle name="40% - Accent2 4 3 3 3" xfId="8358" xr:uid="{00000000-0005-0000-0000-0000FE3B0000}"/>
    <cellStyle name="40% - Accent2 4 3 3 3 2" xfId="25554" xr:uid="{00000000-0005-0000-0000-0000FF3B0000}"/>
    <cellStyle name="40% - Accent2 4 3 3 3 3" xfId="15153" xr:uid="{00000000-0005-0000-0000-0000003C0000}"/>
    <cellStyle name="40% - Accent2 4 3 3 4" xfId="4750" xr:uid="{00000000-0005-0000-0000-0000013C0000}"/>
    <cellStyle name="40% - Accent2 4 3 3 4 2" xfId="21946" xr:uid="{00000000-0005-0000-0000-0000023C0000}"/>
    <cellStyle name="40% - Accent2 4 3 3 5" xfId="18789" xr:uid="{00000000-0005-0000-0000-0000033C0000}"/>
    <cellStyle name="40% - Accent2 4 3 3 6" xfId="11545" xr:uid="{00000000-0005-0000-0000-0000043C0000}"/>
    <cellStyle name="40% - Accent2 4 3 4" xfId="1997" xr:uid="{00000000-0005-0000-0000-0000053C0000}"/>
    <cellStyle name="40% - Accent2 4 3 4 2" xfId="3586" xr:uid="{00000000-0005-0000-0000-0000063C0000}"/>
    <cellStyle name="40% - Accent2 4 3 4 2 2" xfId="10351" xr:uid="{00000000-0005-0000-0000-0000073C0000}"/>
    <cellStyle name="40% - Accent2 4 3 4 2 2 2" xfId="27547" xr:uid="{00000000-0005-0000-0000-0000083C0000}"/>
    <cellStyle name="40% - Accent2 4 3 4 2 2 3" xfId="17146" xr:uid="{00000000-0005-0000-0000-0000093C0000}"/>
    <cellStyle name="40% - Accent2 4 3 4 2 3" xfId="6743" xr:uid="{00000000-0005-0000-0000-00000A3C0000}"/>
    <cellStyle name="40% - Accent2 4 3 4 2 3 2" xfId="23939" xr:uid="{00000000-0005-0000-0000-00000B3C0000}"/>
    <cellStyle name="40% - Accent2 4 3 4 2 4" xfId="20782" xr:uid="{00000000-0005-0000-0000-00000C3C0000}"/>
    <cellStyle name="40% - Accent2 4 3 4 2 5" xfId="13538" xr:uid="{00000000-0005-0000-0000-00000D3C0000}"/>
    <cellStyle name="40% - Accent2 4 3 4 3" xfId="8766" xr:uid="{00000000-0005-0000-0000-00000E3C0000}"/>
    <cellStyle name="40% - Accent2 4 3 4 3 2" xfId="25962" xr:uid="{00000000-0005-0000-0000-00000F3C0000}"/>
    <cellStyle name="40% - Accent2 4 3 4 3 3" xfId="15561" xr:uid="{00000000-0005-0000-0000-0000103C0000}"/>
    <cellStyle name="40% - Accent2 4 3 4 4" xfId="5158" xr:uid="{00000000-0005-0000-0000-0000113C0000}"/>
    <cellStyle name="40% - Accent2 4 3 4 4 2" xfId="22354" xr:uid="{00000000-0005-0000-0000-0000123C0000}"/>
    <cellStyle name="40% - Accent2 4 3 4 5" xfId="19197" xr:uid="{00000000-0005-0000-0000-0000133C0000}"/>
    <cellStyle name="40% - Accent2 4 3 4 6" xfId="11953" xr:uid="{00000000-0005-0000-0000-0000143C0000}"/>
    <cellStyle name="40% - Accent2 4 3 5" xfId="2356" xr:uid="{00000000-0005-0000-0000-0000153C0000}"/>
    <cellStyle name="40% - Accent2 4 3 5 2" xfId="9122" xr:uid="{00000000-0005-0000-0000-0000163C0000}"/>
    <cellStyle name="40% - Accent2 4 3 5 2 2" xfId="26318" xr:uid="{00000000-0005-0000-0000-0000173C0000}"/>
    <cellStyle name="40% - Accent2 4 3 5 2 3" xfId="15917" xr:uid="{00000000-0005-0000-0000-0000183C0000}"/>
    <cellStyle name="40% - Accent2 4 3 5 3" xfId="5514" xr:uid="{00000000-0005-0000-0000-0000193C0000}"/>
    <cellStyle name="40% - Accent2 4 3 5 3 2" xfId="22710" xr:uid="{00000000-0005-0000-0000-00001A3C0000}"/>
    <cellStyle name="40% - Accent2 4 3 5 4" xfId="19553" xr:uid="{00000000-0005-0000-0000-00001B3C0000}"/>
    <cellStyle name="40% - Accent2 4 3 5 5" xfId="12309" xr:uid="{00000000-0005-0000-0000-00001C3C0000}"/>
    <cellStyle name="40% - Accent2 4 3 6" xfId="773" xr:uid="{00000000-0005-0000-0000-00001D3C0000}"/>
    <cellStyle name="40% - Accent2 4 3 6 2" xfId="7542" xr:uid="{00000000-0005-0000-0000-00001E3C0000}"/>
    <cellStyle name="40% - Accent2 4 3 6 2 2" xfId="24738" xr:uid="{00000000-0005-0000-0000-00001F3C0000}"/>
    <cellStyle name="40% - Accent2 4 3 6 3" xfId="17973" xr:uid="{00000000-0005-0000-0000-0000203C0000}"/>
    <cellStyle name="40% - Accent2 4 3 6 4" xfId="14337" xr:uid="{00000000-0005-0000-0000-0000213C0000}"/>
    <cellStyle name="40% - Accent2 4 3 7" xfId="7175" xr:uid="{00000000-0005-0000-0000-0000223C0000}"/>
    <cellStyle name="40% - Accent2 4 3 7 2" xfId="24371" xr:uid="{00000000-0005-0000-0000-0000233C0000}"/>
    <cellStyle name="40% - Accent2 4 3 7 3" xfId="13970" xr:uid="{00000000-0005-0000-0000-0000243C0000}"/>
    <cellStyle name="40% - Accent2 4 3 8" xfId="3934" xr:uid="{00000000-0005-0000-0000-0000253C0000}"/>
    <cellStyle name="40% - Accent2 4 3 8 2" xfId="21130" xr:uid="{00000000-0005-0000-0000-0000263C0000}"/>
    <cellStyle name="40% - Accent2 4 3 9" xfId="17606" xr:uid="{00000000-0005-0000-0000-0000273C0000}"/>
    <cellStyle name="40% - Accent2 4 4" xfId="222" xr:uid="{00000000-0005-0000-0000-0000283C0000}"/>
    <cellStyle name="40% - Accent2 4 4 2" xfId="1405" xr:uid="{00000000-0005-0000-0000-0000293C0000}"/>
    <cellStyle name="40% - Accent2 4 4 2 2" xfId="3006" xr:uid="{00000000-0005-0000-0000-00002A3C0000}"/>
    <cellStyle name="40% - Accent2 4 4 2 2 2" xfId="9771" xr:uid="{00000000-0005-0000-0000-00002B3C0000}"/>
    <cellStyle name="40% - Accent2 4 4 2 2 2 2" xfId="26967" xr:uid="{00000000-0005-0000-0000-00002C3C0000}"/>
    <cellStyle name="40% - Accent2 4 4 2 2 2 3" xfId="16566" xr:uid="{00000000-0005-0000-0000-00002D3C0000}"/>
    <cellStyle name="40% - Accent2 4 4 2 2 3" xfId="6163" xr:uid="{00000000-0005-0000-0000-00002E3C0000}"/>
    <cellStyle name="40% - Accent2 4 4 2 2 3 2" xfId="23359" xr:uid="{00000000-0005-0000-0000-00002F3C0000}"/>
    <cellStyle name="40% - Accent2 4 4 2 2 4" xfId="20202" xr:uid="{00000000-0005-0000-0000-0000303C0000}"/>
    <cellStyle name="40% - Accent2 4 4 2 2 5" xfId="12958" xr:uid="{00000000-0005-0000-0000-0000313C0000}"/>
    <cellStyle name="40% - Accent2 4 4 2 3" xfId="8174" xr:uid="{00000000-0005-0000-0000-0000323C0000}"/>
    <cellStyle name="40% - Accent2 4 4 2 3 2" xfId="25370" xr:uid="{00000000-0005-0000-0000-0000333C0000}"/>
    <cellStyle name="40% - Accent2 4 4 2 3 3" xfId="14969" xr:uid="{00000000-0005-0000-0000-0000343C0000}"/>
    <cellStyle name="40% - Accent2 4 4 2 4" xfId="4566" xr:uid="{00000000-0005-0000-0000-0000353C0000}"/>
    <cellStyle name="40% - Accent2 4 4 2 4 2" xfId="21762" xr:uid="{00000000-0005-0000-0000-0000363C0000}"/>
    <cellStyle name="40% - Accent2 4 4 2 5" xfId="18605" xr:uid="{00000000-0005-0000-0000-0000373C0000}"/>
    <cellStyle name="40% - Accent2 4 4 2 6" xfId="11361" xr:uid="{00000000-0005-0000-0000-0000383C0000}"/>
    <cellStyle name="40% - Accent2 4 4 3" xfId="1813" xr:uid="{00000000-0005-0000-0000-0000393C0000}"/>
    <cellStyle name="40% - Accent2 4 4 3 2" xfId="3402" xr:uid="{00000000-0005-0000-0000-00003A3C0000}"/>
    <cellStyle name="40% - Accent2 4 4 3 2 2" xfId="10167" xr:uid="{00000000-0005-0000-0000-00003B3C0000}"/>
    <cellStyle name="40% - Accent2 4 4 3 2 2 2" xfId="27363" xr:uid="{00000000-0005-0000-0000-00003C3C0000}"/>
    <cellStyle name="40% - Accent2 4 4 3 2 2 3" xfId="16962" xr:uid="{00000000-0005-0000-0000-00003D3C0000}"/>
    <cellStyle name="40% - Accent2 4 4 3 2 3" xfId="6559" xr:uid="{00000000-0005-0000-0000-00003E3C0000}"/>
    <cellStyle name="40% - Accent2 4 4 3 2 3 2" xfId="23755" xr:uid="{00000000-0005-0000-0000-00003F3C0000}"/>
    <cellStyle name="40% - Accent2 4 4 3 2 4" xfId="20598" xr:uid="{00000000-0005-0000-0000-0000403C0000}"/>
    <cellStyle name="40% - Accent2 4 4 3 2 5" xfId="13354" xr:uid="{00000000-0005-0000-0000-0000413C0000}"/>
    <cellStyle name="40% - Accent2 4 4 3 3" xfId="8582" xr:uid="{00000000-0005-0000-0000-0000423C0000}"/>
    <cellStyle name="40% - Accent2 4 4 3 3 2" xfId="25778" xr:uid="{00000000-0005-0000-0000-0000433C0000}"/>
    <cellStyle name="40% - Accent2 4 4 3 3 3" xfId="15377" xr:uid="{00000000-0005-0000-0000-0000443C0000}"/>
    <cellStyle name="40% - Accent2 4 4 3 4" xfId="4974" xr:uid="{00000000-0005-0000-0000-0000453C0000}"/>
    <cellStyle name="40% - Accent2 4 4 3 4 2" xfId="22170" xr:uid="{00000000-0005-0000-0000-0000463C0000}"/>
    <cellStyle name="40% - Accent2 4 4 3 5" xfId="19013" xr:uid="{00000000-0005-0000-0000-0000473C0000}"/>
    <cellStyle name="40% - Accent2 4 4 3 6" xfId="11769" xr:uid="{00000000-0005-0000-0000-0000483C0000}"/>
    <cellStyle name="40% - Accent2 4 4 4" xfId="2408" xr:uid="{00000000-0005-0000-0000-0000493C0000}"/>
    <cellStyle name="40% - Accent2 4 4 4 2" xfId="9173" xr:uid="{00000000-0005-0000-0000-00004A3C0000}"/>
    <cellStyle name="40% - Accent2 4 4 4 2 2" xfId="26369" xr:uid="{00000000-0005-0000-0000-00004B3C0000}"/>
    <cellStyle name="40% - Accent2 4 4 4 2 3" xfId="15968" xr:uid="{00000000-0005-0000-0000-00004C3C0000}"/>
    <cellStyle name="40% - Accent2 4 4 4 3" xfId="5565" xr:uid="{00000000-0005-0000-0000-00004D3C0000}"/>
    <cellStyle name="40% - Accent2 4 4 4 3 2" xfId="22761" xr:uid="{00000000-0005-0000-0000-00004E3C0000}"/>
    <cellStyle name="40% - Accent2 4 4 4 4" xfId="19604" xr:uid="{00000000-0005-0000-0000-00004F3C0000}"/>
    <cellStyle name="40% - Accent2 4 4 4 5" xfId="12360" xr:uid="{00000000-0005-0000-0000-0000503C0000}"/>
    <cellStyle name="40% - Accent2 4 4 5" xfId="997" xr:uid="{00000000-0005-0000-0000-0000513C0000}"/>
    <cellStyle name="40% - Accent2 4 4 5 2" xfId="7766" xr:uid="{00000000-0005-0000-0000-0000523C0000}"/>
    <cellStyle name="40% - Accent2 4 4 5 2 2" xfId="24962" xr:uid="{00000000-0005-0000-0000-0000533C0000}"/>
    <cellStyle name="40% - Accent2 4 4 5 3" xfId="18197" xr:uid="{00000000-0005-0000-0000-0000543C0000}"/>
    <cellStyle name="40% - Accent2 4 4 5 4" xfId="14561" xr:uid="{00000000-0005-0000-0000-0000553C0000}"/>
    <cellStyle name="40% - Accent2 4 4 6" xfId="6991" xr:uid="{00000000-0005-0000-0000-0000563C0000}"/>
    <cellStyle name="40% - Accent2 4 4 6 2" xfId="24187" xr:uid="{00000000-0005-0000-0000-0000573C0000}"/>
    <cellStyle name="40% - Accent2 4 4 6 3" xfId="13786" xr:uid="{00000000-0005-0000-0000-0000583C0000}"/>
    <cellStyle name="40% - Accent2 4 4 7" xfId="4158" xr:uid="{00000000-0005-0000-0000-0000593C0000}"/>
    <cellStyle name="40% - Accent2 4 4 7 2" xfId="21354" xr:uid="{00000000-0005-0000-0000-00005A3C0000}"/>
    <cellStyle name="40% - Accent2 4 4 8" xfId="17422" xr:uid="{00000000-0005-0000-0000-00005B3C0000}"/>
    <cellStyle name="40% - Accent2 4 4 9" xfId="10953" xr:uid="{00000000-0005-0000-0000-00005C3C0000}"/>
    <cellStyle name="40% - Accent2 4 5" xfId="885" xr:uid="{00000000-0005-0000-0000-00005D3C0000}"/>
    <cellStyle name="40% - Accent2 4 5 2" xfId="2583" xr:uid="{00000000-0005-0000-0000-00005E3C0000}"/>
    <cellStyle name="40% - Accent2 4 5 2 2" xfId="9348" xr:uid="{00000000-0005-0000-0000-00005F3C0000}"/>
    <cellStyle name="40% - Accent2 4 5 2 2 2" xfId="26544" xr:uid="{00000000-0005-0000-0000-0000603C0000}"/>
    <cellStyle name="40% - Accent2 4 5 2 2 3" xfId="16143" xr:uid="{00000000-0005-0000-0000-0000613C0000}"/>
    <cellStyle name="40% - Accent2 4 5 2 3" xfId="5740" xr:uid="{00000000-0005-0000-0000-0000623C0000}"/>
    <cellStyle name="40% - Accent2 4 5 2 3 2" xfId="22936" xr:uid="{00000000-0005-0000-0000-0000633C0000}"/>
    <cellStyle name="40% - Accent2 4 5 2 4" xfId="19779" xr:uid="{00000000-0005-0000-0000-0000643C0000}"/>
    <cellStyle name="40% - Accent2 4 5 2 5" xfId="12535" xr:uid="{00000000-0005-0000-0000-0000653C0000}"/>
    <cellStyle name="40% - Accent2 4 5 3" xfId="7654" xr:uid="{00000000-0005-0000-0000-0000663C0000}"/>
    <cellStyle name="40% - Accent2 4 5 3 2" xfId="24850" xr:uid="{00000000-0005-0000-0000-0000673C0000}"/>
    <cellStyle name="40% - Accent2 4 5 3 3" xfId="14449" xr:uid="{00000000-0005-0000-0000-0000683C0000}"/>
    <cellStyle name="40% - Accent2 4 5 4" xfId="4046" xr:uid="{00000000-0005-0000-0000-0000693C0000}"/>
    <cellStyle name="40% - Accent2 4 5 4 2" xfId="21242" xr:uid="{00000000-0005-0000-0000-00006A3C0000}"/>
    <cellStyle name="40% - Accent2 4 5 5" xfId="18085" xr:uid="{00000000-0005-0000-0000-00006B3C0000}"/>
    <cellStyle name="40% - Accent2 4 5 6" xfId="10841" xr:uid="{00000000-0005-0000-0000-00006C3C0000}"/>
    <cellStyle name="40% - Accent2 4 6" xfId="1293" xr:uid="{00000000-0005-0000-0000-00006D3C0000}"/>
    <cellStyle name="40% - Accent2 4 6 2" xfId="2894" xr:uid="{00000000-0005-0000-0000-00006E3C0000}"/>
    <cellStyle name="40% - Accent2 4 6 2 2" xfId="9659" xr:uid="{00000000-0005-0000-0000-00006F3C0000}"/>
    <cellStyle name="40% - Accent2 4 6 2 2 2" xfId="26855" xr:uid="{00000000-0005-0000-0000-0000703C0000}"/>
    <cellStyle name="40% - Accent2 4 6 2 2 3" xfId="16454" xr:uid="{00000000-0005-0000-0000-0000713C0000}"/>
    <cellStyle name="40% - Accent2 4 6 2 3" xfId="6051" xr:uid="{00000000-0005-0000-0000-0000723C0000}"/>
    <cellStyle name="40% - Accent2 4 6 2 3 2" xfId="23247" xr:uid="{00000000-0005-0000-0000-0000733C0000}"/>
    <cellStyle name="40% - Accent2 4 6 2 4" xfId="20090" xr:uid="{00000000-0005-0000-0000-0000743C0000}"/>
    <cellStyle name="40% - Accent2 4 6 2 5" xfId="12846" xr:uid="{00000000-0005-0000-0000-0000753C0000}"/>
    <cellStyle name="40% - Accent2 4 6 3" xfId="8062" xr:uid="{00000000-0005-0000-0000-0000763C0000}"/>
    <cellStyle name="40% - Accent2 4 6 3 2" xfId="25258" xr:uid="{00000000-0005-0000-0000-0000773C0000}"/>
    <cellStyle name="40% - Accent2 4 6 3 3" xfId="14857" xr:uid="{00000000-0005-0000-0000-0000783C0000}"/>
    <cellStyle name="40% - Accent2 4 6 4" xfId="4454" xr:uid="{00000000-0005-0000-0000-0000793C0000}"/>
    <cellStyle name="40% - Accent2 4 6 4 2" xfId="21650" xr:uid="{00000000-0005-0000-0000-00007A3C0000}"/>
    <cellStyle name="40% - Accent2 4 6 5" xfId="18493" xr:uid="{00000000-0005-0000-0000-00007B3C0000}"/>
    <cellStyle name="40% - Accent2 4 6 6" xfId="11249" xr:uid="{00000000-0005-0000-0000-00007C3C0000}"/>
    <cellStyle name="40% - Accent2 4 7" xfId="1701" xr:uid="{00000000-0005-0000-0000-00007D3C0000}"/>
    <cellStyle name="40% - Accent2 4 7 2" xfId="3290" xr:uid="{00000000-0005-0000-0000-00007E3C0000}"/>
    <cellStyle name="40% - Accent2 4 7 2 2" xfId="10055" xr:uid="{00000000-0005-0000-0000-00007F3C0000}"/>
    <cellStyle name="40% - Accent2 4 7 2 2 2" xfId="27251" xr:uid="{00000000-0005-0000-0000-0000803C0000}"/>
    <cellStyle name="40% - Accent2 4 7 2 2 3" xfId="16850" xr:uid="{00000000-0005-0000-0000-0000813C0000}"/>
    <cellStyle name="40% - Accent2 4 7 2 3" xfId="6447" xr:uid="{00000000-0005-0000-0000-0000823C0000}"/>
    <cellStyle name="40% - Accent2 4 7 2 3 2" xfId="23643" xr:uid="{00000000-0005-0000-0000-0000833C0000}"/>
    <cellStyle name="40% - Accent2 4 7 2 4" xfId="20486" xr:uid="{00000000-0005-0000-0000-0000843C0000}"/>
    <cellStyle name="40% - Accent2 4 7 2 5" xfId="13242" xr:uid="{00000000-0005-0000-0000-0000853C0000}"/>
    <cellStyle name="40% - Accent2 4 7 3" xfId="8470" xr:uid="{00000000-0005-0000-0000-0000863C0000}"/>
    <cellStyle name="40% - Accent2 4 7 3 2" xfId="25666" xr:uid="{00000000-0005-0000-0000-0000873C0000}"/>
    <cellStyle name="40% - Accent2 4 7 3 3" xfId="15265" xr:uid="{00000000-0005-0000-0000-0000883C0000}"/>
    <cellStyle name="40% - Accent2 4 7 4" xfId="4862" xr:uid="{00000000-0005-0000-0000-0000893C0000}"/>
    <cellStyle name="40% - Accent2 4 7 4 2" xfId="22058" xr:uid="{00000000-0005-0000-0000-00008A3C0000}"/>
    <cellStyle name="40% - Accent2 4 7 5" xfId="18901" xr:uid="{00000000-0005-0000-0000-00008B3C0000}"/>
    <cellStyle name="40% - Accent2 4 7 6" xfId="11657" xr:uid="{00000000-0005-0000-0000-00008C3C0000}"/>
    <cellStyle name="40% - Accent2 4 8" xfId="2172" xr:uid="{00000000-0005-0000-0000-00008D3C0000}"/>
    <cellStyle name="40% - Accent2 4 8 2" xfId="8938" xr:uid="{00000000-0005-0000-0000-00008E3C0000}"/>
    <cellStyle name="40% - Accent2 4 8 2 2" xfId="26134" xr:uid="{00000000-0005-0000-0000-00008F3C0000}"/>
    <cellStyle name="40% - Accent2 4 8 2 3" xfId="15733" xr:uid="{00000000-0005-0000-0000-0000903C0000}"/>
    <cellStyle name="40% - Accent2 4 8 3" xfId="5330" xr:uid="{00000000-0005-0000-0000-0000913C0000}"/>
    <cellStyle name="40% - Accent2 4 8 3 2" xfId="22526" xr:uid="{00000000-0005-0000-0000-0000923C0000}"/>
    <cellStyle name="40% - Accent2 4 8 4" xfId="19369" xr:uid="{00000000-0005-0000-0000-0000933C0000}"/>
    <cellStyle name="40% - Accent2 4 8 5" xfId="12125" xr:uid="{00000000-0005-0000-0000-0000943C0000}"/>
    <cellStyle name="40% - Accent2 4 9" xfId="589" xr:uid="{00000000-0005-0000-0000-0000953C0000}"/>
    <cellStyle name="40% - Accent2 4 9 2" xfId="7358" xr:uid="{00000000-0005-0000-0000-0000963C0000}"/>
    <cellStyle name="40% - Accent2 4 9 2 2" xfId="24554" xr:uid="{00000000-0005-0000-0000-0000973C0000}"/>
    <cellStyle name="40% - Accent2 4 9 3" xfId="17789" xr:uid="{00000000-0005-0000-0000-0000983C0000}"/>
    <cellStyle name="40% - Accent2 4 9 4" xfId="14153" xr:uid="{00000000-0005-0000-0000-0000993C0000}"/>
    <cellStyle name="40% - Accent2 5" xfId="159" xr:uid="{00000000-0005-0000-0000-00009A3C0000}"/>
    <cellStyle name="40% - Accent2 5 10" xfId="27697" xr:uid="{00000000-0005-0000-0000-00009B3C0000}"/>
    <cellStyle name="40% - Accent2 5 11" xfId="10485" xr:uid="{00000000-0005-0000-0000-00009C3C0000}"/>
    <cellStyle name="40% - Accent2 5 2" xfId="937" xr:uid="{00000000-0005-0000-0000-00009D3C0000}"/>
    <cellStyle name="40% - Accent2 5 2 2" xfId="2607" xr:uid="{00000000-0005-0000-0000-00009E3C0000}"/>
    <cellStyle name="40% - Accent2 5 2 2 2" xfId="9372" xr:uid="{00000000-0005-0000-0000-00009F3C0000}"/>
    <cellStyle name="40% - Accent2 5 2 2 2 2" xfId="26568" xr:uid="{00000000-0005-0000-0000-0000A03C0000}"/>
    <cellStyle name="40% - Accent2 5 2 2 2 3" xfId="16167" xr:uid="{00000000-0005-0000-0000-0000A13C0000}"/>
    <cellStyle name="40% - Accent2 5 2 2 3" xfId="5764" xr:uid="{00000000-0005-0000-0000-0000A23C0000}"/>
    <cellStyle name="40% - Accent2 5 2 2 3 2" xfId="22960" xr:uid="{00000000-0005-0000-0000-0000A33C0000}"/>
    <cellStyle name="40% - Accent2 5 2 2 4" xfId="19803" xr:uid="{00000000-0005-0000-0000-0000A43C0000}"/>
    <cellStyle name="40% - Accent2 5 2 2 5" xfId="12559" xr:uid="{00000000-0005-0000-0000-0000A53C0000}"/>
    <cellStyle name="40% - Accent2 5 2 3" xfId="7706" xr:uid="{00000000-0005-0000-0000-0000A63C0000}"/>
    <cellStyle name="40% - Accent2 5 2 3 2" xfId="24902" xr:uid="{00000000-0005-0000-0000-0000A73C0000}"/>
    <cellStyle name="40% - Accent2 5 2 3 3" xfId="14501" xr:uid="{00000000-0005-0000-0000-0000A83C0000}"/>
    <cellStyle name="40% - Accent2 5 2 4" xfId="4098" xr:uid="{00000000-0005-0000-0000-0000A93C0000}"/>
    <cellStyle name="40% - Accent2 5 2 4 2" xfId="21294" xr:uid="{00000000-0005-0000-0000-0000AA3C0000}"/>
    <cellStyle name="40% - Accent2 5 2 5" xfId="18137" xr:uid="{00000000-0005-0000-0000-0000AB3C0000}"/>
    <cellStyle name="40% - Accent2 5 2 6" xfId="10893" xr:uid="{00000000-0005-0000-0000-0000AC3C0000}"/>
    <cellStyle name="40% - Accent2 5 3" xfId="1345" xr:uid="{00000000-0005-0000-0000-0000AD3C0000}"/>
    <cellStyle name="40% - Accent2 5 3 2" xfId="2946" xr:uid="{00000000-0005-0000-0000-0000AE3C0000}"/>
    <cellStyle name="40% - Accent2 5 3 2 2" xfId="9711" xr:uid="{00000000-0005-0000-0000-0000AF3C0000}"/>
    <cellStyle name="40% - Accent2 5 3 2 2 2" xfId="26907" xr:uid="{00000000-0005-0000-0000-0000B03C0000}"/>
    <cellStyle name="40% - Accent2 5 3 2 2 3" xfId="16506" xr:uid="{00000000-0005-0000-0000-0000B13C0000}"/>
    <cellStyle name="40% - Accent2 5 3 2 3" xfId="6103" xr:uid="{00000000-0005-0000-0000-0000B23C0000}"/>
    <cellStyle name="40% - Accent2 5 3 2 3 2" xfId="23299" xr:uid="{00000000-0005-0000-0000-0000B33C0000}"/>
    <cellStyle name="40% - Accent2 5 3 2 4" xfId="20142" xr:uid="{00000000-0005-0000-0000-0000B43C0000}"/>
    <cellStyle name="40% - Accent2 5 3 2 5" xfId="12898" xr:uid="{00000000-0005-0000-0000-0000B53C0000}"/>
    <cellStyle name="40% - Accent2 5 3 3" xfId="8114" xr:uid="{00000000-0005-0000-0000-0000B63C0000}"/>
    <cellStyle name="40% - Accent2 5 3 3 2" xfId="25310" xr:uid="{00000000-0005-0000-0000-0000B73C0000}"/>
    <cellStyle name="40% - Accent2 5 3 3 3" xfId="14909" xr:uid="{00000000-0005-0000-0000-0000B83C0000}"/>
    <cellStyle name="40% - Accent2 5 3 4" xfId="4506" xr:uid="{00000000-0005-0000-0000-0000B93C0000}"/>
    <cellStyle name="40% - Accent2 5 3 4 2" xfId="21702" xr:uid="{00000000-0005-0000-0000-0000BA3C0000}"/>
    <cellStyle name="40% - Accent2 5 3 5" xfId="18545" xr:uid="{00000000-0005-0000-0000-0000BB3C0000}"/>
    <cellStyle name="40% - Accent2 5 3 6" xfId="11301" xr:uid="{00000000-0005-0000-0000-0000BC3C0000}"/>
    <cellStyle name="40% - Accent2 5 4" xfId="1753" xr:uid="{00000000-0005-0000-0000-0000BD3C0000}"/>
    <cellStyle name="40% - Accent2 5 4 2" xfId="3342" xr:uid="{00000000-0005-0000-0000-0000BE3C0000}"/>
    <cellStyle name="40% - Accent2 5 4 2 2" xfId="10107" xr:uid="{00000000-0005-0000-0000-0000BF3C0000}"/>
    <cellStyle name="40% - Accent2 5 4 2 2 2" xfId="27303" xr:uid="{00000000-0005-0000-0000-0000C03C0000}"/>
    <cellStyle name="40% - Accent2 5 4 2 2 3" xfId="16902" xr:uid="{00000000-0005-0000-0000-0000C13C0000}"/>
    <cellStyle name="40% - Accent2 5 4 2 3" xfId="6499" xr:uid="{00000000-0005-0000-0000-0000C23C0000}"/>
    <cellStyle name="40% - Accent2 5 4 2 3 2" xfId="23695" xr:uid="{00000000-0005-0000-0000-0000C33C0000}"/>
    <cellStyle name="40% - Accent2 5 4 2 4" xfId="20538" xr:uid="{00000000-0005-0000-0000-0000C43C0000}"/>
    <cellStyle name="40% - Accent2 5 4 2 5" xfId="13294" xr:uid="{00000000-0005-0000-0000-0000C53C0000}"/>
    <cellStyle name="40% - Accent2 5 4 3" xfId="8522" xr:uid="{00000000-0005-0000-0000-0000C63C0000}"/>
    <cellStyle name="40% - Accent2 5 4 3 2" xfId="25718" xr:uid="{00000000-0005-0000-0000-0000C73C0000}"/>
    <cellStyle name="40% - Accent2 5 4 3 3" xfId="15317" xr:uid="{00000000-0005-0000-0000-0000C83C0000}"/>
    <cellStyle name="40% - Accent2 5 4 4" xfId="4914" xr:uid="{00000000-0005-0000-0000-0000C93C0000}"/>
    <cellStyle name="40% - Accent2 5 4 4 2" xfId="22110" xr:uid="{00000000-0005-0000-0000-0000CA3C0000}"/>
    <cellStyle name="40% - Accent2 5 4 5" xfId="18953" xr:uid="{00000000-0005-0000-0000-0000CB3C0000}"/>
    <cellStyle name="40% - Accent2 5 4 6" xfId="11709" xr:uid="{00000000-0005-0000-0000-0000CC3C0000}"/>
    <cellStyle name="40% - Accent2 5 5" xfId="2112" xr:uid="{00000000-0005-0000-0000-0000CD3C0000}"/>
    <cellStyle name="40% - Accent2 5 5 2" xfId="8878" xr:uid="{00000000-0005-0000-0000-0000CE3C0000}"/>
    <cellStyle name="40% - Accent2 5 5 2 2" xfId="26074" xr:uid="{00000000-0005-0000-0000-0000CF3C0000}"/>
    <cellStyle name="40% - Accent2 5 5 2 3" xfId="15673" xr:uid="{00000000-0005-0000-0000-0000D03C0000}"/>
    <cellStyle name="40% - Accent2 5 5 3" xfId="5270" xr:uid="{00000000-0005-0000-0000-0000D13C0000}"/>
    <cellStyle name="40% - Accent2 5 5 3 2" xfId="22466" xr:uid="{00000000-0005-0000-0000-0000D23C0000}"/>
    <cellStyle name="40% - Accent2 5 5 4" xfId="19309" xr:uid="{00000000-0005-0000-0000-0000D33C0000}"/>
    <cellStyle name="40% - Accent2 5 5 5" xfId="12065" xr:uid="{00000000-0005-0000-0000-0000D43C0000}"/>
    <cellStyle name="40% - Accent2 5 6" xfId="529" xr:uid="{00000000-0005-0000-0000-0000D53C0000}"/>
    <cellStyle name="40% - Accent2 5 6 2" xfId="7298" xr:uid="{00000000-0005-0000-0000-0000D63C0000}"/>
    <cellStyle name="40% - Accent2 5 6 2 2" xfId="24494" xr:uid="{00000000-0005-0000-0000-0000D73C0000}"/>
    <cellStyle name="40% - Accent2 5 6 3" xfId="17729" xr:uid="{00000000-0005-0000-0000-0000D83C0000}"/>
    <cellStyle name="40% - Accent2 5 6 4" xfId="14093" xr:uid="{00000000-0005-0000-0000-0000D93C0000}"/>
    <cellStyle name="40% - Accent2 5 7" xfId="6931" xr:uid="{00000000-0005-0000-0000-0000DA3C0000}"/>
    <cellStyle name="40% - Accent2 5 7 2" xfId="24127" xr:uid="{00000000-0005-0000-0000-0000DB3C0000}"/>
    <cellStyle name="40% - Accent2 5 7 3" xfId="13726" xr:uid="{00000000-0005-0000-0000-0000DC3C0000}"/>
    <cellStyle name="40% - Accent2 5 8" xfId="3690" xr:uid="{00000000-0005-0000-0000-0000DD3C0000}"/>
    <cellStyle name="40% - Accent2 5 8 2" xfId="20886" xr:uid="{00000000-0005-0000-0000-0000DE3C0000}"/>
    <cellStyle name="40% - Accent2 5 9" xfId="17362" xr:uid="{00000000-0005-0000-0000-0000DF3C0000}"/>
    <cellStyle name="40% - Accent2 6" xfId="248" xr:uid="{00000000-0005-0000-0000-0000E03C0000}"/>
    <cellStyle name="40% - Accent2 6 10" xfId="27783" xr:uid="{00000000-0005-0000-0000-0000E13C0000}"/>
    <cellStyle name="40% - Accent2 6 11" xfId="10571" xr:uid="{00000000-0005-0000-0000-0000E23C0000}"/>
    <cellStyle name="40% - Accent2 6 2" xfId="1023" xr:uid="{00000000-0005-0000-0000-0000E33C0000}"/>
    <cellStyle name="40% - Accent2 6 2 2" xfId="2636" xr:uid="{00000000-0005-0000-0000-0000E43C0000}"/>
    <cellStyle name="40% - Accent2 6 2 2 2" xfId="9401" xr:uid="{00000000-0005-0000-0000-0000E53C0000}"/>
    <cellStyle name="40% - Accent2 6 2 2 2 2" xfId="26597" xr:uid="{00000000-0005-0000-0000-0000E63C0000}"/>
    <cellStyle name="40% - Accent2 6 2 2 2 3" xfId="16196" xr:uid="{00000000-0005-0000-0000-0000E73C0000}"/>
    <cellStyle name="40% - Accent2 6 2 2 3" xfId="5793" xr:uid="{00000000-0005-0000-0000-0000E83C0000}"/>
    <cellStyle name="40% - Accent2 6 2 2 3 2" xfId="22989" xr:uid="{00000000-0005-0000-0000-0000E93C0000}"/>
    <cellStyle name="40% - Accent2 6 2 2 4" xfId="19832" xr:uid="{00000000-0005-0000-0000-0000EA3C0000}"/>
    <cellStyle name="40% - Accent2 6 2 2 5" xfId="12588" xr:uid="{00000000-0005-0000-0000-0000EB3C0000}"/>
    <cellStyle name="40% - Accent2 6 2 3" xfId="7792" xr:uid="{00000000-0005-0000-0000-0000EC3C0000}"/>
    <cellStyle name="40% - Accent2 6 2 3 2" xfId="24988" xr:uid="{00000000-0005-0000-0000-0000ED3C0000}"/>
    <cellStyle name="40% - Accent2 6 2 3 3" xfId="14587" xr:uid="{00000000-0005-0000-0000-0000EE3C0000}"/>
    <cellStyle name="40% - Accent2 6 2 4" xfId="4184" xr:uid="{00000000-0005-0000-0000-0000EF3C0000}"/>
    <cellStyle name="40% - Accent2 6 2 4 2" xfId="21380" xr:uid="{00000000-0005-0000-0000-0000F03C0000}"/>
    <cellStyle name="40% - Accent2 6 2 5" xfId="18223" xr:uid="{00000000-0005-0000-0000-0000F13C0000}"/>
    <cellStyle name="40% - Accent2 6 2 6" xfId="10979" xr:uid="{00000000-0005-0000-0000-0000F23C0000}"/>
    <cellStyle name="40% - Accent2 6 3" xfId="1431" xr:uid="{00000000-0005-0000-0000-0000F33C0000}"/>
    <cellStyle name="40% - Accent2 6 3 2" xfId="3032" xr:uid="{00000000-0005-0000-0000-0000F43C0000}"/>
    <cellStyle name="40% - Accent2 6 3 2 2" xfId="9797" xr:uid="{00000000-0005-0000-0000-0000F53C0000}"/>
    <cellStyle name="40% - Accent2 6 3 2 2 2" xfId="26993" xr:uid="{00000000-0005-0000-0000-0000F63C0000}"/>
    <cellStyle name="40% - Accent2 6 3 2 2 3" xfId="16592" xr:uid="{00000000-0005-0000-0000-0000F73C0000}"/>
    <cellStyle name="40% - Accent2 6 3 2 3" xfId="6189" xr:uid="{00000000-0005-0000-0000-0000F83C0000}"/>
    <cellStyle name="40% - Accent2 6 3 2 3 2" xfId="23385" xr:uid="{00000000-0005-0000-0000-0000F93C0000}"/>
    <cellStyle name="40% - Accent2 6 3 2 4" xfId="20228" xr:uid="{00000000-0005-0000-0000-0000FA3C0000}"/>
    <cellStyle name="40% - Accent2 6 3 2 5" xfId="12984" xr:uid="{00000000-0005-0000-0000-0000FB3C0000}"/>
    <cellStyle name="40% - Accent2 6 3 3" xfId="8200" xr:uid="{00000000-0005-0000-0000-0000FC3C0000}"/>
    <cellStyle name="40% - Accent2 6 3 3 2" xfId="25396" xr:uid="{00000000-0005-0000-0000-0000FD3C0000}"/>
    <cellStyle name="40% - Accent2 6 3 3 3" xfId="14995" xr:uid="{00000000-0005-0000-0000-0000FE3C0000}"/>
    <cellStyle name="40% - Accent2 6 3 4" xfId="4592" xr:uid="{00000000-0005-0000-0000-0000FF3C0000}"/>
    <cellStyle name="40% - Accent2 6 3 4 2" xfId="21788" xr:uid="{00000000-0005-0000-0000-0000003D0000}"/>
    <cellStyle name="40% - Accent2 6 3 5" xfId="18631" xr:uid="{00000000-0005-0000-0000-0000013D0000}"/>
    <cellStyle name="40% - Accent2 6 3 6" xfId="11387" xr:uid="{00000000-0005-0000-0000-0000023D0000}"/>
    <cellStyle name="40% - Accent2 6 4" xfId="1839" xr:uid="{00000000-0005-0000-0000-0000033D0000}"/>
    <cellStyle name="40% - Accent2 6 4 2" xfId="3428" xr:uid="{00000000-0005-0000-0000-0000043D0000}"/>
    <cellStyle name="40% - Accent2 6 4 2 2" xfId="10193" xr:uid="{00000000-0005-0000-0000-0000053D0000}"/>
    <cellStyle name="40% - Accent2 6 4 2 2 2" xfId="27389" xr:uid="{00000000-0005-0000-0000-0000063D0000}"/>
    <cellStyle name="40% - Accent2 6 4 2 2 3" xfId="16988" xr:uid="{00000000-0005-0000-0000-0000073D0000}"/>
    <cellStyle name="40% - Accent2 6 4 2 3" xfId="6585" xr:uid="{00000000-0005-0000-0000-0000083D0000}"/>
    <cellStyle name="40% - Accent2 6 4 2 3 2" xfId="23781" xr:uid="{00000000-0005-0000-0000-0000093D0000}"/>
    <cellStyle name="40% - Accent2 6 4 2 4" xfId="20624" xr:uid="{00000000-0005-0000-0000-00000A3D0000}"/>
    <cellStyle name="40% - Accent2 6 4 2 5" xfId="13380" xr:uid="{00000000-0005-0000-0000-00000B3D0000}"/>
    <cellStyle name="40% - Accent2 6 4 3" xfId="8608" xr:uid="{00000000-0005-0000-0000-00000C3D0000}"/>
    <cellStyle name="40% - Accent2 6 4 3 2" xfId="25804" xr:uid="{00000000-0005-0000-0000-00000D3D0000}"/>
    <cellStyle name="40% - Accent2 6 4 3 3" xfId="15403" xr:uid="{00000000-0005-0000-0000-00000E3D0000}"/>
    <cellStyle name="40% - Accent2 6 4 4" xfId="5000" xr:uid="{00000000-0005-0000-0000-00000F3D0000}"/>
    <cellStyle name="40% - Accent2 6 4 4 2" xfId="22196" xr:uid="{00000000-0005-0000-0000-0000103D0000}"/>
    <cellStyle name="40% - Accent2 6 4 5" xfId="19039" xr:uid="{00000000-0005-0000-0000-0000113D0000}"/>
    <cellStyle name="40% - Accent2 6 4 6" xfId="11795" xr:uid="{00000000-0005-0000-0000-0000123D0000}"/>
    <cellStyle name="40% - Accent2 6 5" xfId="2198" xr:uid="{00000000-0005-0000-0000-0000133D0000}"/>
    <cellStyle name="40% - Accent2 6 5 2" xfId="8964" xr:uid="{00000000-0005-0000-0000-0000143D0000}"/>
    <cellStyle name="40% - Accent2 6 5 2 2" xfId="26160" xr:uid="{00000000-0005-0000-0000-0000153D0000}"/>
    <cellStyle name="40% - Accent2 6 5 2 3" xfId="15759" xr:uid="{00000000-0005-0000-0000-0000163D0000}"/>
    <cellStyle name="40% - Accent2 6 5 3" xfId="5356" xr:uid="{00000000-0005-0000-0000-0000173D0000}"/>
    <cellStyle name="40% - Accent2 6 5 3 2" xfId="22552" xr:uid="{00000000-0005-0000-0000-0000183D0000}"/>
    <cellStyle name="40% - Accent2 6 5 4" xfId="19395" xr:uid="{00000000-0005-0000-0000-0000193D0000}"/>
    <cellStyle name="40% - Accent2 6 5 5" xfId="12151" xr:uid="{00000000-0005-0000-0000-00001A3D0000}"/>
    <cellStyle name="40% - Accent2 6 6" xfId="615" xr:uid="{00000000-0005-0000-0000-00001B3D0000}"/>
    <cellStyle name="40% - Accent2 6 6 2" xfId="7384" xr:uid="{00000000-0005-0000-0000-00001C3D0000}"/>
    <cellStyle name="40% - Accent2 6 6 2 2" xfId="24580" xr:uid="{00000000-0005-0000-0000-00001D3D0000}"/>
    <cellStyle name="40% - Accent2 6 6 3" xfId="17815" xr:uid="{00000000-0005-0000-0000-00001E3D0000}"/>
    <cellStyle name="40% - Accent2 6 6 4" xfId="14179" xr:uid="{00000000-0005-0000-0000-00001F3D0000}"/>
    <cellStyle name="40% - Accent2 6 7" xfId="7017" xr:uid="{00000000-0005-0000-0000-0000203D0000}"/>
    <cellStyle name="40% - Accent2 6 7 2" xfId="24213" xr:uid="{00000000-0005-0000-0000-0000213D0000}"/>
    <cellStyle name="40% - Accent2 6 7 3" xfId="13812" xr:uid="{00000000-0005-0000-0000-0000223D0000}"/>
    <cellStyle name="40% - Accent2 6 8" xfId="3776" xr:uid="{00000000-0005-0000-0000-0000233D0000}"/>
    <cellStyle name="40% - Accent2 6 8 2" xfId="20972" xr:uid="{00000000-0005-0000-0000-0000243D0000}"/>
    <cellStyle name="40% - Accent2 6 9" xfId="17448" xr:uid="{00000000-0005-0000-0000-0000253D0000}"/>
    <cellStyle name="40% - Accent2 7" xfId="334" xr:uid="{00000000-0005-0000-0000-0000263D0000}"/>
    <cellStyle name="40% - Accent2 7 10" xfId="27869" xr:uid="{00000000-0005-0000-0000-0000273D0000}"/>
    <cellStyle name="40% - Accent2 7 11" xfId="10657" xr:uid="{00000000-0005-0000-0000-0000283D0000}"/>
    <cellStyle name="40% - Accent2 7 2" xfId="1109" xr:uid="{00000000-0005-0000-0000-0000293D0000}"/>
    <cellStyle name="40% - Accent2 7 2 2" xfId="2722" xr:uid="{00000000-0005-0000-0000-00002A3D0000}"/>
    <cellStyle name="40% - Accent2 7 2 2 2" xfId="9487" xr:uid="{00000000-0005-0000-0000-00002B3D0000}"/>
    <cellStyle name="40% - Accent2 7 2 2 2 2" xfId="26683" xr:uid="{00000000-0005-0000-0000-00002C3D0000}"/>
    <cellStyle name="40% - Accent2 7 2 2 2 3" xfId="16282" xr:uid="{00000000-0005-0000-0000-00002D3D0000}"/>
    <cellStyle name="40% - Accent2 7 2 2 3" xfId="5879" xr:uid="{00000000-0005-0000-0000-00002E3D0000}"/>
    <cellStyle name="40% - Accent2 7 2 2 3 2" xfId="23075" xr:uid="{00000000-0005-0000-0000-00002F3D0000}"/>
    <cellStyle name="40% - Accent2 7 2 2 4" xfId="19918" xr:uid="{00000000-0005-0000-0000-0000303D0000}"/>
    <cellStyle name="40% - Accent2 7 2 2 5" xfId="12674" xr:uid="{00000000-0005-0000-0000-0000313D0000}"/>
    <cellStyle name="40% - Accent2 7 2 3" xfId="7878" xr:uid="{00000000-0005-0000-0000-0000323D0000}"/>
    <cellStyle name="40% - Accent2 7 2 3 2" xfId="25074" xr:uid="{00000000-0005-0000-0000-0000333D0000}"/>
    <cellStyle name="40% - Accent2 7 2 3 3" xfId="14673" xr:uid="{00000000-0005-0000-0000-0000343D0000}"/>
    <cellStyle name="40% - Accent2 7 2 4" xfId="4270" xr:uid="{00000000-0005-0000-0000-0000353D0000}"/>
    <cellStyle name="40% - Accent2 7 2 4 2" xfId="21466" xr:uid="{00000000-0005-0000-0000-0000363D0000}"/>
    <cellStyle name="40% - Accent2 7 2 5" xfId="18309" xr:uid="{00000000-0005-0000-0000-0000373D0000}"/>
    <cellStyle name="40% - Accent2 7 2 6" xfId="11065" xr:uid="{00000000-0005-0000-0000-0000383D0000}"/>
    <cellStyle name="40% - Accent2 7 3" xfId="1517" xr:uid="{00000000-0005-0000-0000-0000393D0000}"/>
    <cellStyle name="40% - Accent2 7 3 2" xfId="3118" xr:uid="{00000000-0005-0000-0000-00003A3D0000}"/>
    <cellStyle name="40% - Accent2 7 3 2 2" xfId="9883" xr:uid="{00000000-0005-0000-0000-00003B3D0000}"/>
    <cellStyle name="40% - Accent2 7 3 2 2 2" xfId="27079" xr:uid="{00000000-0005-0000-0000-00003C3D0000}"/>
    <cellStyle name="40% - Accent2 7 3 2 2 3" xfId="16678" xr:uid="{00000000-0005-0000-0000-00003D3D0000}"/>
    <cellStyle name="40% - Accent2 7 3 2 3" xfId="6275" xr:uid="{00000000-0005-0000-0000-00003E3D0000}"/>
    <cellStyle name="40% - Accent2 7 3 2 3 2" xfId="23471" xr:uid="{00000000-0005-0000-0000-00003F3D0000}"/>
    <cellStyle name="40% - Accent2 7 3 2 4" xfId="20314" xr:uid="{00000000-0005-0000-0000-0000403D0000}"/>
    <cellStyle name="40% - Accent2 7 3 2 5" xfId="13070" xr:uid="{00000000-0005-0000-0000-0000413D0000}"/>
    <cellStyle name="40% - Accent2 7 3 3" xfId="8286" xr:uid="{00000000-0005-0000-0000-0000423D0000}"/>
    <cellStyle name="40% - Accent2 7 3 3 2" xfId="25482" xr:uid="{00000000-0005-0000-0000-0000433D0000}"/>
    <cellStyle name="40% - Accent2 7 3 3 3" xfId="15081" xr:uid="{00000000-0005-0000-0000-0000443D0000}"/>
    <cellStyle name="40% - Accent2 7 3 4" xfId="4678" xr:uid="{00000000-0005-0000-0000-0000453D0000}"/>
    <cellStyle name="40% - Accent2 7 3 4 2" xfId="21874" xr:uid="{00000000-0005-0000-0000-0000463D0000}"/>
    <cellStyle name="40% - Accent2 7 3 5" xfId="18717" xr:uid="{00000000-0005-0000-0000-0000473D0000}"/>
    <cellStyle name="40% - Accent2 7 3 6" xfId="11473" xr:uid="{00000000-0005-0000-0000-0000483D0000}"/>
    <cellStyle name="40% - Accent2 7 4" xfId="1925" xr:uid="{00000000-0005-0000-0000-0000493D0000}"/>
    <cellStyle name="40% - Accent2 7 4 2" xfId="3514" xr:uid="{00000000-0005-0000-0000-00004A3D0000}"/>
    <cellStyle name="40% - Accent2 7 4 2 2" xfId="10279" xr:uid="{00000000-0005-0000-0000-00004B3D0000}"/>
    <cellStyle name="40% - Accent2 7 4 2 2 2" xfId="27475" xr:uid="{00000000-0005-0000-0000-00004C3D0000}"/>
    <cellStyle name="40% - Accent2 7 4 2 2 3" xfId="17074" xr:uid="{00000000-0005-0000-0000-00004D3D0000}"/>
    <cellStyle name="40% - Accent2 7 4 2 3" xfId="6671" xr:uid="{00000000-0005-0000-0000-00004E3D0000}"/>
    <cellStyle name="40% - Accent2 7 4 2 3 2" xfId="23867" xr:uid="{00000000-0005-0000-0000-00004F3D0000}"/>
    <cellStyle name="40% - Accent2 7 4 2 4" xfId="20710" xr:uid="{00000000-0005-0000-0000-0000503D0000}"/>
    <cellStyle name="40% - Accent2 7 4 2 5" xfId="13466" xr:uid="{00000000-0005-0000-0000-0000513D0000}"/>
    <cellStyle name="40% - Accent2 7 4 3" xfId="8694" xr:uid="{00000000-0005-0000-0000-0000523D0000}"/>
    <cellStyle name="40% - Accent2 7 4 3 2" xfId="25890" xr:uid="{00000000-0005-0000-0000-0000533D0000}"/>
    <cellStyle name="40% - Accent2 7 4 3 3" xfId="15489" xr:uid="{00000000-0005-0000-0000-0000543D0000}"/>
    <cellStyle name="40% - Accent2 7 4 4" xfId="5086" xr:uid="{00000000-0005-0000-0000-0000553D0000}"/>
    <cellStyle name="40% - Accent2 7 4 4 2" xfId="22282" xr:uid="{00000000-0005-0000-0000-0000563D0000}"/>
    <cellStyle name="40% - Accent2 7 4 5" xfId="19125" xr:uid="{00000000-0005-0000-0000-0000573D0000}"/>
    <cellStyle name="40% - Accent2 7 4 6" xfId="11881" xr:uid="{00000000-0005-0000-0000-0000583D0000}"/>
    <cellStyle name="40% - Accent2 7 5" xfId="2284" xr:uid="{00000000-0005-0000-0000-0000593D0000}"/>
    <cellStyle name="40% - Accent2 7 5 2" xfId="9050" xr:uid="{00000000-0005-0000-0000-00005A3D0000}"/>
    <cellStyle name="40% - Accent2 7 5 2 2" xfId="26246" xr:uid="{00000000-0005-0000-0000-00005B3D0000}"/>
    <cellStyle name="40% - Accent2 7 5 2 3" xfId="15845" xr:uid="{00000000-0005-0000-0000-00005C3D0000}"/>
    <cellStyle name="40% - Accent2 7 5 3" xfId="5442" xr:uid="{00000000-0005-0000-0000-00005D3D0000}"/>
    <cellStyle name="40% - Accent2 7 5 3 2" xfId="22638" xr:uid="{00000000-0005-0000-0000-00005E3D0000}"/>
    <cellStyle name="40% - Accent2 7 5 4" xfId="19481" xr:uid="{00000000-0005-0000-0000-00005F3D0000}"/>
    <cellStyle name="40% - Accent2 7 5 5" xfId="12237" xr:uid="{00000000-0005-0000-0000-0000603D0000}"/>
    <cellStyle name="40% - Accent2 7 6" xfId="701" xr:uid="{00000000-0005-0000-0000-0000613D0000}"/>
    <cellStyle name="40% - Accent2 7 6 2" xfId="7470" xr:uid="{00000000-0005-0000-0000-0000623D0000}"/>
    <cellStyle name="40% - Accent2 7 6 2 2" xfId="24666" xr:uid="{00000000-0005-0000-0000-0000633D0000}"/>
    <cellStyle name="40% - Accent2 7 6 3" xfId="17901" xr:uid="{00000000-0005-0000-0000-0000643D0000}"/>
    <cellStyle name="40% - Accent2 7 6 4" xfId="14265" xr:uid="{00000000-0005-0000-0000-0000653D0000}"/>
    <cellStyle name="40% - Accent2 7 7" xfId="7103" xr:uid="{00000000-0005-0000-0000-0000663D0000}"/>
    <cellStyle name="40% - Accent2 7 7 2" xfId="24299" xr:uid="{00000000-0005-0000-0000-0000673D0000}"/>
    <cellStyle name="40% - Accent2 7 7 3" xfId="13898" xr:uid="{00000000-0005-0000-0000-0000683D0000}"/>
    <cellStyle name="40% - Accent2 7 8" xfId="3862" xr:uid="{00000000-0005-0000-0000-0000693D0000}"/>
    <cellStyle name="40% - Accent2 7 8 2" xfId="21058" xr:uid="{00000000-0005-0000-0000-00006A3D0000}"/>
    <cellStyle name="40% - Accent2 7 9" xfId="17534" xr:uid="{00000000-0005-0000-0000-00006B3D0000}"/>
    <cellStyle name="40% - Accent2 8" xfId="346" xr:uid="{00000000-0005-0000-0000-00006C3D0000}"/>
    <cellStyle name="40% - Accent2 8 10" xfId="27881" xr:uid="{00000000-0005-0000-0000-00006D3D0000}"/>
    <cellStyle name="40% - Accent2 8 11" xfId="10669" xr:uid="{00000000-0005-0000-0000-00006E3D0000}"/>
    <cellStyle name="40% - Accent2 8 2" xfId="1121" xr:uid="{00000000-0005-0000-0000-00006F3D0000}"/>
    <cellStyle name="40% - Accent2 8 2 2" xfId="2734" xr:uid="{00000000-0005-0000-0000-0000703D0000}"/>
    <cellStyle name="40% - Accent2 8 2 2 2" xfId="9499" xr:uid="{00000000-0005-0000-0000-0000713D0000}"/>
    <cellStyle name="40% - Accent2 8 2 2 2 2" xfId="26695" xr:uid="{00000000-0005-0000-0000-0000723D0000}"/>
    <cellStyle name="40% - Accent2 8 2 2 2 3" xfId="16294" xr:uid="{00000000-0005-0000-0000-0000733D0000}"/>
    <cellStyle name="40% - Accent2 8 2 2 3" xfId="5891" xr:uid="{00000000-0005-0000-0000-0000743D0000}"/>
    <cellStyle name="40% - Accent2 8 2 2 3 2" xfId="23087" xr:uid="{00000000-0005-0000-0000-0000753D0000}"/>
    <cellStyle name="40% - Accent2 8 2 2 4" xfId="19930" xr:uid="{00000000-0005-0000-0000-0000763D0000}"/>
    <cellStyle name="40% - Accent2 8 2 2 5" xfId="12686" xr:uid="{00000000-0005-0000-0000-0000773D0000}"/>
    <cellStyle name="40% - Accent2 8 2 3" xfId="7890" xr:uid="{00000000-0005-0000-0000-0000783D0000}"/>
    <cellStyle name="40% - Accent2 8 2 3 2" xfId="25086" xr:uid="{00000000-0005-0000-0000-0000793D0000}"/>
    <cellStyle name="40% - Accent2 8 2 3 3" xfId="14685" xr:uid="{00000000-0005-0000-0000-00007A3D0000}"/>
    <cellStyle name="40% - Accent2 8 2 4" xfId="4282" xr:uid="{00000000-0005-0000-0000-00007B3D0000}"/>
    <cellStyle name="40% - Accent2 8 2 4 2" xfId="21478" xr:uid="{00000000-0005-0000-0000-00007C3D0000}"/>
    <cellStyle name="40% - Accent2 8 2 5" xfId="18321" xr:uid="{00000000-0005-0000-0000-00007D3D0000}"/>
    <cellStyle name="40% - Accent2 8 2 6" xfId="11077" xr:uid="{00000000-0005-0000-0000-00007E3D0000}"/>
    <cellStyle name="40% - Accent2 8 3" xfId="1529" xr:uid="{00000000-0005-0000-0000-00007F3D0000}"/>
    <cellStyle name="40% - Accent2 8 3 2" xfId="3130" xr:uid="{00000000-0005-0000-0000-0000803D0000}"/>
    <cellStyle name="40% - Accent2 8 3 2 2" xfId="9895" xr:uid="{00000000-0005-0000-0000-0000813D0000}"/>
    <cellStyle name="40% - Accent2 8 3 2 2 2" xfId="27091" xr:uid="{00000000-0005-0000-0000-0000823D0000}"/>
    <cellStyle name="40% - Accent2 8 3 2 2 3" xfId="16690" xr:uid="{00000000-0005-0000-0000-0000833D0000}"/>
    <cellStyle name="40% - Accent2 8 3 2 3" xfId="6287" xr:uid="{00000000-0005-0000-0000-0000843D0000}"/>
    <cellStyle name="40% - Accent2 8 3 2 3 2" xfId="23483" xr:uid="{00000000-0005-0000-0000-0000853D0000}"/>
    <cellStyle name="40% - Accent2 8 3 2 4" xfId="20326" xr:uid="{00000000-0005-0000-0000-0000863D0000}"/>
    <cellStyle name="40% - Accent2 8 3 2 5" xfId="13082" xr:uid="{00000000-0005-0000-0000-0000873D0000}"/>
    <cellStyle name="40% - Accent2 8 3 3" xfId="8298" xr:uid="{00000000-0005-0000-0000-0000883D0000}"/>
    <cellStyle name="40% - Accent2 8 3 3 2" xfId="25494" xr:uid="{00000000-0005-0000-0000-0000893D0000}"/>
    <cellStyle name="40% - Accent2 8 3 3 3" xfId="15093" xr:uid="{00000000-0005-0000-0000-00008A3D0000}"/>
    <cellStyle name="40% - Accent2 8 3 4" xfId="4690" xr:uid="{00000000-0005-0000-0000-00008B3D0000}"/>
    <cellStyle name="40% - Accent2 8 3 4 2" xfId="21886" xr:uid="{00000000-0005-0000-0000-00008C3D0000}"/>
    <cellStyle name="40% - Accent2 8 3 5" xfId="18729" xr:uid="{00000000-0005-0000-0000-00008D3D0000}"/>
    <cellStyle name="40% - Accent2 8 3 6" xfId="11485" xr:uid="{00000000-0005-0000-0000-00008E3D0000}"/>
    <cellStyle name="40% - Accent2 8 4" xfId="1937" xr:uid="{00000000-0005-0000-0000-00008F3D0000}"/>
    <cellStyle name="40% - Accent2 8 4 2" xfId="3526" xr:uid="{00000000-0005-0000-0000-0000903D0000}"/>
    <cellStyle name="40% - Accent2 8 4 2 2" xfId="10291" xr:uid="{00000000-0005-0000-0000-0000913D0000}"/>
    <cellStyle name="40% - Accent2 8 4 2 2 2" xfId="27487" xr:uid="{00000000-0005-0000-0000-0000923D0000}"/>
    <cellStyle name="40% - Accent2 8 4 2 2 3" xfId="17086" xr:uid="{00000000-0005-0000-0000-0000933D0000}"/>
    <cellStyle name="40% - Accent2 8 4 2 3" xfId="6683" xr:uid="{00000000-0005-0000-0000-0000943D0000}"/>
    <cellStyle name="40% - Accent2 8 4 2 3 2" xfId="23879" xr:uid="{00000000-0005-0000-0000-0000953D0000}"/>
    <cellStyle name="40% - Accent2 8 4 2 4" xfId="20722" xr:uid="{00000000-0005-0000-0000-0000963D0000}"/>
    <cellStyle name="40% - Accent2 8 4 2 5" xfId="13478" xr:uid="{00000000-0005-0000-0000-0000973D0000}"/>
    <cellStyle name="40% - Accent2 8 4 3" xfId="8706" xr:uid="{00000000-0005-0000-0000-0000983D0000}"/>
    <cellStyle name="40% - Accent2 8 4 3 2" xfId="25902" xr:uid="{00000000-0005-0000-0000-0000993D0000}"/>
    <cellStyle name="40% - Accent2 8 4 3 3" xfId="15501" xr:uid="{00000000-0005-0000-0000-00009A3D0000}"/>
    <cellStyle name="40% - Accent2 8 4 4" xfId="5098" xr:uid="{00000000-0005-0000-0000-00009B3D0000}"/>
    <cellStyle name="40% - Accent2 8 4 4 2" xfId="22294" xr:uid="{00000000-0005-0000-0000-00009C3D0000}"/>
    <cellStyle name="40% - Accent2 8 4 5" xfId="19137" xr:uid="{00000000-0005-0000-0000-00009D3D0000}"/>
    <cellStyle name="40% - Accent2 8 4 6" xfId="11893" xr:uid="{00000000-0005-0000-0000-00009E3D0000}"/>
    <cellStyle name="40% - Accent2 8 5" xfId="2296" xr:uid="{00000000-0005-0000-0000-00009F3D0000}"/>
    <cellStyle name="40% - Accent2 8 5 2" xfId="9062" xr:uid="{00000000-0005-0000-0000-0000A03D0000}"/>
    <cellStyle name="40% - Accent2 8 5 2 2" xfId="26258" xr:uid="{00000000-0005-0000-0000-0000A13D0000}"/>
    <cellStyle name="40% - Accent2 8 5 2 3" xfId="15857" xr:uid="{00000000-0005-0000-0000-0000A23D0000}"/>
    <cellStyle name="40% - Accent2 8 5 3" xfId="5454" xr:uid="{00000000-0005-0000-0000-0000A33D0000}"/>
    <cellStyle name="40% - Accent2 8 5 3 2" xfId="22650" xr:uid="{00000000-0005-0000-0000-0000A43D0000}"/>
    <cellStyle name="40% - Accent2 8 5 4" xfId="19493" xr:uid="{00000000-0005-0000-0000-0000A53D0000}"/>
    <cellStyle name="40% - Accent2 8 5 5" xfId="12249" xr:uid="{00000000-0005-0000-0000-0000A63D0000}"/>
    <cellStyle name="40% - Accent2 8 6" xfId="713" xr:uid="{00000000-0005-0000-0000-0000A73D0000}"/>
    <cellStyle name="40% - Accent2 8 6 2" xfId="7482" xr:uid="{00000000-0005-0000-0000-0000A83D0000}"/>
    <cellStyle name="40% - Accent2 8 6 2 2" xfId="24678" xr:uid="{00000000-0005-0000-0000-0000A93D0000}"/>
    <cellStyle name="40% - Accent2 8 6 3" xfId="17913" xr:uid="{00000000-0005-0000-0000-0000AA3D0000}"/>
    <cellStyle name="40% - Accent2 8 6 4" xfId="14277" xr:uid="{00000000-0005-0000-0000-0000AB3D0000}"/>
    <cellStyle name="40% - Accent2 8 7" xfId="7115" xr:uid="{00000000-0005-0000-0000-0000AC3D0000}"/>
    <cellStyle name="40% - Accent2 8 7 2" xfId="24311" xr:uid="{00000000-0005-0000-0000-0000AD3D0000}"/>
    <cellStyle name="40% - Accent2 8 7 3" xfId="13910" xr:uid="{00000000-0005-0000-0000-0000AE3D0000}"/>
    <cellStyle name="40% - Accent2 8 8" xfId="3874" xr:uid="{00000000-0005-0000-0000-0000AF3D0000}"/>
    <cellStyle name="40% - Accent2 8 8 2" xfId="21070" xr:uid="{00000000-0005-0000-0000-0000B03D0000}"/>
    <cellStyle name="40% - Accent2 8 9" xfId="17546" xr:uid="{00000000-0005-0000-0000-0000B13D0000}"/>
    <cellStyle name="40% - Accent2 9" xfId="432" xr:uid="{00000000-0005-0000-0000-0000B23D0000}"/>
    <cellStyle name="40% - Accent2 9 10" xfId="27967" xr:uid="{00000000-0005-0000-0000-0000B33D0000}"/>
    <cellStyle name="40% - Accent2 9 11" xfId="10755" xr:uid="{00000000-0005-0000-0000-0000B43D0000}"/>
    <cellStyle name="40% - Accent2 9 2" xfId="1207" xr:uid="{00000000-0005-0000-0000-0000B53D0000}"/>
    <cellStyle name="40% - Accent2 9 2 2" xfId="2820" xr:uid="{00000000-0005-0000-0000-0000B63D0000}"/>
    <cellStyle name="40% - Accent2 9 2 2 2" xfId="9585" xr:uid="{00000000-0005-0000-0000-0000B73D0000}"/>
    <cellStyle name="40% - Accent2 9 2 2 2 2" xfId="26781" xr:uid="{00000000-0005-0000-0000-0000B83D0000}"/>
    <cellStyle name="40% - Accent2 9 2 2 2 3" xfId="16380" xr:uid="{00000000-0005-0000-0000-0000B93D0000}"/>
    <cellStyle name="40% - Accent2 9 2 2 3" xfId="5977" xr:uid="{00000000-0005-0000-0000-0000BA3D0000}"/>
    <cellStyle name="40% - Accent2 9 2 2 3 2" xfId="23173" xr:uid="{00000000-0005-0000-0000-0000BB3D0000}"/>
    <cellStyle name="40% - Accent2 9 2 2 4" xfId="20016" xr:uid="{00000000-0005-0000-0000-0000BC3D0000}"/>
    <cellStyle name="40% - Accent2 9 2 2 5" xfId="12772" xr:uid="{00000000-0005-0000-0000-0000BD3D0000}"/>
    <cellStyle name="40% - Accent2 9 2 3" xfId="7976" xr:uid="{00000000-0005-0000-0000-0000BE3D0000}"/>
    <cellStyle name="40% - Accent2 9 2 3 2" xfId="25172" xr:uid="{00000000-0005-0000-0000-0000BF3D0000}"/>
    <cellStyle name="40% - Accent2 9 2 3 3" xfId="14771" xr:uid="{00000000-0005-0000-0000-0000C03D0000}"/>
    <cellStyle name="40% - Accent2 9 2 4" xfId="4368" xr:uid="{00000000-0005-0000-0000-0000C13D0000}"/>
    <cellStyle name="40% - Accent2 9 2 4 2" xfId="21564" xr:uid="{00000000-0005-0000-0000-0000C23D0000}"/>
    <cellStyle name="40% - Accent2 9 2 5" xfId="18407" xr:uid="{00000000-0005-0000-0000-0000C33D0000}"/>
    <cellStyle name="40% - Accent2 9 2 6" xfId="11163" xr:uid="{00000000-0005-0000-0000-0000C43D0000}"/>
    <cellStyle name="40% - Accent2 9 3" xfId="1615" xr:uid="{00000000-0005-0000-0000-0000C53D0000}"/>
    <cellStyle name="40% - Accent2 9 3 2" xfId="3216" xr:uid="{00000000-0005-0000-0000-0000C63D0000}"/>
    <cellStyle name="40% - Accent2 9 3 2 2" xfId="9981" xr:uid="{00000000-0005-0000-0000-0000C73D0000}"/>
    <cellStyle name="40% - Accent2 9 3 2 2 2" xfId="27177" xr:uid="{00000000-0005-0000-0000-0000C83D0000}"/>
    <cellStyle name="40% - Accent2 9 3 2 2 3" xfId="16776" xr:uid="{00000000-0005-0000-0000-0000C93D0000}"/>
    <cellStyle name="40% - Accent2 9 3 2 3" xfId="6373" xr:uid="{00000000-0005-0000-0000-0000CA3D0000}"/>
    <cellStyle name="40% - Accent2 9 3 2 3 2" xfId="23569" xr:uid="{00000000-0005-0000-0000-0000CB3D0000}"/>
    <cellStyle name="40% - Accent2 9 3 2 4" xfId="20412" xr:uid="{00000000-0005-0000-0000-0000CC3D0000}"/>
    <cellStyle name="40% - Accent2 9 3 2 5" xfId="13168" xr:uid="{00000000-0005-0000-0000-0000CD3D0000}"/>
    <cellStyle name="40% - Accent2 9 3 3" xfId="8384" xr:uid="{00000000-0005-0000-0000-0000CE3D0000}"/>
    <cellStyle name="40% - Accent2 9 3 3 2" xfId="25580" xr:uid="{00000000-0005-0000-0000-0000CF3D0000}"/>
    <cellStyle name="40% - Accent2 9 3 3 3" xfId="15179" xr:uid="{00000000-0005-0000-0000-0000D03D0000}"/>
    <cellStyle name="40% - Accent2 9 3 4" xfId="4776" xr:uid="{00000000-0005-0000-0000-0000D13D0000}"/>
    <cellStyle name="40% - Accent2 9 3 4 2" xfId="21972" xr:uid="{00000000-0005-0000-0000-0000D23D0000}"/>
    <cellStyle name="40% - Accent2 9 3 5" xfId="18815" xr:uid="{00000000-0005-0000-0000-0000D33D0000}"/>
    <cellStyle name="40% - Accent2 9 3 6" xfId="11571" xr:uid="{00000000-0005-0000-0000-0000D43D0000}"/>
    <cellStyle name="40% - Accent2 9 4" xfId="2023" xr:uid="{00000000-0005-0000-0000-0000D53D0000}"/>
    <cellStyle name="40% - Accent2 9 4 2" xfId="3612" xr:uid="{00000000-0005-0000-0000-0000D63D0000}"/>
    <cellStyle name="40% - Accent2 9 4 2 2" xfId="10377" xr:uid="{00000000-0005-0000-0000-0000D73D0000}"/>
    <cellStyle name="40% - Accent2 9 4 2 2 2" xfId="27573" xr:uid="{00000000-0005-0000-0000-0000D83D0000}"/>
    <cellStyle name="40% - Accent2 9 4 2 2 3" xfId="17172" xr:uid="{00000000-0005-0000-0000-0000D93D0000}"/>
    <cellStyle name="40% - Accent2 9 4 2 3" xfId="6769" xr:uid="{00000000-0005-0000-0000-0000DA3D0000}"/>
    <cellStyle name="40% - Accent2 9 4 2 3 2" xfId="23965" xr:uid="{00000000-0005-0000-0000-0000DB3D0000}"/>
    <cellStyle name="40% - Accent2 9 4 2 4" xfId="20808" xr:uid="{00000000-0005-0000-0000-0000DC3D0000}"/>
    <cellStyle name="40% - Accent2 9 4 2 5" xfId="13564" xr:uid="{00000000-0005-0000-0000-0000DD3D0000}"/>
    <cellStyle name="40% - Accent2 9 4 3" xfId="8792" xr:uid="{00000000-0005-0000-0000-0000DE3D0000}"/>
    <cellStyle name="40% - Accent2 9 4 3 2" xfId="25988" xr:uid="{00000000-0005-0000-0000-0000DF3D0000}"/>
    <cellStyle name="40% - Accent2 9 4 3 3" xfId="15587" xr:uid="{00000000-0005-0000-0000-0000E03D0000}"/>
    <cellStyle name="40% - Accent2 9 4 4" xfId="5184" xr:uid="{00000000-0005-0000-0000-0000E13D0000}"/>
    <cellStyle name="40% - Accent2 9 4 4 2" xfId="22380" xr:uid="{00000000-0005-0000-0000-0000E23D0000}"/>
    <cellStyle name="40% - Accent2 9 4 5" xfId="19223" xr:uid="{00000000-0005-0000-0000-0000E33D0000}"/>
    <cellStyle name="40% - Accent2 9 4 6" xfId="11979" xr:uid="{00000000-0005-0000-0000-0000E43D0000}"/>
    <cellStyle name="40% - Accent2 9 5" xfId="2382" xr:uid="{00000000-0005-0000-0000-0000E53D0000}"/>
    <cellStyle name="40% - Accent2 9 5 2" xfId="9148" xr:uid="{00000000-0005-0000-0000-0000E63D0000}"/>
    <cellStyle name="40% - Accent2 9 5 2 2" xfId="26344" xr:uid="{00000000-0005-0000-0000-0000E73D0000}"/>
    <cellStyle name="40% - Accent2 9 5 2 3" xfId="15943" xr:uid="{00000000-0005-0000-0000-0000E83D0000}"/>
    <cellStyle name="40% - Accent2 9 5 3" xfId="5540" xr:uid="{00000000-0005-0000-0000-0000E93D0000}"/>
    <cellStyle name="40% - Accent2 9 5 3 2" xfId="22736" xr:uid="{00000000-0005-0000-0000-0000EA3D0000}"/>
    <cellStyle name="40% - Accent2 9 5 4" xfId="19579" xr:uid="{00000000-0005-0000-0000-0000EB3D0000}"/>
    <cellStyle name="40% - Accent2 9 5 5" xfId="12335" xr:uid="{00000000-0005-0000-0000-0000EC3D0000}"/>
    <cellStyle name="40% - Accent2 9 6" xfId="799" xr:uid="{00000000-0005-0000-0000-0000ED3D0000}"/>
    <cellStyle name="40% - Accent2 9 6 2" xfId="7568" xr:uid="{00000000-0005-0000-0000-0000EE3D0000}"/>
    <cellStyle name="40% - Accent2 9 6 2 2" xfId="24764" xr:uid="{00000000-0005-0000-0000-0000EF3D0000}"/>
    <cellStyle name="40% - Accent2 9 6 3" xfId="17999" xr:uid="{00000000-0005-0000-0000-0000F03D0000}"/>
    <cellStyle name="40% - Accent2 9 6 4" xfId="14363" xr:uid="{00000000-0005-0000-0000-0000F13D0000}"/>
    <cellStyle name="40% - Accent2 9 7" xfId="7201" xr:uid="{00000000-0005-0000-0000-0000F23D0000}"/>
    <cellStyle name="40% - Accent2 9 7 2" xfId="24397" xr:uid="{00000000-0005-0000-0000-0000F33D0000}"/>
    <cellStyle name="40% - Accent2 9 7 3" xfId="13996" xr:uid="{00000000-0005-0000-0000-0000F43D0000}"/>
    <cellStyle name="40% - Accent2 9 8" xfId="3960" xr:uid="{00000000-0005-0000-0000-0000F53D0000}"/>
    <cellStyle name="40% - Accent2 9 8 2" xfId="21156" xr:uid="{00000000-0005-0000-0000-0000F63D0000}"/>
    <cellStyle name="40% - Accent2 9 9" xfId="17632" xr:uid="{00000000-0005-0000-0000-0000F73D0000}"/>
    <cellStyle name="40% - Accent3" xfId="34" builtinId="39" customBuiltin="1"/>
    <cellStyle name="40% - Accent3 10" xfId="448" xr:uid="{00000000-0005-0000-0000-0000F93D0000}"/>
    <cellStyle name="40% - Accent3 10 10" xfId="27983" xr:uid="{00000000-0005-0000-0000-0000FA3D0000}"/>
    <cellStyle name="40% - Accent3 10 11" xfId="10771" xr:uid="{00000000-0005-0000-0000-0000FB3D0000}"/>
    <cellStyle name="40% - Accent3 10 2" xfId="1223" xr:uid="{00000000-0005-0000-0000-0000FC3D0000}"/>
    <cellStyle name="40% - Accent3 10 2 2" xfId="2836" xr:uid="{00000000-0005-0000-0000-0000FD3D0000}"/>
    <cellStyle name="40% - Accent3 10 2 2 2" xfId="9601" xr:uid="{00000000-0005-0000-0000-0000FE3D0000}"/>
    <cellStyle name="40% - Accent3 10 2 2 2 2" xfId="26797" xr:uid="{00000000-0005-0000-0000-0000FF3D0000}"/>
    <cellStyle name="40% - Accent3 10 2 2 2 3" xfId="16396" xr:uid="{00000000-0005-0000-0000-0000003E0000}"/>
    <cellStyle name="40% - Accent3 10 2 2 3" xfId="5993" xr:uid="{00000000-0005-0000-0000-0000013E0000}"/>
    <cellStyle name="40% - Accent3 10 2 2 3 2" xfId="23189" xr:uid="{00000000-0005-0000-0000-0000023E0000}"/>
    <cellStyle name="40% - Accent3 10 2 2 4" xfId="20032" xr:uid="{00000000-0005-0000-0000-0000033E0000}"/>
    <cellStyle name="40% - Accent3 10 2 2 5" xfId="12788" xr:uid="{00000000-0005-0000-0000-0000043E0000}"/>
    <cellStyle name="40% - Accent3 10 2 3" xfId="7992" xr:uid="{00000000-0005-0000-0000-0000053E0000}"/>
    <cellStyle name="40% - Accent3 10 2 3 2" xfId="25188" xr:uid="{00000000-0005-0000-0000-0000063E0000}"/>
    <cellStyle name="40% - Accent3 10 2 3 3" xfId="14787" xr:uid="{00000000-0005-0000-0000-0000073E0000}"/>
    <cellStyle name="40% - Accent3 10 2 4" xfId="4384" xr:uid="{00000000-0005-0000-0000-0000083E0000}"/>
    <cellStyle name="40% - Accent3 10 2 4 2" xfId="21580" xr:uid="{00000000-0005-0000-0000-0000093E0000}"/>
    <cellStyle name="40% - Accent3 10 2 5" xfId="18423" xr:uid="{00000000-0005-0000-0000-00000A3E0000}"/>
    <cellStyle name="40% - Accent3 10 2 6" xfId="11179" xr:uid="{00000000-0005-0000-0000-00000B3E0000}"/>
    <cellStyle name="40% - Accent3 10 3" xfId="1631" xr:uid="{00000000-0005-0000-0000-00000C3E0000}"/>
    <cellStyle name="40% - Accent3 10 3 2" xfId="3232" xr:uid="{00000000-0005-0000-0000-00000D3E0000}"/>
    <cellStyle name="40% - Accent3 10 3 2 2" xfId="9997" xr:uid="{00000000-0005-0000-0000-00000E3E0000}"/>
    <cellStyle name="40% - Accent3 10 3 2 2 2" xfId="27193" xr:uid="{00000000-0005-0000-0000-00000F3E0000}"/>
    <cellStyle name="40% - Accent3 10 3 2 2 3" xfId="16792" xr:uid="{00000000-0005-0000-0000-0000103E0000}"/>
    <cellStyle name="40% - Accent3 10 3 2 3" xfId="6389" xr:uid="{00000000-0005-0000-0000-0000113E0000}"/>
    <cellStyle name="40% - Accent3 10 3 2 3 2" xfId="23585" xr:uid="{00000000-0005-0000-0000-0000123E0000}"/>
    <cellStyle name="40% - Accent3 10 3 2 4" xfId="20428" xr:uid="{00000000-0005-0000-0000-0000133E0000}"/>
    <cellStyle name="40% - Accent3 10 3 2 5" xfId="13184" xr:uid="{00000000-0005-0000-0000-0000143E0000}"/>
    <cellStyle name="40% - Accent3 10 3 3" xfId="8400" xr:uid="{00000000-0005-0000-0000-0000153E0000}"/>
    <cellStyle name="40% - Accent3 10 3 3 2" xfId="25596" xr:uid="{00000000-0005-0000-0000-0000163E0000}"/>
    <cellStyle name="40% - Accent3 10 3 3 3" xfId="15195" xr:uid="{00000000-0005-0000-0000-0000173E0000}"/>
    <cellStyle name="40% - Accent3 10 3 4" xfId="4792" xr:uid="{00000000-0005-0000-0000-0000183E0000}"/>
    <cellStyle name="40% - Accent3 10 3 4 2" xfId="21988" xr:uid="{00000000-0005-0000-0000-0000193E0000}"/>
    <cellStyle name="40% - Accent3 10 3 5" xfId="18831" xr:uid="{00000000-0005-0000-0000-00001A3E0000}"/>
    <cellStyle name="40% - Accent3 10 3 6" xfId="11587" xr:uid="{00000000-0005-0000-0000-00001B3E0000}"/>
    <cellStyle name="40% - Accent3 10 4" xfId="2039" xr:uid="{00000000-0005-0000-0000-00001C3E0000}"/>
    <cellStyle name="40% - Accent3 10 4 2" xfId="3628" xr:uid="{00000000-0005-0000-0000-00001D3E0000}"/>
    <cellStyle name="40% - Accent3 10 4 2 2" xfId="10393" xr:uid="{00000000-0005-0000-0000-00001E3E0000}"/>
    <cellStyle name="40% - Accent3 10 4 2 2 2" xfId="27589" xr:uid="{00000000-0005-0000-0000-00001F3E0000}"/>
    <cellStyle name="40% - Accent3 10 4 2 2 3" xfId="17188" xr:uid="{00000000-0005-0000-0000-0000203E0000}"/>
    <cellStyle name="40% - Accent3 10 4 2 3" xfId="6785" xr:uid="{00000000-0005-0000-0000-0000213E0000}"/>
    <cellStyle name="40% - Accent3 10 4 2 3 2" xfId="23981" xr:uid="{00000000-0005-0000-0000-0000223E0000}"/>
    <cellStyle name="40% - Accent3 10 4 2 4" xfId="20824" xr:uid="{00000000-0005-0000-0000-0000233E0000}"/>
    <cellStyle name="40% - Accent3 10 4 2 5" xfId="13580" xr:uid="{00000000-0005-0000-0000-0000243E0000}"/>
    <cellStyle name="40% - Accent3 10 4 3" xfId="8808" xr:uid="{00000000-0005-0000-0000-0000253E0000}"/>
    <cellStyle name="40% - Accent3 10 4 3 2" xfId="26004" xr:uid="{00000000-0005-0000-0000-0000263E0000}"/>
    <cellStyle name="40% - Accent3 10 4 3 3" xfId="15603" xr:uid="{00000000-0005-0000-0000-0000273E0000}"/>
    <cellStyle name="40% - Accent3 10 4 4" xfId="5200" xr:uid="{00000000-0005-0000-0000-0000283E0000}"/>
    <cellStyle name="40% - Accent3 10 4 4 2" xfId="22396" xr:uid="{00000000-0005-0000-0000-0000293E0000}"/>
    <cellStyle name="40% - Accent3 10 4 5" xfId="19239" xr:uid="{00000000-0005-0000-0000-00002A3E0000}"/>
    <cellStyle name="40% - Accent3 10 4 6" xfId="11995" xr:uid="{00000000-0005-0000-0000-00002B3E0000}"/>
    <cellStyle name="40% - Accent3 10 5" xfId="2398" xr:uid="{00000000-0005-0000-0000-00002C3E0000}"/>
    <cellStyle name="40% - Accent3 10 5 2" xfId="9164" xr:uid="{00000000-0005-0000-0000-00002D3E0000}"/>
    <cellStyle name="40% - Accent3 10 5 2 2" xfId="26360" xr:uid="{00000000-0005-0000-0000-00002E3E0000}"/>
    <cellStyle name="40% - Accent3 10 5 2 3" xfId="15959" xr:uid="{00000000-0005-0000-0000-00002F3E0000}"/>
    <cellStyle name="40% - Accent3 10 5 3" xfId="5556" xr:uid="{00000000-0005-0000-0000-0000303E0000}"/>
    <cellStyle name="40% - Accent3 10 5 3 2" xfId="22752" xr:uid="{00000000-0005-0000-0000-0000313E0000}"/>
    <cellStyle name="40% - Accent3 10 5 4" xfId="19595" xr:uid="{00000000-0005-0000-0000-0000323E0000}"/>
    <cellStyle name="40% - Accent3 10 5 5" xfId="12351" xr:uid="{00000000-0005-0000-0000-0000333E0000}"/>
    <cellStyle name="40% - Accent3 10 6" xfId="815" xr:uid="{00000000-0005-0000-0000-0000343E0000}"/>
    <cellStyle name="40% - Accent3 10 6 2" xfId="7584" xr:uid="{00000000-0005-0000-0000-0000353E0000}"/>
    <cellStyle name="40% - Accent3 10 6 2 2" xfId="24780" xr:uid="{00000000-0005-0000-0000-0000363E0000}"/>
    <cellStyle name="40% - Accent3 10 6 3" xfId="18015" xr:uid="{00000000-0005-0000-0000-0000373E0000}"/>
    <cellStyle name="40% - Accent3 10 6 4" xfId="14379" xr:uid="{00000000-0005-0000-0000-0000383E0000}"/>
    <cellStyle name="40% - Accent3 10 7" xfId="7217" xr:uid="{00000000-0005-0000-0000-0000393E0000}"/>
    <cellStyle name="40% - Accent3 10 7 2" xfId="24413" xr:uid="{00000000-0005-0000-0000-00003A3E0000}"/>
    <cellStyle name="40% - Accent3 10 7 3" xfId="14012" xr:uid="{00000000-0005-0000-0000-00003B3E0000}"/>
    <cellStyle name="40% - Accent3 10 8" xfId="3976" xr:uid="{00000000-0005-0000-0000-00003C3E0000}"/>
    <cellStyle name="40% - Accent3 10 8 2" xfId="21172" xr:uid="{00000000-0005-0000-0000-00003D3E0000}"/>
    <cellStyle name="40% - Accent3 10 9" xfId="17648" xr:uid="{00000000-0005-0000-0000-00003E3E0000}"/>
    <cellStyle name="40% - Accent3 11" xfId="133" xr:uid="{00000000-0005-0000-0000-00003F3E0000}"/>
    <cellStyle name="40% - Accent3 11 2" xfId="1322" xr:uid="{00000000-0005-0000-0000-0000403E0000}"/>
    <cellStyle name="40% - Accent3 11 2 2" xfId="2923" xr:uid="{00000000-0005-0000-0000-0000413E0000}"/>
    <cellStyle name="40% - Accent3 11 2 2 2" xfId="9688" xr:uid="{00000000-0005-0000-0000-0000423E0000}"/>
    <cellStyle name="40% - Accent3 11 2 2 2 2" xfId="26884" xr:uid="{00000000-0005-0000-0000-0000433E0000}"/>
    <cellStyle name="40% - Accent3 11 2 2 2 3" xfId="16483" xr:uid="{00000000-0005-0000-0000-0000443E0000}"/>
    <cellStyle name="40% - Accent3 11 2 2 3" xfId="6080" xr:uid="{00000000-0005-0000-0000-0000453E0000}"/>
    <cellStyle name="40% - Accent3 11 2 2 3 2" xfId="23276" xr:uid="{00000000-0005-0000-0000-0000463E0000}"/>
    <cellStyle name="40% - Accent3 11 2 2 4" xfId="20119" xr:uid="{00000000-0005-0000-0000-0000473E0000}"/>
    <cellStyle name="40% - Accent3 11 2 2 5" xfId="12875" xr:uid="{00000000-0005-0000-0000-0000483E0000}"/>
    <cellStyle name="40% - Accent3 11 2 3" xfId="8091" xr:uid="{00000000-0005-0000-0000-0000493E0000}"/>
    <cellStyle name="40% - Accent3 11 2 3 2" xfId="25287" xr:uid="{00000000-0005-0000-0000-00004A3E0000}"/>
    <cellStyle name="40% - Accent3 11 2 3 3" xfId="14886" xr:uid="{00000000-0005-0000-0000-00004B3E0000}"/>
    <cellStyle name="40% - Accent3 11 2 4" xfId="4483" xr:uid="{00000000-0005-0000-0000-00004C3E0000}"/>
    <cellStyle name="40% - Accent3 11 2 4 2" xfId="21679" xr:uid="{00000000-0005-0000-0000-00004D3E0000}"/>
    <cellStyle name="40% - Accent3 11 2 5" xfId="18522" xr:uid="{00000000-0005-0000-0000-00004E3E0000}"/>
    <cellStyle name="40% - Accent3 11 2 6" xfId="11278" xr:uid="{00000000-0005-0000-0000-00004F3E0000}"/>
    <cellStyle name="40% - Accent3 11 3" xfId="1730" xr:uid="{00000000-0005-0000-0000-0000503E0000}"/>
    <cellStyle name="40% - Accent3 11 3 2" xfId="3319" xr:uid="{00000000-0005-0000-0000-0000513E0000}"/>
    <cellStyle name="40% - Accent3 11 3 2 2" xfId="10084" xr:uid="{00000000-0005-0000-0000-0000523E0000}"/>
    <cellStyle name="40% - Accent3 11 3 2 2 2" xfId="27280" xr:uid="{00000000-0005-0000-0000-0000533E0000}"/>
    <cellStyle name="40% - Accent3 11 3 2 2 3" xfId="16879" xr:uid="{00000000-0005-0000-0000-0000543E0000}"/>
    <cellStyle name="40% - Accent3 11 3 2 3" xfId="6476" xr:uid="{00000000-0005-0000-0000-0000553E0000}"/>
    <cellStyle name="40% - Accent3 11 3 2 3 2" xfId="23672" xr:uid="{00000000-0005-0000-0000-0000563E0000}"/>
    <cellStyle name="40% - Accent3 11 3 2 4" xfId="20515" xr:uid="{00000000-0005-0000-0000-0000573E0000}"/>
    <cellStyle name="40% - Accent3 11 3 2 5" xfId="13271" xr:uid="{00000000-0005-0000-0000-0000583E0000}"/>
    <cellStyle name="40% - Accent3 11 3 3" xfId="8499" xr:uid="{00000000-0005-0000-0000-0000593E0000}"/>
    <cellStyle name="40% - Accent3 11 3 3 2" xfId="25695" xr:uid="{00000000-0005-0000-0000-00005A3E0000}"/>
    <cellStyle name="40% - Accent3 11 3 3 3" xfId="15294" xr:uid="{00000000-0005-0000-0000-00005B3E0000}"/>
    <cellStyle name="40% - Accent3 11 3 4" xfId="4891" xr:uid="{00000000-0005-0000-0000-00005C3E0000}"/>
    <cellStyle name="40% - Accent3 11 3 4 2" xfId="22087" xr:uid="{00000000-0005-0000-0000-00005D3E0000}"/>
    <cellStyle name="40% - Accent3 11 3 5" xfId="18930" xr:uid="{00000000-0005-0000-0000-00005E3E0000}"/>
    <cellStyle name="40% - Accent3 11 3 6" xfId="11686" xr:uid="{00000000-0005-0000-0000-00005F3E0000}"/>
    <cellStyle name="40% - Accent3 11 4" xfId="2459" xr:uid="{00000000-0005-0000-0000-0000603E0000}"/>
    <cellStyle name="40% - Accent3 11 4 2" xfId="9224" xr:uid="{00000000-0005-0000-0000-0000613E0000}"/>
    <cellStyle name="40% - Accent3 11 4 2 2" xfId="26420" xr:uid="{00000000-0005-0000-0000-0000623E0000}"/>
    <cellStyle name="40% - Accent3 11 4 2 3" xfId="16019" xr:uid="{00000000-0005-0000-0000-0000633E0000}"/>
    <cellStyle name="40% - Accent3 11 4 3" xfId="5616" xr:uid="{00000000-0005-0000-0000-0000643E0000}"/>
    <cellStyle name="40% - Accent3 11 4 3 2" xfId="22812" xr:uid="{00000000-0005-0000-0000-0000653E0000}"/>
    <cellStyle name="40% - Accent3 11 4 4" xfId="19655" xr:uid="{00000000-0005-0000-0000-0000663E0000}"/>
    <cellStyle name="40% - Accent3 11 4 5" xfId="12411" xr:uid="{00000000-0005-0000-0000-0000673E0000}"/>
    <cellStyle name="40% - Accent3 11 5" xfId="914" xr:uid="{00000000-0005-0000-0000-0000683E0000}"/>
    <cellStyle name="40% - Accent3 11 5 2" xfId="7683" xr:uid="{00000000-0005-0000-0000-0000693E0000}"/>
    <cellStyle name="40% - Accent3 11 5 2 2" xfId="24879" xr:uid="{00000000-0005-0000-0000-00006A3E0000}"/>
    <cellStyle name="40% - Accent3 11 5 3" xfId="18114" xr:uid="{00000000-0005-0000-0000-00006B3E0000}"/>
    <cellStyle name="40% - Accent3 11 5 4" xfId="14478" xr:uid="{00000000-0005-0000-0000-00006C3E0000}"/>
    <cellStyle name="40% - Accent3 11 6" xfId="6908" xr:uid="{00000000-0005-0000-0000-00006D3E0000}"/>
    <cellStyle name="40% - Accent3 11 6 2" xfId="24104" xr:uid="{00000000-0005-0000-0000-00006E3E0000}"/>
    <cellStyle name="40% - Accent3 11 6 3" xfId="13703" xr:uid="{00000000-0005-0000-0000-00006F3E0000}"/>
    <cellStyle name="40% - Accent3 11 7" xfId="4075" xr:uid="{00000000-0005-0000-0000-0000703E0000}"/>
    <cellStyle name="40% - Accent3 11 7 2" xfId="21271" xr:uid="{00000000-0005-0000-0000-0000713E0000}"/>
    <cellStyle name="40% - Accent3 11 8" xfId="17339" xr:uid="{00000000-0005-0000-0000-0000723E0000}"/>
    <cellStyle name="40% - Accent3 11 9" xfId="10870" xr:uid="{00000000-0005-0000-0000-0000733E0000}"/>
    <cellStyle name="40% - Accent3 12" xfId="463" xr:uid="{00000000-0005-0000-0000-0000743E0000}"/>
    <cellStyle name="40% - Accent3 12 2" xfId="2499" xr:uid="{00000000-0005-0000-0000-0000753E0000}"/>
    <cellStyle name="40% - Accent3 12 2 2" xfId="9264" xr:uid="{00000000-0005-0000-0000-0000763E0000}"/>
    <cellStyle name="40% - Accent3 12 2 2 2" xfId="26460" xr:uid="{00000000-0005-0000-0000-0000773E0000}"/>
    <cellStyle name="40% - Accent3 12 2 2 3" xfId="16059" xr:uid="{00000000-0005-0000-0000-0000783E0000}"/>
    <cellStyle name="40% - Accent3 12 2 3" xfId="5656" xr:uid="{00000000-0005-0000-0000-0000793E0000}"/>
    <cellStyle name="40% - Accent3 12 2 3 2" xfId="22852" xr:uid="{00000000-0005-0000-0000-00007A3E0000}"/>
    <cellStyle name="40% - Accent3 12 2 4" xfId="19695" xr:uid="{00000000-0005-0000-0000-00007B3E0000}"/>
    <cellStyle name="40% - Accent3 12 2 5" xfId="12451" xr:uid="{00000000-0005-0000-0000-00007C3E0000}"/>
    <cellStyle name="40% - Accent3 12 3" xfId="827" xr:uid="{00000000-0005-0000-0000-00007D3E0000}"/>
    <cellStyle name="40% - Accent3 12 3 2" xfId="7596" xr:uid="{00000000-0005-0000-0000-00007E3E0000}"/>
    <cellStyle name="40% - Accent3 12 3 2 2" xfId="24792" xr:uid="{00000000-0005-0000-0000-00007F3E0000}"/>
    <cellStyle name="40% - Accent3 12 3 3" xfId="18027" xr:uid="{00000000-0005-0000-0000-0000803E0000}"/>
    <cellStyle name="40% - Accent3 12 3 4" xfId="14391" xr:uid="{00000000-0005-0000-0000-0000813E0000}"/>
    <cellStyle name="40% - Accent3 12 4" xfId="7232" xr:uid="{00000000-0005-0000-0000-0000823E0000}"/>
    <cellStyle name="40% - Accent3 12 4 2" xfId="24428" xr:uid="{00000000-0005-0000-0000-0000833E0000}"/>
    <cellStyle name="40% - Accent3 12 4 3" xfId="14027" xr:uid="{00000000-0005-0000-0000-0000843E0000}"/>
    <cellStyle name="40% - Accent3 12 5" xfId="3988" xr:uid="{00000000-0005-0000-0000-0000853E0000}"/>
    <cellStyle name="40% - Accent3 12 5 2" xfId="21184" xr:uid="{00000000-0005-0000-0000-0000863E0000}"/>
    <cellStyle name="40% - Accent3 12 6" xfId="17663" xr:uid="{00000000-0005-0000-0000-0000873E0000}"/>
    <cellStyle name="40% - Accent3 12 7" xfId="10783" xr:uid="{00000000-0005-0000-0000-0000883E0000}"/>
    <cellStyle name="40% - Accent3 13" xfId="477" xr:uid="{00000000-0005-0000-0000-0000893E0000}"/>
    <cellStyle name="40% - Accent3 13 2" xfId="2513" xr:uid="{00000000-0005-0000-0000-00008A3E0000}"/>
    <cellStyle name="40% - Accent3 13 2 2" xfId="9278" xr:uid="{00000000-0005-0000-0000-00008B3E0000}"/>
    <cellStyle name="40% - Accent3 13 2 2 2" xfId="26474" xr:uid="{00000000-0005-0000-0000-00008C3E0000}"/>
    <cellStyle name="40% - Accent3 13 2 2 3" xfId="16073" xr:uid="{00000000-0005-0000-0000-00008D3E0000}"/>
    <cellStyle name="40% - Accent3 13 2 3" xfId="5670" xr:uid="{00000000-0005-0000-0000-00008E3E0000}"/>
    <cellStyle name="40% - Accent3 13 2 3 2" xfId="22866" xr:uid="{00000000-0005-0000-0000-00008F3E0000}"/>
    <cellStyle name="40% - Accent3 13 2 4" xfId="19709" xr:uid="{00000000-0005-0000-0000-0000903E0000}"/>
    <cellStyle name="40% - Accent3 13 2 5" xfId="12465" xr:uid="{00000000-0005-0000-0000-0000913E0000}"/>
    <cellStyle name="40% - Accent3 13 3" xfId="1235" xr:uid="{00000000-0005-0000-0000-0000923E0000}"/>
    <cellStyle name="40% - Accent3 13 3 2" xfId="8004" xr:uid="{00000000-0005-0000-0000-0000933E0000}"/>
    <cellStyle name="40% - Accent3 13 3 2 2" xfId="25200" xr:uid="{00000000-0005-0000-0000-0000943E0000}"/>
    <cellStyle name="40% - Accent3 13 3 3" xfId="18435" xr:uid="{00000000-0005-0000-0000-0000953E0000}"/>
    <cellStyle name="40% - Accent3 13 3 4" xfId="14799" xr:uid="{00000000-0005-0000-0000-0000963E0000}"/>
    <cellStyle name="40% - Accent3 13 4" xfId="7246" xr:uid="{00000000-0005-0000-0000-0000973E0000}"/>
    <cellStyle name="40% - Accent3 13 4 2" xfId="24442" xr:uid="{00000000-0005-0000-0000-0000983E0000}"/>
    <cellStyle name="40% - Accent3 13 4 3" xfId="14041" xr:uid="{00000000-0005-0000-0000-0000993E0000}"/>
    <cellStyle name="40% - Accent3 13 5" xfId="4396" xr:uid="{00000000-0005-0000-0000-00009A3E0000}"/>
    <cellStyle name="40% - Accent3 13 5 2" xfId="21592" xr:uid="{00000000-0005-0000-0000-00009B3E0000}"/>
    <cellStyle name="40% - Accent3 13 6" xfId="17677" xr:uid="{00000000-0005-0000-0000-00009C3E0000}"/>
    <cellStyle name="40% - Accent3 13 7" xfId="11191" xr:uid="{00000000-0005-0000-0000-00009D3E0000}"/>
    <cellStyle name="40% - Accent3 14" xfId="491" xr:uid="{00000000-0005-0000-0000-00009E3E0000}"/>
    <cellStyle name="40% - Accent3 14 2" xfId="2525" xr:uid="{00000000-0005-0000-0000-00009F3E0000}"/>
    <cellStyle name="40% - Accent3 14 2 2" xfId="9290" xr:uid="{00000000-0005-0000-0000-0000A03E0000}"/>
    <cellStyle name="40% - Accent3 14 2 2 2" xfId="26486" xr:uid="{00000000-0005-0000-0000-0000A13E0000}"/>
    <cellStyle name="40% - Accent3 14 2 2 3" xfId="16085" xr:uid="{00000000-0005-0000-0000-0000A23E0000}"/>
    <cellStyle name="40% - Accent3 14 2 3" xfId="5682" xr:uid="{00000000-0005-0000-0000-0000A33E0000}"/>
    <cellStyle name="40% - Accent3 14 2 3 2" xfId="22878" xr:uid="{00000000-0005-0000-0000-0000A43E0000}"/>
    <cellStyle name="40% - Accent3 14 2 4" xfId="19721" xr:uid="{00000000-0005-0000-0000-0000A53E0000}"/>
    <cellStyle name="40% - Accent3 14 2 5" xfId="12477" xr:uid="{00000000-0005-0000-0000-0000A63E0000}"/>
    <cellStyle name="40% - Accent3 14 3" xfId="1643" xr:uid="{00000000-0005-0000-0000-0000A73E0000}"/>
    <cellStyle name="40% - Accent3 14 3 2" xfId="8412" xr:uid="{00000000-0005-0000-0000-0000A83E0000}"/>
    <cellStyle name="40% - Accent3 14 3 2 2" xfId="25608" xr:uid="{00000000-0005-0000-0000-0000A93E0000}"/>
    <cellStyle name="40% - Accent3 14 3 3" xfId="18843" xr:uid="{00000000-0005-0000-0000-0000AA3E0000}"/>
    <cellStyle name="40% - Accent3 14 3 4" xfId="15207" xr:uid="{00000000-0005-0000-0000-0000AB3E0000}"/>
    <cellStyle name="40% - Accent3 14 4" xfId="7260" xr:uid="{00000000-0005-0000-0000-0000AC3E0000}"/>
    <cellStyle name="40% - Accent3 14 4 2" xfId="24456" xr:uid="{00000000-0005-0000-0000-0000AD3E0000}"/>
    <cellStyle name="40% - Accent3 14 4 3" xfId="14055" xr:uid="{00000000-0005-0000-0000-0000AE3E0000}"/>
    <cellStyle name="40% - Accent3 14 5" xfId="4804" xr:uid="{00000000-0005-0000-0000-0000AF3E0000}"/>
    <cellStyle name="40% - Accent3 14 5 2" xfId="22000" xr:uid="{00000000-0005-0000-0000-0000B03E0000}"/>
    <cellStyle name="40% - Accent3 14 6" xfId="17691" xr:uid="{00000000-0005-0000-0000-0000B13E0000}"/>
    <cellStyle name="40% - Accent3 14 7" xfId="11599" xr:uid="{00000000-0005-0000-0000-0000B23E0000}"/>
    <cellStyle name="40% - Accent3 15" xfId="2054" xr:uid="{00000000-0005-0000-0000-0000B33E0000}"/>
    <cellStyle name="40% - Accent3 15 2" xfId="3640" xr:uid="{00000000-0005-0000-0000-0000B43E0000}"/>
    <cellStyle name="40% - Accent3 15 2 2" xfId="10405" xr:uid="{00000000-0005-0000-0000-0000B53E0000}"/>
    <cellStyle name="40% - Accent3 15 2 2 2" xfId="27601" xr:uid="{00000000-0005-0000-0000-0000B63E0000}"/>
    <cellStyle name="40% - Accent3 15 2 2 3" xfId="17200" xr:uid="{00000000-0005-0000-0000-0000B73E0000}"/>
    <cellStyle name="40% - Accent3 15 2 3" xfId="6797" xr:uid="{00000000-0005-0000-0000-0000B83E0000}"/>
    <cellStyle name="40% - Accent3 15 2 3 2" xfId="23993" xr:uid="{00000000-0005-0000-0000-0000B93E0000}"/>
    <cellStyle name="40% - Accent3 15 2 4" xfId="20836" xr:uid="{00000000-0005-0000-0000-0000BA3E0000}"/>
    <cellStyle name="40% - Accent3 15 2 5" xfId="13592" xr:uid="{00000000-0005-0000-0000-0000BB3E0000}"/>
    <cellStyle name="40% - Accent3 15 3" xfId="8823" xr:uid="{00000000-0005-0000-0000-0000BC3E0000}"/>
    <cellStyle name="40% - Accent3 15 3 2" xfId="26019" xr:uid="{00000000-0005-0000-0000-0000BD3E0000}"/>
    <cellStyle name="40% - Accent3 15 3 3" xfId="15618" xr:uid="{00000000-0005-0000-0000-0000BE3E0000}"/>
    <cellStyle name="40% - Accent3 15 4" xfId="5215" xr:uid="{00000000-0005-0000-0000-0000BF3E0000}"/>
    <cellStyle name="40% - Accent3 15 4 2" xfId="22411" xr:uid="{00000000-0005-0000-0000-0000C03E0000}"/>
    <cellStyle name="40% - Accent3 15 5" xfId="19254" xr:uid="{00000000-0005-0000-0000-0000C13E0000}"/>
    <cellStyle name="40% - Accent3 15 6" xfId="12010" xr:uid="{00000000-0005-0000-0000-0000C23E0000}"/>
    <cellStyle name="40% - Accent3 16" xfId="2068" xr:uid="{00000000-0005-0000-0000-0000C33E0000}"/>
    <cellStyle name="40% - Accent3 16 2" xfId="3652" xr:uid="{00000000-0005-0000-0000-0000C43E0000}"/>
    <cellStyle name="40% - Accent3 16 2 2" xfId="10417" xr:uid="{00000000-0005-0000-0000-0000C53E0000}"/>
    <cellStyle name="40% - Accent3 16 2 2 2" xfId="27613" xr:uid="{00000000-0005-0000-0000-0000C63E0000}"/>
    <cellStyle name="40% - Accent3 16 2 2 3" xfId="17212" xr:uid="{00000000-0005-0000-0000-0000C73E0000}"/>
    <cellStyle name="40% - Accent3 16 2 3" xfId="6809" xr:uid="{00000000-0005-0000-0000-0000C83E0000}"/>
    <cellStyle name="40% - Accent3 16 2 3 2" xfId="24005" xr:uid="{00000000-0005-0000-0000-0000C93E0000}"/>
    <cellStyle name="40% - Accent3 16 2 4" xfId="20848" xr:uid="{00000000-0005-0000-0000-0000CA3E0000}"/>
    <cellStyle name="40% - Accent3 16 2 5" xfId="13604" xr:uid="{00000000-0005-0000-0000-0000CB3E0000}"/>
    <cellStyle name="40% - Accent3 16 3" xfId="8837" xr:uid="{00000000-0005-0000-0000-0000CC3E0000}"/>
    <cellStyle name="40% - Accent3 16 3 2" xfId="26033" xr:uid="{00000000-0005-0000-0000-0000CD3E0000}"/>
    <cellStyle name="40% - Accent3 16 3 3" xfId="15632" xr:uid="{00000000-0005-0000-0000-0000CE3E0000}"/>
    <cellStyle name="40% - Accent3 16 4" xfId="5229" xr:uid="{00000000-0005-0000-0000-0000CF3E0000}"/>
    <cellStyle name="40% - Accent3 16 4 2" xfId="22425" xr:uid="{00000000-0005-0000-0000-0000D03E0000}"/>
    <cellStyle name="40% - Accent3 16 5" xfId="19268" xr:uid="{00000000-0005-0000-0000-0000D13E0000}"/>
    <cellStyle name="40% - Accent3 16 6" xfId="12024" xr:uid="{00000000-0005-0000-0000-0000D23E0000}"/>
    <cellStyle name="40% - Accent3 17" xfId="2083" xr:uid="{00000000-0005-0000-0000-0000D33E0000}"/>
    <cellStyle name="40% - Accent3 17 2" xfId="8852" xr:uid="{00000000-0005-0000-0000-0000D43E0000}"/>
    <cellStyle name="40% - Accent3 17 2 2" xfId="26048" xr:uid="{00000000-0005-0000-0000-0000D53E0000}"/>
    <cellStyle name="40% - Accent3 17 2 3" xfId="15647" xr:uid="{00000000-0005-0000-0000-0000D63E0000}"/>
    <cellStyle name="40% - Accent3 17 3" xfId="5244" xr:uid="{00000000-0005-0000-0000-0000D73E0000}"/>
    <cellStyle name="40% - Accent3 17 3 2" xfId="22440" xr:uid="{00000000-0005-0000-0000-0000D83E0000}"/>
    <cellStyle name="40% - Accent3 17 4" xfId="19283" xr:uid="{00000000-0005-0000-0000-0000D93E0000}"/>
    <cellStyle name="40% - Accent3 17 5" xfId="12039" xr:uid="{00000000-0005-0000-0000-0000DA3E0000}"/>
    <cellStyle name="40% - Accent3 18" xfId="506" xr:uid="{00000000-0005-0000-0000-0000DB3E0000}"/>
    <cellStyle name="40% - Accent3 18 2" xfId="7275" xr:uid="{00000000-0005-0000-0000-0000DC3E0000}"/>
    <cellStyle name="40% - Accent3 18 2 2" xfId="24471" xr:uid="{00000000-0005-0000-0000-0000DD3E0000}"/>
    <cellStyle name="40% - Accent3 18 3" xfId="17706" xr:uid="{00000000-0005-0000-0000-0000DE3E0000}"/>
    <cellStyle name="40% - Accent3 18 4" xfId="14070" xr:uid="{00000000-0005-0000-0000-0000DF3E0000}"/>
    <cellStyle name="40% - Accent3 19" xfId="6821" xr:uid="{00000000-0005-0000-0000-0000E03E0000}"/>
    <cellStyle name="40% - Accent3 19 2" xfId="24017" xr:uid="{00000000-0005-0000-0000-0000E13E0000}"/>
    <cellStyle name="40% - Accent3 19 3" xfId="13616" xr:uid="{00000000-0005-0000-0000-0000E23E0000}"/>
    <cellStyle name="40% - Accent3 2" xfId="59" xr:uid="{00000000-0005-0000-0000-0000E33E0000}"/>
    <cellStyle name="40% - Accent3 2 10" xfId="1660" xr:uid="{00000000-0005-0000-0000-0000E43E0000}"/>
    <cellStyle name="40% - Accent3 2 10 2" xfId="3249" xr:uid="{00000000-0005-0000-0000-0000E53E0000}"/>
    <cellStyle name="40% - Accent3 2 10 2 2" xfId="10014" xr:uid="{00000000-0005-0000-0000-0000E63E0000}"/>
    <cellStyle name="40% - Accent3 2 10 2 2 2" xfId="27210" xr:uid="{00000000-0005-0000-0000-0000E73E0000}"/>
    <cellStyle name="40% - Accent3 2 10 2 2 3" xfId="16809" xr:uid="{00000000-0005-0000-0000-0000E83E0000}"/>
    <cellStyle name="40% - Accent3 2 10 2 3" xfId="6406" xr:uid="{00000000-0005-0000-0000-0000E93E0000}"/>
    <cellStyle name="40% - Accent3 2 10 2 3 2" xfId="23602" xr:uid="{00000000-0005-0000-0000-0000EA3E0000}"/>
    <cellStyle name="40% - Accent3 2 10 2 4" xfId="20445" xr:uid="{00000000-0005-0000-0000-0000EB3E0000}"/>
    <cellStyle name="40% - Accent3 2 10 2 5" xfId="13201" xr:uid="{00000000-0005-0000-0000-0000EC3E0000}"/>
    <cellStyle name="40% - Accent3 2 10 3" xfId="8429" xr:uid="{00000000-0005-0000-0000-0000ED3E0000}"/>
    <cellStyle name="40% - Accent3 2 10 3 2" xfId="25625" xr:uid="{00000000-0005-0000-0000-0000EE3E0000}"/>
    <cellStyle name="40% - Accent3 2 10 3 3" xfId="15224" xr:uid="{00000000-0005-0000-0000-0000EF3E0000}"/>
    <cellStyle name="40% - Accent3 2 10 4" xfId="4821" xr:uid="{00000000-0005-0000-0000-0000F03E0000}"/>
    <cellStyle name="40% - Accent3 2 10 4 2" xfId="22017" xr:uid="{00000000-0005-0000-0000-0000F13E0000}"/>
    <cellStyle name="40% - Accent3 2 10 5" xfId="18860" xr:uid="{00000000-0005-0000-0000-0000F23E0000}"/>
    <cellStyle name="40% - Accent3 2 10 6" xfId="11616" xr:uid="{00000000-0005-0000-0000-0000F33E0000}"/>
    <cellStyle name="40% - Accent3 2 11" xfId="2102" xr:uid="{00000000-0005-0000-0000-0000F43E0000}"/>
    <cellStyle name="40% - Accent3 2 11 2" xfId="8868" xr:uid="{00000000-0005-0000-0000-0000F53E0000}"/>
    <cellStyle name="40% - Accent3 2 11 2 2" xfId="26064" xr:uid="{00000000-0005-0000-0000-0000F63E0000}"/>
    <cellStyle name="40% - Accent3 2 11 2 3" xfId="15663" xr:uid="{00000000-0005-0000-0000-0000F73E0000}"/>
    <cellStyle name="40% - Accent3 2 11 3" xfId="5260" xr:uid="{00000000-0005-0000-0000-0000F83E0000}"/>
    <cellStyle name="40% - Accent3 2 11 3 2" xfId="22456" xr:uid="{00000000-0005-0000-0000-0000F93E0000}"/>
    <cellStyle name="40% - Accent3 2 11 4" xfId="19299" xr:uid="{00000000-0005-0000-0000-0000FA3E0000}"/>
    <cellStyle name="40% - Accent3 2 11 5" xfId="12055" xr:uid="{00000000-0005-0000-0000-0000FB3E0000}"/>
    <cellStyle name="40% - Accent3 2 12" xfId="519" xr:uid="{00000000-0005-0000-0000-0000FC3E0000}"/>
    <cellStyle name="40% - Accent3 2 12 2" xfId="7288" xr:uid="{00000000-0005-0000-0000-0000FD3E0000}"/>
    <cellStyle name="40% - Accent3 2 12 2 2" xfId="24484" xr:uid="{00000000-0005-0000-0000-0000FE3E0000}"/>
    <cellStyle name="40% - Accent3 2 12 3" xfId="17719" xr:uid="{00000000-0005-0000-0000-0000FF3E0000}"/>
    <cellStyle name="40% - Accent3 2 12 4" xfId="14083" xr:uid="{00000000-0005-0000-0000-0000003F0000}"/>
    <cellStyle name="40% - Accent3 2 13" xfId="6838" xr:uid="{00000000-0005-0000-0000-0000013F0000}"/>
    <cellStyle name="40% - Accent3 2 13 2" xfId="24034" xr:uid="{00000000-0005-0000-0000-0000023F0000}"/>
    <cellStyle name="40% - Accent3 2 13 3" xfId="13633" xr:uid="{00000000-0005-0000-0000-0000033F0000}"/>
    <cellStyle name="40% - Accent3 2 14" xfId="3680" xr:uid="{00000000-0005-0000-0000-0000043F0000}"/>
    <cellStyle name="40% - Accent3 2 14 2" xfId="20876" xr:uid="{00000000-0005-0000-0000-0000053F0000}"/>
    <cellStyle name="40% - Accent3 2 15" xfId="17269" xr:uid="{00000000-0005-0000-0000-0000063F0000}"/>
    <cellStyle name="40% - Accent3 2 16" xfId="27687" xr:uid="{00000000-0005-0000-0000-0000073F0000}"/>
    <cellStyle name="40% - Accent3 2 17" xfId="10475" xr:uid="{00000000-0005-0000-0000-0000083F0000}"/>
    <cellStyle name="40% - Accent3 2 2" xfId="90" xr:uid="{00000000-0005-0000-0000-0000093F0000}"/>
    <cellStyle name="40% - Accent3 2 2 10" xfId="6865" xr:uid="{00000000-0005-0000-0000-00000A3F0000}"/>
    <cellStyle name="40% - Accent3 2 2 10 2" xfId="24061" xr:uid="{00000000-0005-0000-0000-00000B3F0000}"/>
    <cellStyle name="40% - Accent3 2 2 10 3" xfId="13660" xr:uid="{00000000-0005-0000-0000-00000C3F0000}"/>
    <cellStyle name="40% - Accent3 2 2 11" xfId="3736" xr:uid="{00000000-0005-0000-0000-00000D3F0000}"/>
    <cellStyle name="40% - Accent3 2 2 11 2" xfId="20932" xr:uid="{00000000-0005-0000-0000-00000E3F0000}"/>
    <cellStyle name="40% - Accent3 2 2 12" xfId="17296" xr:uid="{00000000-0005-0000-0000-00000F3F0000}"/>
    <cellStyle name="40% - Accent3 2 2 13" xfId="27743" xr:uid="{00000000-0005-0000-0000-0000103F0000}"/>
    <cellStyle name="40% - Accent3 2 2 14" xfId="10531" xr:uid="{00000000-0005-0000-0000-0000113F0000}"/>
    <cellStyle name="40% - Accent3 2 2 2" xfId="294" xr:uid="{00000000-0005-0000-0000-0000123F0000}"/>
    <cellStyle name="40% - Accent3 2 2 2 10" xfId="27829" xr:uid="{00000000-0005-0000-0000-0000133F0000}"/>
    <cellStyle name="40% - Accent3 2 2 2 11" xfId="10617" xr:uid="{00000000-0005-0000-0000-0000143F0000}"/>
    <cellStyle name="40% - Accent3 2 2 2 2" xfId="1069" xr:uid="{00000000-0005-0000-0000-0000153F0000}"/>
    <cellStyle name="40% - Accent3 2 2 2 2 2" xfId="2682" xr:uid="{00000000-0005-0000-0000-0000163F0000}"/>
    <cellStyle name="40% - Accent3 2 2 2 2 2 2" xfId="9447" xr:uid="{00000000-0005-0000-0000-0000173F0000}"/>
    <cellStyle name="40% - Accent3 2 2 2 2 2 2 2" xfId="26643" xr:uid="{00000000-0005-0000-0000-0000183F0000}"/>
    <cellStyle name="40% - Accent3 2 2 2 2 2 2 3" xfId="16242" xr:uid="{00000000-0005-0000-0000-0000193F0000}"/>
    <cellStyle name="40% - Accent3 2 2 2 2 2 3" xfId="5839" xr:uid="{00000000-0005-0000-0000-00001A3F0000}"/>
    <cellStyle name="40% - Accent3 2 2 2 2 2 3 2" xfId="23035" xr:uid="{00000000-0005-0000-0000-00001B3F0000}"/>
    <cellStyle name="40% - Accent3 2 2 2 2 2 4" xfId="19878" xr:uid="{00000000-0005-0000-0000-00001C3F0000}"/>
    <cellStyle name="40% - Accent3 2 2 2 2 2 5" xfId="12634" xr:uid="{00000000-0005-0000-0000-00001D3F0000}"/>
    <cellStyle name="40% - Accent3 2 2 2 2 3" xfId="7838" xr:uid="{00000000-0005-0000-0000-00001E3F0000}"/>
    <cellStyle name="40% - Accent3 2 2 2 2 3 2" xfId="25034" xr:uid="{00000000-0005-0000-0000-00001F3F0000}"/>
    <cellStyle name="40% - Accent3 2 2 2 2 3 3" xfId="14633" xr:uid="{00000000-0005-0000-0000-0000203F0000}"/>
    <cellStyle name="40% - Accent3 2 2 2 2 4" xfId="4230" xr:uid="{00000000-0005-0000-0000-0000213F0000}"/>
    <cellStyle name="40% - Accent3 2 2 2 2 4 2" xfId="21426" xr:uid="{00000000-0005-0000-0000-0000223F0000}"/>
    <cellStyle name="40% - Accent3 2 2 2 2 5" xfId="18269" xr:uid="{00000000-0005-0000-0000-0000233F0000}"/>
    <cellStyle name="40% - Accent3 2 2 2 2 6" xfId="11025" xr:uid="{00000000-0005-0000-0000-0000243F0000}"/>
    <cellStyle name="40% - Accent3 2 2 2 3" xfId="1477" xr:uid="{00000000-0005-0000-0000-0000253F0000}"/>
    <cellStyle name="40% - Accent3 2 2 2 3 2" xfId="3078" xr:uid="{00000000-0005-0000-0000-0000263F0000}"/>
    <cellStyle name="40% - Accent3 2 2 2 3 2 2" xfId="9843" xr:uid="{00000000-0005-0000-0000-0000273F0000}"/>
    <cellStyle name="40% - Accent3 2 2 2 3 2 2 2" xfId="27039" xr:uid="{00000000-0005-0000-0000-0000283F0000}"/>
    <cellStyle name="40% - Accent3 2 2 2 3 2 2 3" xfId="16638" xr:uid="{00000000-0005-0000-0000-0000293F0000}"/>
    <cellStyle name="40% - Accent3 2 2 2 3 2 3" xfId="6235" xr:uid="{00000000-0005-0000-0000-00002A3F0000}"/>
    <cellStyle name="40% - Accent3 2 2 2 3 2 3 2" xfId="23431" xr:uid="{00000000-0005-0000-0000-00002B3F0000}"/>
    <cellStyle name="40% - Accent3 2 2 2 3 2 4" xfId="20274" xr:uid="{00000000-0005-0000-0000-00002C3F0000}"/>
    <cellStyle name="40% - Accent3 2 2 2 3 2 5" xfId="13030" xr:uid="{00000000-0005-0000-0000-00002D3F0000}"/>
    <cellStyle name="40% - Accent3 2 2 2 3 3" xfId="8246" xr:uid="{00000000-0005-0000-0000-00002E3F0000}"/>
    <cellStyle name="40% - Accent3 2 2 2 3 3 2" xfId="25442" xr:uid="{00000000-0005-0000-0000-00002F3F0000}"/>
    <cellStyle name="40% - Accent3 2 2 2 3 3 3" xfId="15041" xr:uid="{00000000-0005-0000-0000-0000303F0000}"/>
    <cellStyle name="40% - Accent3 2 2 2 3 4" xfId="4638" xr:uid="{00000000-0005-0000-0000-0000313F0000}"/>
    <cellStyle name="40% - Accent3 2 2 2 3 4 2" xfId="21834" xr:uid="{00000000-0005-0000-0000-0000323F0000}"/>
    <cellStyle name="40% - Accent3 2 2 2 3 5" xfId="18677" xr:uid="{00000000-0005-0000-0000-0000333F0000}"/>
    <cellStyle name="40% - Accent3 2 2 2 3 6" xfId="11433" xr:uid="{00000000-0005-0000-0000-0000343F0000}"/>
    <cellStyle name="40% - Accent3 2 2 2 4" xfId="1885" xr:uid="{00000000-0005-0000-0000-0000353F0000}"/>
    <cellStyle name="40% - Accent3 2 2 2 4 2" xfId="3474" xr:uid="{00000000-0005-0000-0000-0000363F0000}"/>
    <cellStyle name="40% - Accent3 2 2 2 4 2 2" xfId="10239" xr:uid="{00000000-0005-0000-0000-0000373F0000}"/>
    <cellStyle name="40% - Accent3 2 2 2 4 2 2 2" xfId="27435" xr:uid="{00000000-0005-0000-0000-0000383F0000}"/>
    <cellStyle name="40% - Accent3 2 2 2 4 2 2 3" xfId="17034" xr:uid="{00000000-0005-0000-0000-0000393F0000}"/>
    <cellStyle name="40% - Accent3 2 2 2 4 2 3" xfId="6631" xr:uid="{00000000-0005-0000-0000-00003A3F0000}"/>
    <cellStyle name="40% - Accent3 2 2 2 4 2 3 2" xfId="23827" xr:uid="{00000000-0005-0000-0000-00003B3F0000}"/>
    <cellStyle name="40% - Accent3 2 2 2 4 2 4" xfId="20670" xr:uid="{00000000-0005-0000-0000-00003C3F0000}"/>
    <cellStyle name="40% - Accent3 2 2 2 4 2 5" xfId="13426" xr:uid="{00000000-0005-0000-0000-00003D3F0000}"/>
    <cellStyle name="40% - Accent3 2 2 2 4 3" xfId="8654" xr:uid="{00000000-0005-0000-0000-00003E3F0000}"/>
    <cellStyle name="40% - Accent3 2 2 2 4 3 2" xfId="25850" xr:uid="{00000000-0005-0000-0000-00003F3F0000}"/>
    <cellStyle name="40% - Accent3 2 2 2 4 3 3" xfId="15449" xr:uid="{00000000-0005-0000-0000-0000403F0000}"/>
    <cellStyle name="40% - Accent3 2 2 2 4 4" xfId="5046" xr:uid="{00000000-0005-0000-0000-0000413F0000}"/>
    <cellStyle name="40% - Accent3 2 2 2 4 4 2" xfId="22242" xr:uid="{00000000-0005-0000-0000-0000423F0000}"/>
    <cellStyle name="40% - Accent3 2 2 2 4 5" xfId="19085" xr:uid="{00000000-0005-0000-0000-0000433F0000}"/>
    <cellStyle name="40% - Accent3 2 2 2 4 6" xfId="11841" xr:uid="{00000000-0005-0000-0000-0000443F0000}"/>
    <cellStyle name="40% - Accent3 2 2 2 5" xfId="2244" xr:uid="{00000000-0005-0000-0000-0000453F0000}"/>
    <cellStyle name="40% - Accent3 2 2 2 5 2" xfId="9010" xr:uid="{00000000-0005-0000-0000-0000463F0000}"/>
    <cellStyle name="40% - Accent3 2 2 2 5 2 2" xfId="26206" xr:uid="{00000000-0005-0000-0000-0000473F0000}"/>
    <cellStyle name="40% - Accent3 2 2 2 5 2 3" xfId="15805" xr:uid="{00000000-0005-0000-0000-0000483F0000}"/>
    <cellStyle name="40% - Accent3 2 2 2 5 3" xfId="5402" xr:uid="{00000000-0005-0000-0000-0000493F0000}"/>
    <cellStyle name="40% - Accent3 2 2 2 5 3 2" xfId="22598" xr:uid="{00000000-0005-0000-0000-00004A3F0000}"/>
    <cellStyle name="40% - Accent3 2 2 2 5 4" xfId="19441" xr:uid="{00000000-0005-0000-0000-00004B3F0000}"/>
    <cellStyle name="40% - Accent3 2 2 2 5 5" xfId="12197" xr:uid="{00000000-0005-0000-0000-00004C3F0000}"/>
    <cellStyle name="40% - Accent3 2 2 2 6" xfId="661" xr:uid="{00000000-0005-0000-0000-00004D3F0000}"/>
    <cellStyle name="40% - Accent3 2 2 2 6 2" xfId="7430" xr:uid="{00000000-0005-0000-0000-00004E3F0000}"/>
    <cellStyle name="40% - Accent3 2 2 2 6 2 2" xfId="24626" xr:uid="{00000000-0005-0000-0000-00004F3F0000}"/>
    <cellStyle name="40% - Accent3 2 2 2 6 3" xfId="17861" xr:uid="{00000000-0005-0000-0000-0000503F0000}"/>
    <cellStyle name="40% - Accent3 2 2 2 6 4" xfId="14225" xr:uid="{00000000-0005-0000-0000-0000513F0000}"/>
    <cellStyle name="40% - Accent3 2 2 2 7" xfId="7063" xr:uid="{00000000-0005-0000-0000-0000523F0000}"/>
    <cellStyle name="40% - Accent3 2 2 2 7 2" xfId="24259" xr:uid="{00000000-0005-0000-0000-0000533F0000}"/>
    <cellStyle name="40% - Accent3 2 2 2 7 3" xfId="13858" xr:uid="{00000000-0005-0000-0000-0000543F0000}"/>
    <cellStyle name="40% - Accent3 2 2 2 8" xfId="3822" xr:uid="{00000000-0005-0000-0000-0000553F0000}"/>
    <cellStyle name="40% - Accent3 2 2 2 8 2" xfId="21018" xr:uid="{00000000-0005-0000-0000-0000563F0000}"/>
    <cellStyle name="40% - Accent3 2 2 2 9" xfId="17494" xr:uid="{00000000-0005-0000-0000-0000573F0000}"/>
    <cellStyle name="40% - Accent3 2 2 3" xfId="392" xr:uid="{00000000-0005-0000-0000-0000583F0000}"/>
    <cellStyle name="40% - Accent3 2 2 3 10" xfId="27927" xr:uid="{00000000-0005-0000-0000-0000593F0000}"/>
    <cellStyle name="40% - Accent3 2 2 3 11" xfId="10715" xr:uid="{00000000-0005-0000-0000-00005A3F0000}"/>
    <cellStyle name="40% - Accent3 2 2 3 2" xfId="1167" xr:uid="{00000000-0005-0000-0000-00005B3F0000}"/>
    <cellStyle name="40% - Accent3 2 2 3 2 2" xfId="2780" xr:uid="{00000000-0005-0000-0000-00005C3F0000}"/>
    <cellStyle name="40% - Accent3 2 2 3 2 2 2" xfId="9545" xr:uid="{00000000-0005-0000-0000-00005D3F0000}"/>
    <cellStyle name="40% - Accent3 2 2 3 2 2 2 2" xfId="26741" xr:uid="{00000000-0005-0000-0000-00005E3F0000}"/>
    <cellStyle name="40% - Accent3 2 2 3 2 2 2 3" xfId="16340" xr:uid="{00000000-0005-0000-0000-00005F3F0000}"/>
    <cellStyle name="40% - Accent3 2 2 3 2 2 3" xfId="5937" xr:uid="{00000000-0005-0000-0000-0000603F0000}"/>
    <cellStyle name="40% - Accent3 2 2 3 2 2 3 2" xfId="23133" xr:uid="{00000000-0005-0000-0000-0000613F0000}"/>
    <cellStyle name="40% - Accent3 2 2 3 2 2 4" xfId="19976" xr:uid="{00000000-0005-0000-0000-0000623F0000}"/>
    <cellStyle name="40% - Accent3 2 2 3 2 2 5" xfId="12732" xr:uid="{00000000-0005-0000-0000-0000633F0000}"/>
    <cellStyle name="40% - Accent3 2 2 3 2 3" xfId="7936" xr:uid="{00000000-0005-0000-0000-0000643F0000}"/>
    <cellStyle name="40% - Accent3 2 2 3 2 3 2" xfId="25132" xr:uid="{00000000-0005-0000-0000-0000653F0000}"/>
    <cellStyle name="40% - Accent3 2 2 3 2 3 3" xfId="14731" xr:uid="{00000000-0005-0000-0000-0000663F0000}"/>
    <cellStyle name="40% - Accent3 2 2 3 2 4" xfId="4328" xr:uid="{00000000-0005-0000-0000-0000673F0000}"/>
    <cellStyle name="40% - Accent3 2 2 3 2 4 2" xfId="21524" xr:uid="{00000000-0005-0000-0000-0000683F0000}"/>
    <cellStyle name="40% - Accent3 2 2 3 2 5" xfId="18367" xr:uid="{00000000-0005-0000-0000-0000693F0000}"/>
    <cellStyle name="40% - Accent3 2 2 3 2 6" xfId="11123" xr:uid="{00000000-0005-0000-0000-00006A3F0000}"/>
    <cellStyle name="40% - Accent3 2 2 3 3" xfId="1575" xr:uid="{00000000-0005-0000-0000-00006B3F0000}"/>
    <cellStyle name="40% - Accent3 2 2 3 3 2" xfId="3176" xr:uid="{00000000-0005-0000-0000-00006C3F0000}"/>
    <cellStyle name="40% - Accent3 2 2 3 3 2 2" xfId="9941" xr:uid="{00000000-0005-0000-0000-00006D3F0000}"/>
    <cellStyle name="40% - Accent3 2 2 3 3 2 2 2" xfId="27137" xr:uid="{00000000-0005-0000-0000-00006E3F0000}"/>
    <cellStyle name="40% - Accent3 2 2 3 3 2 2 3" xfId="16736" xr:uid="{00000000-0005-0000-0000-00006F3F0000}"/>
    <cellStyle name="40% - Accent3 2 2 3 3 2 3" xfId="6333" xr:uid="{00000000-0005-0000-0000-0000703F0000}"/>
    <cellStyle name="40% - Accent3 2 2 3 3 2 3 2" xfId="23529" xr:uid="{00000000-0005-0000-0000-0000713F0000}"/>
    <cellStyle name="40% - Accent3 2 2 3 3 2 4" xfId="20372" xr:uid="{00000000-0005-0000-0000-0000723F0000}"/>
    <cellStyle name="40% - Accent3 2 2 3 3 2 5" xfId="13128" xr:uid="{00000000-0005-0000-0000-0000733F0000}"/>
    <cellStyle name="40% - Accent3 2 2 3 3 3" xfId="8344" xr:uid="{00000000-0005-0000-0000-0000743F0000}"/>
    <cellStyle name="40% - Accent3 2 2 3 3 3 2" xfId="25540" xr:uid="{00000000-0005-0000-0000-0000753F0000}"/>
    <cellStyle name="40% - Accent3 2 2 3 3 3 3" xfId="15139" xr:uid="{00000000-0005-0000-0000-0000763F0000}"/>
    <cellStyle name="40% - Accent3 2 2 3 3 4" xfId="4736" xr:uid="{00000000-0005-0000-0000-0000773F0000}"/>
    <cellStyle name="40% - Accent3 2 2 3 3 4 2" xfId="21932" xr:uid="{00000000-0005-0000-0000-0000783F0000}"/>
    <cellStyle name="40% - Accent3 2 2 3 3 5" xfId="18775" xr:uid="{00000000-0005-0000-0000-0000793F0000}"/>
    <cellStyle name="40% - Accent3 2 2 3 3 6" xfId="11531" xr:uid="{00000000-0005-0000-0000-00007A3F0000}"/>
    <cellStyle name="40% - Accent3 2 2 3 4" xfId="1983" xr:uid="{00000000-0005-0000-0000-00007B3F0000}"/>
    <cellStyle name="40% - Accent3 2 2 3 4 2" xfId="3572" xr:uid="{00000000-0005-0000-0000-00007C3F0000}"/>
    <cellStyle name="40% - Accent3 2 2 3 4 2 2" xfId="10337" xr:uid="{00000000-0005-0000-0000-00007D3F0000}"/>
    <cellStyle name="40% - Accent3 2 2 3 4 2 2 2" xfId="27533" xr:uid="{00000000-0005-0000-0000-00007E3F0000}"/>
    <cellStyle name="40% - Accent3 2 2 3 4 2 2 3" xfId="17132" xr:uid="{00000000-0005-0000-0000-00007F3F0000}"/>
    <cellStyle name="40% - Accent3 2 2 3 4 2 3" xfId="6729" xr:uid="{00000000-0005-0000-0000-0000803F0000}"/>
    <cellStyle name="40% - Accent3 2 2 3 4 2 3 2" xfId="23925" xr:uid="{00000000-0005-0000-0000-0000813F0000}"/>
    <cellStyle name="40% - Accent3 2 2 3 4 2 4" xfId="20768" xr:uid="{00000000-0005-0000-0000-0000823F0000}"/>
    <cellStyle name="40% - Accent3 2 2 3 4 2 5" xfId="13524" xr:uid="{00000000-0005-0000-0000-0000833F0000}"/>
    <cellStyle name="40% - Accent3 2 2 3 4 3" xfId="8752" xr:uid="{00000000-0005-0000-0000-0000843F0000}"/>
    <cellStyle name="40% - Accent3 2 2 3 4 3 2" xfId="25948" xr:uid="{00000000-0005-0000-0000-0000853F0000}"/>
    <cellStyle name="40% - Accent3 2 2 3 4 3 3" xfId="15547" xr:uid="{00000000-0005-0000-0000-0000863F0000}"/>
    <cellStyle name="40% - Accent3 2 2 3 4 4" xfId="5144" xr:uid="{00000000-0005-0000-0000-0000873F0000}"/>
    <cellStyle name="40% - Accent3 2 2 3 4 4 2" xfId="22340" xr:uid="{00000000-0005-0000-0000-0000883F0000}"/>
    <cellStyle name="40% - Accent3 2 2 3 4 5" xfId="19183" xr:uid="{00000000-0005-0000-0000-0000893F0000}"/>
    <cellStyle name="40% - Accent3 2 2 3 4 6" xfId="11939" xr:uid="{00000000-0005-0000-0000-00008A3F0000}"/>
    <cellStyle name="40% - Accent3 2 2 3 5" xfId="2342" xr:uid="{00000000-0005-0000-0000-00008B3F0000}"/>
    <cellStyle name="40% - Accent3 2 2 3 5 2" xfId="9108" xr:uid="{00000000-0005-0000-0000-00008C3F0000}"/>
    <cellStyle name="40% - Accent3 2 2 3 5 2 2" xfId="26304" xr:uid="{00000000-0005-0000-0000-00008D3F0000}"/>
    <cellStyle name="40% - Accent3 2 2 3 5 2 3" xfId="15903" xr:uid="{00000000-0005-0000-0000-00008E3F0000}"/>
    <cellStyle name="40% - Accent3 2 2 3 5 3" xfId="5500" xr:uid="{00000000-0005-0000-0000-00008F3F0000}"/>
    <cellStyle name="40% - Accent3 2 2 3 5 3 2" xfId="22696" xr:uid="{00000000-0005-0000-0000-0000903F0000}"/>
    <cellStyle name="40% - Accent3 2 2 3 5 4" xfId="19539" xr:uid="{00000000-0005-0000-0000-0000913F0000}"/>
    <cellStyle name="40% - Accent3 2 2 3 5 5" xfId="12295" xr:uid="{00000000-0005-0000-0000-0000923F0000}"/>
    <cellStyle name="40% - Accent3 2 2 3 6" xfId="759" xr:uid="{00000000-0005-0000-0000-0000933F0000}"/>
    <cellStyle name="40% - Accent3 2 2 3 6 2" xfId="7528" xr:uid="{00000000-0005-0000-0000-0000943F0000}"/>
    <cellStyle name="40% - Accent3 2 2 3 6 2 2" xfId="24724" xr:uid="{00000000-0005-0000-0000-0000953F0000}"/>
    <cellStyle name="40% - Accent3 2 2 3 6 3" xfId="17959" xr:uid="{00000000-0005-0000-0000-0000963F0000}"/>
    <cellStyle name="40% - Accent3 2 2 3 6 4" xfId="14323" xr:uid="{00000000-0005-0000-0000-0000973F0000}"/>
    <cellStyle name="40% - Accent3 2 2 3 7" xfId="7161" xr:uid="{00000000-0005-0000-0000-0000983F0000}"/>
    <cellStyle name="40% - Accent3 2 2 3 7 2" xfId="24357" xr:uid="{00000000-0005-0000-0000-0000993F0000}"/>
    <cellStyle name="40% - Accent3 2 2 3 7 3" xfId="13956" xr:uid="{00000000-0005-0000-0000-00009A3F0000}"/>
    <cellStyle name="40% - Accent3 2 2 3 8" xfId="3920" xr:uid="{00000000-0005-0000-0000-00009B3F0000}"/>
    <cellStyle name="40% - Accent3 2 2 3 8 2" xfId="21116" xr:uid="{00000000-0005-0000-0000-00009C3F0000}"/>
    <cellStyle name="40% - Accent3 2 2 3 9" xfId="17592" xr:uid="{00000000-0005-0000-0000-00009D3F0000}"/>
    <cellStyle name="40% - Accent3 2 2 4" xfId="208" xr:uid="{00000000-0005-0000-0000-00009E3F0000}"/>
    <cellStyle name="40% - Accent3 2 2 4 2" xfId="1391" xr:uid="{00000000-0005-0000-0000-00009F3F0000}"/>
    <cellStyle name="40% - Accent3 2 2 4 2 2" xfId="2992" xr:uid="{00000000-0005-0000-0000-0000A03F0000}"/>
    <cellStyle name="40% - Accent3 2 2 4 2 2 2" xfId="9757" xr:uid="{00000000-0005-0000-0000-0000A13F0000}"/>
    <cellStyle name="40% - Accent3 2 2 4 2 2 2 2" xfId="26953" xr:uid="{00000000-0005-0000-0000-0000A23F0000}"/>
    <cellStyle name="40% - Accent3 2 2 4 2 2 2 3" xfId="16552" xr:uid="{00000000-0005-0000-0000-0000A33F0000}"/>
    <cellStyle name="40% - Accent3 2 2 4 2 2 3" xfId="6149" xr:uid="{00000000-0005-0000-0000-0000A43F0000}"/>
    <cellStyle name="40% - Accent3 2 2 4 2 2 3 2" xfId="23345" xr:uid="{00000000-0005-0000-0000-0000A53F0000}"/>
    <cellStyle name="40% - Accent3 2 2 4 2 2 4" xfId="20188" xr:uid="{00000000-0005-0000-0000-0000A63F0000}"/>
    <cellStyle name="40% - Accent3 2 2 4 2 2 5" xfId="12944" xr:uid="{00000000-0005-0000-0000-0000A73F0000}"/>
    <cellStyle name="40% - Accent3 2 2 4 2 3" xfId="8160" xr:uid="{00000000-0005-0000-0000-0000A83F0000}"/>
    <cellStyle name="40% - Accent3 2 2 4 2 3 2" xfId="25356" xr:uid="{00000000-0005-0000-0000-0000A93F0000}"/>
    <cellStyle name="40% - Accent3 2 2 4 2 3 3" xfId="14955" xr:uid="{00000000-0005-0000-0000-0000AA3F0000}"/>
    <cellStyle name="40% - Accent3 2 2 4 2 4" xfId="4552" xr:uid="{00000000-0005-0000-0000-0000AB3F0000}"/>
    <cellStyle name="40% - Accent3 2 2 4 2 4 2" xfId="21748" xr:uid="{00000000-0005-0000-0000-0000AC3F0000}"/>
    <cellStyle name="40% - Accent3 2 2 4 2 5" xfId="18591" xr:uid="{00000000-0005-0000-0000-0000AD3F0000}"/>
    <cellStyle name="40% - Accent3 2 2 4 2 6" xfId="11347" xr:uid="{00000000-0005-0000-0000-0000AE3F0000}"/>
    <cellStyle name="40% - Accent3 2 2 4 3" xfId="1799" xr:uid="{00000000-0005-0000-0000-0000AF3F0000}"/>
    <cellStyle name="40% - Accent3 2 2 4 3 2" xfId="3388" xr:uid="{00000000-0005-0000-0000-0000B03F0000}"/>
    <cellStyle name="40% - Accent3 2 2 4 3 2 2" xfId="10153" xr:uid="{00000000-0005-0000-0000-0000B13F0000}"/>
    <cellStyle name="40% - Accent3 2 2 4 3 2 2 2" xfId="27349" xr:uid="{00000000-0005-0000-0000-0000B23F0000}"/>
    <cellStyle name="40% - Accent3 2 2 4 3 2 2 3" xfId="16948" xr:uid="{00000000-0005-0000-0000-0000B33F0000}"/>
    <cellStyle name="40% - Accent3 2 2 4 3 2 3" xfId="6545" xr:uid="{00000000-0005-0000-0000-0000B43F0000}"/>
    <cellStyle name="40% - Accent3 2 2 4 3 2 3 2" xfId="23741" xr:uid="{00000000-0005-0000-0000-0000B53F0000}"/>
    <cellStyle name="40% - Accent3 2 2 4 3 2 4" xfId="20584" xr:uid="{00000000-0005-0000-0000-0000B63F0000}"/>
    <cellStyle name="40% - Accent3 2 2 4 3 2 5" xfId="13340" xr:uid="{00000000-0005-0000-0000-0000B73F0000}"/>
    <cellStyle name="40% - Accent3 2 2 4 3 3" xfId="8568" xr:uid="{00000000-0005-0000-0000-0000B83F0000}"/>
    <cellStyle name="40% - Accent3 2 2 4 3 3 2" xfId="25764" xr:uid="{00000000-0005-0000-0000-0000B93F0000}"/>
    <cellStyle name="40% - Accent3 2 2 4 3 3 3" xfId="15363" xr:uid="{00000000-0005-0000-0000-0000BA3F0000}"/>
    <cellStyle name="40% - Accent3 2 2 4 3 4" xfId="4960" xr:uid="{00000000-0005-0000-0000-0000BB3F0000}"/>
    <cellStyle name="40% - Accent3 2 2 4 3 4 2" xfId="22156" xr:uid="{00000000-0005-0000-0000-0000BC3F0000}"/>
    <cellStyle name="40% - Accent3 2 2 4 3 5" xfId="18999" xr:uid="{00000000-0005-0000-0000-0000BD3F0000}"/>
    <cellStyle name="40% - Accent3 2 2 4 3 6" xfId="11755" xr:uid="{00000000-0005-0000-0000-0000BE3F0000}"/>
    <cellStyle name="40% - Accent3 2 2 4 4" xfId="2469" xr:uid="{00000000-0005-0000-0000-0000BF3F0000}"/>
    <cellStyle name="40% - Accent3 2 2 4 4 2" xfId="9234" xr:uid="{00000000-0005-0000-0000-0000C03F0000}"/>
    <cellStyle name="40% - Accent3 2 2 4 4 2 2" xfId="26430" xr:uid="{00000000-0005-0000-0000-0000C13F0000}"/>
    <cellStyle name="40% - Accent3 2 2 4 4 2 3" xfId="16029" xr:uid="{00000000-0005-0000-0000-0000C23F0000}"/>
    <cellStyle name="40% - Accent3 2 2 4 4 3" xfId="5626" xr:uid="{00000000-0005-0000-0000-0000C33F0000}"/>
    <cellStyle name="40% - Accent3 2 2 4 4 3 2" xfId="22822" xr:uid="{00000000-0005-0000-0000-0000C43F0000}"/>
    <cellStyle name="40% - Accent3 2 2 4 4 4" xfId="19665" xr:uid="{00000000-0005-0000-0000-0000C53F0000}"/>
    <cellStyle name="40% - Accent3 2 2 4 4 5" xfId="12421" xr:uid="{00000000-0005-0000-0000-0000C63F0000}"/>
    <cellStyle name="40% - Accent3 2 2 4 5" xfId="983" xr:uid="{00000000-0005-0000-0000-0000C73F0000}"/>
    <cellStyle name="40% - Accent3 2 2 4 5 2" xfId="7752" xr:uid="{00000000-0005-0000-0000-0000C83F0000}"/>
    <cellStyle name="40% - Accent3 2 2 4 5 2 2" xfId="24948" xr:uid="{00000000-0005-0000-0000-0000C93F0000}"/>
    <cellStyle name="40% - Accent3 2 2 4 5 3" xfId="18183" xr:uid="{00000000-0005-0000-0000-0000CA3F0000}"/>
    <cellStyle name="40% - Accent3 2 2 4 5 4" xfId="14547" xr:uid="{00000000-0005-0000-0000-0000CB3F0000}"/>
    <cellStyle name="40% - Accent3 2 2 4 6" xfId="6977" xr:uid="{00000000-0005-0000-0000-0000CC3F0000}"/>
    <cellStyle name="40% - Accent3 2 2 4 6 2" xfId="24173" xr:uid="{00000000-0005-0000-0000-0000CD3F0000}"/>
    <cellStyle name="40% - Accent3 2 2 4 6 3" xfId="13772" xr:uid="{00000000-0005-0000-0000-0000CE3F0000}"/>
    <cellStyle name="40% - Accent3 2 2 4 7" xfId="4144" xr:uid="{00000000-0005-0000-0000-0000CF3F0000}"/>
    <cellStyle name="40% - Accent3 2 2 4 7 2" xfId="21340" xr:uid="{00000000-0005-0000-0000-0000D03F0000}"/>
    <cellStyle name="40% - Accent3 2 2 4 8" xfId="17408" xr:uid="{00000000-0005-0000-0000-0000D13F0000}"/>
    <cellStyle name="40% - Accent3 2 2 4 9" xfId="10939" xr:uid="{00000000-0005-0000-0000-0000D23F0000}"/>
    <cellStyle name="40% - Accent3 2 2 5" xfId="871" xr:uid="{00000000-0005-0000-0000-0000D33F0000}"/>
    <cellStyle name="40% - Accent3 2 2 5 2" xfId="2569" xr:uid="{00000000-0005-0000-0000-0000D43F0000}"/>
    <cellStyle name="40% - Accent3 2 2 5 2 2" xfId="9334" xr:uid="{00000000-0005-0000-0000-0000D53F0000}"/>
    <cellStyle name="40% - Accent3 2 2 5 2 2 2" xfId="26530" xr:uid="{00000000-0005-0000-0000-0000D63F0000}"/>
    <cellStyle name="40% - Accent3 2 2 5 2 2 3" xfId="16129" xr:uid="{00000000-0005-0000-0000-0000D73F0000}"/>
    <cellStyle name="40% - Accent3 2 2 5 2 3" xfId="5726" xr:uid="{00000000-0005-0000-0000-0000D83F0000}"/>
    <cellStyle name="40% - Accent3 2 2 5 2 3 2" xfId="22922" xr:uid="{00000000-0005-0000-0000-0000D93F0000}"/>
    <cellStyle name="40% - Accent3 2 2 5 2 4" xfId="19765" xr:uid="{00000000-0005-0000-0000-0000DA3F0000}"/>
    <cellStyle name="40% - Accent3 2 2 5 2 5" xfId="12521" xr:uid="{00000000-0005-0000-0000-0000DB3F0000}"/>
    <cellStyle name="40% - Accent3 2 2 5 3" xfId="7640" xr:uid="{00000000-0005-0000-0000-0000DC3F0000}"/>
    <cellStyle name="40% - Accent3 2 2 5 3 2" xfId="24836" xr:uid="{00000000-0005-0000-0000-0000DD3F0000}"/>
    <cellStyle name="40% - Accent3 2 2 5 3 3" xfId="14435" xr:uid="{00000000-0005-0000-0000-0000DE3F0000}"/>
    <cellStyle name="40% - Accent3 2 2 5 4" xfId="4032" xr:uid="{00000000-0005-0000-0000-0000DF3F0000}"/>
    <cellStyle name="40% - Accent3 2 2 5 4 2" xfId="21228" xr:uid="{00000000-0005-0000-0000-0000E03F0000}"/>
    <cellStyle name="40% - Accent3 2 2 5 5" xfId="18071" xr:uid="{00000000-0005-0000-0000-0000E13F0000}"/>
    <cellStyle name="40% - Accent3 2 2 5 6" xfId="10827" xr:uid="{00000000-0005-0000-0000-0000E23F0000}"/>
    <cellStyle name="40% - Accent3 2 2 6" xfId="1279" xr:uid="{00000000-0005-0000-0000-0000E33F0000}"/>
    <cellStyle name="40% - Accent3 2 2 6 2" xfId="2880" xr:uid="{00000000-0005-0000-0000-0000E43F0000}"/>
    <cellStyle name="40% - Accent3 2 2 6 2 2" xfId="9645" xr:uid="{00000000-0005-0000-0000-0000E53F0000}"/>
    <cellStyle name="40% - Accent3 2 2 6 2 2 2" xfId="26841" xr:uid="{00000000-0005-0000-0000-0000E63F0000}"/>
    <cellStyle name="40% - Accent3 2 2 6 2 2 3" xfId="16440" xr:uid="{00000000-0005-0000-0000-0000E73F0000}"/>
    <cellStyle name="40% - Accent3 2 2 6 2 3" xfId="6037" xr:uid="{00000000-0005-0000-0000-0000E83F0000}"/>
    <cellStyle name="40% - Accent3 2 2 6 2 3 2" xfId="23233" xr:uid="{00000000-0005-0000-0000-0000E93F0000}"/>
    <cellStyle name="40% - Accent3 2 2 6 2 4" xfId="20076" xr:uid="{00000000-0005-0000-0000-0000EA3F0000}"/>
    <cellStyle name="40% - Accent3 2 2 6 2 5" xfId="12832" xr:uid="{00000000-0005-0000-0000-0000EB3F0000}"/>
    <cellStyle name="40% - Accent3 2 2 6 3" xfId="8048" xr:uid="{00000000-0005-0000-0000-0000EC3F0000}"/>
    <cellStyle name="40% - Accent3 2 2 6 3 2" xfId="25244" xr:uid="{00000000-0005-0000-0000-0000ED3F0000}"/>
    <cellStyle name="40% - Accent3 2 2 6 3 3" xfId="14843" xr:uid="{00000000-0005-0000-0000-0000EE3F0000}"/>
    <cellStyle name="40% - Accent3 2 2 6 4" xfId="4440" xr:uid="{00000000-0005-0000-0000-0000EF3F0000}"/>
    <cellStyle name="40% - Accent3 2 2 6 4 2" xfId="21636" xr:uid="{00000000-0005-0000-0000-0000F03F0000}"/>
    <cellStyle name="40% - Accent3 2 2 6 5" xfId="18479" xr:uid="{00000000-0005-0000-0000-0000F13F0000}"/>
    <cellStyle name="40% - Accent3 2 2 6 6" xfId="11235" xr:uid="{00000000-0005-0000-0000-0000F23F0000}"/>
    <cellStyle name="40% - Accent3 2 2 7" xfId="1687" xr:uid="{00000000-0005-0000-0000-0000F33F0000}"/>
    <cellStyle name="40% - Accent3 2 2 7 2" xfId="3276" xr:uid="{00000000-0005-0000-0000-0000F43F0000}"/>
    <cellStyle name="40% - Accent3 2 2 7 2 2" xfId="10041" xr:uid="{00000000-0005-0000-0000-0000F53F0000}"/>
    <cellStyle name="40% - Accent3 2 2 7 2 2 2" xfId="27237" xr:uid="{00000000-0005-0000-0000-0000F63F0000}"/>
    <cellStyle name="40% - Accent3 2 2 7 2 2 3" xfId="16836" xr:uid="{00000000-0005-0000-0000-0000F73F0000}"/>
    <cellStyle name="40% - Accent3 2 2 7 2 3" xfId="6433" xr:uid="{00000000-0005-0000-0000-0000F83F0000}"/>
    <cellStyle name="40% - Accent3 2 2 7 2 3 2" xfId="23629" xr:uid="{00000000-0005-0000-0000-0000F93F0000}"/>
    <cellStyle name="40% - Accent3 2 2 7 2 4" xfId="20472" xr:uid="{00000000-0005-0000-0000-0000FA3F0000}"/>
    <cellStyle name="40% - Accent3 2 2 7 2 5" xfId="13228" xr:uid="{00000000-0005-0000-0000-0000FB3F0000}"/>
    <cellStyle name="40% - Accent3 2 2 7 3" xfId="8456" xr:uid="{00000000-0005-0000-0000-0000FC3F0000}"/>
    <cellStyle name="40% - Accent3 2 2 7 3 2" xfId="25652" xr:uid="{00000000-0005-0000-0000-0000FD3F0000}"/>
    <cellStyle name="40% - Accent3 2 2 7 3 3" xfId="15251" xr:uid="{00000000-0005-0000-0000-0000FE3F0000}"/>
    <cellStyle name="40% - Accent3 2 2 7 4" xfId="4848" xr:uid="{00000000-0005-0000-0000-0000FF3F0000}"/>
    <cellStyle name="40% - Accent3 2 2 7 4 2" xfId="22044" xr:uid="{00000000-0005-0000-0000-000000400000}"/>
    <cellStyle name="40% - Accent3 2 2 7 5" xfId="18887" xr:uid="{00000000-0005-0000-0000-000001400000}"/>
    <cellStyle name="40% - Accent3 2 2 7 6" xfId="11643" xr:uid="{00000000-0005-0000-0000-000002400000}"/>
    <cellStyle name="40% - Accent3 2 2 8" xfId="2158" xr:uid="{00000000-0005-0000-0000-000003400000}"/>
    <cellStyle name="40% - Accent3 2 2 8 2" xfId="8924" xr:uid="{00000000-0005-0000-0000-000004400000}"/>
    <cellStyle name="40% - Accent3 2 2 8 2 2" xfId="26120" xr:uid="{00000000-0005-0000-0000-000005400000}"/>
    <cellStyle name="40% - Accent3 2 2 8 2 3" xfId="15719" xr:uid="{00000000-0005-0000-0000-000006400000}"/>
    <cellStyle name="40% - Accent3 2 2 8 3" xfId="5316" xr:uid="{00000000-0005-0000-0000-000007400000}"/>
    <cellStyle name="40% - Accent3 2 2 8 3 2" xfId="22512" xr:uid="{00000000-0005-0000-0000-000008400000}"/>
    <cellStyle name="40% - Accent3 2 2 8 4" xfId="19355" xr:uid="{00000000-0005-0000-0000-000009400000}"/>
    <cellStyle name="40% - Accent3 2 2 8 5" xfId="12111" xr:uid="{00000000-0005-0000-0000-00000A400000}"/>
    <cellStyle name="40% - Accent3 2 2 9" xfId="575" xr:uid="{00000000-0005-0000-0000-00000B400000}"/>
    <cellStyle name="40% - Accent3 2 2 9 2" xfId="7344" xr:uid="{00000000-0005-0000-0000-00000C400000}"/>
    <cellStyle name="40% - Accent3 2 2 9 2 2" xfId="24540" xr:uid="{00000000-0005-0000-0000-00000D400000}"/>
    <cellStyle name="40% - Accent3 2 2 9 3" xfId="17775" xr:uid="{00000000-0005-0000-0000-00000E400000}"/>
    <cellStyle name="40% - Accent3 2 2 9 4" xfId="14139" xr:uid="{00000000-0005-0000-0000-00000F400000}"/>
    <cellStyle name="40% - Accent3 2 3" xfId="118" xr:uid="{00000000-0005-0000-0000-000010400000}"/>
    <cellStyle name="40% - Accent3 2 3 10" xfId="6893" xr:uid="{00000000-0005-0000-0000-000011400000}"/>
    <cellStyle name="40% - Accent3 2 3 10 2" xfId="24089" xr:uid="{00000000-0005-0000-0000-000012400000}"/>
    <cellStyle name="40% - Accent3 2 3 10 3" xfId="13688" xr:uid="{00000000-0005-0000-0000-000013400000}"/>
    <cellStyle name="40% - Accent3 2 3 11" xfId="3764" xr:uid="{00000000-0005-0000-0000-000014400000}"/>
    <cellStyle name="40% - Accent3 2 3 11 2" xfId="20960" xr:uid="{00000000-0005-0000-0000-000015400000}"/>
    <cellStyle name="40% - Accent3 2 3 12" xfId="17324" xr:uid="{00000000-0005-0000-0000-000016400000}"/>
    <cellStyle name="40% - Accent3 2 3 13" xfId="27771" xr:uid="{00000000-0005-0000-0000-000017400000}"/>
    <cellStyle name="40% - Accent3 2 3 14" xfId="10559" xr:uid="{00000000-0005-0000-0000-000018400000}"/>
    <cellStyle name="40% - Accent3 2 3 2" xfId="322" xr:uid="{00000000-0005-0000-0000-000019400000}"/>
    <cellStyle name="40% - Accent3 2 3 2 10" xfId="27857" xr:uid="{00000000-0005-0000-0000-00001A400000}"/>
    <cellStyle name="40% - Accent3 2 3 2 11" xfId="10645" xr:uid="{00000000-0005-0000-0000-00001B400000}"/>
    <cellStyle name="40% - Accent3 2 3 2 2" xfId="1097" xr:uid="{00000000-0005-0000-0000-00001C400000}"/>
    <cellStyle name="40% - Accent3 2 3 2 2 2" xfId="2710" xr:uid="{00000000-0005-0000-0000-00001D400000}"/>
    <cellStyle name="40% - Accent3 2 3 2 2 2 2" xfId="9475" xr:uid="{00000000-0005-0000-0000-00001E400000}"/>
    <cellStyle name="40% - Accent3 2 3 2 2 2 2 2" xfId="26671" xr:uid="{00000000-0005-0000-0000-00001F400000}"/>
    <cellStyle name="40% - Accent3 2 3 2 2 2 2 3" xfId="16270" xr:uid="{00000000-0005-0000-0000-000020400000}"/>
    <cellStyle name="40% - Accent3 2 3 2 2 2 3" xfId="5867" xr:uid="{00000000-0005-0000-0000-000021400000}"/>
    <cellStyle name="40% - Accent3 2 3 2 2 2 3 2" xfId="23063" xr:uid="{00000000-0005-0000-0000-000022400000}"/>
    <cellStyle name="40% - Accent3 2 3 2 2 2 4" xfId="19906" xr:uid="{00000000-0005-0000-0000-000023400000}"/>
    <cellStyle name="40% - Accent3 2 3 2 2 2 5" xfId="12662" xr:uid="{00000000-0005-0000-0000-000024400000}"/>
    <cellStyle name="40% - Accent3 2 3 2 2 3" xfId="7866" xr:uid="{00000000-0005-0000-0000-000025400000}"/>
    <cellStyle name="40% - Accent3 2 3 2 2 3 2" xfId="25062" xr:uid="{00000000-0005-0000-0000-000026400000}"/>
    <cellStyle name="40% - Accent3 2 3 2 2 3 3" xfId="14661" xr:uid="{00000000-0005-0000-0000-000027400000}"/>
    <cellStyle name="40% - Accent3 2 3 2 2 4" xfId="4258" xr:uid="{00000000-0005-0000-0000-000028400000}"/>
    <cellStyle name="40% - Accent3 2 3 2 2 4 2" xfId="21454" xr:uid="{00000000-0005-0000-0000-000029400000}"/>
    <cellStyle name="40% - Accent3 2 3 2 2 5" xfId="18297" xr:uid="{00000000-0005-0000-0000-00002A400000}"/>
    <cellStyle name="40% - Accent3 2 3 2 2 6" xfId="11053" xr:uid="{00000000-0005-0000-0000-00002B400000}"/>
    <cellStyle name="40% - Accent3 2 3 2 3" xfId="1505" xr:uid="{00000000-0005-0000-0000-00002C400000}"/>
    <cellStyle name="40% - Accent3 2 3 2 3 2" xfId="3106" xr:uid="{00000000-0005-0000-0000-00002D400000}"/>
    <cellStyle name="40% - Accent3 2 3 2 3 2 2" xfId="9871" xr:uid="{00000000-0005-0000-0000-00002E400000}"/>
    <cellStyle name="40% - Accent3 2 3 2 3 2 2 2" xfId="27067" xr:uid="{00000000-0005-0000-0000-00002F400000}"/>
    <cellStyle name="40% - Accent3 2 3 2 3 2 2 3" xfId="16666" xr:uid="{00000000-0005-0000-0000-000030400000}"/>
    <cellStyle name="40% - Accent3 2 3 2 3 2 3" xfId="6263" xr:uid="{00000000-0005-0000-0000-000031400000}"/>
    <cellStyle name="40% - Accent3 2 3 2 3 2 3 2" xfId="23459" xr:uid="{00000000-0005-0000-0000-000032400000}"/>
    <cellStyle name="40% - Accent3 2 3 2 3 2 4" xfId="20302" xr:uid="{00000000-0005-0000-0000-000033400000}"/>
    <cellStyle name="40% - Accent3 2 3 2 3 2 5" xfId="13058" xr:uid="{00000000-0005-0000-0000-000034400000}"/>
    <cellStyle name="40% - Accent3 2 3 2 3 3" xfId="8274" xr:uid="{00000000-0005-0000-0000-000035400000}"/>
    <cellStyle name="40% - Accent3 2 3 2 3 3 2" xfId="25470" xr:uid="{00000000-0005-0000-0000-000036400000}"/>
    <cellStyle name="40% - Accent3 2 3 2 3 3 3" xfId="15069" xr:uid="{00000000-0005-0000-0000-000037400000}"/>
    <cellStyle name="40% - Accent3 2 3 2 3 4" xfId="4666" xr:uid="{00000000-0005-0000-0000-000038400000}"/>
    <cellStyle name="40% - Accent3 2 3 2 3 4 2" xfId="21862" xr:uid="{00000000-0005-0000-0000-000039400000}"/>
    <cellStyle name="40% - Accent3 2 3 2 3 5" xfId="18705" xr:uid="{00000000-0005-0000-0000-00003A400000}"/>
    <cellStyle name="40% - Accent3 2 3 2 3 6" xfId="11461" xr:uid="{00000000-0005-0000-0000-00003B400000}"/>
    <cellStyle name="40% - Accent3 2 3 2 4" xfId="1913" xr:uid="{00000000-0005-0000-0000-00003C400000}"/>
    <cellStyle name="40% - Accent3 2 3 2 4 2" xfId="3502" xr:uid="{00000000-0005-0000-0000-00003D400000}"/>
    <cellStyle name="40% - Accent3 2 3 2 4 2 2" xfId="10267" xr:uid="{00000000-0005-0000-0000-00003E400000}"/>
    <cellStyle name="40% - Accent3 2 3 2 4 2 2 2" xfId="27463" xr:uid="{00000000-0005-0000-0000-00003F400000}"/>
    <cellStyle name="40% - Accent3 2 3 2 4 2 2 3" xfId="17062" xr:uid="{00000000-0005-0000-0000-000040400000}"/>
    <cellStyle name="40% - Accent3 2 3 2 4 2 3" xfId="6659" xr:uid="{00000000-0005-0000-0000-000041400000}"/>
    <cellStyle name="40% - Accent3 2 3 2 4 2 3 2" xfId="23855" xr:uid="{00000000-0005-0000-0000-000042400000}"/>
    <cellStyle name="40% - Accent3 2 3 2 4 2 4" xfId="20698" xr:uid="{00000000-0005-0000-0000-000043400000}"/>
    <cellStyle name="40% - Accent3 2 3 2 4 2 5" xfId="13454" xr:uid="{00000000-0005-0000-0000-000044400000}"/>
    <cellStyle name="40% - Accent3 2 3 2 4 3" xfId="8682" xr:uid="{00000000-0005-0000-0000-000045400000}"/>
    <cellStyle name="40% - Accent3 2 3 2 4 3 2" xfId="25878" xr:uid="{00000000-0005-0000-0000-000046400000}"/>
    <cellStyle name="40% - Accent3 2 3 2 4 3 3" xfId="15477" xr:uid="{00000000-0005-0000-0000-000047400000}"/>
    <cellStyle name="40% - Accent3 2 3 2 4 4" xfId="5074" xr:uid="{00000000-0005-0000-0000-000048400000}"/>
    <cellStyle name="40% - Accent3 2 3 2 4 4 2" xfId="22270" xr:uid="{00000000-0005-0000-0000-000049400000}"/>
    <cellStyle name="40% - Accent3 2 3 2 4 5" xfId="19113" xr:uid="{00000000-0005-0000-0000-00004A400000}"/>
    <cellStyle name="40% - Accent3 2 3 2 4 6" xfId="11869" xr:uid="{00000000-0005-0000-0000-00004B400000}"/>
    <cellStyle name="40% - Accent3 2 3 2 5" xfId="2272" xr:uid="{00000000-0005-0000-0000-00004C400000}"/>
    <cellStyle name="40% - Accent3 2 3 2 5 2" xfId="9038" xr:uid="{00000000-0005-0000-0000-00004D400000}"/>
    <cellStyle name="40% - Accent3 2 3 2 5 2 2" xfId="26234" xr:uid="{00000000-0005-0000-0000-00004E400000}"/>
    <cellStyle name="40% - Accent3 2 3 2 5 2 3" xfId="15833" xr:uid="{00000000-0005-0000-0000-00004F400000}"/>
    <cellStyle name="40% - Accent3 2 3 2 5 3" xfId="5430" xr:uid="{00000000-0005-0000-0000-000050400000}"/>
    <cellStyle name="40% - Accent3 2 3 2 5 3 2" xfId="22626" xr:uid="{00000000-0005-0000-0000-000051400000}"/>
    <cellStyle name="40% - Accent3 2 3 2 5 4" xfId="19469" xr:uid="{00000000-0005-0000-0000-000052400000}"/>
    <cellStyle name="40% - Accent3 2 3 2 5 5" xfId="12225" xr:uid="{00000000-0005-0000-0000-000053400000}"/>
    <cellStyle name="40% - Accent3 2 3 2 6" xfId="689" xr:uid="{00000000-0005-0000-0000-000054400000}"/>
    <cellStyle name="40% - Accent3 2 3 2 6 2" xfId="7458" xr:uid="{00000000-0005-0000-0000-000055400000}"/>
    <cellStyle name="40% - Accent3 2 3 2 6 2 2" xfId="24654" xr:uid="{00000000-0005-0000-0000-000056400000}"/>
    <cellStyle name="40% - Accent3 2 3 2 6 3" xfId="17889" xr:uid="{00000000-0005-0000-0000-000057400000}"/>
    <cellStyle name="40% - Accent3 2 3 2 6 4" xfId="14253" xr:uid="{00000000-0005-0000-0000-000058400000}"/>
    <cellStyle name="40% - Accent3 2 3 2 7" xfId="7091" xr:uid="{00000000-0005-0000-0000-000059400000}"/>
    <cellStyle name="40% - Accent3 2 3 2 7 2" xfId="24287" xr:uid="{00000000-0005-0000-0000-00005A400000}"/>
    <cellStyle name="40% - Accent3 2 3 2 7 3" xfId="13886" xr:uid="{00000000-0005-0000-0000-00005B400000}"/>
    <cellStyle name="40% - Accent3 2 3 2 8" xfId="3850" xr:uid="{00000000-0005-0000-0000-00005C400000}"/>
    <cellStyle name="40% - Accent3 2 3 2 8 2" xfId="21046" xr:uid="{00000000-0005-0000-0000-00005D400000}"/>
    <cellStyle name="40% - Accent3 2 3 2 9" xfId="17522" xr:uid="{00000000-0005-0000-0000-00005E400000}"/>
    <cellStyle name="40% - Accent3 2 3 3" xfId="420" xr:uid="{00000000-0005-0000-0000-00005F400000}"/>
    <cellStyle name="40% - Accent3 2 3 3 10" xfId="27955" xr:uid="{00000000-0005-0000-0000-000060400000}"/>
    <cellStyle name="40% - Accent3 2 3 3 11" xfId="10743" xr:uid="{00000000-0005-0000-0000-000061400000}"/>
    <cellStyle name="40% - Accent3 2 3 3 2" xfId="1195" xr:uid="{00000000-0005-0000-0000-000062400000}"/>
    <cellStyle name="40% - Accent3 2 3 3 2 2" xfId="2808" xr:uid="{00000000-0005-0000-0000-000063400000}"/>
    <cellStyle name="40% - Accent3 2 3 3 2 2 2" xfId="9573" xr:uid="{00000000-0005-0000-0000-000064400000}"/>
    <cellStyle name="40% - Accent3 2 3 3 2 2 2 2" xfId="26769" xr:uid="{00000000-0005-0000-0000-000065400000}"/>
    <cellStyle name="40% - Accent3 2 3 3 2 2 2 3" xfId="16368" xr:uid="{00000000-0005-0000-0000-000066400000}"/>
    <cellStyle name="40% - Accent3 2 3 3 2 2 3" xfId="5965" xr:uid="{00000000-0005-0000-0000-000067400000}"/>
    <cellStyle name="40% - Accent3 2 3 3 2 2 3 2" xfId="23161" xr:uid="{00000000-0005-0000-0000-000068400000}"/>
    <cellStyle name="40% - Accent3 2 3 3 2 2 4" xfId="20004" xr:uid="{00000000-0005-0000-0000-000069400000}"/>
    <cellStyle name="40% - Accent3 2 3 3 2 2 5" xfId="12760" xr:uid="{00000000-0005-0000-0000-00006A400000}"/>
    <cellStyle name="40% - Accent3 2 3 3 2 3" xfId="7964" xr:uid="{00000000-0005-0000-0000-00006B400000}"/>
    <cellStyle name="40% - Accent3 2 3 3 2 3 2" xfId="25160" xr:uid="{00000000-0005-0000-0000-00006C400000}"/>
    <cellStyle name="40% - Accent3 2 3 3 2 3 3" xfId="14759" xr:uid="{00000000-0005-0000-0000-00006D400000}"/>
    <cellStyle name="40% - Accent3 2 3 3 2 4" xfId="4356" xr:uid="{00000000-0005-0000-0000-00006E400000}"/>
    <cellStyle name="40% - Accent3 2 3 3 2 4 2" xfId="21552" xr:uid="{00000000-0005-0000-0000-00006F400000}"/>
    <cellStyle name="40% - Accent3 2 3 3 2 5" xfId="18395" xr:uid="{00000000-0005-0000-0000-000070400000}"/>
    <cellStyle name="40% - Accent3 2 3 3 2 6" xfId="11151" xr:uid="{00000000-0005-0000-0000-000071400000}"/>
    <cellStyle name="40% - Accent3 2 3 3 3" xfId="1603" xr:uid="{00000000-0005-0000-0000-000072400000}"/>
    <cellStyle name="40% - Accent3 2 3 3 3 2" xfId="3204" xr:uid="{00000000-0005-0000-0000-000073400000}"/>
    <cellStyle name="40% - Accent3 2 3 3 3 2 2" xfId="9969" xr:uid="{00000000-0005-0000-0000-000074400000}"/>
    <cellStyle name="40% - Accent3 2 3 3 3 2 2 2" xfId="27165" xr:uid="{00000000-0005-0000-0000-000075400000}"/>
    <cellStyle name="40% - Accent3 2 3 3 3 2 2 3" xfId="16764" xr:uid="{00000000-0005-0000-0000-000076400000}"/>
    <cellStyle name="40% - Accent3 2 3 3 3 2 3" xfId="6361" xr:uid="{00000000-0005-0000-0000-000077400000}"/>
    <cellStyle name="40% - Accent3 2 3 3 3 2 3 2" xfId="23557" xr:uid="{00000000-0005-0000-0000-000078400000}"/>
    <cellStyle name="40% - Accent3 2 3 3 3 2 4" xfId="20400" xr:uid="{00000000-0005-0000-0000-000079400000}"/>
    <cellStyle name="40% - Accent3 2 3 3 3 2 5" xfId="13156" xr:uid="{00000000-0005-0000-0000-00007A400000}"/>
    <cellStyle name="40% - Accent3 2 3 3 3 3" xfId="8372" xr:uid="{00000000-0005-0000-0000-00007B400000}"/>
    <cellStyle name="40% - Accent3 2 3 3 3 3 2" xfId="25568" xr:uid="{00000000-0005-0000-0000-00007C400000}"/>
    <cellStyle name="40% - Accent3 2 3 3 3 3 3" xfId="15167" xr:uid="{00000000-0005-0000-0000-00007D400000}"/>
    <cellStyle name="40% - Accent3 2 3 3 3 4" xfId="4764" xr:uid="{00000000-0005-0000-0000-00007E400000}"/>
    <cellStyle name="40% - Accent3 2 3 3 3 4 2" xfId="21960" xr:uid="{00000000-0005-0000-0000-00007F400000}"/>
    <cellStyle name="40% - Accent3 2 3 3 3 5" xfId="18803" xr:uid="{00000000-0005-0000-0000-000080400000}"/>
    <cellStyle name="40% - Accent3 2 3 3 3 6" xfId="11559" xr:uid="{00000000-0005-0000-0000-000081400000}"/>
    <cellStyle name="40% - Accent3 2 3 3 4" xfId="2011" xr:uid="{00000000-0005-0000-0000-000082400000}"/>
    <cellStyle name="40% - Accent3 2 3 3 4 2" xfId="3600" xr:uid="{00000000-0005-0000-0000-000083400000}"/>
    <cellStyle name="40% - Accent3 2 3 3 4 2 2" xfId="10365" xr:uid="{00000000-0005-0000-0000-000084400000}"/>
    <cellStyle name="40% - Accent3 2 3 3 4 2 2 2" xfId="27561" xr:uid="{00000000-0005-0000-0000-000085400000}"/>
    <cellStyle name="40% - Accent3 2 3 3 4 2 2 3" xfId="17160" xr:uid="{00000000-0005-0000-0000-000086400000}"/>
    <cellStyle name="40% - Accent3 2 3 3 4 2 3" xfId="6757" xr:uid="{00000000-0005-0000-0000-000087400000}"/>
    <cellStyle name="40% - Accent3 2 3 3 4 2 3 2" xfId="23953" xr:uid="{00000000-0005-0000-0000-000088400000}"/>
    <cellStyle name="40% - Accent3 2 3 3 4 2 4" xfId="20796" xr:uid="{00000000-0005-0000-0000-000089400000}"/>
    <cellStyle name="40% - Accent3 2 3 3 4 2 5" xfId="13552" xr:uid="{00000000-0005-0000-0000-00008A400000}"/>
    <cellStyle name="40% - Accent3 2 3 3 4 3" xfId="8780" xr:uid="{00000000-0005-0000-0000-00008B400000}"/>
    <cellStyle name="40% - Accent3 2 3 3 4 3 2" xfId="25976" xr:uid="{00000000-0005-0000-0000-00008C400000}"/>
    <cellStyle name="40% - Accent3 2 3 3 4 3 3" xfId="15575" xr:uid="{00000000-0005-0000-0000-00008D400000}"/>
    <cellStyle name="40% - Accent3 2 3 3 4 4" xfId="5172" xr:uid="{00000000-0005-0000-0000-00008E400000}"/>
    <cellStyle name="40% - Accent3 2 3 3 4 4 2" xfId="22368" xr:uid="{00000000-0005-0000-0000-00008F400000}"/>
    <cellStyle name="40% - Accent3 2 3 3 4 5" xfId="19211" xr:uid="{00000000-0005-0000-0000-000090400000}"/>
    <cellStyle name="40% - Accent3 2 3 3 4 6" xfId="11967" xr:uid="{00000000-0005-0000-0000-000091400000}"/>
    <cellStyle name="40% - Accent3 2 3 3 5" xfId="2370" xr:uid="{00000000-0005-0000-0000-000092400000}"/>
    <cellStyle name="40% - Accent3 2 3 3 5 2" xfId="9136" xr:uid="{00000000-0005-0000-0000-000093400000}"/>
    <cellStyle name="40% - Accent3 2 3 3 5 2 2" xfId="26332" xr:uid="{00000000-0005-0000-0000-000094400000}"/>
    <cellStyle name="40% - Accent3 2 3 3 5 2 3" xfId="15931" xr:uid="{00000000-0005-0000-0000-000095400000}"/>
    <cellStyle name="40% - Accent3 2 3 3 5 3" xfId="5528" xr:uid="{00000000-0005-0000-0000-000096400000}"/>
    <cellStyle name="40% - Accent3 2 3 3 5 3 2" xfId="22724" xr:uid="{00000000-0005-0000-0000-000097400000}"/>
    <cellStyle name="40% - Accent3 2 3 3 5 4" xfId="19567" xr:uid="{00000000-0005-0000-0000-000098400000}"/>
    <cellStyle name="40% - Accent3 2 3 3 5 5" xfId="12323" xr:uid="{00000000-0005-0000-0000-000099400000}"/>
    <cellStyle name="40% - Accent3 2 3 3 6" xfId="787" xr:uid="{00000000-0005-0000-0000-00009A400000}"/>
    <cellStyle name="40% - Accent3 2 3 3 6 2" xfId="7556" xr:uid="{00000000-0005-0000-0000-00009B400000}"/>
    <cellStyle name="40% - Accent3 2 3 3 6 2 2" xfId="24752" xr:uid="{00000000-0005-0000-0000-00009C400000}"/>
    <cellStyle name="40% - Accent3 2 3 3 6 3" xfId="17987" xr:uid="{00000000-0005-0000-0000-00009D400000}"/>
    <cellStyle name="40% - Accent3 2 3 3 6 4" xfId="14351" xr:uid="{00000000-0005-0000-0000-00009E400000}"/>
    <cellStyle name="40% - Accent3 2 3 3 7" xfId="7189" xr:uid="{00000000-0005-0000-0000-00009F400000}"/>
    <cellStyle name="40% - Accent3 2 3 3 7 2" xfId="24385" xr:uid="{00000000-0005-0000-0000-0000A0400000}"/>
    <cellStyle name="40% - Accent3 2 3 3 7 3" xfId="13984" xr:uid="{00000000-0005-0000-0000-0000A1400000}"/>
    <cellStyle name="40% - Accent3 2 3 3 8" xfId="3948" xr:uid="{00000000-0005-0000-0000-0000A2400000}"/>
    <cellStyle name="40% - Accent3 2 3 3 8 2" xfId="21144" xr:uid="{00000000-0005-0000-0000-0000A3400000}"/>
    <cellStyle name="40% - Accent3 2 3 3 9" xfId="17620" xr:uid="{00000000-0005-0000-0000-0000A4400000}"/>
    <cellStyle name="40% - Accent3 2 3 4" xfId="236" xr:uid="{00000000-0005-0000-0000-0000A5400000}"/>
    <cellStyle name="40% - Accent3 2 3 4 2" xfId="1419" xr:uid="{00000000-0005-0000-0000-0000A6400000}"/>
    <cellStyle name="40% - Accent3 2 3 4 2 2" xfId="3020" xr:uid="{00000000-0005-0000-0000-0000A7400000}"/>
    <cellStyle name="40% - Accent3 2 3 4 2 2 2" xfId="9785" xr:uid="{00000000-0005-0000-0000-0000A8400000}"/>
    <cellStyle name="40% - Accent3 2 3 4 2 2 2 2" xfId="26981" xr:uid="{00000000-0005-0000-0000-0000A9400000}"/>
    <cellStyle name="40% - Accent3 2 3 4 2 2 2 3" xfId="16580" xr:uid="{00000000-0005-0000-0000-0000AA400000}"/>
    <cellStyle name="40% - Accent3 2 3 4 2 2 3" xfId="6177" xr:uid="{00000000-0005-0000-0000-0000AB400000}"/>
    <cellStyle name="40% - Accent3 2 3 4 2 2 3 2" xfId="23373" xr:uid="{00000000-0005-0000-0000-0000AC400000}"/>
    <cellStyle name="40% - Accent3 2 3 4 2 2 4" xfId="20216" xr:uid="{00000000-0005-0000-0000-0000AD400000}"/>
    <cellStyle name="40% - Accent3 2 3 4 2 2 5" xfId="12972" xr:uid="{00000000-0005-0000-0000-0000AE400000}"/>
    <cellStyle name="40% - Accent3 2 3 4 2 3" xfId="8188" xr:uid="{00000000-0005-0000-0000-0000AF400000}"/>
    <cellStyle name="40% - Accent3 2 3 4 2 3 2" xfId="25384" xr:uid="{00000000-0005-0000-0000-0000B0400000}"/>
    <cellStyle name="40% - Accent3 2 3 4 2 3 3" xfId="14983" xr:uid="{00000000-0005-0000-0000-0000B1400000}"/>
    <cellStyle name="40% - Accent3 2 3 4 2 4" xfId="4580" xr:uid="{00000000-0005-0000-0000-0000B2400000}"/>
    <cellStyle name="40% - Accent3 2 3 4 2 4 2" xfId="21776" xr:uid="{00000000-0005-0000-0000-0000B3400000}"/>
    <cellStyle name="40% - Accent3 2 3 4 2 5" xfId="18619" xr:uid="{00000000-0005-0000-0000-0000B4400000}"/>
    <cellStyle name="40% - Accent3 2 3 4 2 6" xfId="11375" xr:uid="{00000000-0005-0000-0000-0000B5400000}"/>
    <cellStyle name="40% - Accent3 2 3 4 3" xfId="1827" xr:uid="{00000000-0005-0000-0000-0000B6400000}"/>
    <cellStyle name="40% - Accent3 2 3 4 3 2" xfId="3416" xr:uid="{00000000-0005-0000-0000-0000B7400000}"/>
    <cellStyle name="40% - Accent3 2 3 4 3 2 2" xfId="10181" xr:uid="{00000000-0005-0000-0000-0000B8400000}"/>
    <cellStyle name="40% - Accent3 2 3 4 3 2 2 2" xfId="27377" xr:uid="{00000000-0005-0000-0000-0000B9400000}"/>
    <cellStyle name="40% - Accent3 2 3 4 3 2 2 3" xfId="16976" xr:uid="{00000000-0005-0000-0000-0000BA400000}"/>
    <cellStyle name="40% - Accent3 2 3 4 3 2 3" xfId="6573" xr:uid="{00000000-0005-0000-0000-0000BB400000}"/>
    <cellStyle name="40% - Accent3 2 3 4 3 2 3 2" xfId="23769" xr:uid="{00000000-0005-0000-0000-0000BC400000}"/>
    <cellStyle name="40% - Accent3 2 3 4 3 2 4" xfId="20612" xr:uid="{00000000-0005-0000-0000-0000BD400000}"/>
    <cellStyle name="40% - Accent3 2 3 4 3 2 5" xfId="13368" xr:uid="{00000000-0005-0000-0000-0000BE400000}"/>
    <cellStyle name="40% - Accent3 2 3 4 3 3" xfId="8596" xr:uid="{00000000-0005-0000-0000-0000BF400000}"/>
    <cellStyle name="40% - Accent3 2 3 4 3 3 2" xfId="25792" xr:uid="{00000000-0005-0000-0000-0000C0400000}"/>
    <cellStyle name="40% - Accent3 2 3 4 3 3 3" xfId="15391" xr:uid="{00000000-0005-0000-0000-0000C1400000}"/>
    <cellStyle name="40% - Accent3 2 3 4 3 4" xfId="4988" xr:uid="{00000000-0005-0000-0000-0000C2400000}"/>
    <cellStyle name="40% - Accent3 2 3 4 3 4 2" xfId="22184" xr:uid="{00000000-0005-0000-0000-0000C3400000}"/>
    <cellStyle name="40% - Accent3 2 3 4 3 5" xfId="19027" xr:uid="{00000000-0005-0000-0000-0000C4400000}"/>
    <cellStyle name="40% - Accent3 2 3 4 3 6" xfId="11783" xr:uid="{00000000-0005-0000-0000-0000C5400000}"/>
    <cellStyle name="40% - Accent3 2 3 4 4" xfId="2416" xr:uid="{00000000-0005-0000-0000-0000C6400000}"/>
    <cellStyle name="40% - Accent3 2 3 4 4 2" xfId="9181" xr:uid="{00000000-0005-0000-0000-0000C7400000}"/>
    <cellStyle name="40% - Accent3 2 3 4 4 2 2" xfId="26377" xr:uid="{00000000-0005-0000-0000-0000C8400000}"/>
    <cellStyle name="40% - Accent3 2 3 4 4 2 3" xfId="15976" xr:uid="{00000000-0005-0000-0000-0000C9400000}"/>
    <cellStyle name="40% - Accent3 2 3 4 4 3" xfId="5573" xr:uid="{00000000-0005-0000-0000-0000CA400000}"/>
    <cellStyle name="40% - Accent3 2 3 4 4 3 2" xfId="22769" xr:uid="{00000000-0005-0000-0000-0000CB400000}"/>
    <cellStyle name="40% - Accent3 2 3 4 4 4" xfId="19612" xr:uid="{00000000-0005-0000-0000-0000CC400000}"/>
    <cellStyle name="40% - Accent3 2 3 4 4 5" xfId="12368" xr:uid="{00000000-0005-0000-0000-0000CD400000}"/>
    <cellStyle name="40% - Accent3 2 3 4 5" xfId="1011" xr:uid="{00000000-0005-0000-0000-0000CE400000}"/>
    <cellStyle name="40% - Accent3 2 3 4 5 2" xfId="7780" xr:uid="{00000000-0005-0000-0000-0000CF400000}"/>
    <cellStyle name="40% - Accent3 2 3 4 5 2 2" xfId="24976" xr:uid="{00000000-0005-0000-0000-0000D0400000}"/>
    <cellStyle name="40% - Accent3 2 3 4 5 3" xfId="18211" xr:uid="{00000000-0005-0000-0000-0000D1400000}"/>
    <cellStyle name="40% - Accent3 2 3 4 5 4" xfId="14575" xr:uid="{00000000-0005-0000-0000-0000D2400000}"/>
    <cellStyle name="40% - Accent3 2 3 4 6" xfId="7005" xr:uid="{00000000-0005-0000-0000-0000D3400000}"/>
    <cellStyle name="40% - Accent3 2 3 4 6 2" xfId="24201" xr:uid="{00000000-0005-0000-0000-0000D4400000}"/>
    <cellStyle name="40% - Accent3 2 3 4 6 3" xfId="13800" xr:uid="{00000000-0005-0000-0000-0000D5400000}"/>
    <cellStyle name="40% - Accent3 2 3 4 7" xfId="4172" xr:uid="{00000000-0005-0000-0000-0000D6400000}"/>
    <cellStyle name="40% - Accent3 2 3 4 7 2" xfId="21368" xr:uid="{00000000-0005-0000-0000-0000D7400000}"/>
    <cellStyle name="40% - Accent3 2 3 4 8" xfId="17436" xr:uid="{00000000-0005-0000-0000-0000D8400000}"/>
    <cellStyle name="40% - Accent3 2 3 4 9" xfId="10967" xr:uid="{00000000-0005-0000-0000-0000D9400000}"/>
    <cellStyle name="40% - Accent3 2 3 5" xfId="899" xr:uid="{00000000-0005-0000-0000-0000DA400000}"/>
    <cellStyle name="40% - Accent3 2 3 5 2" xfId="2597" xr:uid="{00000000-0005-0000-0000-0000DB400000}"/>
    <cellStyle name="40% - Accent3 2 3 5 2 2" xfId="9362" xr:uid="{00000000-0005-0000-0000-0000DC400000}"/>
    <cellStyle name="40% - Accent3 2 3 5 2 2 2" xfId="26558" xr:uid="{00000000-0005-0000-0000-0000DD400000}"/>
    <cellStyle name="40% - Accent3 2 3 5 2 2 3" xfId="16157" xr:uid="{00000000-0005-0000-0000-0000DE400000}"/>
    <cellStyle name="40% - Accent3 2 3 5 2 3" xfId="5754" xr:uid="{00000000-0005-0000-0000-0000DF400000}"/>
    <cellStyle name="40% - Accent3 2 3 5 2 3 2" xfId="22950" xr:uid="{00000000-0005-0000-0000-0000E0400000}"/>
    <cellStyle name="40% - Accent3 2 3 5 2 4" xfId="19793" xr:uid="{00000000-0005-0000-0000-0000E1400000}"/>
    <cellStyle name="40% - Accent3 2 3 5 2 5" xfId="12549" xr:uid="{00000000-0005-0000-0000-0000E2400000}"/>
    <cellStyle name="40% - Accent3 2 3 5 3" xfId="7668" xr:uid="{00000000-0005-0000-0000-0000E3400000}"/>
    <cellStyle name="40% - Accent3 2 3 5 3 2" xfId="24864" xr:uid="{00000000-0005-0000-0000-0000E4400000}"/>
    <cellStyle name="40% - Accent3 2 3 5 3 3" xfId="14463" xr:uid="{00000000-0005-0000-0000-0000E5400000}"/>
    <cellStyle name="40% - Accent3 2 3 5 4" xfId="4060" xr:uid="{00000000-0005-0000-0000-0000E6400000}"/>
    <cellStyle name="40% - Accent3 2 3 5 4 2" xfId="21256" xr:uid="{00000000-0005-0000-0000-0000E7400000}"/>
    <cellStyle name="40% - Accent3 2 3 5 5" xfId="18099" xr:uid="{00000000-0005-0000-0000-0000E8400000}"/>
    <cellStyle name="40% - Accent3 2 3 5 6" xfId="10855" xr:uid="{00000000-0005-0000-0000-0000E9400000}"/>
    <cellStyle name="40% - Accent3 2 3 6" xfId="1307" xr:uid="{00000000-0005-0000-0000-0000EA400000}"/>
    <cellStyle name="40% - Accent3 2 3 6 2" xfId="2908" xr:uid="{00000000-0005-0000-0000-0000EB400000}"/>
    <cellStyle name="40% - Accent3 2 3 6 2 2" xfId="9673" xr:uid="{00000000-0005-0000-0000-0000EC400000}"/>
    <cellStyle name="40% - Accent3 2 3 6 2 2 2" xfId="26869" xr:uid="{00000000-0005-0000-0000-0000ED400000}"/>
    <cellStyle name="40% - Accent3 2 3 6 2 2 3" xfId="16468" xr:uid="{00000000-0005-0000-0000-0000EE400000}"/>
    <cellStyle name="40% - Accent3 2 3 6 2 3" xfId="6065" xr:uid="{00000000-0005-0000-0000-0000EF400000}"/>
    <cellStyle name="40% - Accent3 2 3 6 2 3 2" xfId="23261" xr:uid="{00000000-0005-0000-0000-0000F0400000}"/>
    <cellStyle name="40% - Accent3 2 3 6 2 4" xfId="20104" xr:uid="{00000000-0005-0000-0000-0000F1400000}"/>
    <cellStyle name="40% - Accent3 2 3 6 2 5" xfId="12860" xr:uid="{00000000-0005-0000-0000-0000F2400000}"/>
    <cellStyle name="40% - Accent3 2 3 6 3" xfId="8076" xr:uid="{00000000-0005-0000-0000-0000F3400000}"/>
    <cellStyle name="40% - Accent3 2 3 6 3 2" xfId="25272" xr:uid="{00000000-0005-0000-0000-0000F4400000}"/>
    <cellStyle name="40% - Accent3 2 3 6 3 3" xfId="14871" xr:uid="{00000000-0005-0000-0000-0000F5400000}"/>
    <cellStyle name="40% - Accent3 2 3 6 4" xfId="4468" xr:uid="{00000000-0005-0000-0000-0000F6400000}"/>
    <cellStyle name="40% - Accent3 2 3 6 4 2" xfId="21664" xr:uid="{00000000-0005-0000-0000-0000F7400000}"/>
    <cellStyle name="40% - Accent3 2 3 6 5" xfId="18507" xr:uid="{00000000-0005-0000-0000-0000F8400000}"/>
    <cellStyle name="40% - Accent3 2 3 6 6" xfId="11263" xr:uid="{00000000-0005-0000-0000-0000F9400000}"/>
    <cellStyle name="40% - Accent3 2 3 7" xfId="1715" xr:uid="{00000000-0005-0000-0000-0000FA400000}"/>
    <cellStyle name="40% - Accent3 2 3 7 2" xfId="3304" xr:uid="{00000000-0005-0000-0000-0000FB400000}"/>
    <cellStyle name="40% - Accent3 2 3 7 2 2" xfId="10069" xr:uid="{00000000-0005-0000-0000-0000FC400000}"/>
    <cellStyle name="40% - Accent3 2 3 7 2 2 2" xfId="27265" xr:uid="{00000000-0005-0000-0000-0000FD400000}"/>
    <cellStyle name="40% - Accent3 2 3 7 2 2 3" xfId="16864" xr:uid="{00000000-0005-0000-0000-0000FE400000}"/>
    <cellStyle name="40% - Accent3 2 3 7 2 3" xfId="6461" xr:uid="{00000000-0005-0000-0000-0000FF400000}"/>
    <cellStyle name="40% - Accent3 2 3 7 2 3 2" xfId="23657" xr:uid="{00000000-0005-0000-0000-000000410000}"/>
    <cellStyle name="40% - Accent3 2 3 7 2 4" xfId="20500" xr:uid="{00000000-0005-0000-0000-000001410000}"/>
    <cellStyle name="40% - Accent3 2 3 7 2 5" xfId="13256" xr:uid="{00000000-0005-0000-0000-000002410000}"/>
    <cellStyle name="40% - Accent3 2 3 7 3" xfId="8484" xr:uid="{00000000-0005-0000-0000-000003410000}"/>
    <cellStyle name="40% - Accent3 2 3 7 3 2" xfId="25680" xr:uid="{00000000-0005-0000-0000-000004410000}"/>
    <cellStyle name="40% - Accent3 2 3 7 3 3" xfId="15279" xr:uid="{00000000-0005-0000-0000-000005410000}"/>
    <cellStyle name="40% - Accent3 2 3 7 4" xfId="4876" xr:uid="{00000000-0005-0000-0000-000006410000}"/>
    <cellStyle name="40% - Accent3 2 3 7 4 2" xfId="22072" xr:uid="{00000000-0005-0000-0000-000007410000}"/>
    <cellStyle name="40% - Accent3 2 3 7 5" xfId="18915" xr:uid="{00000000-0005-0000-0000-000008410000}"/>
    <cellStyle name="40% - Accent3 2 3 7 6" xfId="11671" xr:uid="{00000000-0005-0000-0000-000009410000}"/>
    <cellStyle name="40% - Accent3 2 3 8" xfId="2186" xr:uid="{00000000-0005-0000-0000-00000A410000}"/>
    <cellStyle name="40% - Accent3 2 3 8 2" xfId="8952" xr:uid="{00000000-0005-0000-0000-00000B410000}"/>
    <cellStyle name="40% - Accent3 2 3 8 2 2" xfId="26148" xr:uid="{00000000-0005-0000-0000-00000C410000}"/>
    <cellStyle name="40% - Accent3 2 3 8 2 3" xfId="15747" xr:uid="{00000000-0005-0000-0000-00000D410000}"/>
    <cellStyle name="40% - Accent3 2 3 8 3" xfId="5344" xr:uid="{00000000-0005-0000-0000-00000E410000}"/>
    <cellStyle name="40% - Accent3 2 3 8 3 2" xfId="22540" xr:uid="{00000000-0005-0000-0000-00000F410000}"/>
    <cellStyle name="40% - Accent3 2 3 8 4" xfId="19383" xr:uid="{00000000-0005-0000-0000-000010410000}"/>
    <cellStyle name="40% - Accent3 2 3 8 5" xfId="12139" xr:uid="{00000000-0005-0000-0000-000011410000}"/>
    <cellStyle name="40% - Accent3 2 3 9" xfId="603" xr:uid="{00000000-0005-0000-0000-000012410000}"/>
    <cellStyle name="40% - Accent3 2 3 9 2" xfId="7372" xr:uid="{00000000-0005-0000-0000-000013410000}"/>
    <cellStyle name="40% - Accent3 2 3 9 2 2" xfId="24568" xr:uid="{00000000-0005-0000-0000-000014410000}"/>
    <cellStyle name="40% - Accent3 2 3 9 3" xfId="17803" xr:uid="{00000000-0005-0000-0000-000015410000}"/>
    <cellStyle name="40% - Accent3 2 3 9 4" xfId="14167" xr:uid="{00000000-0005-0000-0000-000016410000}"/>
    <cellStyle name="40% - Accent3 2 4" xfId="179" xr:uid="{00000000-0005-0000-0000-000017410000}"/>
    <cellStyle name="40% - Accent3 2 4 10" xfId="27716" xr:uid="{00000000-0005-0000-0000-000018410000}"/>
    <cellStyle name="40% - Accent3 2 4 11" xfId="10504" xr:uid="{00000000-0005-0000-0000-000019410000}"/>
    <cellStyle name="40% - Accent3 2 4 2" xfId="956" xr:uid="{00000000-0005-0000-0000-00001A410000}"/>
    <cellStyle name="40% - Accent3 2 4 2 2" xfId="2626" xr:uid="{00000000-0005-0000-0000-00001B410000}"/>
    <cellStyle name="40% - Accent3 2 4 2 2 2" xfId="9391" xr:uid="{00000000-0005-0000-0000-00001C410000}"/>
    <cellStyle name="40% - Accent3 2 4 2 2 2 2" xfId="26587" xr:uid="{00000000-0005-0000-0000-00001D410000}"/>
    <cellStyle name="40% - Accent3 2 4 2 2 2 3" xfId="16186" xr:uid="{00000000-0005-0000-0000-00001E410000}"/>
    <cellStyle name="40% - Accent3 2 4 2 2 3" xfId="5783" xr:uid="{00000000-0005-0000-0000-00001F410000}"/>
    <cellStyle name="40% - Accent3 2 4 2 2 3 2" xfId="22979" xr:uid="{00000000-0005-0000-0000-000020410000}"/>
    <cellStyle name="40% - Accent3 2 4 2 2 4" xfId="19822" xr:uid="{00000000-0005-0000-0000-000021410000}"/>
    <cellStyle name="40% - Accent3 2 4 2 2 5" xfId="12578" xr:uid="{00000000-0005-0000-0000-000022410000}"/>
    <cellStyle name="40% - Accent3 2 4 2 3" xfId="7725" xr:uid="{00000000-0005-0000-0000-000023410000}"/>
    <cellStyle name="40% - Accent3 2 4 2 3 2" xfId="24921" xr:uid="{00000000-0005-0000-0000-000024410000}"/>
    <cellStyle name="40% - Accent3 2 4 2 3 3" xfId="14520" xr:uid="{00000000-0005-0000-0000-000025410000}"/>
    <cellStyle name="40% - Accent3 2 4 2 4" xfId="4117" xr:uid="{00000000-0005-0000-0000-000026410000}"/>
    <cellStyle name="40% - Accent3 2 4 2 4 2" xfId="21313" xr:uid="{00000000-0005-0000-0000-000027410000}"/>
    <cellStyle name="40% - Accent3 2 4 2 5" xfId="18156" xr:uid="{00000000-0005-0000-0000-000028410000}"/>
    <cellStyle name="40% - Accent3 2 4 2 6" xfId="10912" xr:uid="{00000000-0005-0000-0000-000029410000}"/>
    <cellStyle name="40% - Accent3 2 4 3" xfId="1364" xr:uid="{00000000-0005-0000-0000-00002A410000}"/>
    <cellStyle name="40% - Accent3 2 4 3 2" xfId="2965" xr:uid="{00000000-0005-0000-0000-00002B410000}"/>
    <cellStyle name="40% - Accent3 2 4 3 2 2" xfId="9730" xr:uid="{00000000-0005-0000-0000-00002C410000}"/>
    <cellStyle name="40% - Accent3 2 4 3 2 2 2" xfId="26926" xr:uid="{00000000-0005-0000-0000-00002D410000}"/>
    <cellStyle name="40% - Accent3 2 4 3 2 2 3" xfId="16525" xr:uid="{00000000-0005-0000-0000-00002E410000}"/>
    <cellStyle name="40% - Accent3 2 4 3 2 3" xfId="6122" xr:uid="{00000000-0005-0000-0000-00002F410000}"/>
    <cellStyle name="40% - Accent3 2 4 3 2 3 2" xfId="23318" xr:uid="{00000000-0005-0000-0000-000030410000}"/>
    <cellStyle name="40% - Accent3 2 4 3 2 4" xfId="20161" xr:uid="{00000000-0005-0000-0000-000031410000}"/>
    <cellStyle name="40% - Accent3 2 4 3 2 5" xfId="12917" xr:uid="{00000000-0005-0000-0000-000032410000}"/>
    <cellStyle name="40% - Accent3 2 4 3 3" xfId="8133" xr:uid="{00000000-0005-0000-0000-000033410000}"/>
    <cellStyle name="40% - Accent3 2 4 3 3 2" xfId="25329" xr:uid="{00000000-0005-0000-0000-000034410000}"/>
    <cellStyle name="40% - Accent3 2 4 3 3 3" xfId="14928" xr:uid="{00000000-0005-0000-0000-000035410000}"/>
    <cellStyle name="40% - Accent3 2 4 3 4" xfId="4525" xr:uid="{00000000-0005-0000-0000-000036410000}"/>
    <cellStyle name="40% - Accent3 2 4 3 4 2" xfId="21721" xr:uid="{00000000-0005-0000-0000-000037410000}"/>
    <cellStyle name="40% - Accent3 2 4 3 5" xfId="18564" xr:uid="{00000000-0005-0000-0000-000038410000}"/>
    <cellStyle name="40% - Accent3 2 4 3 6" xfId="11320" xr:uid="{00000000-0005-0000-0000-000039410000}"/>
    <cellStyle name="40% - Accent3 2 4 4" xfId="1772" xr:uid="{00000000-0005-0000-0000-00003A410000}"/>
    <cellStyle name="40% - Accent3 2 4 4 2" xfId="3361" xr:uid="{00000000-0005-0000-0000-00003B410000}"/>
    <cellStyle name="40% - Accent3 2 4 4 2 2" xfId="10126" xr:uid="{00000000-0005-0000-0000-00003C410000}"/>
    <cellStyle name="40% - Accent3 2 4 4 2 2 2" xfId="27322" xr:uid="{00000000-0005-0000-0000-00003D410000}"/>
    <cellStyle name="40% - Accent3 2 4 4 2 2 3" xfId="16921" xr:uid="{00000000-0005-0000-0000-00003E410000}"/>
    <cellStyle name="40% - Accent3 2 4 4 2 3" xfId="6518" xr:uid="{00000000-0005-0000-0000-00003F410000}"/>
    <cellStyle name="40% - Accent3 2 4 4 2 3 2" xfId="23714" xr:uid="{00000000-0005-0000-0000-000040410000}"/>
    <cellStyle name="40% - Accent3 2 4 4 2 4" xfId="20557" xr:uid="{00000000-0005-0000-0000-000041410000}"/>
    <cellStyle name="40% - Accent3 2 4 4 2 5" xfId="13313" xr:uid="{00000000-0005-0000-0000-000042410000}"/>
    <cellStyle name="40% - Accent3 2 4 4 3" xfId="8541" xr:uid="{00000000-0005-0000-0000-000043410000}"/>
    <cellStyle name="40% - Accent3 2 4 4 3 2" xfId="25737" xr:uid="{00000000-0005-0000-0000-000044410000}"/>
    <cellStyle name="40% - Accent3 2 4 4 3 3" xfId="15336" xr:uid="{00000000-0005-0000-0000-000045410000}"/>
    <cellStyle name="40% - Accent3 2 4 4 4" xfId="4933" xr:uid="{00000000-0005-0000-0000-000046410000}"/>
    <cellStyle name="40% - Accent3 2 4 4 4 2" xfId="22129" xr:uid="{00000000-0005-0000-0000-000047410000}"/>
    <cellStyle name="40% - Accent3 2 4 4 5" xfId="18972" xr:uid="{00000000-0005-0000-0000-000048410000}"/>
    <cellStyle name="40% - Accent3 2 4 4 6" xfId="11728" xr:uid="{00000000-0005-0000-0000-000049410000}"/>
    <cellStyle name="40% - Accent3 2 4 5" xfId="2131" xr:uid="{00000000-0005-0000-0000-00004A410000}"/>
    <cellStyle name="40% - Accent3 2 4 5 2" xfId="8897" xr:uid="{00000000-0005-0000-0000-00004B410000}"/>
    <cellStyle name="40% - Accent3 2 4 5 2 2" xfId="26093" xr:uid="{00000000-0005-0000-0000-00004C410000}"/>
    <cellStyle name="40% - Accent3 2 4 5 2 3" xfId="15692" xr:uid="{00000000-0005-0000-0000-00004D410000}"/>
    <cellStyle name="40% - Accent3 2 4 5 3" xfId="5289" xr:uid="{00000000-0005-0000-0000-00004E410000}"/>
    <cellStyle name="40% - Accent3 2 4 5 3 2" xfId="22485" xr:uid="{00000000-0005-0000-0000-00004F410000}"/>
    <cellStyle name="40% - Accent3 2 4 5 4" xfId="19328" xr:uid="{00000000-0005-0000-0000-000050410000}"/>
    <cellStyle name="40% - Accent3 2 4 5 5" xfId="12084" xr:uid="{00000000-0005-0000-0000-000051410000}"/>
    <cellStyle name="40% - Accent3 2 4 6" xfId="548" xr:uid="{00000000-0005-0000-0000-000052410000}"/>
    <cellStyle name="40% - Accent3 2 4 6 2" xfId="7317" xr:uid="{00000000-0005-0000-0000-000053410000}"/>
    <cellStyle name="40% - Accent3 2 4 6 2 2" xfId="24513" xr:uid="{00000000-0005-0000-0000-000054410000}"/>
    <cellStyle name="40% - Accent3 2 4 6 3" xfId="17748" xr:uid="{00000000-0005-0000-0000-000055410000}"/>
    <cellStyle name="40% - Accent3 2 4 6 4" xfId="14112" xr:uid="{00000000-0005-0000-0000-000056410000}"/>
    <cellStyle name="40% - Accent3 2 4 7" xfId="6950" xr:uid="{00000000-0005-0000-0000-000057410000}"/>
    <cellStyle name="40% - Accent3 2 4 7 2" xfId="24146" xr:uid="{00000000-0005-0000-0000-000058410000}"/>
    <cellStyle name="40% - Accent3 2 4 7 3" xfId="13745" xr:uid="{00000000-0005-0000-0000-000059410000}"/>
    <cellStyle name="40% - Accent3 2 4 8" xfId="3709" xr:uid="{00000000-0005-0000-0000-00005A410000}"/>
    <cellStyle name="40% - Accent3 2 4 8 2" xfId="20905" xr:uid="{00000000-0005-0000-0000-00005B410000}"/>
    <cellStyle name="40% - Accent3 2 4 9" xfId="17381" xr:uid="{00000000-0005-0000-0000-00005C410000}"/>
    <cellStyle name="40% - Accent3 2 5" xfId="267" xr:uid="{00000000-0005-0000-0000-00005D410000}"/>
    <cellStyle name="40% - Accent3 2 5 10" xfId="27802" xr:uid="{00000000-0005-0000-0000-00005E410000}"/>
    <cellStyle name="40% - Accent3 2 5 11" xfId="10590" xr:uid="{00000000-0005-0000-0000-00005F410000}"/>
    <cellStyle name="40% - Accent3 2 5 2" xfId="1042" xr:uid="{00000000-0005-0000-0000-000060410000}"/>
    <cellStyle name="40% - Accent3 2 5 2 2" xfId="2655" xr:uid="{00000000-0005-0000-0000-000061410000}"/>
    <cellStyle name="40% - Accent3 2 5 2 2 2" xfId="9420" xr:uid="{00000000-0005-0000-0000-000062410000}"/>
    <cellStyle name="40% - Accent3 2 5 2 2 2 2" xfId="26616" xr:uid="{00000000-0005-0000-0000-000063410000}"/>
    <cellStyle name="40% - Accent3 2 5 2 2 2 3" xfId="16215" xr:uid="{00000000-0005-0000-0000-000064410000}"/>
    <cellStyle name="40% - Accent3 2 5 2 2 3" xfId="5812" xr:uid="{00000000-0005-0000-0000-000065410000}"/>
    <cellStyle name="40% - Accent3 2 5 2 2 3 2" xfId="23008" xr:uid="{00000000-0005-0000-0000-000066410000}"/>
    <cellStyle name="40% - Accent3 2 5 2 2 4" xfId="19851" xr:uid="{00000000-0005-0000-0000-000067410000}"/>
    <cellStyle name="40% - Accent3 2 5 2 2 5" xfId="12607" xr:uid="{00000000-0005-0000-0000-000068410000}"/>
    <cellStyle name="40% - Accent3 2 5 2 3" xfId="7811" xr:uid="{00000000-0005-0000-0000-000069410000}"/>
    <cellStyle name="40% - Accent3 2 5 2 3 2" xfId="25007" xr:uid="{00000000-0005-0000-0000-00006A410000}"/>
    <cellStyle name="40% - Accent3 2 5 2 3 3" xfId="14606" xr:uid="{00000000-0005-0000-0000-00006B410000}"/>
    <cellStyle name="40% - Accent3 2 5 2 4" xfId="4203" xr:uid="{00000000-0005-0000-0000-00006C410000}"/>
    <cellStyle name="40% - Accent3 2 5 2 4 2" xfId="21399" xr:uid="{00000000-0005-0000-0000-00006D410000}"/>
    <cellStyle name="40% - Accent3 2 5 2 5" xfId="18242" xr:uid="{00000000-0005-0000-0000-00006E410000}"/>
    <cellStyle name="40% - Accent3 2 5 2 6" xfId="10998" xr:uid="{00000000-0005-0000-0000-00006F410000}"/>
    <cellStyle name="40% - Accent3 2 5 3" xfId="1450" xr:uid="{00000000-0005-0000-0000-000070410000}"/>
    <cellStyle name="40% - Accent3 2 5 3 2" xfId="3051" xr:uid="{00000000-0005-0000-0000-000071410000}"/>
    <cellStyle name="40% - Accent3 2 5 3 2 2" xfId="9816" xr:uid="{00000000-0005-0000-0000-000072410000}"/>
    <cellStyle name="40% - Accent3 2 5 3 2 2 2" xfId="27012" xr:uid="{00000000-0005-0000-0000-000073410000}"/>
    <cellStyle name="40% - Accent3 2 5 3 2 2 3" xfId="16611" xr:uid="{00000000-0005-0000-0000-000074410000}"/>
    <cellStyle name="40% - Accent3 2 5 3 2 3" xfId="6208" xr:uid="{00000000-0005-0000-0000-000075410000}"/>
    <cellStyle name="40% - Accent3 2 5 3 2 3 2" xfId="23404" xr:uid="{00000000-0005-0000-0000-000076410000}"/>
    <cellStyle name="40% - Accent3 2 5 3 2 4" xfId="20247" xr:uid="{00000000-0005-0000-0000-000077410000}"/>
    <cellStyle name="40% - Accent3 2 5 3 2 5" xfId="13003" xr:uid="{00000000-0005-0000-0000-000078410000}"/>
    <cellStyle name="40% - Accent3 2 5 3 3" xfId="8219" xr:uid="{00000000-0005-0000-0000-000079410000}"/>
    <cellStyle name="40% - Accent3 2 5 3 3 2" xfId="25415" xr:uid="{00000000-0005-0000-0000-00007A410000}"/>
    <cellStyle name="40% - Accent3 2 5 3 3 3" xfId="15014" xr:uid="{00000000-0005-0000-0000-00007B410000}"/>
    <cellStyle name="40% - Accent3 2 5 3 4" xfId="4611" xr:uid="{00000000-0005-0000-0000-00007C410000}"/>
    <cellStyle name="40% - Accent3 2 5 3 4 2" xfId="21807" xr:uid="{00000000-0005-0000-0000-00007D410000}"/>
    <cellStyle name="40% - Accent3 2 5 3 5" xfId="18650" xr:uid="{00000000-0005-0000-0000-00007E410000}"/>
    <cellStyle name="40% - Accent3 2 5 3 6" xfId="11406" xr:uid="{00000000-0005-0000-0000-00007F410000}"/>
    <cellStyle name="40% - Accent3 2 5 4" xfId="1858" xr:uid="{00000000-0005-0000-0000-000080410000}"/>
    <cellStyle name="40% - Accent3 2 5 4 2" xfId="3447" xr:uid="{00000000-0005-0000-0000-000081410000}"/>
    <cellStyle name="40% - Accent3 2 5 4 2 2" xfId="10212" xr:uid="{00000000-0005-0000-0000-000082410000}"/>
    <cellStyle name="40% - Accent3 2 5 4 2 2 2" xfId="27408" xr:uid="{00000000-0005-0000-0000-000083410000}"/>
    <cellStyle name="40% - Accent3 2 5 4 2 2 3" xfId="17007" xr:uid="{00000000-0005-0000-0000-000084410000}"/>
    <cellStyle name="40% - Accent3 2 5 4 2 3" xfId="6604" xr:uid="{00000000-0005-0000-0000-000085410000}"/>
    <cellStyle name="40% - Accent3 2 5 4 2 3 2" xfId="23800" xr:uid="{00000000-0005-0000-0000-000086410000}"/>
    <cellStyle name="40% - Accent3 2 5 4 2 4" xfId="20643" xr:uid="{00000000-0005-0000-0000-000087410000}"/>
    <cellStyle name="40% - Accent3 2 5 4 2 5" xfId="13399" xr:uid="{00000000-0005-0000-0000-000088410000}"/>
    <cellStyle name="40% - Accent3 2 5 4 3" xfId="8627" xr:uid="{00000000-0005-0000-0000-000089410000}"/>
    <cellStyle name="40% - Accent3 2 5 4 3 2" xfId="25823" xr:uid="{00000000-0005-0000-0000-00008A410000}"/>
    <cellStyle name="40% - Accent3 2 5 4 3 3" xfId="15422" xr:uid="{00000000-0005-0000-0000-00008B410000}"/>
    <cellStyle name="40% - Accent3 2 5 4 4" xfId="5019" xr:uid="{00000000-0005-0000-0000-00008C410000}"/>
    <cellStyle name="40% - Accent3 2 5 4 4 2" xfId="22215" xr:uid="{00000000-0005-0000-0000-00008D410000}"/>
    <cellStyle name="40% - Accent3 2 5 4 5" xfId="19058" xr:uid="{00000000-0005-0000-0000-00008E410000}"/>
    <cellStyle name="40% - Accent3 2 5 4 6" xfId="11814" xr:uid="{00000000-0005-0000-0000-00008F410000}"/>
    <cellStyle name="40% - Accent3 2 5 5" xfId="2217" xr:uid="{00000000-0005-0000-0000-000090410000}"/>
    <cellStyle name="40% - Accent3 2 5 5 2" xfId="8983" xr:uid="{00000000-0005-0000-0000-000091410000}"/>
    <cellStyle name="40% - Accent3 2 5 5 2 2" xfId="26179" xr:uid="{00000000-0005-0000-0000-000092410000}"/>
    <cellStyle name="40% - Accent3 2 5 5 2 3" xfId="15778" xr:uid="{00000000-0005-0000-0000-000093410000}"/>
    <cellStyle name="40% - Accent3 2 5 5 3" xfId="5375" xr:uid="{00000000-0005-0000-0000-000094410000}"/>
    <cellStyle name="40% - Accent3 2 5 5 3 2" xfId="22571" xr:uid="{00000000-0005-0000-0000-000095410000}"/>
    <cellStyle name="40% - Accent3 2 5 5 4" xfId="19414" xr:uid="{00000000-0005-0000-0000-000096410000}"/>
    <cellStyle name="40% - Accent3 2 5 5 5" xfId="12170" xr:uid="{00000000-0005-0000-0000-000097410000}"/>
    <cellStyle name="40% - Accent3 2 5 6" xfId="634" xr:uid="{00000000-0005-0000-0000-000098410000}"/>
    <cellStyle name="40% - Accent3 2 5 6 2" xfId="7403" xr:uid="{00000000-0005-0000-0000-000099410000}"/>
    <cellStyle name="40% - Accent3 2 5 6 2 2" xfId="24599" xr:uid="{00000000-0005-0000-0000-00009A410000}"/>
    <cellStyle name="40% - Accent3 2 5 6 3" xfId="17834" xr:uid="{00000000-0005-0000-0000-00009B410000}"/>
    <cellStyle name="40% - Accent3 2 5 6 4" xfId="14198" xr:uid="{00000000-0005-0000-0000-00009C410000}"/>
    <cellStyle name="40% - Accent3 2 5 7" xfId="7036" xr:uid="{00000000-0005-0000-0000-00009D410000}"/>
    <cellStyle name="40% - Accent3 2 5 7 2" xfId="24232" xr:uid="{00000000-0005-0000-0000-00009E410000}"/>
    <cellStyle name="40% - Accent3 2 5 7 3" xfId="13831" xr:uid="{00000000-0005-0000-0000-00009F410000}"/>
    <cellStyle name="40% - Accent3 2 5 8" xfId="3795" xr:uid="{00000000-0005-0000-0000-0000A0410000}"/>
    <cellStyle name="40% - Accent3 2 5 8 2" xfId="20991" xr:uid="{00000000-0005-0000-0000-0000A1410000}"/>
    <cellStyle name="40% - Accent3 2 5 9" xfId="17467" xr:uid="{00000000-0005-0000-0000-0000A2410000}"/>
    <cellStyle name="40% - Accent3 2 6" xfId="365" xr:uid="{00000000-0005-0000-0000-0000A3410000}"/>
    <cellStyle name="40% - Accent3 2 6 10" xfId="27900" xr:uid="{00000000-0005-0000-0000-0000A4410000}"/>
    <cellStyle name="40% - Accent3 2 6 11" xfId="10688" xr:uid="{00000000-0005-0000-0000-0000A5410000}"/>
    <cellStyle name="40% - Accent3 2 6 2" xfId="1140" xr:uid="{00000000-0005-0000-0000-0000A6410000}"/>
    <cellStyle name="40% - Accent3 2 6 2 2" xfId="2753" xr:uid="{00000000-0005-0000-0000-0000A7410000}"/>
    <cellStyle name="40% - Accent3 2 6 2 2 2" xfId="9518" xr:uid="{00000000-0005-0000-0000-0000A8410000}"/>
    <cellStyle name="40% - Accent3 2 6 2 2 2 2" xfId="26714" xr:uid="{00000000-0005-0000-0000-0000A9410000}"/>
    <cellStyle name="40% - Accent3 2 6 2 2 2 3" xfId="16313" xr:uid="{00000000-0005-0000-0000-0000AA410000}"/>
    <cellStyle name="40% - Accent3 2 6 2 2 3" xfId="5910" xr:uid="{00000000-0005-0000-0000-0000AB410000}"/>
    <cellStyle name="40% - Accent3 2 6 2 2 3 2" xfId="23106" xr:uid="{00000000-0005-0000-0000-0000AC410000}"/>
    <cellStyle name="40% - Accent3 2 6 2 2 4" xfId="19949" xr:uid="{00000000-0005-0000-0000-0000AD410000}"/>
    <cellStyle name="40% - Accent3 2 6 2 2 5" xfId="12705" xr:uid="{00000000-0005-0000-0000-0000AE410000}"/>
    <cellStyle name="40% - Accent3 2 6 2 3" xfId="7909" xr:uid="{00000000-0005-0000-0000-0000AF410000}"/>
    <cellStyle name="40% - Accent3 2 6 2 3 2" xfId="25105" xr:uid="{00000000-0005-0000-0000-0000B0410000}"/>
    <cellStyle name="40% - Accent3 2 6 2 3 3" xfId="14704" xr:uid="{00000000-0005-0000-0000-0000B1410000}"/>
    <cellStyle name="40% - Accent3 2 6 2 4" xfId="4301" xr:uid="{00000000-0005-0000-0000-0000B2410000}"/>
    <cellStyle name="40% - Accent3 2 6 2 4 2" xfId="21497" xr:uid="{00000000-0005-0000-0000-0000B3410000}"/>
    <cellStyle name="40% - Accent3 2 6 2 5" xfId="18340" xr:uid="{00000000-0005-0000-0000-0000B4410000}"/>
    <cellStyle name="40% - Accent3 2 6 2 6" xfId="11096" xr:uid="{00000000-0005-0000-0000-0000B5410000}"/>
    <cellStyle name="40% - Accent3 2 6 3" xfId="1548" xr:uid="{00000000-0005-0000-0000-0000B6410000}"/>
    <cellStyle name="40% - Accent3 2 6 3 2" xfId="3149" xr:uid="{00000000-0005-0000-0000-0000B7410000}"/>
    <cellStyle name="40% - Accent3 2 6 3 2 2" xfId="9914" xr:uid="{00000000-0005-0000-0000-0000B8410000}"/>
    <cellStyle name="40% - Accent3 2 6 3 2 2 2" xfId="27110" xr:uid="{00000000-0005-0000-0000-0000B9410000}"/>
    <cellStyle name="40% - Accent3 2 6 3 2 2 3" xfId="16709" xr:uid="{00000000-0005-0000-0000-0000BA410000}"/>
    <cellStyle name="40% - Accent3 2 6 3 2 3" xfId="6306" xr:uid="{00000000-0005-0000-0000-0000BB410000}"/>
    <cellStyle name="40% - Accent3 2 6 3 2 3 2" xfId="23502" xr:uid="{00000000-0005-0000-0000-0000BC410000}"/>
    <cellStyle name="40% - Accent3 2 6 3 2 4" xfId="20345" xr:uid="{00000000-0005-0000-0000-0000BD410000}"/>
    <cellStyle name="40% - Accent3 2 6 3 2 5" xfId="13101" xr:uid="{00000000-0005-0000-0000-0000BE410000}"/>
    <cellStyle name="40% - Accent3 2 6 3 3" xfId="8317" xr:uid="{00000000-0005-0000-0000-0000BF410000}"/>
    <cellStyle name="40% - Accent3 2 6 3 3 2" xfId="25513" xr:uid="{00000000-0005-0000-0000-0000C0410000}"/>
    <cellStyle name="40% - Accent3 2 6 3 3 3" xfId="15112" xr:uid="{00000000-0005-0000-0000-0000C1410000}"/>
    <cellStyle name="40% - Accent3 2 6 3 4" xfId="4709" xr:uid="{00000000-0005-0000-0000-0000C2410000}"/>
    <cellStyle name="40% - Accent3 2 6 3 4 2" xfId="21905" xr:uid="{00000000-0005-0000-0000-0000C3410000}"/>
    <cellStyle name="40% - Accent3 2 6 3 5" xfId="18748" xr:uid="{00000000-0005-0000-0000-0000C4410000}"/>
    <cellStyle name="40% - Accent3 2 6 3 6" xfId="11504" xr:uid="{00000000-0005-0000-0000-0000C5410000}"/>
    <cellStyle name="40% - Accent3 2 6 4" xfId="1956" xr:uid="{00000000-0005-0000-0000-0000C6410000}"/>
    <cellStyle name="40% - Accent3 2 6 4 2" xfId="3545" xr:uid="{00000000-0005-0000-0000-0000C7410000}"/>
    <cellStyle name="40% - Accent3 2 6 4 2 2" xfId="10310" xr:uid="{00000000-0005-0000-0000-0000C8410000}"/>
    <cellStyle name="40% - Accent3 2 6 4 2 2 2" xfId="27506" xr:uid="{00000000-0005-0000-0000-0000C9410000}"/>
    <cellStyle name="40% - Accent3 2 6 4 2 2 3" xfId="17105" xr:uid="{00000000-0005-0000-0000-0000CA410000}"/>
    <cellStyle name="40% - Accent3 2 6 4 2 3" xfId="6702" xr:uid="{00000000-0005-0000-0000-0000CB410000}"/>
    <cellStyle name="40% - Accent3 2 6 4 2 3 2" xfId="23898" xr:uid="{00000000-0005-0000-0000-0000CC410000}"/>
    <cellStyle name="40% - Accent3 2 6 4 2 4" xfId="20741" xr:uid="{00000000-0005-0000-0000-0000CD410000}"/>
    <cellStyle name="40% - Accent3 2 6 4 2 5" xfId="13497" xr:uid="{00000000-0005-0000-0000-0000CE410000}"/>
    <cellStyle name="40% - Accent3 2 6 4 3" xfId="8725" xr:uid="{00000000-0005-0000-0000-0000CF410000}"/>
    <cellStyle name="40% - Accent3 2 6 4 3 2" xfId="25921" xr:uid="{00000000-0005-0000-0000-0000D0410000}"/>
    <cellStyle name="40% - Accent3 2 6 4 3 3" xfId="15520" xr:uid="{00000000-0005-0000-0000-0000D1410000}"/>
    <cellStyle name="40% - Accent3 2 6 4 4" xfId="5117" xr:uid="{00000000-0005-0000-0000-0000D2410000}"/>
    <cellStyle name="40% - Accent3 2 6 4 4 2" xfId="22313" xr:uid="{00000000-0005-0000-0000-0000D3410000}"/>
    <cellStyle name="40% - Accent3 2 6 4 5" xfId="19156" xr:uid="{00000000-0005-0000-0000-0000D4410000}"/>
    <cellStyle name="40% - Accent3 2 6 4 6" xfId="11912" xr:uid="{00000000-0005-0000-0000-0000D5410000}"/>
    <cellStyle name="40% - Accent3 2 6 5" xfId="2315" xr:uid="{00000000-0005-0000-0000-0000D6410000}"/>
    <cellStyle name="40% - Accent3 2 6 5 2" xfId="9081" xr:uid="{00000000-0005-0000-0000-0000D7410000}"/>
    <cellStyle name="40% - Accent3 2 6 5 2 2" xfId="26277" xr:uid="{00000000-0005-0000-0000-0000D8410000}"/>
    <cellStyle name="40% - Accent3 2 6 5 2 3" xfId="15876" xr:uid="{00000000-0005-0000-0000-0000D9410000}"/>
    <cellStyle name="40% - Accent3 2 6 5 3" xfId="5473" xr:uid="{00000000-0005-0000-0000-0000DA410000}"/>
    <cellStyle name="40% - Accent3 2 6 5 3 2" xfId="22669" xr:uid="{00000000-0005-0000-0000-0000DB410000}"/>
    <cellStyle name="40% - Accent3 2 6 5 4" xfId="19512" xr:uid="{00000000-0005-0000-0000-0000DC410000}"/>
    <cellStyle name="40% - Accent3 2 6 5 5" xfId="12268" xr:uid="{00000000-0005-0000-0000-0000DD410000}"/>
    <cellStyle name="40% - Accent3 2 6 6" xfId="732" xr:uid="{00000000-0005-0000-0000-0000DE410000}"/>
    <cellStyle name="40% - Accent3 2 6 6 2" xfId="7501" xr:uid="{00000000-0005-0000-0000-0000DF410000}"/>
    <cellStyle name="40% - Accent3 2 6 6 2 2" xfId="24697" xr:uid="{00000000-0005-0000-0000-0000E0410000}"/>
    <cellStyle name="40% - Accent3 2 6 6 3" xfId="17932" xr:uid="{00000000-0005-0000-0000-0000E1410000}"/>
    <cellStyle name="40% - Accent3 2 6 6 4" xfId="14296" xr:uid="{00000000-0005-0000-0000-0000E2410000}"/>
    <cellStyle name="40% - Accent3 2 6 7" xfId="7134" xr:uid="{00000000-0005-0000-0000-0000E3410000}"/>
    <cellStyle name="40% - Accent3 2 6 7 2" xfId="24330" xr:uid="{00000000-0005-0000-0000-0000E4410000}"/>
    <cellStyle name="40% - Accent3 2 6 7 3" xfId="13929" xr:uid="{00000000-0005-0000-0000-0000E5410000}"/>
    <cellStyle name="40% - Accent3 2 6 8" xfId="3893" xr:uid="{00000000-0005-0000-0000-0000E6410000}"/>
    <cellStyle name="40% - Accent3 2 6 8 2" xfId="21089" xr:uid="{00000000-0005-0000-0000-0000E7410000}"/>
    <cellStyle name="40% - Accent3 2 6 9" xfId="17565" xr:uid="{00000000-0005-0000-0000-0000E8410000}"/>
    <cellStyle name="40% - Accent3 2 7" xfId="146" xr:uid="{00000000-0005-0000-0000-0000E9410000}"/>
    <cellStyle name="40% - Accent3 2 7 2" xfId="1335" xr:uid="{00000000-0005-0000-0000-0000EA410000}"/>
    <cellStyle name="40% - Accent3 2 7 2 2" xfId="2936" xr:uid="{00000000-0005-0000-0000-0000EB410000}"/>
    <cellStyle name="40% - Accent3 2 7 2 2 2" xfId="9701" xr:uid="{00000000-0005-0000-0000-0000EC410000}"/>
    <cellStyle name="40% - Accent3 2 7 2 2 2 2" xfId="26897" xr:uid="{00000000-0005-0000-0000-0000ED410000}"/>
    <cellStyle name="40% - Accent3 2 7 2 2 2 3" xfId="16496" xr:uid="{00000000-0005-0000-0000-0000EE410000}"/>
    <cellStyle name="40% - Accent3 2 7 2 2 3" xfId="6093" xr:uid="{00000000-0005-0000-0000-0000EF410000}"/>
    <cellStyle name="40% - Accent3 2 7 2 2 3 2" xfId="23289" xr:uid="{00000000-0005-0000-0000-0000F0410000}"/>
    <cellStyle name="40% - Accent3 2 7 2 2 4" xfId="20132" xr:uid="{00000000-0005-0000-0000-0000F1410000}"/>
    <cellStyle name="40% - Accent3 2 7 2 2 5" xfId="12888" xr:uid="{00000000-0005-0000-0000-0000F2410000}"/>
    <cellStyle name="40% - Accent3 2 7 2 3" xfId="8104" xr:uid="{00000000-0005-0000-0000-0000F3410000}"/>
    <cellStyle name="40% - Accent3 2 7 2 3 2" xfId="25300" xr:uid="{00000000-0005-0000-0000-0000F4410000}"/>
    <cellStyle name="40% - Accent3 2 7 2 3 3" xfId="14899" xr:uid="{00000000-0005-0000-0000-0000F5410000}"/>
    <cellStyle name="40% - Accent3 2 7 2 4" xfId="4496" xr:uid="{00000000-0005-0000-0000-0000F6410000}"/>
    <cellStyle name="40% - Accent3 2 7 2 4 2" xfId="21692" xr:uid="{00000000-0005-0000-0000-0000F7410000}"/>
    <cellStyle name="40% - Accent3 2 7 2 5" xfId="18535" xr:uid="{00000000-0005-0000-0000-0000F8410000}"/>
    <cellStyle name="40% - Accent3 2 7 2 6" xfId="11291" xr:uid="{00000000-0005-0000-0000-0000F9410000}"/>
    <cellStyle name="40% - Accent3 2 7 3" xfId="1743" xr:uid="{00000000-0005-0000-0000-0000FA410000}"/>
    <cellStyle name="40% - Accent3 2 7 3 2" xfId="3332" xr:uid="{00000000-0005-0000-0000-0000FB410000}"/>
    <cellStyle name="40% - Accent3 2 7 3 2 2" xfId="10097" xr:uid="{00000000-0005-0000-0000-0000FC410000}"/>
    <cellStyle name="40% - Accent3 2 7 3 2 2 2" xfId="27293" xr:uid="{00000000-0005-0000-0000-0000FD410000}"/>
    <cellStyle name="40% - Accent3 2 7 3 2 2 3" xfId="16892" xr:uid="{00000000-0005-0000-0000-0000FE410000}"/>
    <cellStyle name="40% - Accent3 2 7 3 2 3" xfId="6489" xr:uid="{00000000-0005-0000-0000-0000FF410000}"/>
    <cellStyle name="40% - Accent3 2 7 3 2 3 2" xfId="23685" xr:uid="{00000000-0005-0000-0000-000000420000}"/>
    <cellStyle name="40% - Accent3 2 7 3 2 4" xfId="20528" xr:uid="{00000000-0005-0000-0000-000001420000}"/>
    <cellStyle name="40% - Accent3 2 7 3 2 5" xfId="13284" xr:uid="{00000000-0005-0000-0000-000002420000}"/>
    <cellStyle name="40% - Accent3 2 7 3 3" xfId="8512" xr:uid="{00000000-0005-0000-0000-000003420000}"/>
    <cellStyle name="40% - Accent3 2 7 3 3 2" xfId="25708" xr:uid="{00000000-0005-0000-0000-000004420000}"/>
    <cellStyle name="40% - Accent3 2 7 3 3 3" xfId="15307" xr:uid="{00000000-0005-0000-0000-000005420000}"/>
    <cellStyle name="40% - Accent3 2 7 3 4" xfId="4904" xr:uid="{00000000-0005-0000-0000-000006420000}"/>
    <cellStyle name="40% - Accent3 2 7 3 4 2" xfId="22100" xr:uid="{00000000-0005-0000-0000-000007420000}"/>
    <cellStyle name="40% - Accent3 2 7 3 5" xfId="18943" xr:uid="{00000000-0005-0000-0000-000008420000}"/>
    <cellStyle name="40% - Accent3 2 7 3 6" xfId="11699" xr:uid="{00000000-0005-0000-0000-000009420000}"/>
    <cellStyle name="40% - Accent3 2 7 4" xfId="2456" xr:uid="{00000000-0005-0000-0000-00000A420000}"/>
    <cellStyle name="40% - Accent3 2 7 4 2" xfId="9221" xr:uid="{00000000-0005-0000-0000-00000B420000}"/>
    <cellStyle name="40% - Accent3 2 7 4 2 2" xfId="26417" xr:uid="{00000000-0005-0000-0000-00000C420000}"/>
    <cellStyle name="40% - Accent3 2 7 4 2 3" xfId="16016" xr:uid="{00000000-0005-0000-0000-00000D420000}"/>
    <cellStyle name="40% - Accent3 2 7 4 3" xfId="5613" xr:uid="{00000000-0005-0000-0000-00000E420000}"/>
    <cellStyle name="40% - Accent3 2 7 4 3 2" xfId="22809" xr:uid="{00000000-0005-0000-0000-00000F420000}"/>
    <cellStyle name="40% - Accent3 2 7 4 4" xfId="19652" xr:uid="{00000000-0005-0000-0000-000010420000}"/>
    <cellStyle name="40% - Accent3 2 7 4 5" xfId="12408" xr:uid="{00000000-0005-0000-0000-000011420000}"/>
    <cellStyle name="40% - Accent3 2 7 5" xfId="927" xr:uid="{00000000-0005-0000-0000-000012420000}"/>
    <cellStyle name="40% - Accent3 2 7 5 2" xfId="7696" xr:uid="{00000000-0005-0000-0000-000013420000}"/>
    <cellStyle name="40% - Accent3 2 7 5 2 2" xfId="24892" xr:uid="{00000000-0005-0000-0000-000014420000}"/>
    <cellStyle name="40% - Accent3 2 7 5 3" xfId="18127" xr:uid="{00000000-0005-0000-0000-000015420000}"/>
    <cellStyle name="40% - Accent3 2 7 5 4" xfId="14491" xr:uid="{00000000-0005-0000-0000-000016420000}"/>
    <cellStyle name="40% - Accent3 2 7 6" xfId="6921" xr:uid="{00000000-0005-0000-0000-000017420000}"/>
    <cellStyle name="40% - Accent3 2 7 6 2" xfId="24117" xr:uid="{00000000-0005-0000-0000-000018420000}"/>
    <cellStyle name="40% - Accent3 2 7 6 3" xfId="13716" xr:uid="{00000000-0005-0000-0000-000019420000}"/>
    <cellStyle name="40% - Accent3 2 7 7" xfId="4088" xr:uid="{00000000-0005-0000-0000-00001A420000}"/>
    <cellStyle name="40% - Accent3 2 7 7 2" xfId="21284" xr:uid="{00000000-0005-0000-0000-00001B420000}"/>
    <cellStyle name="40% - Accent3 2 7 8" xfId="17352" xr:uid="{00000000-0005-0000-0000-00001C420000}"/>
    <cellStyle name="40% - Accent3 2 7 9" xfId="10883" xr:uid="{00000000-0005-0000-0000-00001D420000}"/>
    <cellStyle name="40% - Accent3 2 8" xfId="844" xr:uid="{00000000-0005-0000-0000-00001E420000}"/>
    <cellStyle name="40% - Accent3 2 8 2" xfId="2542" xr:uid="{00000000-0005-0000-0000-00001F420000}"/>
    <cellStyle name="40% - Accent3 2 8 2 2" xfId="9307" xr:uid="{00000000-0005-0000-0000-000020420000}"/>
    <cellStyle name="40% - Accent3 2 8 2 2 2" xfId="26503" xr:uid="{00000000-0005-0000-0000-000021420000}"/>
    <cellStyle name="40% - Accent3 2 8 2 2 3" xfId="16102" xr:uid="{00000000-0005-0000-0000-000022420000}"/>
    <cellStyle name="40% - Accent3 2 8 2 3" xfId="5699" xr:uid="{00000000-0005-0000-0000-000023420000}"/>
    <cellStyle name="40% - Accent3 2 8 2 3 2" xfId="22895" xr:uid="{00000000-0005-0000-0000-000024420000}"/>
    <cellStyle name="40% - Accent3 2 8 2 4" xfId="19738" xr:uid="{00000000-0005-0000-0000-000025420000}"/>
    <cellStyle name="40% - Accent3 2 8 2 5" xfId="12494" xr:uid="{00000000-0005-0000-0000-000026420000}"/>
    <cellStyle name="40% - Accent3 2 8 3" xfId="7613" xr:uid="{00000000-0005-0000-0000-000027420000}"/>
    <cellStyle name="40% - Accent3 2 8 3 2" xfId="24809" xr:uid="{00000000-0005-0000-0000-000028420000}"/>
    <cellStyle name="40% - Accent3 2 8 3 3" xfId="14408" xr:uid="{00000000-0005-0000-0000-000029420000}"/>
    <cellStyle name="40% - Accent3 2 8 4" xfId="4005" xr:uid="{00000000-0005-0000-0000-00002A420000}"/>
    <cellStyle name="40% - Accent3 2 8 4 2" xfId="21201" xr:uid="{00000000-0005-0000-0000-00002B420000}"/>
    <cellStyle name="40% - Accent3 2 8 5" xfId="18044" xr:uid="{00000000-0005-0000-0000-00002C420000}"/>
    <cellStyle name="40% - Accent3 2 8 6" xfId="10800" xr:uid="{00000000-0005-0000-0000-00002D420000}"/>
    <cellStyle name="40% - Accent3 2 9" xfId="1252" xr:uid="{00000000-0005-0000-0000-00002E420000}"/>
    <cellStyle name="40% - Accent3 2 9 2" xfId="2853" xr:uid="{00000000-0005-0000-0000-00002F420000}"/>
    <cellStyle name="40% - Accent3 2 9 2 2" xfId="9618" xr:uid="{00000000-0005-0000-0000-000030420000}"/>
    <cellStyle name="40% - Accent3 2 9 2 2 2" xfId="26814" xr:uid="{00000000-0005-0000-0000-000031420000}"/>
    <cellStyle name="40% - Accent3 2 9 2 2 3" xfId="16413" xr:uid="{00000000-0005-0000-0000-000032420000}"/>
    <cellStyle name="40% - Accent3 2 9 2 3" xfId="6010" xr:uid="{00000000-0005-0000-0000-000033420000}"/>
    <cellStyle name="40% - Accent3 2 9 2 3 2" xfId="23206" xr:uid="{00000000-0005-0000-0000-000034420000}"/>
    <cellStyle name="40% - Accent3 2 9 2 4" xfId="20049" xr:uid="{00000000-0005-0000-0000-000035420000}"/>
    <cellStyle name="40% - Accent3 2 9 2 5" xfId="12805" xr:uid="{00000000-0005-0000-0000-000036420000}"/>
    <cellStyle name="40% - Accent3 2 9 3" xfId="8021" xr:uid="{00000000-0005-0000-0000-000037420000}"/>
    <cellStyle name="40% - Accent3 2 9 3 2" xfId="25217" xr:uid="{00000000-0005-0000-0000-000038420000}"/>
    <cellStyle name="40% - Accent3 2 9 3 3" xfId="14816" xr:uid="{00000000-0005-0000-0000-000039420000}"/>
    <cellStyle name="40% - Accent3 2 9 4" xfId="4413" xr:uid="{00000000-0005-0000-0000-00003A420000}"/>
    <cellStyle name="40% - Accent3 2 9 4 2" xfId="21609" xr:uid="{00000000-0005-0000-0000-00003B420000}"/>
    <cellStyle name="40% - Accent3 2 9 5" xfId="18452" xr:uid="{00000000-0005-0000-0000-00003C420000}"/>
    <cellStyle name="40% - Accent3 2 9 6" xfId="11208" xr:uid="{00000000-0005-0000-0000-00003D420000}"/>
    <cellStyle name="40% - Accent3 20" xfId="10431" xr:uid="{00000000-0005-0000-0000-00003E420000}"/>
    <cellStyle name="40% - Accent3 20 2" xfId="27627" xr:uid="{00000000-0005-0000-0000-00003F420000}"/>
    <cellStyle name="40% - Accent3 20 3" xfId="17226" xr:uid="{00000000-0005-0000-0000-000040420000}"/>
    <cellStyle name="40% - Accent3 21" xfId="10445" xr:uid="{00000000-0005-0000-0000-000041420000}"/>
    <cellStyle name="40% - Accent3 21 2" xfId="27641" xr:uid="{00000000-0005-0000-0000-000042420000}"/>
    <cellStyle name="40% - Accent3 21 3" xfId="17240" xr:uid="{00000000-0005-0000-0000-000043420000}"/>
    <cellStyle name="40% - Accent3 22" xfId="3667" xr:uid="{00000000-0005-0000-0000-000044420000}"/>
    <cellStyle name="40% - Accent3 22 2" xfId="20863" xr:uid="{00000000-0005-0000-0000-000045420000}"/>
    <cellStyle name="40% - Accent3 23" xfId="17252" xr:uid="{00000000-0005-0000-0000-000046420000}"/>
    <cellStyle name="40% - Accent3 24" xfId="27655" xr:uid="{00000000-0005-0000-0000-000047420000}"/>
    <cellStyle name="40% - Accent3 25" xfId="27670" xr:uid="{00000000-0005-0000-0000-000048420000}"/>
    <cellStyle name="40% - Accent3 26" xfId="10461" xr:uid="{00000000-0005-0000-0000-000049420000}"/>
    <cellStyle name="40% - Accent3 27" xfId="28010" xr:uid="{00000000-0005-0000-0000-00004A420000}"/>
    <cellStyle name="40% - Accent3 3" xfId="75" xr:uid="{00000000-0005-0000-0000-00004B420000}"/>
    <cellStyle name="40% - Accent3 3 10" xfId="6852" xr:uid="{00000000-0005-0000-0000-00004C420000}"/>
    <cellStyle name="40% - Accent3 3 10 2" xfId="24048" xr:uid="{00000000-0005-0000-0000-00004D420000}"/>
    <cellStyle name="40% - Accent3 3 10 3" xfId="13647" xr:uid="{00000000-0005-0000-0000-00004E420000}"/>
    <cellStyle name="40% - Accent3 3 11" xfId="3723" xr:uid="{00000000-0005-0000-0000-00004F420000}"/>
    <cellStyle name="40% - Accent3 3 11 2" xfId="20919" xr:uid="{00000000-0005-0000-0000-000050420000}"/>
    <cellStyle name="40% - Accent3 3 12" xfId="17283" xr:uid="{00000000-0005-0000-0000-000051420000}"/>
    <cellStyle name="40% - Accent3 3 13" xfId="27730" xr:uid="{00000000-0005-0000-0000-000052420000}"/>
    <cellStyle name="40% - Accent3 3 14" xfId="10518" xr:uid="{00000000-0005-0000-0000-000053420000}"/>
    <cellStyle name="40% - Accent3 3 2" xfId="281" xr:uid="{00000000-0005-0000-0000-000054420000}"/>
    <cellStyle name="40% - Accent3 3 2 10" xfId="27816" xr:uid="{00000000-0005-0000-0000-000055420000}"/>
    <cellStyle name="40% - Accent3 3 2 11" xfId="10604" xr:uid="{00000000-0005-0000-0000-000056420000}"/>
    <cellStyle name="40% - Accent3 3 2 2" xfId="1056" xr:uid="{00000000-0005-0000-0000-000057420000}"/>
    <cellStyle name="40% - Accent3 3 2 2 2" xfId="2669" xr:uid="{00000000-0005-0000-0000-000058420000}"/>
    <cellStyle name="40% - Accent3 3 2 2 2 2" xfId="9434" xr:uid="{00000000-0005-0000-0000-000059420000}"/>
    <cellStyle name="40% - Accent3 3 2 2 2 2 2" xfId="26630" xr:uid="{00000000-0005-0000-0000-00005A420000}"/>
    <cellStyle name="40% - Accent3 3 2 2 2 2 3" xfId="16229" xr:uid="{00000000-0005-0000-0000-00005B420000}"/>
    <cellStyle name="40% - Accent3 3 2 2 2 3" xfId="5826" xr:uid="{00000000-0005-0000-0000-00005C420000}"/>
    <cellStyle name="40% - Accent3 3 2 2 2 3 2" xfId="23022" xr:uid="{00000000-0005-0000-0000-00005D420000}"/>
    <cellStyle name="40% - Accent3 3 2 2 2 4" xfId="19865" xr:uid="{00000000-0005-0000-0000-00005E420000}"/>
    <cellStyle name="40% - Accent3 3 2 2 2 5" xfId="12621" xr:uid="{00000000-0005-0000-0000-00005F420000}"/>
    <cellStyle name="40% - Accent3 3 2 2 3" xfId="7825" xr:uid="{00000000-0005-0000-0000-000060420000}"/>
    <cellStyle name="40% - Accent3 3 2 2 3 2" xfId="25021" xr:uid="{00000000-0005-0000-0000-000061420000}"/>
    <cellStyle name="40% - Accent3 3 2 2 3 3" xfId="14620" xr:uid="{00000000-0005-0000-0000-000062420000}"/>
    <cellStyle name="40% - Accent3 3 2 2 4" xfId="4217" xr:uid="{00000000-0005-0000-0000-000063420000}"/>
    <cellStyle name="40% - Accent3 3 2 2 4 2" xfId="21413" xr:uid="{00000000-0005-0000-0000-000064420000}"/>
    <cellStyle name="40% - Accent3 3 2 2 5" xfId="18256" xr:uid="{00000000-0005-0000-0000-000065420000}"/>
    <cellStyle name="40% - Accent3 3 2 2 6" xfId="11012" xr:uid="{00000000-0005-0000-0000-000066420000}"/>
    <cellStyle name="40% - Accent3 3 2 3" xfId="1464" xr:uid="{00000000-0005-0000-0000-000067420000}"/>
    <cellStyle name="40% - Accent3 3 2 3 2" xfId="3065" xr:uid="{00000000-0005-0000-0000-000068420000}"/>
    <cellStyle name="40% - Accent3 3 2 3 2 2" xfId="9830" xr:uid="{00000000-0005-0000-0000-000069420000}"/>
    <cellStyle name="40% - Accent3 3 2 3 2 2 2" xfId="27026" xr:uid="{00000000-0005-0000-0000-00006A420000}"/>
    <cellStyle name="40% - Accent3 3 2 3 2 2 3" xfId="16625" xr:uid="{00000000-0005-0000-0000-00006B420000}"/>
    <cellStyle name="40% - Accent3 3 2 3 2 3" xfId="6222" xr:uid="{00000000-0005-0000-0000-00006C420000}"/>
    <cellStyle name="40% - Accent3 3 2 3 2 3 2" xfId="23418" xr:uid="{00000000-0005-0000-0000-00006D420000}"/>
    <cellStyle name="40% - Accent3 3 2 3 2 4" xfId="20261" xr:uid="{00000000-0005-0000-0000-00006E420000}"/>
    <cellStyle name="40% - Accent3 3 2 3 2 5" xfId="13017" xr:uid="{00000000-0005-0000-0000-00006F420000}"/>
    <cellStyle name="40% - Accent3 3 2 3 3" xfId="8233" xr:uid="{00000000-0005-0000-0000-000070420000}"/>
    <cellStyle name="40% - Accent3 3 2 3 3 2" xfId="25429" xr:uid="{00000000-0005-0000-0000-000071420000}"/>
    <cellStyle name="40% - Accent3 3 2 3 3 3" xfId="15028" xr:uid="{00000000-0005-0000-0000-000072420000}"/>
    <cellStyle name="40% - Accent3 3 2 3 4" xfId="4625" xr:uid="{00000000-0005-0000-0000-000073420000}"/>
    <cellStyle name="40% - Accent3 3 2 3 4 2" xfId="21821" xr:uid="{00000000-0005-0000-0000-000074420000}"/>
    <cellStyle name="40% - Accent3 3 2 3 5" xfId="18664" xr:uid="{00000000-0005-0000-0000-000075420000}"/>
    <cellStyle name="40% - Accent3 3 2 3 6" xfId="11420" xr:uid="{00000000-0005-0000-0000-000076420000}"/>
    <cellStyle name="40% - Accent3 3 2 4" xfId="1872" xr:uid="{00000000-0005-0000-0000-000077420000}"/>
    <cellStyle name="40% - Accent3 3 2 4 2" xfId="3461" xr:uid="{00000000-0005-0000-0000-000078420000}"/>
    <cellStyle name="40% - Accent3 3 2 4 2 2" xfId="10226" xr:uid="{00000000-0005-0000-0000-000079420000}"/>
    <cellStyle name="40% - Accent3 3 2 4 2 2 2" xfId="27422" xr:uid="{00000000-0005-0000-0000-00007A420000}"/>
    <cellStyle name="40% - Accent3 3 2 4 2 2 3" xfId="17021" xr:uid="{00000000-0005-0000-0000-00007B420000}"/>
    <cellStyle name="40% - Accent3 3 2 4 2 3" xfId="6618" xr:uid="{00000000-0005-0000-0000-00007C420000}"/>
    <cellStyle name="40% - Accent3 3 2 4 2 3 2" xfId="23814" xr:uid="{00000000-0005-0000-0000-00007D420000}"/>
    <cellStyle name="40% - Accent3 3 2 4 2 4" xfId="20657" xr:uid="{00000000-0005-0000-0000-00007E420000}"/>
    <cellStyle name="40% - Accent3 3 2 4 2 5" xfId="13413" xr:uid="{00000000-0005-0000-0000-00007F420000}"/>
    <cellStyle name="40% - Accent3 3 2 4 3" xfId="8641" xr:uid="{00000000-0005-0000-0000-000080420000}"/>
    <cellStyle name="40% - Accent3 3 2 4 3 2" xfId="25837" xr:uid="{00000000-0005-0000-0000-000081420000}"/>
    <cellStyle name="40% - Accent3 3 2 4 3 3" xfId="15436" xr:uid="{00000000-0005-0000-0000-000082420000}"/>
    <cellStyle name="40% - Accent3 3 2 4 4" xfId="5033" xr:uid="{00000000-0005-0000-0000-000083420000}"/>
    <cellStyle name="40% - Accent3 3 2 4 4 2" xfId="22229" xr:uid="{00000000-0005-0000-0000-000084420000}"/>
    <cellStyle name="40% - Accent3 3 2 4 5" xfId="19072" xr:uid="{00000000-0005-0000-0000-000085420000}"/>
    <cellStyle name="40% - Accent3 3 2 4 6" xfId="11828" xr:uid="{00000000-0005-0000-0000-000086420000}"/>
    <cellStyle name="40% - Accent3 3 2 5" xfId="2231" xr:uid="{00000000-0005-0000-0000-000087420000}"/>
    <cellStyle name="40% - Accent3 3 2 5 2" xfId="8997" xr:uid="{00000000-0005-0000-0000-000088420000}"/>
    <cellStyle name="40% - Accent3 3 2 5 2 2" xfId="26193" xr:uid="{00000000-0005-0000-0000-000089420000}"/>
    <cellStyle name="40% - Accent3 3 2 5 2 3" xfId="15792" xr:uid="{00000000-0005-0000-0000-00008A420000}"/>
    <cellStyle name="40% - Accent3 3 2 5 3" xfId="5389" xr:uid="{00000000-0005-0000-0000-00008B420000}"/>
    <cellStyle name="40% - Accent3 3 2 5 3 2" xfId="22585" xr:uid="{00000000-0005-0000-0000-00008C420000}"/>
    <cellStyle name="40% - Accent3 3 2 5 4" xfId="19428" xr:uid="{00000000-0005-0000-0000-00008D420000}"/>
    <cellStyle name="40% - Accent3 3 2 5 5" xfId="12184" xr:uid="{00000000-0005-0000-0000-00008E420000}"/>
    <cellStyle name="40% - Accent3 3 2 6" xfId="648" xr:uid="{00000000-0005-0000-0000-00008F420000}"/>
    <cellStyle name="40% - Accent3 3 2 6 2" xfId="7417" xr:uid="{00000000-0005-0000-0000-000090420000}"/>
    <cellStyle name="40% - Accent3 3 2 6 2 2" xfId="24613" xr:uid="{00000000-0005-0000-0000-000091420000}"/>
    <cellStyle name="40% - Accent3 3 2 6 3" xfId="17848" xr:uid="{00000000-0005-0000-0000-000092420000}"/>
    <cellStyle name="40% - Accent3 3 2 6 4" xfId="14212" xr:uid="{00000000-0005-0000-0000-000093420000}"/>
    <cellStyle name="40% - Accent3 3 2 7" xfId="7050" xr:uid="{00000000-0005-0000-0000-000094420000}"/>
    <cellStyle name="40% - Accent3 3 2 7 2" xfId="24246" xr:uid="{00000000-0005-0000-0000-000095420000}"/>
    <cellStyle name="40% - Accent3 3 2 7 3" xfId="13845" xr:uid="{00000000-0005-0000-0000-000096420000}"/>
    <cellStyle name="40% - Accent3 3 2 8" xfId="3809" xr:uid="{00000000-0005-0000-0000-000097420000}"/>
    <cellStyle name="40% - Accent3 3 2 8 2" xfId="21005" xr:uid="{00000000-0005-0000-0000-000098420000}"/>
    <cellStyle name="40% - Accent3 3 2 9" xfId="17481" xr:uid="{00000000-0005-0000-0000-000099420000}"/>
    <cellStyle name="40% - Accent3 3 3" xfId="379" xr:uid="{00000000-0005-0000-0000-00009A420000}"/>
    <cellStyle name="40% - Accent3 3 3 10" xfId="27914" xr:uid="{00000000-0005-0000-0000-00009B420000}"/>
    <cellStyle name="40% - Accent3 3 3 11" xfId="10702" xr:uid="{00000000-0005-0000-0000-00009C420000}"/>
    <cellStyle name="40% - Accent3 3 3 2" xfId="1154" xr:uid="{00000000-0005-0000-0000-00009D420000}"/>
    <cellStyle name="40% - Accent3 3 3 2 2" xfId="2767" xr:uid="{00000000-0005-0000-0000-00009E420000}"/>
    <cellStyle name="40% - Accent3 3 3 2 2 2" xfId="9532" xr:uid="{00000000-0005-0000-0000-00009F420000}"/>
    <cellStyle name="40% - Accent3 3 3 2 2 2 2" xfId="26728" xr:uid="{00000000-0005-0000-0000-0000A0420000}"/>
    <cellStyle name="40% - Accent3 3 3 2 2 2 3" xfId="16327" xr:uid="{00000000-0005-0000-0000-0000A1420000}"/>
    <cellStyle name="40% - Accent3 3 3 2 2 3" xfId="5924" xr:uid="{00000000-0005-0000-0000-0000A2420000}"/>
    <cellStyle name="40% - Accent3 3 3 2 2 3 2" xfId="23120" xr:uid="{00000000-0005-0000-0000-0000A3420000}"/>
    <cellStyle name="40% - Accent3 3 3 2 2 4" xfId="19963" xr:uid="{00000000-0005-0000-0000-0000A4420000}"/>
    <cellStyle name="40% - Accent3 3 3 2 2 5" xfId="12719" xr:uid="{00000000-0005-0000-0000-0000A5420000}"/>
    <cellStyle name="40% - Accent3 3 3 2 3" xfId="7923" xr:uid="{00000000-0005-0000-0000-0000A6420000}"/>
    <cellStyle name="40% - Accent3 3 3 2 3 2" xfId="25119" xr:uid="{00000000-0005-0000-0000-0000A7420000}"/>
    <cellStyle name="40% - Accent3 3 3 2 3 3" xfId="14718" xr:uid="{00000000-0005-0000-0000-0000A8420000}"/>
    <cellStyle name="40% - Accent3 3 3 2 4" xfId="4315" xr:uid="{00000000-0005-0000-0000-0000A9420000}"/>
    <cellStyle name="40% - Accent3 3 3 2 4 2" xfId="21511" xr:uid="{00000000-0005-0000-0000-0000AA420000}"/>
    <cellStyle name="40% - Accent3 3 3 2 5" xfId="18354" xr:uid="{00000000-0005-0000-0000-0000AB420000}"/>
    <cellStyle name="40% - Accent3 3 3 2 6" xfId="11110" xr:uid="{00000000-0005-0000-0000-0000AC420000}"/>
    <cellStyle name="40% - Accent3 3 3 3" xfId="1562" xr:uid="{00000000-0005-0000-0000-0000AD420000}"/>
    <cellStyle name="40% - Accent3 3 3 3 2" xfId="3163" xr:uid="{00000000-0005-0000-0000-0000AE420000}"/>
    <cellStyle name="40% - Accent3 3 3 3 2 2" xfId="9928" xr:uid="{00000000-0005-0000-0000-0000AF420000}"/>
    <cellStyle name="40% - Accent3 3 3 3 2 2 2" xfId="27124" xr:uid="{00000000-0005-0000-0000-0000B0420000}"/>
    <cellStyle name="40% - Accent3 3 3 3 2 2 3" xfId="16723" xr:uid="{00000000-0005-0000-0000-0000B1420000}"/>
    <cellStyle name="40% - Accent3 3 3 3 2 3" xfId="6320" xr:uid="{00000000-0005-0000-0000-0000B2420000}"/>
    <cellStyle name="40% - Accent3 3 3 3 2 3 2" xfId="23516" xr:uid="{00000000-0005-0000-0000-0000B3420000}"/>
    <cellStyle name="40% - Accent3 3 3 3 2 4" xfId="20359" xr:uid="{00000000-0005-0000-0000-0000B4420000}"/>
    <cellStyle name="40% - Accent3 3 3 3 2 5" xfId="13115" xr:uid="{00000000-0005-0000-0000-0000B5420000}"/>
    <cellStyle name="40% - Accent3 3 3 3 3" xfId="8331" xr:uid="{00000000-0005-0000-0000-0000B6420000}"/>
    <cellStyle name="40% - Accent3 3 3 3 3 2" xfId="25527" xr:uid="{00000000-0005-0000-0000-0000B7420000}"/>
    <cellStyle name="40% - Accent3 3 3 3 3 3" xfId="15126" xr:uid="{00000000-0005-0000-0000-0000B8420000}"/>
    <cellStyle name="40% - Accent3 3 3 3 4" xfId="4723" xr:uid="{00000000-0005-0000-0000-0000B9420000}"/>
    <cellStyle name="40% - Accent3 3 3 3 4 2" xfId="21919" xr:uid="{00000000-0005-0000-0000-0000BA420000}"/>
    <cellStyle name="40% - Accent3 3 3 3 5" xfId="18762" xr:uid="{00000000-0005-0000-0000-0000BB420000}"/>
    <cellStyle name="40% - Accent3 3 3 3 6" xfId="11518" xr:uid="{00000000-0005-0000-0000-0000BC420000}"/>
    <cellStyle name="40% - Accent3 3 3 4" xfId="1970" xr:uid="{00000000-0005-0000-0000-0000BD420000}"/>
    <cellStyle name="40% - Accent3 3 3 4 2" xfId="3559" xr:uid="{00000000-0005-0000-0000-0000BE420000}"/>
    <cellStyle name="40% - Accent3 3 3 4 2 2" xfId="10324" xr:uid="{00000000-0005-0000-0000-0000BF420000}"/>
    <cellStyle name="40% - Accent3 3 3 4 2 2 2" xfId="27520" xr:uid="{00000000-0005-0000-0000-0000C0420000}"/>
    <cellStyle name="40% - Accent3 3 3 4 2 2 3" xfId="17119" xr:uid="{00000000-0005-0000-0000-0000C1420000}"/>
    <cellStyle name="40% - Accent3 3 3 4 2 3" xfId="6716" xr:uid="{00000000-0005-0000-0000-0000C2420000}"/>
    <cellStyle name="40% - Accent3 3 3 4 2 3 2" xfId="23912" xr:uid="{00000000-0005-0000-0000-0000C3420000}"/>
    <cellStyle name="40% - Accent3 3 3 4 2 4" xfId="20755" xr:uid="{00000000-0005-0000-0000-0000C4420000}"/>
    <cellStyle name="40% - Accent3 3 3 4 2 5" xfId="13511" xr:uid="{00000000-0005-0000-0000-0000C5420000}"/>
    <cellStyle name="40% - Accent3 3 3 4 3" xfId="8739" xr:uid="{00000000-0005-0000-0000-0000C6420000}"/>
    <cellStyle name="40% - Accent3 3 3 4 3 2" xfId="25935" xr:uid="{00000000-0005-0000-0000-0000C7420000}"/>
    <cellStyle name="40% - Accent3 3 3 4 3 3" xfId="15534" xr:uid="{00000000-0005-0000-0000-0000C8420000}"/>
    <cellStyle name="40% - Accent3 3 3 4 4" xfId="5131" xr:uid="{00000000-0005-0000-0000-0000C9420000}"/>
    <cellStyle name="40% - Accent3 3 3 4 4 2" xfId="22327" xr:uid="{00000000-0005-0000-0000-0000CA420000}"/>
    <cellStyle name="40% - Accent3 3 3 4 5" xfId="19170" xr:uid="{00000000-0005-0000-0000-0000CB420000}"/>
    <cellStyle name="40% - Accent3 3 3 4 6" xfId="11926" xr:uid="{00000000-0005-0000-0000-0000CC420000}"/>
    <cellStyle name="40% - Accent3 3 3 5" xfId="2329" xr:uid="{00000000-0005-0000-0000-0000CD420000}"/>
    <cellStyle name="40% - Accent3 3 3 5 2" xfId="9095" xr:uid="{00000000-0005-0000-0000-0000CE420000}"/>
    <cellStyle name="40% - Accent3 3 3 5 2 2" xfId="26291" xr:uid="{00000000-0005-0000-0000-0000CF420000}"/>
    <cellStyle name="40% - Accent3 3 3 5 2 3" xfId="15890" xr:uid="{00000000-0005-0000-0000-0000D0420000}"/>
    <cellStyle name="40% - Accent3 3 3 5 3" xfId="5487" xr:uid="{00000000-0005-0000-0000-0000D1420000}"/>
    <cellStyle name="40% - Accent3 3 3 5 3 2" xfId="22683" xr:uid="{00000000-0005-0000-0000-0000D2420000}"/>
    <cellStyle name="40% - Accent3 3 3 5 4" xfId="19526" xr:uid="{00000000-0005-0000-0000-0000D3420000}"/>
    <cellStyle name="40% - Accent3 3 3 5 5" xfId="12282" xr:uid="{00000000-0005-0000-0000-0000D4420000}"/>
    <cellStyle name="40% - Accent3 3 3 6" xfId="746" xr:uid="{00000000-0005-0000-0000-0000D5420000}"/>
    <cellStyle name="40% - Accent3 3 3 6 2" xfId="7515" xr:uid="{00000000-0005-0000-0000-0000D6420000}"/>
    <cellStyle name="40% - Accent3 3 3 6 2 2" xfId="24711" xr:uid="{00000000-0005-0000-0000-0000D7420000}"/>
    <cellStyle name="40% - Accent3 3 3 6 3" xfId="17946" xr:uid="{00000000-0005-0000-0000-0000D8420000}"/>
    <cellStyle name="40% - Accent3 3 3 6 4" xfId="14310" xr:uid="{00000000-0005-0000-0000-0000D9420000}"/>
    <cellStyle name="40% - Accent3 3 3 7" xfId="7148" xr:uid="{00000000-0005-0000-0000-0000DA420000}"/>
    <cellStyle name="40% - Accent3 3 3 7 2" xfId="24344" xr:uid="{00000000-0005-0000-0000-0000DB420000}"/>
    <cellStyle name="40% - Accent3 3 3 7 3" xfId="13943" xr:uid="{00000000-0005-0000-0000-0000DC420000}"/>
    <cellStyle name="40% - Accent3 3 3 8" xfId="3907" xr:uid="{00000000-0005-0000-0000-0000DD420000}"/>
    <cellStyle name="40% - Accent3 3 3 8 2" xfId="21103" xr:uid="{00000000-0005-0000-0000-0000DE420000}"/>
    <cellStyle name="40% - Accent3 3 3 9" xfId="17579" xr:uid="{00000000-0005-0000-0000-0000DF420000}"/>
    <cellStyle name="40% - Accent3 3 4" xfId="195" xr:uid="{00000000-0005-0000-0000-0000E0420000}"/>
    <cellStyle name="40% - Accent3 3 4 2" xfId="1378" xr:uid="{00000000-0005-0000-0000-0000E1420000}"/>
    <cellStyle name="40% - Accent3 3 4 2 2" xfId="2979" xr:uid="{00000000-0005-0000-0000-0000E2420000}"/>
    <cellStyle name="40% - Accent3 3 4 2 2 2" xfId="9744" xr:uid="{00000000-0005-0000-0000-0000E3420000}"/>
    <cellStyle name="40% - Accent3 3 4 2 2 2 2" xfId="26940" xr:uid="{00000000-0005-0000-0000-0000E4420000}"/>
    <cellStyle name="40% - Accent3 3 4 2 2 2 3" xfId="16539" xr:uid="{00000000-0005-0000-0000-0000E5420000}"/>
    <cellStyle name="40% - Accent3 3 4 2 2 3" xfId="6136" xr:uid="{00000000-0005-0000-0000-0000E6420000}"/>
    <cellStyle name="40% - Accent3 3 4 2 2 3 2" xfId="23332" xr:uid="{00000000-0005-0000-0000-0000E7420000}"/>
    <cellStyle name="40% - Accent3 3 4 2 2 4" xfId="20175" xr:uid="{00000000-0005-0000-0000-0000E8420000}"/>
    <cellStyle name="40% - Accent3 3 4 2 2 5" xfId="12931" xr:uid="{00000000-0005-0000-0000-0000E9420000}"/>
    <cellStyle name="40% - Accent3 3 4 2 3" xfId="8147" xr:uid="{00000000-0005-0000-0000-0000EA420000}"/>
    <cellStyle name="40% - Accent3 3 4 2 3 2" xfId="25343" xr:uid="{00000000-0005-0000-0000-0000EB420000}"/>
    <cellStyle name="40% - Accent3 3 4 2 3 3" xfId="14942" xr:uid="{00000000-0005-0000-0000-0000EC420000}"/>
    <cellStyle name="40% - Accent3 3 4 2 4" xfId="4539" xr:uid="{00000000-0005-0000-0000-0000ED420000}"/>
    <cellStyle name="40% - Accent3 3 4 2 4 2" xfId="21735" xr:uid="{00000000-0005-0000-0000-0000EE420000}"/>
    <cellStyle name="40% - Accent3 3 4 2 5" xfId="18578" xr:uid="{00000000-0005-0000-0000-0000EF420000}"/>
    <cellStyle name="40% - Accent3 3 4 2 6" xfId="11334" xr:uid="{00000000-0005-0000-0000-0000F0420000}"/>
    <cellStyle name="40% - Accent3 3 4 3" xfId="1786" xr:uid="{00000000-0005-0000-0000-0000F1420000}"/>
    <cellStyle name="40% - Accent3 3 4 3 2" xfId="3375" xr:uid="{00000000-0005-0000-0000-0000F2420000}"/>
    <cellStyle name="40% - Accent3 3 4 3 2 2" xfId="10140" xr:uid="{00000000-0005-0000-0000-0000F3420000}"/>
    <cellStyle name="40% - Accent3 3 4 3 2 2 2" xfId="27336" xr:uid="{00000000-0005-0000-0000-0000F4420000}"/>
    <cellStyle name="40% - Accent3 3 4 3 2 2 3" xfId="16935" xr:uid="{00000000-0005-0000-0000-0000F5420000}"/>
    <cellStyle name="40% - Accent3 3 4 3 2 3" xfId="6532" xr:uid="{00000000-0005-0000-0000-0000F6420000}"/>
    <cellStyle name="40% - Accent3 3 4 3 2 3 2" xfId="23728" xr:uid="{00000000-0005-0000-0000-0000F7420000}"/>
    <cellStyle name="40% - Accent3 3 4 3 2 4" xfId="20571" xr:uid="{00000000-0005-0000-0000-0000F8420000}"/>
    <cellStyle name="40% - Accent3 3 4 3 2 5" xfId="13327" xr:uid="{00000000-0005-0000-0000-0000F9420000}"/>
    <cellStyle name="40% - Accent3 3 4 3 3" xfId="8555" xr:uid="{00000000-0005-0000-0000-0000FA420000}"/>
    <cellStyle name="40% - Accent3 3 4 3 3 2" xfId="25751" xr:uid="{00000000-0005-0000-0000-0000FB420000}"/>
    <cellStyle name="40% - Accent3 3 4 3 3 3" xfId="15350" xr:uid="{00000000-0005-0000-0000-0000FC420000}"/>
    <cellStyle name="40% - Accent3 3 4 3 4" xfId="4947" xr:uid="{00000000-0005-0000-0000-0000FD420000}"/>
    <cellStyle name="40% - Accent3 3 4 3 4 2" xfId="22143" xr:uid="{00000000-0005-0000-0000-0000FE420000}"/>
    <cellStyle name="40% - Accent3 3 4 3 5" xfId="18986" xr:uid="{00000000-0005-0000-0000-0000FF420000}"/>
    <cellStyle name="40% - Accent3 3 4 3 6" xfId="11742" xr:uid="{00000000-0005-0000-0000-000000430000}"/>
    <cellStyle name="40% - Accent3 3 4 4" xfId="2447" xr:uid="{00000000-0005-0000-0000-000001430000}"/>
    <cellStyle name="40% - Accent3 3 4 4 2" xfId="9212" xr:uid="{00000000-0005-0000-0000-000002430000}"/>
    <cellStyle name="40% - Accent3 3 4 4 2 2" xfId="26408" xr:uid="{00000000-0005-0000-0000-000003430000}"/>
    <cellStyle name="40% - Accent3 3 4 4 2 3" xfId="16007" xr:uid="{00000000-0005-0000-0000-000004430000}"/>
    <cellStyle name="40% - Accent3 3 4 4 3" xfId="5604" xr:uid="{00000000-0005-0000-0000-000005430000}"/>
    <cellStyle name="40% - Accent3 3 4 4 3 2" xfId="22800" xr:uid="{00000000-0005-0000-0000-000006430000}"/>
    <cellStyle name="40% - Accent3 3 4 4 4" xfId="19643" xr:uid="{00000000-0005-0000-0000-000007430000}"/>
    <cellStyle name="40% - Accent3 3 4 4 5" xfId="12399" xr:uid="{00000000-0005-0000-0000-000008430000}"/>
    <cellStyle name="40% - Accent3 3 4 5" xfId="970" xr:uid="{00000000-0005-0000-0000-000009430000}"/>
    <cellStyle name="40% - Accent3 3 4 5 2" xfId="7739" xr:uid="{00000000-0005-0000-0000-00000A430000}"/>
    <cellStyle name="40% - Accent3 3 4 5 2 2" xfId="24935" xr:uid="{00000000-0005-0000-0000-00000B430000}"/>
    <cellStyle name="40% - Accent3 3 4 5 3" xfId="18170" xr:uid="{00000000-0005-0000-0000-00000C430000}"/>
    <cellStyle name="40% - Accent3 3 4 5 4" xfId="14534" xr:uid="{00000000-0005-0000-0000-00000D430000}"/>
    <cellStyle name="40% - Accent3 3 4 6" xfId="6964" xr:uid="{00000000-0005-0000-0000-00000E430000}"/>
    <cellStyle name="40% - Accent3 3 4 6 2" xfId="24160" xr:uid="{00000000-0005-0000-0000-00000F430000}"/>
    <cellStyle name="40% - Accent3 3 4 6 3" xfId="13759" xr:uid="{00000000-0005-0000-0000-000010430000}"/>
    <cellStyle name="40% - Accent3 3 4 7" xfId="4131" xr:uid="{00000000-0005-0000-0000-000011430000}"/>
    <cellStyle name="40% - Accent3 3 4 7 2" xfId="21327" xr:uid="{00000000-0005-0000-0000-000012430000}"/>
    <cellStyle name="40% - Accent3 3 4 8" xfId="17395" xr:uid="{00000000-0005-0000-0000-000013430000}"/>
    <cellStyle name="40% - Accent3 3 4 9" xfId="10926" xr:uid="{00000000-0005-0000-0000-000014430000}"/>
    <cellStyle name="40% - Accent3 3 5" xfId="858" xr:uid="{00000000-0005-0000-0000-000015430000}"/>
    <cellStyle name="40% - Accent3 3 5 2" xfId="2556" xr:uid="{00000000-0005-0000-0000-000016430000}"/>
    <cellStyle name="40% - Accent3 3 5 2 2" xfId="9321" xr:uid="{00000000-0005-0000-0000-000017430000}"/>
    <cellStyle name="40% - Accent3 3 5 2 2 2" xfId="26517" xr:uid="{00000000-0005-0000-0000-000018430000}"/>
    <cellStyle name="40% - Accent3 3 5 2 2 3" xfId="16116" xr:uid="{00000000-0005-0000-0000-000019430000}"/>
    <cellStyle name="40% - Accent3 3 5 2 3" xfId="5713" xr:uid="{00000000-0005-0000-0000-00001A430000}"/>
    <cellStyle name="40% - Accent3 3 5 2 3 2" xfId="22909" xr:uid="{00000000-0005-0000-0000-00001B430000}"/>
    <cellStyle name="40% - Accent3 3 5 2 4" xfId="19752" xr:uid="{00000000-0005-0000-0000-00001C430000}"/>
    <cellStyle name="40% - Accent3 3 5 2 5" xfId="12508" xr:uid="{00000000-0005-0000-0000-00001D430000}"/>
    <cellStyle name="40% - Accent3 3 5 3" xfId="7627" xr:uid="{00000000-0005-0000-0000-00001E430000}"/>
    <cellStyle name="40% - Accent3 3 5 3 2" xfId="24823" xr:uid="{00000000-0005-0000-0000-00001F430000}"/>
    <cellStyle name="40% - Accent3 3 5 3 3" xfId="14422" xr:uid="{00000000-0005-0000-0000-000020430000}"/>
    <cellStyle name="40% - Accent3 3 5 4" xfId="4019" xr:uid="{00000000-0005-0000-0000-000021430000}"/>
    <cellStyle name="40% - Accent3 3 5 4 2" xfId="21215" xr:uid="{00000000-0005-0000-0000-000022430000}"/>
    <cellStyle name="40% - Accent3 3 5 5" xfId="18058" xr:uid="{00000000-0005-0000-0000-000023430000}"/>
    <cellStyle name="40% - Accent3 3 5 6" xfId="10814" xr:uid="{00000000-0005-0000-0000-000024430000}"/>
    <cellStyle name="40% - Accent3 3 6" xfId="1266" xr:uid="{00000000-0005-0000-0000-000025430000}"/>
    <cellStyle name="40% - Accent3 3 6 2" xfId="2867" xr:uid="{00000000-0005-0000-0000-000026430000}"/>
    <cellStyle name="40% - Accent3 3 6 2 2" xfId="9632" xr:uid="{00000000-0005-0000-0000-000027430000}"/>
    <cellStyle name="40% - Accent3 3 6 2 2 2" xfId="26828" xr:uid="{00000000-0005-0000-0000-000028430000}"/>
    <cellStyle name="40% - Accent3 3 6 2 2 3" xfId="16427" xr:uid="{00000000-0005-0000-0000-000029430000}"/>
    <cellStyle name="40% - Accent3 3 6 2 3" xfId="6024" xr:uid="{00000000-0005-0000-0000-00002A430000}"/>
    <cellStyle name="40% - Accent3 3 6 2 3 2" xfId="23220" xr:uid="{00000000-0005-0000-0000-00002B430000}"/>
    <cellStyle name="40% - Accent3 3 6 2 4" xfId="20063" xr:uid="{00000000-0005-0000-0000-00002C430000}"/>
    <cellStyle name="40% - Accent3 3 6 2 5" xfId="12819" xr:uid="{00000000-0005-0000-0000-00002D430000}"/>
    <cellStyle name="40% - Accent3 3 6 3" xfId="8035" xr:uid="{00000000-0005-0000-0000-00002E430000}"/>
    <cellStyle name="40% - Accent3 3 6 3 2" xfId="25231" xr:uid="{00000000-0005-0000-0000-00002F430000}"/>
    <cellStyle name="40% - Accent3 3 6 3 3" xfId="14830" xr:uid="{00000000-0005-0000-0000-000030430000}"/>
    <cellStyle name="40% - Accent3 3 6 4" xfId="4427" xr:uid="{00000000-0005-0000-0000-000031430000}"/>
    <cellStyle name="40% - Accent3 3 6 4 2" xfId="21623" xr:uid="{00000000-0005-0000-0000-000032430000}"/>
    <cellStyle name="40% - Accent3 3 6 5" xfId="18466" xr:uid="{00000000-0005-0000-0000-000033430000}"/>
    <cellStyle name="40% - Accent3 3 6 6" xfId="11222" xr:uid="{00000000-0005-0000-0000-000034430000}"/>
    <cellStyle name="40% - Accent3 3 7" xfId="1674" xr:uid="{00000000-0005-0000-0000-000035430000}"/>
    <cellStyle name="40% - Accent3 3 7 2" xfId="3263" xr:uid="{00000000-0005-0000-0000-000036430000}"/>
    <cellStyle name="40% - Accent3 3 7 2 2" xfId="10028" xr:uid="{00000000-0005-0000-0000-000037430000}"/>
    <cellStyle name="40% - Accent3 3 7 2 2 2" xfId="27224" xr:uid="{00000000-0005-0000-0000-000038430000}"/>
    <cellStyle name="40% - Accent3 3 7 2 2 3" xfId="16823" xr:uid="{00000000-0005-0000-0000-000039430000}"/>
    <cellStyle name="40% - Accent3 3 7 2 3" xfId="6420" xr:uid="{00000000-0005-0000-0000-00003A430000}"/>
    <cellStyle name="40% - Accent3 3 7 2 3 2" xfId="23616" xr:uid="{00000000-0005-0000-0000-00003B430000}"/>
    <cellStyle name="40% - Accent3 3 7 2 4" xfId="20459" xr:uid="{00000000-0005-0000-0000-00003C430000}"/>
    <cellStyle name="40% - Accent3 3 7 2 5" xfId="13215" xr:uid="{00000000-0005-0000-0000-00003D430000}"/>
    <cellStyle name="40% - Accent3 3 7 3" xfId="8443" xr:uid="{00000000-0005-0000-0000-00003E430000}"/>
    <cellStyle name="40% - Accent3 3 7 3 2" xfId="25639" xr:uid="{00000000-0005-0000-0000-00003F430000}"/>
    <cellStyle name="40% - Accent3 3 7 3 3" xfId="15238" xr:uid="{00000000-0005-0000-0000-000040430000}"/>
    <cellStyle name="40% - Accent3 3 7 4" xfId="4835" xr:uid="{00000000-0005-0000-0000-000041430000}"/>
    <cellStyle name="40% - Accent3 3 7 4 2" xfId="22031" xr:uid="{00000000-0005-0000-0000-000042430000}"/>
    <cellStyle name="40% - Accent3 3 7 5" xfId="18874" xr:uid="{00000000-0005-0000-0000-000043430000}"/>
    <cellStyle name="40% - Accent3 3 7 6" xfId="11630" xr:uid="{00000000-0005-0000-0000-000044430000}"/>
    <cellStyle name="40% - Accent3 3 8" xfId="2145" xr:uid="{00000000-0005-0000-0000-000045430000}"/>
    <cellStyle name="40% - Accent3 3 8 2" xfId="8911" xr:uid="{00000000-0005-0000-0000-000046430000}"/>
    <cellStyle name="40% - Accent3 3 8 2 2" xfId="26107" xr:uid="{00000000-0005-0000-0000-000047430000}"/>
    <cellStyle name="40% - Accent3 3 8 2 3" xfId="15706" xr:uid="{00000000-0005-0000-0000-000048430000}"/>
    <cellStyle name="40% - Accent3 3 8 3" xfId="5303" xr:uid="{00000000-0005-0000-0000-000049430000}"/>
    <cellStyle name="40% - Accent3 3 8 3 2" xfId="22499" xr:uid="{00000000-0005-0000-0000-00004A430000}"/>
    <cellStyle name="40% - Accent3 3 8 4" xfId="19342" xr:uid="{00000000-0005-0000-0000-00004B430000}"/>
    <cellStyle name="40% - Accent3 3 8 5" xfId="12098" xr:uid="{00000000-0005-0000-0000-00004C430000}"/>
    <cellStyle name="40% - Accent3 3 9" xfId="562" xr:uid="{00000000-0005-0000-0000-00004D430000}"/>
    <cellStyle name="40% - Accent3 3 9 2" xfId="7331" xr:uid="{00000000-0005-0000-0000-00004E430000}"/>
    <cellStyle name="40% - Accent3 3 9 2 2" xfId="24527" xr:uid="{00000000-0005-0000-0000-00004F430000}"/>
    <cellStyle name="40% - Accent3 3 9 3" xfId="17762" xr:uid="{00000000-0005-0000-0000-000050430000}"/>
    <cellStyle name="40% - Accent3 3 9 4" xfId="14126" xr:uid="{00000000-0005-0000-0000-000051430000}"/>
    <cellStyle name="40% - Accent3 4" xfId="105" xr:uid="{00000000-0005-0000-0000-000052430000}"/>
    <cellStyle name="40% - Accent3 4 10" xfId="6880" xr:uid="{00000000-0005-0000-0000-000053430000}"/>
    <cellStyle name="40% - Accent3 4 10 2" xfId="24076" xr:uid="{00000000-0005-0000-0000-000054430000}"/>
    <cellStyle name="40% - Accent3 4 10 3" xfId="13675" xr:uid="{00000000-0005-0000-0000-000055430000}"/>
    <cellStyle name="40% - Accent3 4 11" xfId="3751" xr:uid="{00000000-0005-0000-0000-000056430000}"/>
    <cellStyle name="40% - Accent3 4 11 2" xfId="20947" xr:uid="{00000000-0005-0000-0000-000057430000}"/>
    <cellStyle name="40% - Accent3 4 12" xfId="17311" xr:uid="{00000000-0005-0000-0000-000058430000}"/>
    <cellStyle name="40% - Accent3 4 13" xfId="27758" xr:uid="{00000000-0005-0000-0000-000059430000}"/>
    <cellStyle name="40% - Accent3 4 14" xfId="10546" xr:uid="{00000000-0005-0000-0000-00005A430000}"/>
    <cellStyle name="40% - Accent3 4 2" xfId="309" xr:uid="{00000000-0005-0000-0000-00005B430000}"/>
    <cellStyle name="40% - Accent3 4 2 10" xfId="27844" xr:uid="{00000000-0005-0000-0000-00005C430000}"/>
    <cellStyle name="40% - Accent3 4 2 11" xfId="10632" xr:uid="{00000000-0005-0000-0000-00005D430000}"/>
    <cellStyle name="40% - Accent3 4 2 2" xfId="1084" xr:uid="{00000000-0005-0000-0000-00005E430000}"/>
    <cellStyle name="40% - Accent3 4 2 2 2" xfId="2697" xr:uid="{00000000-0005-0000-0000-00005F430000}"/>
    <cellStyle name="40% - Accent3 4 2 2 2 2" xfId="9462" xr:uid="{00000000-0005-0000-0000-000060430000}"/>
    <cellStyle name="40% - Accent3 4 2 2 2 2 2" xfId="26658" xr:uid="{00000000-0005-0000-0000-000061430000}"/>
    <cellStyle name="40% - Accent3 4 2 2 2 2 3" xfId="16257" xr:uid="{00000000-0005-0000-0000-000062430000}"/>
    <cellStyle name="40% - Accent3 4 2 2 2 3" xfId="5854" xr:uid="{00000000-0005-0000-0000-000063430000}"/>
    <cellStyle name="40% - Accent3 4 2 2 2 3 2" xfId="23050" xr:uid="{00000000-0005-0000-0000-000064430000}"/>
    <cellStyle name="40% - Accent3 4 2 2 2 4" xfId="19893" xr:uid="{00000000-0005-0000-0000-000065430000}"/>
    <cellStyle name="40% - Accent3 4 2 2 2 5" xfId="12649" xr:uid="{00000000-0005-0000-0000-000066430000}"/>
    <cellStyle name="40% - Accent3 4 2 2 3" xfId="7853" xr:uid="{00000000-0005-0000-0000-000067430000}"/>
    <cellStyle name="40% - Accent3 4 2 2 3 2" xfId="25049" xr:uid="{00000000-0005-0000-0000-000068430000}"/>
    <cellStyle name="40% - Accent3 4 2 2 3 3" xfId="14648" xr:uid="{00000000-0005-0000-0000-000069430000}"/>
    <cellStyle name="40% - Accent3 4 2 2 4" xfId="4245" xr:uid="{00000000-0005-0000-0000-00006A430000}"/>
    <cellStyle name="40% - Accent3 4 2 2 4 2" xfId="21441" xr:uid="{00000000-0005-0000-0000-00006B430000}"/>
    <cellStyle name="40% - Accent3 4 2 2 5" xfId="18284" xr:uid="{00000000-0005-0000-0000-00006C430000}"/>
    <cellStyle name="40% - Accent3 4 2 2 6" xfId="11040" xr:uid="{00000000-0005-0000-0000-00006D430000}"/>
    <cellStyle name="40% - Accent3 4 2 3" xfId="1492" xr:uid="{00000000-0005-0000-0000-00006E430000}"/>
    <cellStyle name="40% - Accent3 4 2 3 2" xfId="3093" xr:uid="{00000000-0005-0000-0000-00006F430000}"/>
    <cellStyle name="40% - Accent3 4 2 3 2 2" xfId="9858" xr:uid="{00000000-0005-0000-0000-000070430000}"/>
    <cellStyle name="40% - Accent3 4 2 3 2 2 2" xfId="27054" xr:uid="{00000000-0005-0000-0000-000071430000}"/>
    <cellStyle name="40% - Accent3 4 2 3 2 2 3" xfId="16653" xr:uid="{00000000-0005-0000-0000-000072430000}"/>
    <cellStyle name="40% - Accent3 4 2 3 2 3" xfId="6250" xr:uid="{00000000-0005-0000-0000-000073430000}"/>
    <cellStyle name="40% - Accent3 4 2 3 2 3 2" xfId="23446" xr:uid="{00000000-0005-0000-0000-000074430000}"/>
    <cellStyle name="40% - Accent3 4 2 3 2 4" xfId="20289" xr:uid="{00000000-0005-0000-0000-000075430000}"/>
    <cellStyle name="40% - Accent3 4 2 3 2 5" xfId="13045" xr:uid="{00000000-0005-0000-0000-000076430000}"/>
    <cellStyle name="40% - Accent3 4 2 3 3" xfId="8261" xr:uid="{00000000-0005-0000-0000-000077430000}"/>
    <cellStyle name="40% - Accent3 4 2 3 3 2" xfId="25457" xr:uid="{00000000-0005-0000-0000-000078430000}"/>
    <cellStyle name="40% - Accent3 4 2 3 3 3" xfId="15056" xr:uid="{00000000-0005-0000-0000-000079430000}"/>
    <cellStyle name="40% - Accent3 4 2 3 4" xfId="4653" xr:uid="{00000000-0005-0000-0000-00007A430000}"/>
    <cellStyle name="40% - Accent3 4 2 3 4 2" xfId="21849" xr:uid="{00000000-0005-0000-0000-00007B430000}"/>
    <cellStyle name="40% - Accent3 4 2 3 5" xfId="18692" xr:uid="{00000000-0005-0000-0000-00007C430000}"/>
    <cellStyle name="40% - Accent3 4 2 3 6" xfId="11448" xr:uid="{00000000-0005-0000-0000-00007D430000}"/>
    <cellStyle name="40% - Accent3 4 2 4" xfId="1900" xr:uid="{00000000-0005-0000-0000-00007E430000}"/>
    <cellStyle name="40% - Accent3 4 2 4 2" xfId="3489" xr:uid="{00000000-0005-0000-0000-00007F430000}"/>
    <cellStyle name="40% - Accent3 4 2 4 2 2" xfId="10254" xr:uid="{00000000-0005-0000-0000-000080430000}"/>
    <cellStyle name="40% - Accent3 4 2 4 2 2 2" xfId="27450" xr:uid="{00000000-0005-0000-0000-000081430000}"/>
    <cellStyle name="40% - Accent3 4 2 4 2 2 3" xfId="17049" xr:uid="{00000000-0005-0000-0000-000082430000}"/>
    <cellStyle name="40% - Accent3 4 2 4 2 3" xfId="6646" xr:uid="{00000000-0005-0000-0000-000083430000}"/>
    <cellStyle name="40% - Accent3 4 2 4 2 3 2" xfId="23842" xr:uid="{00000000-0005-0000-0000-000084430000}"/>
    <cellStyle name="40% - Accent3 4 2 4 2 4" xfId="20685" xr:uid="{00000000-0005-0000-0000-000085430000}"/>
    <cellStyle name="40% - Accent3 4 2 4 2 5" xfId="13441" xr:uid="{00000000-0005-0000-0000-000086430000}"/>
    <cellStyle name="40% - Accent3 4 2 4 3" xfId="8669" xr:uid="{00000000-0005-0000-0000-000087430000}"/>
    <cellStyle name="40% - Accent3 4 2 4 3 2" xfId="25865" xr:uid="{00000000-0005-0000-0000-000088430000}"/>
    <cellStyle name="40% - Accent3 4 2 4 3 3" xfId="15464" xr:uid="{00000000-0005-0000-0000-000089430000}"/>
    <cellStyle name="40% - Accent3 4 2 4 4" xfId="5061" xr:uid="{00000000-0005-0000-0000-00008A430000}"/>
    <cellStyle name="40% - Accent3 4 2 4 4 2" xfId="22257" xr:uid="{00000000-0005-0000-0000-00008B430000}"/>
    <cellStyle name="40% - Accent3 4 2 4 5" xfId="19100" xr:uid="{00000000-0005-0000-0000-00008C430000}"/>
    <cellStyle name="40% - Accent3 4 2 4 6" xfId="11856" xr:uid="{00000000-0005-0000-0000-00008D430000}"/>
    <cellStyle name="40% - Accent3 4 2 5" xfId="2259" xr:uid="{00000000-0005-0000-0000-00008E430000}"/>
    <cellStyle name="40% - Accent3 4 2 5 2" xfId="9025" xr:uid="{00000000-0005-0000-0000-00008F430000}"/>
    <cellStyle name="40% - Accent3 4 2 5 2 2" xfId="26221" xr:uid="{00000000-0005-0000-0000-000090430000}"/>
    <cellStyle name="40% - Accent3 4 2 5 2 3" xfId="15820" xr:uid="{00000000-0005-0000-0000-000091430000}"/>
    <cellStyle name="40% - Accent3 4 2 5 3" xfId="5417" xr:uid="{00000000-0005-0000-0000-000092430000}"/>
    <cellStyle name="40% - Accent3 4 2 5 3 2" xfId="22613" xr:uid="{00000000-0005-0000-0000-000093430000}"/>
    <cellStyle name="40% - Accent3 4 2 5 4" xfId="19456" xr:uid="{00000000-0005-0000-0000-000094430000}"/>
    <cellStyle name="40% - Accent3 4 2 5 5" xfId="12212" xr:uid="{00000000-0005-0000-0000-000095430000}"/>
    <cellStyle name="40% - Accent3 4 2 6" xfId="676" xr:uid="{00000000-0005-0000-0000-000096430000}"/>
    <cellStyle name="40% - Accent3 4 2 6 2" xfId="7445" xr:uid="{00000000-0005-0000-0000-000097430000}"/>
    <cellStyle name="40% - Accent3 4 2 6 2 2" xfId="24641" xr:uid="{00000000-0005-0000-0000-000098430000}"/>
    <cellStyle name="40% - Accent3 4 2 6 3" xfId="17876" xr:uid="{00000000-0005-0000-0000-000099430000}"/>
    <cellStyle name="40% - Accent3 4 2 6 4" xfId="14240" xr:uid="{00000000-0005-0000-0000-00009A430000}"/>
    <cellStyle name="40% - Accent3 4 2 7" xfId="7078" xr:uid="{00000000-0005-0000-0000-00009B430000}"/>
    <cellStyle name="40% - Accent3 4 2 7 2" xfId="24274" xr:uid="{00000000-0005-0000-0000-00009C430000}"/>
    <cellStyle name="40% - Accent3 4 2 7 3" xfId="13873" xr:uid="{00000000-0005-0000-0000-00009D430000}"/>
    <cellStyle name="40% - Accent3 4 2 8" xfId="3837" xr:uid="{00000000-0005-0000-0000-00009E430000}"/>
    <cellStyle name="40% - Accent3 4 2 8 2" xfId="21033" xr:uid="{00000000-0005-0000-0000-00009F430000}"/>
    <cellStyle name="40% - Accent3 4 2 9" xfId="17509" xr:uid="{00000000-0005-0000-0000-0000A0430000}"/>
    <cellStyle name="40% - Accent3 4 3" xfId="407" xr:uid="{00000000-0005-0000-0000-0000A1430000}"/>
    <cellStyle name="40% - Accent3 4 3 10" xfId="27942" xr:uid="{00000000-0005-0000-0000-0000A2430000}"/>
    <cellStyle name="40% - Accent3 4 3 11" xfId="10730" xr:uid="{00000000-0005-0000-0000-0000A3430000}"/>
    <cellStyle name="40% - Accent3 4 3 2" xfId="1182" xr:uid="{00000000-0005-0000-0000-0000A4430000}"/>
    <cellStyle name="40% - Accent3 4 3 2 2" xfId="2795" xr:uid="{00000000-0005-0000-0000-0000A5430000}"/>
    <cellStyle name="40% - Accent3 4 3 2 2 2" xfId="9560" xr:uid="{00000000-0005-0000-0000-0000A6430000}"/>
    <cellStyle name="40% - Accent3 4 3 2 2 2 2" xfId="26756" xr:uid="{00000000-0005-0000-0000-0000A7430000}"/>
    <cellStyle name="40% - Accent3 4 3 2 2 2 3" xfId="16355" xr:uid="{00000000-0005-0000-0000-0000A8430000}"/>
    <cellStyle name="40% - Accent3 4 3 2 2 3" xfId="5952" xr:uid="{00000000-0005-0000-0000-0000A9430000}"/>
    <cellStyle name="40% - Accent3 4 3 2 2 3 2" xfId="23148" xr:uid="{00000000-0005-0000-0000-0000AA430000}"/>
    <cellStyle name="40% - Accent3 4 3 2 2 4" xfId="19991" xr:uid="{00000000-0005-0000-0000-0000AB430000}"/>
    <cellStyle name="40% - Accent3 4 3 2 2 5" xfId="12747" xr:uid="{00000000-0005-0000-0000-0000AC430000}"/>
    <cellStyle name="40% - Accent3 4 3 2 3" xfId="7951" xr:uid="{00000000-0005-0000-0000-0000AD430000}"/>
    <cellStyle name="40% - Accent3 4 3 2 3 2" xfId="25147" xr:uid="{00000000-0005-0000-0000-0000AE430000}"/>
    <cellStyle name="40% - Accent3 4 3 2 3 3" xfId="14746" xr:uid="{00000000-0005-0000-0000-0000AF430000}"/>
    <cellStyle name="40% - Accent3 4 3 2 4" xfId="4343" xr:uid="{00000000-0005-0000-0000-0000B0430000}"/>
    <cellStyle name="40% - Accent3 4 3 2 4 2" xfId="21539" xr:uid="{00000000-0005-0000-0000-0000B1430000}"/>
    <cellStyle name="40% - Accent3 4 3 2 5" xfId="18382" xr:uid="{00000000-0005-0000-0000-0000B2430000}"/>
    <cellStyle name="40% - Accent3 4 3 2 6" xfId="11138" xr:uid="{00000000-0005-0000-0000-0000B3430000}"/>
    <cellStyle name="40% - Accent3 4 3 3" xfId="1590" xr:uid="{00000000-0005-0000-0000-0000B4430000}"/>
    <cellStyle name="40% - Accent3 4 3 3 2" xfId="3191" xr:uid="{00000000-0005-0000-0000-0000B5430000}"/>
    <cellStyle name="40% - Accent3 4 3 3 2 2" xfId="9956" xr:uid="{00000000-0005-0000-0000-0000B6430000}"/>
    <cellStyle name="40% - Accent3 4 3 3 2 2 2" xfId="27152" xr:uid="{00000000-0005-0000-0000-0000B7430000}"/>
    <cellStyle name="40% - Accent3 4 3 3 2 2 3" xfId="16751" xr:uid="{00000000-0005-0000-0000-0000B8430000}"/>
    <cellStyle name="40% - Accent3 4 3 3 2 3" xfId="6348" xr:uid="{00000000-0005-0000-0000-0000B9430000}"/>
    <cellStyle name="40% - Accent3 4 3 3 2 3 2" xfId="23544" xr:uid="{00000000-0005-0000-0000-0000BA430000}"/>
    <cellStyle name="40% - Accent3 4 3 3 2 4" xfId="20387" xr:uid="{00000000-0005-0000-0000-0000BB430000}"/>
    <cellStyle name="40% - Accent3 4 3 3 2 5" xfId="13143" xr:uid="{00000000-0005-0000-0000-0000BC430000}"/>
    <cellStyle name="40% - Accent3 4 3 3 3" xfId="8359" xr:uid="{00000000-0005-0000-0000-0000BD430000}"/>
    <cellStyle name="40% - Accent3 4 3 3 3 2" xfId="25555" xr:uid="{00000000-0005-0000-0000-0000BE430000}"/>
    <cellStyle name="40% - Accent3 4 3 3 3 3" xfId="15154" xr:uid="{00000000-0005-0000-0000-0000BF430000}"/>
    <cellStyle name="40% - Accent3 4 3 3 4" xfId="4751" xr:uid="{00000000-0005-0000-0000-0000C0430000}"/>
    <cellStyle name="40% - Accent3 4 3 3 4 2" xfId="21947" xr:uid="{00000000-0005-0000-0000-0000C1430000}"/>
    <cellStyle name="40% - Accent3 4 3 3 5" xfId="18790" xr:uid="{00000000-0005-0000-0000-0000C2430000}"/>
    <cellStyle name="40% - Accent3 4 3 3 6" xfId="11546" xr:uid="{00000000-0005-0000-0000-0000C3430000}"/>
    <cellStyle name="40% - Accent3 4 3 4" xfId="1998" xr:uid="{00000000-0005-0000-0000-0000C4430000}"/>
    <cellStyle name="40% - Accent3 4 3 4 2" xfId="3587" xr:uid="{00000000-0005-0000-0000-0000C5430000}"/>
    <cellStyle name="40% - Accent3 4 3 4 2 2" xfId="10352" xr:uid="{00000000-0005-0000-0000-0000C6430000}"/>
    <cellStyle name="40% - Accent3 4 3 4 2 2 2" xfId="27548" xr:uid="{00000000-0005-0000-0000-0000C7430000}"/>
    <cellStyle name="40% - Accent3 4 3 4 2 2 3" xfId="17147" xr:uid="{00000000-0005-0000-0000-0000C8430000}"/>
    <cellStyle name="40% - Accent3 4 3 4 2 3" xfId="6744" xr:uid="{00000000-0005-0000-0000-0000C9430000}"/>
    <cellStyle name="40% - Accent3 4 3 4 2 3 2" xfId="23940" xr:uid="{00000000-0005-0000-0000-0000CA430000}"/>
    <cellStyle name="40% - Accent3 4 3 4 2 4" xfId="20783" xr:uid="{00000000-0005-0000-0000-0000CB430000}"/>
    <cellStyle name="40% - Accent3 4 3 4 2 5" xfId="13539" xr:uid="{00000000-0005-0000-0000-0000CC430000}"/>
    <cellStyle name="40% - Accent3 4 3 4 3" xfId="8767" xr:uid="{00000000-0005-0000-0000-0000CD430000}"/>
    <cellStyle name="40% - Accent3 4 3 4 3 2" xfId="25963" xr:uid="{00000000-0005-0000-0000-0000CE430000}"/>
    <cellStyle name="40% - Accent3 4 3 4 3 3" xfId="15562" xr:uid="{00000000-0005-0000-0000-0000CF430000}"/>
    <cellStyle name="40% - Accent3 4 3 4 4" xfId="5159" xr:uid="{00000000-0005-0000-0000-0000D0430000}"/>
    <cellStyle name="40% - Accent3 4 3 4 4 2" xfId="22355" xr:uid="{00000000-0005-0000-0000-0000D1430000}"/>
    <cellStyle name="40% - Accent3 4 3 4 5" xfId="19198" xr:uid="{00000000-0005-0000-0000-0000D2430000}"/>
    <cellStyle name="40% - Accent3 4 3 4 6" xfId="11954" xr:uid="{00000000-0005-0000-0000-0000D3430000}"/>
    <cellStyle name="40% - Accent3 4 3 5" xfId="2357" xr:uid="{00000000-0005-0000-0000-0000D4430000}"/>
    <cellStyle name="40% - Accent3 4 3 5 2" xfId="9123" xr:uid="{00000000-0005-0000-0000-0000D5430000}"/>
    <cellStyle name="40% - Accent3 4 3 5 2 2" xfId="26319" xr:uid="{00000000-0005-0000-0000-0000D6430000}"/>
    <cellStyle name="40% - Accent3 4 3 5 2 3" xfId="15918" xr:uid="{00000000-0005-0000-0000-0000D7430000}"/>
    <cellStyle name="40% - Accent3 4 3 5 3" xfId="5515" xr:uid="{00000000-0005-0000-0000-0000D8430000}"/>
    <cellStyle name="40% - Accent3 4 3 5 3 2" xfId="22711" xr:uid="{00000000-0005-0000-0000-0000D9430000}"/>
    <cellStyle name="40% - Accent3 4 3 5 4" xfId="19554" xr:uid="{00000000-0005-0000-0000-0000DA430000}"/>
    <cellStyle name="40% - Accent3 4 3 5 5" xfId="12310" xr:uid="{00000000-0005-0000-0000-0000DB430000}"/>
    <cellStyle name="40% - Accent3 4 3 6" xfId="774" xr:uid="{00000000-0005-0000-0000-0000DC430000}"/>
    <cellStyle name="40% - Accent3 4 3 6 2" xfId="7543" xr:uid="{00000000-0005-0000-0000-0000DD430000}"/>
    <cellStyle name="40% - Accent3 4 3 6 2 2" xfId="24739" xr:uid="{00000000-0005-0000-0000-0000DE430000}"/>
    <cellStyle name="40% - Accent3 4 3 6 3" xfId="17974" xr:uid="{00000000-0005-0000-0000-0000DF430000}"/>
    <cellStyle name="40% - Accent3 4 3 6 4" xfId="14338" xr:uid="{00000000-0005-0000-0000-0000E0430000}"/>
    <cellStyle name="40% - Accent3 4 3 7" xfId="7176" xr:uid="{00000000-0005-0000-0000-0000E1430000}"/>
    <cellStyle name="40% - Accent3 4 3 7 2" xfId="24372" xr:uid="{00000000-0005-0000-0000-0000E2430000}"/>
    <cellStyle name="40% - Accent3 4 3 7 3" xfId="13971" xr:uid="{00000000-0005-0000-0000-0000E3430000}"/>
    <cellStyle name="40% - Accent3 4 3 8" xfId="3935" xr:uid="{00000000-0005-0000-0000-0000E4430000}"/>
    <cellStyle name="40% - Accent3 4 3 8 2" xfId="21131" xr:uid="{00000000-0005-0000-0000-0000E5430000}"/>
    <cellStyle name="40% - Accent3 4 3 9" xfId="17607" xr:uid="{00000000-0005-0000-0000-0000E6430000}"/>
    <cellStyle name="40% - Accent3 4 4" xfId="223" xr:uid="{00000000-0005-0000-0000-0000E7430000}"/>
    <cellStyle name="40% - Accent3 4 4 2" xfId="1406" xr:uid="{00000000-0005-0000-0000-0000E8430000}"/>
    <cellStyle name="40% - Accent3 4 4 2 2" xfId="3007" xr:uid="{00000000-0005-0000-0000-0000E9430000}"/>
    <cellStyle name="40% - Accent3 4 4 2 2 2" xfId="9772" xr:uid="{00000000-0005-0000-0000-0000EA430000}"/>
    <cellStyle name="40% - Accent3 4 4 2 2 2 2" xfId="26968" xr:uid="{00000000-0005-0000-0000-0000EB430000}"/>
    <cellStyle name="40% - Accent3 4 4 2 2 2 3" xfId="16567" xr:uid="{00000000-0005-0000-0000-0000EC430000}"/>
    <cellStyle name="40% - Accent3 4 4 2 2 3" xfId="6164" xr:uid="{00000000-0005-0000-0000-0000ED430000}"/>
    <cellStyle name="40% - Accent3 4 4 2 2 3 2" xfId="23360" xr:uid="{00000000-0005-0000-0000-0000EE430000}"/>
    <cellStyle name="40% - Accent3 4 4 2 2 4" xfId="20203" xr:uid="{00000000-0005-0000-0000-0000EF430000}"/>
    <cellStyle name="40% - Accent3 4 4 2 2 5" xfId="12959" xr:uid="{00000000-0005-0000-0000-0000F0430000}"/>
    <cellStyle name="40% - Accent3 4 4 2 3" xfId="8175" xr:uid="{00000000-0005-0000-0000-0000F1430000}"/>
    <cellStyle name="40% - Accent3 4 4 2 3 2" xfId="25371" xr:uid="{00000000-0005-0000-0000-0000F2430000}"/>
    <cellStyle name="40% - Accent3 4 4 2 3 3" xfId="14970" xr:uid="{00000000-0005-0000-0000-0000F3430000}"/>
    <cellStyle name="40% - Accent3 4 4 2 4" xfId="4567" xr:uid="{00000000-0005-0000-0000-0000F4430000}"/>
    <cellStyle name="40% - Accent3 4 4 2 4 2" xfId="21763" xr:uid="{00000000-0005-0000-0000-0000F5430000}"/>
    <cellStyle name="40% - Accent3 4 4 2 5" xfId="18606" xr:uid="{00000000-0005-0000-0000-0000F6430000}"/>
    <cellStyle name="40% - Accent3 4 4 2 6" xfId="11362" xr:uid="{00000000-0005-0000-0000-0000F7430000}"/>
    <cellStyle name="40% - Accent3 4 4 3" xfId="1814" xr:uid="{00000000-0005-0000-0000-0000F8430000}"/>
    <cellStyle name="40% - Accent3 4 4 3 2" xfId="3403" xr:uid="{00000000-0005-0000-0000-0000F9430000}"/>
    <cellStyle name="40% - Accent3 4 4 3 2 2" xfId="10168" xr:uid="{00000000-0005-0000-0000-0000FA430000}"/>
    <cellStyle name="40% - Accent3 4 4 3 2 2 2" xfId="27364" xr:uid="{00000000-0005-0000-0000-0000FB430000}"/>
    <cellStyle name="40% - Accent3 4 4 3 2 2 3" xfId="16963" xr:uid="{00000000-0005-0000-0000-0000FC430000}"/>
    <cellStyle name="40% - Accent3 4 4 3 2 3" xfId="6560" xr:uid="{00000000-0005-0000-0000-0000FD430000}"/>
    <cellStyle name="40% - Accent3 4 4 3 2 3 2" xfId="23756" xr:uid="{00000000-0005-0000-0000-0000FE430000}"/>
    <cellStyle name="40% - Accent3 4 4 3 2 4" xfId="20599" xr:uid="{00000000-0005-0000-0000-0000FF430000}"/>
    <cellStyle name="40% - Accent3 4 4 3 2 5" xfId="13355" xr:uid="{00000000-0005-0000-0000-000000440000}"/>
    <cellStyle name="40% - Accent3 4 4 3 3" xfId="8583" xr:uid="{00000000-0005-0000-0000-000001440000}"/>
    <cellStyle name="40% - Accent3 4 4 3 3 2" xfId="25779" xr:uid="{00000000-0005-0000-0000-000002440000}"/>
    <cellStyle name="40% - Accent3 4 4 3 3 3" xfId="15378" xr:uid="{00000000-0005-0000-0000-000003440000}"/>
    <cellStyle name="40% - Accent3 4 4 3 4" xfId="4975" xr:uid="{00000000-0005-0000-0000-000004440000}"/>
    <cellStyle name="40% - Accent3 4 4 3 4 2" xfId="22171" xr:uid="{00000000-0005-0000-0000-000005440000}"/>
    <cellStyle name="40% - Accent3 4 4 3 5" xfId="19014" xr:uid="{00000000-0005-0000-0000-000006440000}"/>
    <cellStyle name="40% - Accent3 4 4 3 6" xfId="11770" xr:uid="{00000000-0005-0000-0000-000007440000}"/>
    <cellStyle name="40% - Accent3 4 4 4" xfId="2485" xr:uid="{00000000-0005-0000-0000-000008440000}"/>
    <cellStyle name="40% - Accent3 4 4 4 2" xfId="9250" xr:uid="{00000000-0005-0000-0000-000009440000}"/>
    <cellStyle name="40% - Accent3 4 4 4 2 2" xfId="26446" xr:uid="{00000000-0005-0000-0000-00000A440000}"/>
    <cellStyle name="40% - Accent3 4 4 4 2 3" xfId="16045" xr:uid="{00000000-0005-0000-0000-00000B440000}"/>
    <cellStyle name="40% - Accent3 4 4 4 3" xfId="5642" xr:uid="{00000000-0005-0000-0000-00000C440000}"/>
    <cellStyle name="40% - Accent3 4 4 4 3 2" xfId="22838" xr:uid="{00000000-0005-0000-0000-00000D440000}"/>
    <cellStyle name="40% - Accent3 4 4 4 4" xfId="19681" xr:uid="{00000000-0005-0000-0000-00000E440000}"/>
    <cellStyle name="40% - Accent3 4 4 4 5" xfId="12437" xr:uid="{00000000-0005-0000-0000-00000F440000}"/>
    <cellStyle name="40% - Accent3 4 4 5" xfId="998" xr:uid="{00000000-0005-0000-0000-000010440000}"/>
    <cellStyle name="40% - Accent3 4 4 5 2" xfId="7767" xr:uid="{00000000-0005-0000-0000-000011440000}"/>
    <cellStyle name="40% - Accent3 4 4 5 2 2" xfId="24963" xr:uid="{00000000-0005-0000-0000-000012440000}"/>
    <cellStyle name="40% - Accent3 4 4 5 3" xfId="18198" xr:uid="{00000000-0005-0000-0000-000013440000}"/>
    <cellStyle name="40% - Accent3 4 4 5 4" xfId="14562" xr:uid="{00000000-0005-0000-0000-000014440000}"/>
    <cellStyle name="40% - Accent3 4 4 6" xfId="6992" xr:uid="{00000000-0005-0000-0000-000015440000}"/>
    <cellStyle name="40% - Accent3 4 4 6 2" xfId="24188" xr:uid="{00000000-0005-0000-0000-000016440000}"/>
    <cellStyle name="40% - Accent3 4 4 6 3" xfId="13787" xr:uid="{00000000-0005-0000-0000-000017440000}"/>
    <cellStyle name="40% - Accent3 4 4 7" xfId="4159" xr:uid="{00000000-0005-0000-0000-000018440000}"/>
    <cellStyle name="40% - Accent3 4 4 7 2" xfId="21355" xr:uid="{00000000-0005-0000-0000-000019440000}"/>
    <cellStyle name="40% - Accent3 4 4 8" xfId="17423" xr:uid="{00000000-0005-0000-0000-00001A440000}"/>
    <cellStyle name="40% - Accent3 4 4 9" xfId="10954" xr:uid="{00000000-0005-0000-0000-00001B440000}"/>
    <cellStyle name="40% - Accent3 4 5" xfId="886" xr:uid="{00000000-0005-0000-0000-00001C440000}"/>
    <cellStyle name="40% - Accent3 4 5 2" xfId="2584" xr:uid="{00000000-0005-0000-0000-00001D440000}"/>
    <cellStyle name="40% - Accent3 4 5 2 2" xfId="9349" xr:uid="{00000000-0005-0000-0000-00001E440000}"/>
    <cellStyle name="40% - Accent3 4 5 2 2 2" xfId="26545" xr:uid="{00000000-0005-0000-0000-00001F440000}"/>
    <cellStyle name="40% - Accent3 4 5 2 2 3" xfId="16144" xr:uid="{00000000-0005-0000-0000-000020440000}"/>
    <cellStyle name="40% - Accent3 4 5 2 3" xfId="5741" xr:uid="{00000000-0005-0000-0000-000021440000}"/>
    <cellStyle name="40% - Accent3 4 5 2 3 2" xfId="22937" xr:uid="{00000000-0005-0000-0000-000022440000}"/>
    <cellStyle name="40% - Accent3 4 5 2 4" xfId="19780" xr:uid="{00000000-0005-0000-0000-000023440000}"/>
    <cellStyle name="40% - Accent3 4 5 2 5" xfId="12536" xr:uid="{00000000-0005-0000-0000-000024440000}"/>
    <cellStyle name="40% - Accent3 4 5 3" xfId="7655" xr:uid="{00000000-0005-0000-0000-000025440000}"/>
    <cellStyle name="40% - Accent3 4 5 3 2" xfId="24851" xr:uid="{00000000-0005-0000-0000-000026440000}"/>
    <cellStyle name="40% - Accent3 4 5 3 3" xfId="14450" xr:uid="{00000000-0005-0000-0000-000027440000}"/>
    <cellStyle name="40% - Accent3 4 5 4" xfId="4047" xr:uid="{00000000-0005-0000-0000-000028440000}"/>
    <cellStyle name="40% - Accent3 4 5 4 2" xfId="21243" xr:uid="{00000000-0005-0000-0000-000029440000}"/>
    <cellStyle name="40% - Accent3 4 5 5" xfId="18086" xr:uid="{00000000-0005-0000-0000-00002A440000}"/>
    <cellStyle name="40% - Accent3 4 5 6" xfId="10842" xr:uid="{00000000-0005-0000-0000-00002B440000}"/>
    <cellStyle name="40% - Accent3 4 6" xfId="1294" xr:uid="{00000000-0005-0000-0000-00002C440000}"/>
    <cellStyle name="40% - Accent3 4 6 2" xfId="2895" xr:uid="{00000000-0005-0000-0000-00002D440000}"/>
    <cellStyle name="40% - Accent3 4 6 2 2" xfId="9660" xr:uid="{00000000-0005-0000-0000-00002E440000}"/>
    <cellStyle name="40% - Accent3 4 6 2 2 2" xfId="26856" xr:uid="{00000000-0005-0000-0000-00002F440000}"/>
    <cellStyle name="40% - Accent3 4 6 2 2 3" xfId="16455" xr:uid="{00000000-0005-0000-0000-000030440000}"/>
    <cellStyle name="40% - Accent3 4 6 2 3" xfId="6052" xr:uid="{00000000-0005-0000-0000-000031440000}"/>
    <cellStyle name="40% - Accent3 4 6 2 3 2" xfId="23248" xr:uid="{00000000-0005-0000-0000-000032440000}"/>
    <cellStyle name="40% - Accent3 4 6 2 4" xfId="20091" xr:uid="{00000000-0005-0000-0000-000033440000}"/>
    <cellStyle name="40% - Accent3 4 6 2 5" xfId="12847" xr:uid="{00000000-0005-0000-0000-000034440000}"/>
    <cellStyle name="40% - Accent3 4 6 3" xfId="8063" xr:uid="{00000000-0005-0000-0000-000035440000}"/>
    <cellStyle name="40% - Accent3 4 6 3 2" xfId="25259" xr:uid="{00000000-0005-0000-0000-000036440000}"/>
    <cellStyle name="40% - Accent3 4 6 3 3" xfId="14858" xr:uid="{00000000-0005-0000-0000-000037440000}"/>
    <cellStyle name="40% - Accent3 4 6 4" xfId="4455" xr:uid="{00000000-0005-0000-0000-000038440000}"/>
    <cellStyle name="40% - Accent3 4 6 4 2" xfId="21651" xr:uid="{00000000-0005-0000-0000-000039440000}"/>
    <cellStyle name="40% - Accent3 4 6 5" xfId="18494" xr:uid="{00000000-0005-0000-0000-00003A440000}"/>
    <cellStyle name="40% - Accent3 4 6 6" xfId="11250" xr:uid="{00000000-0005-0000-0000-00003B440000}"/>
    <cellStyle name="40% - Accent3 4 7" xfId="1702" xr:uid="{00000000-0005-0000-0000-00003C440000}"/>
    <cellStyle name="40% - Accent3 4 7 2" xfId="3291" xr:uid="{00000000-0005-0000-0000-00003D440000}"/>
    <cellStyle name="40% - Accent3 4 7 2 2" xfId="10056" xr:uid="{00000000-0005-0000-0000-00003E440000}"/>
    <cellStyle name="40% - Accent3 4 7 2 2 2" xfId="27252" xr:uid="{00000000-0005-0000-0000-00003F440000}"/>
    <cellStyle name="40% - Accent3 4 7 2 2 3" xfId="16851" xr:uid="{00000000-0005-0000-0000-000040440000}"/>
    <cellStyle name="40% - Accent3 4 7 2 3" xfId="6448" xr:uid="{00000000-0005-0000-0000-000041440000}"/>
    <cellStyle name="40% - Accent3 4 7 2 3 2" xfId="23644" xr:uid="{00000000-0005-0000-0000-000042440000}"/>
    <cellStyle name="40% - Accent3 4 7 2 4" xfId="20487" xr:uid="{00000000-0005-0000-0000-000043440000}"/>
    <cellStyle name="40% - Accent3 4 7 2 5" xfId="13243" xr:uid="{00000000-0005-0000-0000-000044440000}"/>
    <cellStyle name="40% - Accent3 4 7 3" xfId="8471" xr:uid="{00000000-0005-0000-0000-000045440000}"/>
    <cellStyle name="40% - Accent3 4 7 3 2" xfId="25667" xr:uid="{00000000-0005-0000-0000-000046440000}"/>
    <cellStyle name="40% - Accent3 4 7 3 3" xfId="15266" xr:uid="{00000000-0005-0000-0000-000047440000}"/>
    <cellStyle name="40% - Accent3 4 7 4" xfId="4863" xr:uid="{00000000-0005-0000-0000-000048440000}"/>
    <cellStyle name="40% - Accent3 4 7 4 2" xfId="22059" xr:uid="{00000000-0005-0000-0000-000049440000}"/>
    <cellStyle name="40% - Accent3 4 7 5" xfId="18902" xr:uid="{00000000-0005-0000-0000-00004A440000}"/>
    <cellStyle name="40% - Accent3 4 7 6" xfId="11658" xr:uid="{00000000-0005-0000-0000-00004B440000}"/>
    <cellStyle name="40% - Accent3 4 8" xfId="2173" xr:uid="{00000000-0005-0000-0000-00004C440000}"/>
    <cellStyle name="40% - Accent3 4 8 2" xfId="8939" xr:uid="{00000000-0005-0000-0000-00004D440000}"/>
    <cellStyle name="40% - Accent3 4 8 2 2" xfId="26135" xr:uid="{00000000-0005-0000-0000-00004E440000}"/>
    <cellStyle name="40% - Accent3 4 8 2 3" xfId="15734" xr:uid="{00000000-0005-0000-0000-00004F440000}"/>
    <cellStyle name="40% - Accent3 4 8 3" xfId="5331" xr:uid="{00000000-0005-0000-0000-000050440000}"/>
    <cellStyle name="40% - Accent3 4 8 3 2" xfId="22527" xr:uid="{00000000-0005-0000-0000-000051440000}"/>
    <cellStyle name="40% - Accent3 4 8 4" xfId="19370" xr:uid="{00000000-0005-0000-0000-000052440000}"/>
    <cellStyle name="40% - Accent3 4 8 5" xfId="12126" xr:uid="{00000000-0005-0000-0000-000053440000}"/>
    <cellStyle name="40% - Accent3 4 9" xfId="590" xr:uid="{00000000-0005-0000-0000-000054440000}"/>
    <cellStyle name="40% - Accent3 4 9 2" xfId="7359" xr:uid="{00000000-0005-0000-0000-000055440000}"/>
    <cellStyle name="40% - Accent3 4 9 2 2" xfId="24555" xr:uid="{00000000-0005-0000-0000-000056440000}"/>
    <cellStyle name="40% - Accent3 4 9 3" xfId="17790" xr:uid="{00000000-0005-0000-0000-000057440000}"/>
    <cellStyle name="40% - Accent3 4 9 4" xfId="14154" xr:uid="{00000000-0005-0000-0000-000058440000}"/>
    <cellStyle name="40% - Accent3 5" xfId="161" xr:uid="{00000000-0005-0000-0000-000059440000}"/>
    <cellStyle name="40% - Accent3 5 10" xfId="27699" xr:uid="{00000000-0005-0000-0000-00005A440000}"/>
    <cellStyle name="40% - Accent3 5 11" xfId="10487" xr:uid="{00000000-0005-0000-0000-00005B440000}"/>
    <cellStyle name="40% - Accent3 5 2" xfId="939" xr:uid="{00000000-0005-0000-0000-00005C440000}"/>
    <cellStyle name="40% - Accent3 5 2 2" xfId="2609" xr:uid="{00000000-0005-0000-0000-00005D440000}"/>
    <cellStyle name="40% - Accent3 5 2 2 2" xfId="9374" xr:uid="{00000000-0005-0000-0000-00005E440000}"/>
    <cellStyle name="40% - Accent3 5 2 2 2 2" xfId="26570" xr:uid="{00000000-0005-0000-0000-00005F440000}"/>
    <cellStyle name="40% - Accent3 5 2 2 2 3" xfId="16169" xr:uid="{00000000-0005-0000-0000-000060440000}"/>
    <cellStyle name="40% - Accent3 5 2 2 3" xfId="5766" xr:uid="{00000000-0005-0000-0000-000061440000}"/>
    <cellStyle name="40% - Accent3 5 2 2 3 2" xfId="22962" xr:uid="{00000000-0005-0000-0000-000062440000}"/>
    <cellStyle name="40% - Accent3 5 2 2 4" xfId="19805" xr:uid="{00000000-0005-0000-0000-000063440000}"/>
    <cellStyle name="40% - Accent3 5 2 2 5" xfId="12561" xr:uid="{00000000-0005-0000-0000-000064440000}"/>
    <cellStyle name="40% - Accent3 5 2 3" xfId="7708" xr:uid="{00000000-0005-0000-0000-000065440000}"/>
    <cellStyle name="40% - Accent3 5 2 3 2" xfId="24904" xr:uid="{00000000-0005-0000-0000-000066440000}"/>
    <cellStyle name="40% - Accent3 5 2 3 3" xfId="14503" xr:uid="{00000000-0005-0000-0000-000067440000}"/>
    <cellStyle name="40% - Accent3 5 2 4" xfId="4100" xr:uid="{00000000-0005-0000-0000-000068440000}"/>
    <cellStyle name="40% - Accent3 5 2 4 2" xfId="21296" xr:uid="{00000000-0005-0000-0000-000069440000}"/>
    <cellStyle name="40% - Accent3 5 2 5" xfId="18139" xr:uid="{00000000-0005-0000-0000-00006A440000}"/>
    <cellStyle name="40% - Accent3 5 2 6" xfId="10895" xr:uid="{00000000-0005-0000-0000-00006B440000}"/>
    <cellStyle name="40% - Accent3 5 3" xfId="1347" xr:uid="{00000000-0005-0000-0000-00006C440000}"/>
    <cellStyle name="40% - Accent3 5 3 2" xfId="2948" xr:uid="{00000000-0005-0000-0000-00006D440000}"/>
    <cellStyle name="40% - Accent3 5 3 2 2" xfId="9713" xr:uid="{00000000-0005-0000-0000-00006E440000}"/>
    <cellStyle name="40% - Accent3 5 3 2 2 2" xfId="26909" xr:uid="{00000000-0005-0000-0000-00006F440000}"/>
    <cellStyle name="40% - Accent3 5 3 2 2 3" xfId="16508" xr:uid="{00000000-0005-0000-0000-000070440000}"/>
    <cellStyle name="40% - Accent3 5 3 2 3" xfId="6105" xr:uid="{00000000-0005-0000-0000-000071440000}"/>
    <cellStyle name="40% - Accent3 5 3 2 3 2" xfId="23301" xr:uid="{00000000-0005-0000-0000-000072440000}"/>
    <cellStyle name="40% - Accent3 5 3 2 4" xfId="20144" xr:uid="{00000000-0005-0000-0000-000073440000}"/>
    <cellStyle name="40% - Accent3 5 3 2 5" xfId="12900" xr:uid="{00000000-0005-0000-0000-000074440000}"/>
    <cellStyle name="40% - Accent3 5 3 3" xfId="8116" xr:uid="{00000000-0005-0000-0000-000075440000}"/>
    <cellStyle name="40% - Accent3 5 3 3 2" xfId="25312" xr:uid="{00000000-0005-0000-0000-000076440000}"/>
    <cellStyle name="40% - Accent3 5 3 3 3" xfId="14911" xr:uid="{00000000-0005-0000-0000-000077440000}"/>
    <cellStyle name="40% - Accent3 5 3 4" xfId="4508" xr:uid="{00000000-0005-0000-0000-000078440000}"/>
    <cellStyle name="40% - Accent3 5 3 4 2" xfId="21704" xr:uid="{00000000-0005-0000-0000-000079440000}"/>
    <cellStyle name="40% - Accent3 5 3 5" xfId="18547" xr:uid="{00000000-0005-0000-0000-00007A440000}"/>
    <cellStyle name="40% - Accent3 5 3 6" xfId="11303" xr:uid="{00000000-0005-0000-0000-00007B440000}"/>
    <cellStyle name="40% - Accent3 5 4" xfId="1755" xr:uid="{00000000-0005-0000-0000-00007C440000}"/>
    <cellStyle name="40% - Accent3 5 4 2" xfId="3344" xr:uid="{00000000-0005-0000-0000-00007D440000}"/>
    <cellStyle name="40% - Accent3 5 4 2 2" xfId="10109" xr:uid="{00000000-0005-0000-0000-00007E440000}"/>
    <cellStyle name="40% - Accent3 5 4 2 2 2" xfId="27305" xr:uid="{00000000-0005-0000-0000-00007F440000}"/>
    <cellStyle name="40% - Accent3 5 4 2 2 3" xfId="16904" xr:uid="{00000000-0005-0000-0000-000080440000}"/>
    <cellStyle name="40% - Accent3 5 4 2 3" xfId="6501" xr:uid="{00000000-0005-0000-0000-000081440000}"/>
    <cellStyle name="40% - Accent3 5 4 2 3 2" xfId="23697" xr:uid="{00000000-0005-0000-0000-000082440000}"/>
    <cellStyle name="40% - Accent3 5 4 2 4" xfId="20540" xr:uid="{00000000-0005-0000-0000-000083440000}"/>
    <cellStyle name="40% - Accent3 5 4 2 5" xfId="13296" xr:uid="{00000000-0005-0000-0000-000084440000}"/>
    <cellStyle name="40% - Accent3 5 4 3" xfId="8524" xr:uid="{00000000-0005-0000-0000-000085440000}"/>
    <cellStyle name="40% - Accent3 5 4 3 2" xfId="25720" xr:uid="{00000000-0005-0000-0000-000086440000}"/>
    <cellStyle name="40% - Accent3 5 4 3 3" xfId="15319" xr:uid="{00000000-0005-0000-0000-000087440000}"/>
    <cellStyle name="40% - Accent3 5 4 4" xfId="4916" xr:uid="{00000000-0005-0000-0000-000088440000}"/>
    <cellStyle name="40% - Accent3 5 4 4 2" xfId="22112" xr:uid="{00000000-0005-0000-0000-000089440000}"/>
    <cellStyle name="40% - Accent3 5 4 5" xfId="18955" xr:uid="{00000000-0005-0000-0000-00008A440000}"/>
    <cellStyle name="40% - Accent3 5 4 6" xfId="11711" xr:uid="{00000000-0005-0000-0000-00008B440000}"/>
    <cellStyle name="40% - Accent3 5 5" xfId="2114" xr:uid="{00000000-0005-0000-0000-00008C440000}"/>
    <cellStyle name="40% - Accent3 5 5 2" xfId="8880" xr:uid="{00000000-0005-0000-0000-00008D440000}"/>
    <cellStyle name="40% - Accent3 5 5 2 2" xfId="26076" xr:uid="{00000000-0005-0000-0000-00008E440000}"/>
    <cellStyle name="40% - Accent3 5 5 2 3" xfId="15675" xr:uid="{00000000-0005-0000-0000-00008F440000}"/>
    <cellStyle name="40% - Accent3 5 5 3" xfId="5272" xr:uid="{00000000-0005-0000-0000-000090440000}"/>
    <cellStyle name="40% - Accent3 5 5 3 2" xfId="22468" xr:uid="{00000000-0005-0000-0000-000091440000}"/>
    <cellStyle name="40% - Accent3 5 5 4" xfId="19311" xr:uid="{00000000-0005-0000-0000-000092440000}"/>
    <cellStyle name="40% - Accent3 5 5 5" xfId="12067" xr:uid="{00000000-0005-0000-0000-000093440000}"/>
    <cellStyle name="40% - Accent3 5 6" xfId="531" xr:uid="{00000000-0005-0000-0000-000094440000}"/>
    <cellStyle name="40% - Accent3 5 6 2" xfId="7300" xr:uid="{00000000-0005-0000-0000-000095440000}"/>
    <cellStyle name="40% - Accent3 5 6 2 2" xfId="24496" xr:uid="{00000000-0005-0000-0000-000096440000}"/>
    <cellStyle name="40% - Accent3 5 6 3" xfId="17731" xr:uid="{00000000-0005-0000-0000-000097440000}"/>
    <cellStyle name="40% - Accent3 5 6 4" xfId="14095" xr:uid="{00000000-0005-0000-0000-000098440000}"/>
    <cellStyle name="40% - Accent3 5 7" xfId="6933" xr:uid="{00000000-0005-0000-0000-000099440000}"/>
    <cellStyle name="40% - Accent3 5 7 2" xfId="24129" xr:uid="{00000000-0005-0000-0000-00009A440000}"/>
    <cellStyle name="40% - Accent3 5 7 3" xfId="13728" xr:uid="{00000000-0005-0000-0000-00009B440000}"/>
    <cellStyle name="40% - Accent3 5 8" xfId="3692" xr:uid="{00000000-0005-0000-0000-00009C440000}"/>
    <cellStyle name="40% - Accent3 5 8 2" xfId="20888" xr:uid="{00000000-0005-0000-0000-00009D440000}"/>
    <cellStyle name="40% - Accent3 5 9" xfId="17364" xr:uid="{00000000-0005-0000-0000-00009E440000}"/>
    <cellStyle name="40% - Accent3 6" xfId="250" xr:uid="{00000000-0005-0000-0000-00009F440000}"/>
    <cellStyle name="40% - Accent3 6 10" xfId="27785" xr:uid="{00000000-0005-0000-0000-0000A0440000}"/>
    <cellStyle name="40% - Accent3 6 11" xfId="10573" xr:uid="{00000000-0005-0000-0000-0000A1440000}"/>
    <cellStyle name="40% - Accent3 6 2" xfId="1025" xr:uid="{00000000-0005-0000-0000-0000A2440000}"/>
    <cellStyle name="40% - Accent3 6 2 2" xfId="2638" xr:uid="{00000000-0005-0000-0000-0000A3440000}"/>
    <cellStyle name="40% - Accent3 6 2 2 2" xfId="9403" xr:uid="{00000000-0005-0000-0000-0000A4440000}"/>
    <cellStyle name="40% - Accent3 6 2 2 2 2" xfId="26599" xr:uid="{00000000-0005-0000-0000-0000A5440000}"/>
    <cellStyle name="40% - Accent3 6 2 2 2 3" xfId="16198" xr:uid="{00000000-0005-0000-0000-0000A6440000}"/>
    <cellStyle name="40% - Accent3 6 2 2 3" xfId="5795" xr:uid="{00000000-0005-0000-0000-0000A7440000}"/>
    <cellStyle name="40% - Accent3 6 2 2 3 2" xfId="22991" xr:uid="{00000000-0005-0000-0000-0000A8440000}"/>
    <cellStyle name="40% - Accent3 6 2 2 4" xfId="19834" xr:uid="{00000000-0005-0000-0000-0000A9440000}"/>
    <cellStyle name="40% - Accent3 6 2 2 5" xfId="12590" xr:uid="{00000000-0005-0000-0000-0000AA440000}"/>
    <cellStyle name="40% - Accent3 6 2 3" xfId="7794" xr:uid="{00000000-0005-0000-0000-0000AB440000}"/>
    <cellStyle name="40% - Accent3 6 2 3 2" xfId="24990" xr:uid="{00000000-0005-0000-0000-0000AC440000}"/>
    <cellStyle name="40% - Accent3 6 2 3 3" xfId="14589" xr:uid="{00000000-0005-0000-0000-0000AD440000}"/>
    <cellStyle name="40% - Accent3 6 2 4" xfId="4186" xr:uid="{00000000-0005-0000-0000-0000AE440000}"/>
    <cellStyle name="40% - Accent3 6 2 4 2" xfId="21382" xr:uid="{00000000-0005-0000-0000-0000AF440000}"/>
    <cellStyle name="40% - Accent3 6 2 5" xfId="18225" xr:uid="{00000000-0005-0000-0000-0000B0440000}"/>
    <cellStyle name="40% - Accent3 6 2 6" xfId="10981" xr:uid="{00000000-0005-0000-0000-0000B1440000}"/>
    <cellStyle name="40% - Accent3 6 3" xfId="1433" xr:uid="{00000000-0005-0000-0000-0000B2440000}"/>
    <cellStyle name="40% - Accent3 6 3 2" xfId="3034" xr:uid="{00000000-0005-0000-0000-0000B3440000}"/>
    <cellStyle name="40% - Accent3 6 3 2 2" xfId="9799" xr:uid="{00000000-0005-0000-0000-0000B4440000}"/>
    <cellStyle name="40% - Accent3 6 3 2 2 2" xfId="26995" xr:uid="{00000000-0005-0000-0000-0000B5440000}"/>
    <cellStyle name="40% - Accent3 6 3 2 2 3" xfId="16594" xr:uid="{00000000-0005-0000-0000-0000B6440000}"/>
    <cellStyle name="40% - Accent3 6 3 2 3" xfId="6191" xr:uid="{00000000-0005-0000-0000-0000B7440000}"/>
    <cellStyle name="40% - Accent3 6 3 2 3 2" xfId="23387" xr:uid="{00000000-0005-0000-0000-0000B8440000}"/>
    <cellStyle name="40% - Accent3 6 3 2 4" xfId="20230" xr:uid="{00000000-0005-0000-0000-0000B9440000}"/>
    <cellStyle name="40% - Accent3 6 3 2 5" xfId="12986" xr:uid="{00000000-0005-0000-0000-0000BA440000}"/>
    <cellStyle name="40% - Accent3 6 3 3" xfId="8202" xr:uid="{00000000-0005-0000-0000-0000BB440000}"/>
    <cellStyle name="40% - Accent3 6 3 3 2" xfId="25398" xr:uid="{00000000-0005-0000-0000-0000BC440000}"/>
    <cellStyle name="40% - Accent3 6 3 3 3" xfId="14997" xr:uid="{00000000-0005-0000-0000-0000BD440000}"/>
    <cellStyle name="40% - Accent3 6 3 4" xfId="4594" xr:uid="{00000000-0005-0000-0000-0000BE440000}"/>
    <cellStyle name="40% - Accent3 6 3 4 2" xfId="21790" xr:uid="{00000000-0005-0000-0000-0000BF440000}"/>
    <cellStyle name="40% - Accent3 6 3 5" xfId="18633" xr:uid="{00000000-0005-0000-0000-0000C0440000}"/>
    <cellStyle name="40% - Accent3 6 3 6" xfId="11389" xr:uid="{00000000-0005-0000-0000-0000C1440000}"/>
    <cellStyle name="40% - Accent3 6 4" xfId="1841" xr:uid="{00000000-0005-0000-0000-0000C2440000}"/>
    <cellStyle name="40% - Accent3 6 4 2" xfId="3430" xr:uid="{00000000-0005-0000-0000-0000C3440000}"/>
    <cellStyle name="40% - Accent3 6 4 2 2" xfId="10195" xr:uid="{00000000-0005-0000-0000-0000C4440000}"/>
    <cellStyle name="40% - Accent3 6 4 2 2 2" xfId="27391" xr:uid="{00000000-0005-0000-0000-0000C5440000}"/>
    <cellStyle name="40% - Accent3 6 4 2 2 3" xfId="16990" xr:uid="{00000000-0005-0000-0000-0000C6440000}"/>
    <cellStyle name="40% - Accent3 6 4 2 3" xfId="6587" xr:uid="{00000000-0005-0000-0000-0000C7440000}"/>
    <cellStyle name="40% - Accent3 6 4 2 3 2" xfId="23783" xr:uid="{00000000-0005-0000-0000-0000C8440000}"/>
    <cellStyle name="40% - Accent3 6 4 2 4" xfId="20626" xr:uid="{00000000-0005-0000-0000-0000C9440000}"/>
    <cellStyle name="40% - Accent3 6 4 2 5" xfId="13382" xr:uid="{00000000-0005-0000-0000-0000CA440000}"/>
    <cellStyle name="40% - Accent3 6 4 3" xfId="8610" xr:uid="{00000000-0005-0000-0000-0000CB440000}"/>
    <cellStyle name="40% - Accent3 6 4 3 2" xfId="25806" xr:uid="{00000000-0005-0000-0000-0000CC440000}"/>
    <cellStyle name="40% - Accent3 6 4 3 3" xfId="15405" xr:uid="{00000000-0005-0000-0000-0000CD440000}"/>
    <cellStyle name="40% - Accent3 6 4 4" xfId="5002" xr:uid="{00000000-0005-0000-0000-0000CE440000}"/>
    <cellStyle name="40% - Accent3 6 4 4 2" xfId="22198" xr:uid="{00000000-0005-0000-0000-0000CF440000}"/>
    <cellStyle name="40% - Accent3 6 4 5" xfId="19041" xr:uid="{00000000-0005-0000-0000-0000D0440000}"/>
    <cellStyle name="40% - Accent3 6 4 6" xfId="11797" xr:uid="{00000000-0005-0000-0000-0000D1440000}"/>
    <cellStyle name="40% - Accent3 6 5" xfId="2200" xr:uid="{00000000-0005-0000-0000-0000D2440000}"/>
    <cellStyle name="40% - Accent3 6 5 2" xfId="8966" xr:uid="{00000000-0005-0000-0000-0000D3440000}"/>
    <cellStyle name="40% - Accent3 6 5 2 2" xfId="26162" xr:uid="{00000000-0005-0000-0000-0000D4440000}"/>
    <cellStyle name="40% - Accent3 6 5 2 3" xfId="15761" xr:uid="{00000000-0005-0000-0000-0000D5440000}"/>
    <cellStyle name="40% - Accent3 6 5 3" xfId="5358" xr:uid="{00000000-0005-0000-0000-0000D6440000}"/>
    <cellStyle name="40% - Accent3 6 5 3 2" xfId="22554" xr:uid="{00000000-0005-0000-0000-0000D7440000}"/>
    <cellStyle name="40% - Accent3 6 5 4" xfId="19397" xr:uid="{00000000-0005-0000-0000-0000D8440000}"/>
    <cellStyle name="40% - Accent3 6 5 5" xfId="12153" xr:uid="{00000000-0005-0000-0000-0000D9440000}"/>
    <cellStyle name="40% - Accent3 6 6" xfId="617" xr:uid="{00000000-0005-0000-0000-0000DA440000}"/>
    <cellStyle name="40% - Accent3 6 6 2" xfId="7386" xr:uid="{00000000-0005-0000-0000-0000DB440000}"/>
    <cellStyle name="40% - Accent3 6 6 2 2" xfId="24582" xr:uid="{00000000-0005-0000-0000-0000DC440000}"/>
    <cellStyle name="40% - Accent3 6 6 3" xfId="17817" xr:uid="{00000000-0005-0000-0000-0000DD440000}"/>
    <cellStyle name="40% - Accent3 6 6 4" xfId="14181" xr:uid="{00000000-0005-0000-0000-0000DE440000}"/>
    <cellStyle name="40% - Accent3 6 7" xfId="7019" xr:uid="{00000000-0005-0000-0000-0000DF440000}"/>
    <cellStyle name="40% - Accent3 6 7 2" xfId="24215" xr:uid="{00000000-0005-0000-0000-0000E0440000}"/>
    <cellStyle name="40% - Accent3 6 7 3" xfId="13814" xr:uid="{00000000-0005-0000-0000-0000E1440000}"/>
    <cellStyle name="40% - Accent3 6 8" xfId="3778" xr:uid="{00000000-0005-0000-0000-0000E2440000}"/>
    <cellStyle name="40% - Accent3 6 8 2" xfId="20974" xr:uid="{00000000-0005-0000-0000-0000E3440000}"/>
    <cellStyle name="40% - Accent3 6 9" xfId="17450" xr:uid="{00000000-0005-0000-0000-0000E4440000}"/>
    <cellStyle name="40% - Accent3 7" xfId="336" xr:uid="{00000000-0005-0000-0000-0000E5440000}"/>
    <cellStyle name="40% - Accent3 7 10" xfId="27871" xr:uid="{00000000-0005-0000-0000-0000E6440000}"/>
    <cellStyle name="40% - Accent3 7 11" xfId="10659" xr:uid="{00000000-0005-0000-0000-0000E7440000}"/>
    <cellStyle name="40% - Accent3 7 2" xfId="1111" xr:uid="{00000000-0005-0000-0000-0000E8440000}"/>
    <cellStyle name="40% - Accent3 7 2 2" xfId="2724" xr:uid="{00000000-0005-0000-0000-0000E9440000}"/>
    <cellStyle name="40% - Accent3 7 2 2 2" xfId="9489" xr:uid="{00000000-0005-0000-0000-0000EA440000}"/>
    <cellStyle name="40% - Accent3 7 2 2 2 2" xfId="26685" xr:uid="{00000000-0005-0000-0000-0000EB440000}"/>
    <cellStyle name="40% - Accent3 7 2 2 2 3" xfId="16284" xr:uid="{00000000-0005-0000-0000-0000EC440000}"/>
    <cellStyle name="40% - Accent3 7 2 2 3" xfId="5881" xr:uid="{00000000-0005-0000-0000-0000ED440000}"/>
    <cellStyle name="40% - Accent3 7 2 2 3 2" xfId="23077" xr:uid="{00000000-0005-0000-0000-0000EE440000}"/>
    <cellStyle name="40% - Accent3 7 2 2 4" xfId="19920" xr:uid="{00000000-0005-0000-0000-0000EF440000}"/>
    <cellStyle name="40% - Accent3 7 2 2 5" xfId="12676" xr:uid="{00000000-0005-0000-0000-0000F0440000}"/>
    <cellStyle name="40% - Accent3 7 2 3" xfId="7880" xr:uid="{00000000-0005-0000-0000-0000F1440000}"/>
    <cellStyle name="40% - Accent3 7 2 3 2" xfId="25076" xr:uid="{00000000-0005-0000-0000-0000F2440000}"/>
    <cellStyle name="40% - Accent3 7 2 3 3" xfId="14675" xr:uid="{00000000-0005-0000-0000-0000F3440000}"/>
    <cellStyle name="40% - Accent3 7 2 4" xfId="4272" xr:uid="{00000000-0005-0000-0000-0000F4440000}"/>
    <cellStyle name="40% - Accent3 7 2 4 2" xfId="21468" xr:uid="{00000000-0005-0000-0000-0000F5440000}"/>
    <cellStyle name="40% - Accent3 7 2 5" xfId="18311" xr:uid="{00000000-0005-0000-0000-0000F6440000}"/>
    <cellStyle name="40% - Accent3 7 2 6" xfId="11067" xr:uid="{00000000-0005-0000-0000-0000F7440000}"/>
    <cellStyle name="40% - Accent3 7 3" xfId="1519" xr:uid="{00000000-0005-0000-0000-0000F8440000}"/>
    <cellStyle name="40% - Accent3 7 3 2" xfId="3120" xr:uid="{00000000-0005-0000-0000-0000F9440000}"/>
    <cellStyle name="40% - Accent3 7 3 2 2" xfId="9885" xr:uid="{00000000-0005-0000-0000-0000FA440000}"/>
    <cellStyle name="40% - Accent3 7 3 2 2 2" xfId="27081" xr:uid="{00000000-0005-0000-0000-0000FB440000}"/>
    <cellStyle name="40% - Accent3 7 3 2 2 3" xfId="16680" xr:uid="{00000000-0005-0000-0000-0000FC440000}"/>
    <cellStyle name="40% - Accent3 7 3 2 3" xfId="6277" xr:uid="{00000000-0005-0000-0000-0000FD440000}"/>
    <cellStyle name="40% - Accent3 7 3 2 3 2" xfId="23473" xr:uid="{00000000-0005-0000-0000-0000FE440000}"/>
    <cellStyle name="40% - Accent3 7 3 2 4" xfId="20316" xr:uid="{00000000-0005-0000-0000-0000FF440000}"/>
    <cellStyle name="40% - Accent3 7 3 2 5" xfId="13072" xr:uid="{00000000-0005-0000-0000-000000450000}"/>
    <cellStyle name="40% - Accent3 7 3 3" xfId="8288" xr:uid="{00000000-0005-0000-0000-000001450000}"/>
    <cellStyle name="40% - Accent3 7 3 3 2" xfId="25484" xr:uid="{00000000-0005-0000-0000-000002450000}"/>
    <cellStyle name="40% - Accent3 7 3 3 3" xfId="15083" xr:uid="{00000000-0005-0000-0000-000003450000}"/>
    <cellStyle name="40% - Accent3 7 3 4" xfId="4680" xr:uid="{00000000-0005-0000-0000-000004450000}"/>
    <cellStyle name="40% - Accent3 7 3 4 2" xfId="21876" xr:uid="{00000000-0005-0000-0000-000005450000}"/>
    <cellStyle name="40% - Accent3 7 3 5" xfId="18719" xr:uid="{00000000-0005-0000-0000-000006450000}"/>
    <cellStyle name="40% - Accent3 7 3 6" xfId="11475" xr:uid="{00000000-0005-0000-0000-000007450000}"/>
    <cellStyle name="40% - Accent3 7 4" xfId="1927" xr:uid="{00000000-0005-0000-0000-000008450000}"/>
    <cellStyle name="40% - Accent3 7 4 2" xfId="3516" xr:uid="{00000000-0005-0000-0000-000009450000}"/>
    <cellStyle name="40% - Accent3 7 4 2 2" xfId="10281" xr:uid="{00000000-0005-0000-0000-00000A450000}"/>
    <cellStyle name="40% - Accent3 7 4 2 2 2" xfId="27477" xr:uid="{00000000-0005-0000-0000-00000B450000}"/>
    <cellStyle name="40% - Accent3 7 4 2 2 3" xfId="17076" xr:uid="{00000000-0005-0000-0000-00000C450000}"/>
    <cellStyle name="40% - Accent3 7 4 2 3" xfId="6673" xr:uid="{00000000-0005-0000-0000-00000D450000}"/>
    <cellStyle name="40% - Accent3 7 4 2 3 2" xfId="23869" xr:uid="{00000000-0005-0000-0000-00000E450000}"/>
    <cellStyle name="40% - Accent3 7 4 2 4" xfId="20712" xr:uid="{00000000-0005-0000-0000-00000F450000}"/>
    <cellStyle name="40% - Accent3 7 4 2 5" xfId="13468" xr:uid="{00000000-0005-0000-0000-000010450000}"/>
    <cellStyle name="40% - Accent3 7 4 3" xfId="8696" xr:uid="{00000000-0005-0000-0000-000011450000}"/>
    <cellStyle name="40% - Accent3 7 4 3 2" xfId="25892" xr:uid="{00000000-0005-0000-0000-000012450000}"/>
    <cellStyle name="40% - Accent3 7 4 3 3" xfId="15491" xr:uid="{00000000-0005-0000-0000-000013450000}"/>
    <cellStyle name="40% - Accent3 7 4 4" xfId="5088" xr:uid="{00000000-0005-0000-0000-000014450000}"/>
    <cellStyle name="40% - Accent3 7 4 4 2" xfId="22284" xr:uid="{00000000-0005-0000-0000-000015450000}"/>
    <cellStyle name="40% - Accent3 7 4 5" xfId="19127" xr:uid="{00000000-0005-0000-0000-000016450000}"/>
    <cellStyle name="40% - Accent3 7 4 6" xfId="11883" xr:uid="{00000000-0005-0000-0000-000017450000}"/>
    <cellStyle name="40% - Accent3 7 5" xfId="2286" xr:uid="{00000000-0005-0000-0000-000018450000}"/>
    <cellStyle name="40% - Accent3 7 5 2" xfId="9052" xr:uid="{00000000-0005-0000-0000-000019450000}"/>
    <cellStyle name="40% - Accent3 7 5 2 2" xfId="26248" xr:uid="{00000000-0005-0000-0000-00001A450000}"/>
    <cellStyle name="40% - Accent3 7 5 2 3" xfId="15847" xr:uid="{00000000-0005-0000-0000-00001B450000}"/>
    <cellStyle name="40% - Accent3 7 5 3" xfId="5444" xr:uid="{00000000-0005-0000-0000-00001C450000}"/>
    <cellStyle name="40% - Accent3 7 5 3 2" xfId="22640" xr:uid="{00000000-0005-0000-0000-00001D450000}"/>
    <cellStyle name="40% - Accent3 7 5 4" xfId="19483" xr:uid="{00000000-0005-0000-0000-00001E450000}"/>
    <cellStyle name="40% - Accent3 7 5 5" xfId="12239" xr:uid="{00000000-0005-0000-0000-00001F450000}"/>
    <cellStyle name="40% - Accent3 7 6" xfId="703" xr:uid="{00000000-0005-0000-0000-000020450000}"/>
    <cellStyle name="40% - Accent3 7 6 2" xfId="7472" xr:uid="{00000000-0005-0000-0000-000021450000}"/>
    <cellStyle name="40% - Accent3 7 6 2 2" xfId="24668" xr:uid="{00000000-0005-0000-0000-000022450000}"/>
    <cellStyle name="40% - Accent3 7 6 3" xfId="17903" xr:uid="{00000000-0005-0000-0000-000023450000}"/>
    <cellStyle name="40% - Accent3 7 6 4" xfId="14267" xr:uid="{00000000-0005-0000-0000-000024450000}"/>
    <cellStyle name="40% - Accent3 7 7" xfId="7105" xr:uid="{00000000-0005-0000-0000-000025450000}"/>
    <cellStyle name="40% - Accent3 7 7 2" xfId="24301" xr:uid="{00000000-0005-0000-0000-000026450000}"/>
    <cellStyle name="40% - Accent3 7 7 3" xfId="13900" xr:uid="{00000000-0005-0000-0000-000027450000}"/>
    <cellStyle name="40% - Accent3 7 8" xfId="3864" xr:uid="{00000000-0005-0000-0000-000028450000}"/>
    <cellStyle name="40% - Accent3 7 8 2" xfId="21060" xr:uid="{00000000-0005-0000-0000-000029450000}"/>
    <cellStyle name="40% - Accent3 7 9" xfId="17536" xr:uid="{00000000-0005-0000-0000-00002A450000}"/>
    <cellStyle name="40% - Accent3 8" xfId="348" xr:uid="{00000000-0005-0000-0000-00002B450000}"/>
    <cellStyle name="40% - Accent3 8 10" xfId="27883" xr:uid="{00000000-0005-0000-0000-00002C450000}"/>
    <cellStyle name="40% - Accent3 8 11" xfId="10671" xr:uid="{00000000-0005-0000-0000-00002D450000}"/>
    <cellStyle name="40% - Accent3 8 2" xfId="1123" xr:uid="{00000000-0005-0000-0000-00002E450000}"/>
    <cellStyle name="40% - Accent3 8 2 2" xfId="2736" xr:uid="{00000000-0005-0000-0000-00002F450000}"/>
    <cellStyle name="40% - Accent3 8 2 2 2" xfId="9501" xr:uid="{00000000-0005-0000-0000-000030450000}"/>
    <cellStyle name="40% - Accent3 8 2 2 2 2" xfId="26697" xr:uid="{00000000-0005-0000-0000-000031450000}"/>
    <cellStyle name="40% - Accent3 8 2 2 2 3" xfId="16296" xr:uid="{00000000-0005-0000-0000-000032450000}"/>
    <cellStyle name="40% - Accent3 8 2 2 3" xfId="5893" xr:uid="{00000000-0005-0000-0000-000033450000}"/>
    <cellStyle name="40% - Accent3 8 2 2 3 2" xfId="23089" xr:uid="{00000000-0005-0000-0000-000034450000}"/>
    <cellStyle name="40% - Accent3 8 2 2 4" xfId="19932" xr:uid="{00000000-0005-0000-0000-000035450000}"/>
    <cellStyle name="40% - Accent3 8 2 2 5" xfId="12688" xr:uid="{00000000-0005-0000-0000-000036450000}"/>
    <cellStyle name="40% - Accent3 8 2 3" xfId="7892" xr:uid="{00000000-0005-0000-0000-000037450000}"/>
    <cellStyle name="40% - Accent3 8 2 3 2" xfId="25088" xr:uid="{00000000-0005-0000-0000-000038450000}"/>
    <cellStyle name="40% - Accent3 8 2 3 3" xfId="14687" xr:uid="{00000000-0005-0000-0000-000039450000}"/>
    <cellStyle name="40% - Accent3 8 2 4" xfId="4284" xr:uid="{00000000-0005-0000-0000-00003A450000}"/>
    <cellStyle name="40% - Accent3 8 2 4 2" xfId="21480" xr:uid="{00000000-0005-0000-0000-00003B450000}"/>
    <cellStyle name="40% - Accent3 8 2 5" xfId="18323" xr:uid="{00000000-0005-0000-0000-00003C450000}"/>
    <cellStyle name="40% - Accent3 8 2 6" xfId="11079" xr:uid="{00000000-0005-0000-0000-00003D450000}"/>
    <cellStyle name="40% - Accent3 8 3" xfId="1531" xr:uid="{00000000-0005-0000-0000-00003E450000}"/>
    <cellStyle name="40% - Accent3 8 3 2" xfId="3132" xr:uid="{00000000-0005-0000-0000-00003F450000}"/>
    <cellStyle name="40% - Accent3 8 3 2 2" xfId="9897" xr:uid="{00000000-0005-0000-0000-000040450000}"/>
    <cellStyle name="40% - Accent3 8 3 2 2 2" xfId="27093" xr:uid="{00000000-0005-0000-0000-000041450000}"/>
    <cellStyle name="40% - Accent3 8 3 2 2 3" xfId="16692" xr:uid="{00000000-0005-0000-0000-000042450000}"/>
    <cellStyle name="40% - Accent3 8 3 2 3" xfId="6289" xr:uid="{00000000-0005-0000-0000-000043450000}"/>
    <cellStyle name="40% - Accent3 8 3 2 3 2" xfId="23485" xr:uid="{00000000-0005-0000-0000-000044450000}"/>
    <cellStyle name="40% - Accent3 8 3 2 4" xfId="20328" xr:uid="{00000000-0005-0000-0000-000045450000}"/>
    <cellStyle name="40% - Accent3 8 3 2 5" xfId="13084" xr:uid="{00000000-0005-0000-0000-000046450000}"/>
    <cellStyle name="40% - Accent3 8 3 3" xfId="8300" xr:uid="{00000000-0005-0000-0000-000047450000}"/>
    <cellStyle name="40% - Accent3 8 3 3 2" xfId="25496" xr:uid="{00000000-0005-0000-0000-000048450000}"/>
    <cellStyle name="40% - Accent3 8 3 3 3" xfId="15095" xr:uid="{00000000-0005-0000-0000-000049450000}"/>
    <cellStyle name="40% - Accent3 8 3 4" xfId="4692" xr:uid="{00000000-0005-0000-0000-00004A450000}"/>
    <cellStyle name="40% - Accent3 8 3 4 2" xfId="21888" xr:uid="{00000000-0005-0000-0000-00004B450000}"/>
    <cellStyle name="40% - Accent3 8 3 5" xfId="18731" xr:uid="{00000000-0005-0000-0000-00004C450000}"/>
    <cellStyle name="40% - Accent3 8 3 6" xfId="11487" xr:uid="{00000000-0005-0000-0000-00004D450000}"/>
    <cellStyle name="40% - Accent3 8 4" xfId="1939" xr:uid="{00000000-0005-0000-0000-00004E450000}"/>
    <cellStyle name="40% - Accent3 8 4 2" xfId="3528" xr:uid="{00000000-0005-0000-0000-00004F450000}"/>
    <cellStyle name="40% - Accent3 8 4 2 2" xfId="10293" xr:uid="{00000000-0005-0000-0000-000050450000}"/>
    <cellStyle name="40% - Accent3 8 4 2 2 2" xfId="27489" xr:uid="{00000000-0005-0000-0000-000051450000}"/>
    <cellStyle name="40% - Accent3 8 4 2 2 3" xfId="17088" xr:uid="{00000000-0005-0000-0000-000052450000}"/>
    <cellStyle name="40% - Accent3 8 4 2 3" xfId="6685" xr:uid="{00000000-0005-0000-0000-000053450000}"/>
    <cellStyle name="40% - Accent3 8 4 2 3 2" xfId="23881" xr:uid="{00000000-0005-0000-0000-000054450000}"/>
    <cellStyle name="40% - Accent3 8 4 2 4" xfId="20724" xr:uid="{00000000-0005-0000-0000-000055450000}"/>
    <cellStyle name="40% - Accent3 8 4 2 5" xfId="13480" xr:uid="{00000000-0005-0000-0000-000056450000}"/>
    <cellStyle name="40% - Accent3 8 4 3" xfId="8708" xr:uid="{00000000-0005-0000-0000-000057450000}"/>
    <cellStyle name="40% - Accent3 8 4 3 2" xfId="25904" xr:uid="{00000000-0005-0000-0000-000058450000}"/>
    <cellStyle name="40% - Accent3 8 4 3 3" xfId="15503" xr:uid="{00000000-0005-0000-0000-000059450000}"/>
    <cellStyle name="40% - Accent3 8 4 4" xfId="5100" xr:uid="{00000000-0005-0000-0000-00005A450000}"/>
    <cellStyle name="40% - Accent3 8 4 4 2" xfId="22296" xr:uid="{00000000-0005-0000-0000-00005B450000}"/>
    <cellStyle name="40% - Accent3 8 4 5" xfId="19139" xr:uid="{00000000-0005-0000-0000-00005C450000}"/>
    <cellStyle name="40% - Accent3 8 4 6" xfId="11895" xr:uid="{00000000-0005-0000-0000-00005D450000}"/>
    <cellStyle name="40% - Accent3 8 5" xfId="2298" xr:uid="{00000000-0005-0000-0000-00005E450000}"/>
    <cellStyle name="40% - Accent3 8 5 2" xfId="9064" xr:uid="{00000000-0005-0000-0000-00005F450000}"/>
    <cellStyle name="40% - Accent3 8 5 2 2" xfId="26260" xr:uid="{00000000-0005-0000-0000-000060450000}"/>
    <cellStyle name="40% - Accent3 8 5 2 3" xfId="15859" xr:uid="{00000000-0005-0000-0000-000061450000}"/>
    <cellStyle name="40% - Accent3 8 5 3" xfId="5456" xr:uid="{00000000-0005-0000-0000-000062450000}"/>
    <cellStyle name="40% - Accent3 8 5 3 2" xfId="22652" xr:uid="{00000000-0005-0000-0000-000063450000}"/>
    <cellStyle name="40% - Accent3 8 5 4" xfId="19495" xr:uid="{00000000-0005-0000-0000-000064450000}"/>
    <cellStyle name="40% - Accent3 8 5 5" xfId="12251" xr:uid="{00000000-0005-0000-0000-000065450000}"/>
    <cellStyle name="40% - Accent3 8 6" xfId="715" xr:uid="{00000000-0005-0000-0000-000066450000}"/>
    <cellStyle name="40% - Accent3 8 6 2" xfId="7484" xr:uid="{00000000-0005-0000-0000-000067450000}"/>
    <cellStyle name="40% - Accent3 8 6 2 2" xfId="24680" xr:uid="{00000000-0005-0000-0000-000068450000}"/>
    <cellStyle name="40% - Accent3 8 6 3" xfId="17915" xr:uid="{00000000-0005-0000-0000-000069450000}"/>
    <cellStyle name="40% - Accent3 8 6 4" xfId="14279" xr:uid="{00000000-0005-0000-0000-00006A450000}"/>
    <cellStyle name="40% - Accent3 8 7" xfId="7117" xr:uid="{00000000-0005-0000-0000-00006B450000}"/>
    <cellStyle name="40% - Accent3 8 7 2" xfId="24313" xr:uid="{00000000-0005-0000-0000-00006C450000}"/>
    <cellStyle name="40% - Accent3 8 7 3" xfId="13912" xr:uid="{00000000-0005-0000-0000-00006D450000}"/>
    <cellStyle name="40% - Accent3 8 8" xfId="3876" xr:uid="{00000000-0005-0000-0000-00006E450000}"/>
    <cellStyle name="40% - Accent3 8 8 2" xfId="21072" xr:uid="{00000000-0005-0000-0000-00006F450000}"/>
    <cellStyle name="40% - Accent3 8 9" xfId="17548" xr:uid="{00000000-0005-0000-0000-000070450000}"/>
    <cellStyle name="40% - Accent3 9" xfId="434" xr:uid="{00000000-0005-0000-0000-000071450000}"/>
    <cellStyle name="40% - Accent3 9 10" xfId="27969" xr:uid="{00000000-0005-0000-0000-000072450000}"/>
    <cellStyle name="40% - Accent3 9 11" xfId="10757" xr:uid="{00000000-0005-0000-0000-000073450000}"/>
    <cellStyle name="40% - Accent3 9 2" xfId="1209" xr:uid="{00000000-0005-0000-0000-000074450000}"/>
    <cellStyle name="40% - Accent3 9 2 2" xfId="2822" xr:uid="{00000000-0005-0000-0000-000075450000}"/>
    <cellStyle name="40% - Accent3 9 2 2 2" xfId="9587" xr:uid="{00000000-0005-0000-0000-000076450000}"/>
    <cellStyle name="40% - Accent3 9 2 2 2 2" xfId="26783" xr:uid="{00000000-0005-0000-0000-000077450000}"/>
    <cellStyle name="40% - Accent3 9 2 2 2 3" xfId="16382" xr:uid="{00000000-0005-0000-0000-000078450000}"/>
    <cellStyle name="40% - Accent3 9 2 2 3" xfId="5979" xr:uid="{00000000-0005-0000-0000-000079450000}"/>
    <cellStyle name="40% - Accent3 9 2 2 3 2" xfId="23175" xr:uid="{00000000-0005-0000-0000-00007A450000}"/>
    <cellStyle name="40% - Accent3 9 2 2 4" xfId="20018" xr:uid="{00000000-0005-0000-0000-00007B450000}"/>
    <cellStyle name="40% - Accent3 9 2 2 5" xfId="12774" xr:uid="{00000000-0005-0000-0000-00007C450000}"/>
    <cellStyle name="40% - Accent3 9 2 3" xfId="7978" xr:uid="{00000000-0005-0000-0000-00007D450000}"/>
    <cellStyle name="40% - Accent3 9 2 3 2" xfId="25174" xr:uid="{00000000-0005-0000-0000-00007E450000}"/>
    <cellStyle name="40% - Accent3 9 2 3 3" xfId="14773" xr:uid="{00000000-0005-0000-0000-00007F450000}"/>
    <cellStyle name="40% - Accent3 9 2 4" xfId="4370" xr:uid="{00000000-0005-0000-0000-000080450000}"/>
    <cellStyle name="40% - Accent3 9 2 4 2" xfId="21566" xr:uid="{00000000-0005-0000-0000-000081450000}"/>
    <cellStyle name="40% - Accent3 9 2 5" xfId="18409" xr:uid="{00000000-0005-0000-0000-000082450000}"/>
    <cellStyle name="40% - Accent3 9 2 6" xfId="11165" xr:uid="{00000000-0005-0000-0000-000083450000}"/>
    <cellStyle name="40% - Accent3 9 3" xfId="1617" xr:uid="{00000000-0005-0000-0000-000084450000}"/>
    <cellStyle name="40% - Accent3 9 3 2" xfId="3218" xr:uid="{00000000-0005-0000-0000-000085450000}"/>
    <cellStyle name="40% - Accent3 9 3 2 2" xfId="9983" xr:uid="{00000000-0005-0000-0000-000086450000}"/>
    <cellStyle name="40% - Accent3 9 3 2 2 2" xfId="27179" xr:uid="{00000000-0005-0000-0000-000087450000}"/>
    <cellStyle name="40% - Accent3 9 3 2 2 3" xfId="16778" xr:uid="{00000000-0005-0000-0000-000088450000}"/>
    <cellStyle name="40% - Accent3 9 3 2 3" xfId="6375" xr:uid="{00000000-0005-0000-0000-000089450000}"/>
    <cellStyle name="40% - Accent3 9 3 2 3 2" xfId="23571" xr:uid="{00000000-0005-0000-0000-00008A450000}"/>
    <cellStyle name="40% - Accent3 9 3 2 4" xfId="20414" xr:uid="{00000000-0005-0000-0000-00008B450000}"/>
    <cellStyle name="40% - Accent3 9 3 2 5" xfId="13170" xr:uid="{00000000-0005-0000-0000-00008C450000}"/>
    <cellStyle name="40% - Accent3 9 3 3" xfId="8386" xr:uid="{00000000-0005-0000-0000-00008D450000}"/>
    <cellStyle name="40% - Accent3 9 3 3 2" xfId="25582" xr:uid="{00000000-0005-0000-0000-00008E450000}"/>
    <cellStyle name="40% - Accent3 9 3 3 3" xfId="15181" xr:uid="{00000000-0005-0000-0000-00008F450000}"/>
    <cellStyle name="40% - Accent3 9 3 4" xfId="4778" xr:uid="{00000000-0005-0000-0000-000090450000}"/>
    <cellStyle name="40% - Accent3 9 3 4 2" xfId="21974" xr:uid="{00000000-0005-0000-0000-000091450000}"/>
    <cellStyle name="40% - Accent3 9 3 5" xfId="18817" xr:uid="{00000000-0005-0000-0000-000092450000}"/>
    <cellStyle name="40% - Accent3 9 3 6" xfId="11573" xr:uid="{00000000-0005-0000-0000-000093450000}"/>
    <cellStyle name="40% - Accent3 9 4" xfId="2025" xr:uid="{00000000-0005-0000-0000-000094450000}"/>
    <cellStyle name="40% - Accent3 9 4 2" xfId="3614" xr:uid="{00000000-0005-0000-0000-000095450000}"/>
    <cellStyle name="40% - Accent3 9 4 2 2" xfId="10379" xr:uid="{00000000-0005-0000-0000-000096450000}"/>
    <cellStyle name="40% - Accent3 9 4 2 2 2" xfId="27575" xr:uid="{00000000-0005-0000-0000-000097450000}"/>
    <cellStyle name="40% - Accent3 9 4 2 2 3" xfId="17174" xr:uid="{00000000-0005-0000-0000-000098450000}"/>
    <cellStyle name="40% - Accent3 9 4 2 3" xfId="6771" xr:uid="{00000000-0005-0000-0000-000099450000}"/>
    <cellStyle name="40% - Accent3 9 4 2 3 2" xfId="23967" xr:uid="{00000000-0005-0000-0000-00009A450000}"/>
    <cellStyle name="40% - Accent3 9 4 2 4" xfId="20810" xr:uid="{00000000-0005-0000-0000-00009B450000}"/>
    <cellStyle name="40% - Accent3 9 4 2 5" xfId="13566" xr:uid="{00000000-0005-0000-0000-00009C450000}"/>
    <cellStyle name="40% - Accent3 9 4 3" xfId="8794" xr:uid="{00000000-0005-0000-0000-00009D450000}"/>
    <cellStyle name="40% - Accent3 9 4 3 2" xfId="25990" xr:uid="{00000000-0005-0000-0000-00009E450000}"/>
    <cellStyle name="40% - Accent3 9 4 3 3" xfId="15589" xr:uid="{00000000-0005-0000-0000-00009F450000}"/>
    <cellStyle name="40% - Accent3 9 4 4" xfId="5186" xr:uid="{00000000-0005-0000-0000-0000A0450000}"/>
    <cellStyle name="40% - Accent3 9 4 4 2" xfId="22382" xr:uid="{00000000-0005-0000-0000-0000A1450000}"/>
    <cellStyle name="40% - Accent3 9 4 5" xfId="19225" xr:uid="{00000000-0005-0000-0000-0000A2450000}"/>
    <cellStyle name="40% - Accent3 9 4 6" xfId="11981" xr:uid="{00000000-0005-0000-0000-0000A3450000}"/>
    <cellStyle name="40% - Accent3 9 5" xfId="2384" xr:uid="{00000000-0005-0000-0000-0000A4450000}"/>
    <cellStyle name="40% - Accent3 9 5 2" xfId="9150" xr:uid="{00000000-0005-0000-0000-0000A5450000}"/>
    <cellStyle name="40% - Accent3 9 5 2 2" xfId="26346" xr:uid="{00000000-0005-0000-0000-0000A6450000}"/>
    <cellStyle name="40% - Accent3 9 5 2 3" xfId="15945" xr:uid="{00000000-0005-0000-0000-0000A7450000}"/>
    <cellStyle name="40% - Accent3 9 5 3" xfId="5542" xr:uid="{00000000-0005-0000-0000-0000A8450000}"/>
    <cellStyle name="40% - Accent3 9 5 3 2" xfId="22738" xr:uid="{00000000-0005-0000-0000-0000A9450000}"/>
    <cellStyle name="40% - Accent3 9 5 4" xfId="19581" xr:uid="{00000000-0005-0000-0000-0000AA450000}"/>
    <cellStyle name="40% - Accent3 9 5 5" xfId="12337" xr:uid="{00000000-0005-0000-0000-0000AB450000}"/>
    <cellStyle name="40% - Accent3 9 6" xfId="801" xr:uid="{00000000-0005-0000-0000-0000AC450000}"/>
    <cellStyle name="40% - Accent3 9 6 2" xfId="7570" xr:uid="{00000000-0005-0000-0000-0000AD450000}"/>
    <cellStyle name="40% - Accent3 9 6 2 2" xfId="24766" xr:uid="{00000000-0005-0000-0000-0000AE450000}"/>
    <cellStyle name="40% - Accent3 9 6 3" xfId="18001" xr:uid="{00000000-0005-0000-0000-0000AF450000}"/>
    <cellStyle name="40% - Accent3 9 6 4" xfId="14365" xr:uid="{00000000-0005-0000-0000-0000B0450000}"/>
    <cellStyle name="40% - Accent3 9 7" xfId="7203" xr:uid="{00000000-0005-0000-0000-0000B1450000}"/>
    <cellStyle name="40% - Accent3 9 7 2" xfId="24399" xr:uid="{00000000-0005-0000-0000-0000B2450000}"/>
    <cellStyle name="40% - Accent3 9 7 3" xfId="13998" xr:uid="{00000000-0005-0000-0000-0000B3450000}"/>
    <cellStyle name="40% - Accent3 9 8" xfId="3962" xr:uid="{00000000-0005-0000-0000-0000B4450000}"/>
    <cellStyle name="40% - Accent3 9 8 2" xfId="21158" xr:uid="{00000000-0005-0000-0000-0000B5450000}"/>
    <cellStyle name="40% - Accent3 9 9" xfId="17634" xr:uid="{00000000-0005-0000-0000-0000B6450000}"/>
    <cellStyle name="40% - Accent4" xfId="38" builtinId="43" customBuiltin="1"/>
    <cellStyle name="40% - Accent4 10" xfId="450" xr:uid="{00000000-0005-0000-0000-0000B8450000}"/>
    <cellStyle name="40% - Accent4 10 10" xfId="27985" xr:uid="{00000000-0005-0000-0000-0000B9450000}"/>
    <cellStyle name="40% - Accent4 10 11" xfId="10773" xr:uid="{00000000-0005-0000-0000-0000BA450000}"/>
    <cellStyle name="40% - Accent4 10 2" xfId="1225" xr:uid="{00000000-0005-0000-0000-0000BB450000}"/>
    <cellStyle name="40% - Accent4 10 2 2" xfId="2838" xr:uid="{00000000-0005-0000-0000-0000BC450000}"/>
    <cellStyle name="40% - Accent4 10 2 2 2" xfId="9603" xr:uid="{00000000-0005-0000-0000-0000BD450000}"/>
    <cellStyle name="40% - Accent4 10 2 2 2 2" xfId="26799" xr:uid="{00000000-0005-0000-0000-0000BE450000}"/>
    <cellStyle name="40% - Accent4 10 2 2 2 3" xfId="16398" xr:uid="{00000000-0005-0000-0000-0000BF450000}"/>
    <cellStyle name="40% - Accent4 10 2 2 3" xfId="5995" xr:uid="{00000000-0005-0000-0000-0000C0450000}"/>
    <cellStyle name="40% - Accent4 10 2 2 3 2" xfId="23191" xr:uid="{00000000-0005-0000-0000-0000C1450000}"/>
    <cellStyle name="40% - Accent4 10 2 2 4" xfId="20034" xr:uid="{00000000-0005-0000-0000-0000C2450000}"/>
    <cellStyle name="40% - Accent4 10 2 2 5" xfId="12790" xr:uid="{00000000-0005-0000-0000-0000C3450000}"/>
    <cellStyle name="40% - Accent4 10 2 3" xfId="7994" xr:uid="{00000000-0005-0000-0000-0000C4450000}"/>
    <cellStyle name="40% - Accent4 10 2 3 2" xfId="25190" xr:uid="{00000000-0005-0000-0000-0000C5450000}"/>
    <cellStyle name="40% - Accent4 10 2 3 3" xfId="14789" xr:uid="{00000000-0005-0000-0000-0000C6450000}"/>
    <cellStyle name="40% - Accent4 10 2 4" xfId="4386" xr:uid="{00000000-0005-0000-0000-0000C7450000}"/>
    <cellStyle name="40% - Accent4 10 2 4 2" xfId="21582" xr:uid="{00000000-0005-0000-0000-0000C8450000}"/>
    <cellStyle name="40% - Accent4 10 2 5" xfId="18425" xr:uid="{00000000-0005-0000-0000-0000C9450000}"/>
    <cellStyle name="40% - Accent4 10 2 6" xfId="11181" xr:uid="{00000000-0005-0000-0000-0000CA450000}"/>
    <cellStyle name="40% - Accent4 10 3" xfId="1633" xr:uid="{00000000-0005-0000-0000-0000CB450000}"/>
    <cellStyle name="40% - Accent4 10 3 2" xfId="3234" xr:uid="{00000000-0005-0000-0000-0000CC450000}"/>
    <cellStyle name="40% - Accent4 10 3 2 2" xfId="9999" xr:uid="{00000000-0005-0000-0000-0000CD450000}"/>
    <cellStyle name="40% - Accent4 10 3 2 2 2" xfId="27195" xr:uid="{00000000-0005-0000-0000-0000CE450000}"/>
    <cellStyle name="40% - Accent4 10 3 2 2 3" xfId="16794" xr:uid="{00000000-0005-0000-0000-0000CF450000}"/>
    <cellStyle name="40% - Accent4 10 3 2 3" xfId="6391" xr:uid="{00000000-0005-0000-0000-0000D0450000}"/>
    <cellStyle name="40% - Accent4 10 3 2 3 2" xfId="23587" xr:uid="{00000000-0005-0000-0000-0000D1450000}"/>
    <cellStyle name="40% - Accent4 10 3 2 4" xfId="20430" xr:uid="{00000000-0005-0000-0000-0000D2450000}"/>
    <cellStyle name="40% - Accent4 10 3 2 5" xfId="13186" xr:uid="{00000000-0005-0000-0000-0000D3450000}"/>
    <cellStyle name="40% - Accent4 10 3 3" xfId="8402" xr:uid="{00000000-0005-0000-0000-0000D4450000}"/>
    <cellStyle name="40% - Accent4 10 3 3 2" xfId="25598" xr:uid="{00000000-0005-0000-0000-0000D5450000}"/>
    <cellStyle name="40% - Accent4 10 3 3 3" xfId="15197" xr:uid="{00000000-0005-0000-0000-0000D6450000}"/>
    <cellStyle name="40% - Accent4 10 3 4" xfId="4794" xr:uid="{00000000-0005-0000-0000-0000D7450000}"/>
    <cellStyle name="40% - Accent4 10 3 4 2" xfId="21990" xr:uid="{00000000-0005-0000-0000-0000D8450000}"/>
    <cellStyle name="40% - Accent4 10 3 5" xfId="18833" xr:uid="{00000000-0005-0000-0000-0000D9450000}"/>
    <cellStyle name="40% - Accent4 10 3 6" xfId="11589" xr:uid="{00000000-0005-0000-0000-0000DA450000}"/>
    <cellStyle name="40% - Accent4 10 4" xfId="2041" xr:uid="{00000000-0005-0000-0000-0000DB450000}"/>
    <cellStyle name="40% - Accent4 10 4 2" xfId="3630" xr:uid="{00000000-0005-0000-0000-0000DC450000}"/>
    <cellStyle name="40% - Accent4 10 4 2 2" xfId="10395" xr:uid="{00000000-0005-0000-0000-0000DD450000}"/>
    <cellStyle name="40% - Accent4 10 4 2 2 2" xfId="27591" xr:uid="{00000000-0005-0000-0000-0000DE450000}"/>
    <cellStyle name="40% - Accent4 10 4 2 2 3" xfId="17190" xr:uid="{00000000-0005-0000-0000-0000DF450000}"/>
    <cellStyle name="40% - Accent4 10 4 2 3" xfId="6787" xr:uid="{00000000-0005-0000-0000-0000E0450000}"/>
    <cellStyle name="40% - Accent4 10 4 2 3 2" xfId="23983" xr:uid="{00000000-0005-0000-0000-0000E1450000}"/>
    <cellStyle name="40% - Accent4 10 4 2 4" xfId="20826" xr:uid="{00000000-0005-0000-0000-0000E2450000}"/>
    <cellStyle name="40% - Accent4 10 4 2 5" xfId="13582" xr:uid="{00000000-0005-0000-0000-0000E3450000}"/>
    <cellStyle name="40% - Accent4 10 4 3" xfId="8810" xr:uid="{00000000-0005-0000-0000-0000E4450000}"/>
    <cellStyle name="40% - Accent4 10 4 3 2" xfId="26006" xr:uid="{00000000-0005-0000-0000-0000E5450000}"/>
    <cellStyle name="40% - Accent4 10 4 3 3" xfId="15605" xr:uid="{00000000-0005-0000-0000-0000E6450000}"/>
    <cellStyle name="40% - Accent4 10 4 4" xfId="5202" xr:uid="{00000000-0005-0000-0000-0000E7450000}"/>
    <cellStyle name="40% - Accent4 10 4 4 2" xfId="22398" xr:uid="{00000000-0005-0000-0000-0000E8450000}"/>
    <cellStyle name="40% - Accent4 10 4 5" xfId="19241" xr:uid="{00000000-0005-0000-0000-0000E9450000}"/>
    <cellStyle name="40% - Accent4 10 4 6" xfId="11997" xr:uid="{00000000-0005-0000-0000-0000EA450000}"/>
    <cellStyle name="40% - Accent4 10 5" xfId="2400" xr:uid="{00000000-0005-0000-0000-0000EB450000}"/>
    <cellStyle name="40% - Accent4 10 5 2" xfId="9166" xr:uid="{00000000-0005-0000-0000-0000EC450000}"/>
    <cellStyle name="40% - Accent4 10 5 2 2" xfId="26362" xr:uid="{00000000-0005-0000-0000-0000ED450000}"/>
    <cellStyle name="40% - Accent4 10 5 2 3" xfId="15961" xr:uid="{00000000-0005-0000-0000-0000EE450000}"/>
    <cellStyle name="40% - Accent4 10 5 3" xfId="5558" xr:uid="{00000000-0005-0000-0000-0000EF450000}"/>
    <cellStyle name="40% - Accent4 10 5 3 2" xfId="22754" xr:uid="{00000000-0005-0000-0000-0000F0450000}"/>
    <cellStyle name="40% - Accent4 10 5 4" xfId="19597" xr:uid="{00000000-0005-0000-0000-0000F1450000}"/>
    <cellStyle name="40% - Accent4 10 5 5" xfId="12353" xr:uid="{00000000-0005-0000-0000-0000F2450000}"/>
    <cellStyle name="40% - Accent4 10 6" xfId="817" xr:uid="{00000000-0005-0000-0000-0000F3450000}"/>
    <cellStyle name="40% - Accent4 10 6 2" xfId="7586" xr:uid="{00000000-0005-0000-0000-0000F4450000}"/>
    <cellStyle name="40% - Accent4 10 6 2 2" xfId="24782" xr:uid="{00000000-0005-0000-0000-0000F5450000}"/>
    <cellStyle name="40% - Accent4 10 6 3" xfId="18017" xr:uid="{00000000-0005-0000-0000-0000F6450000}"/>
    <cellStyle name="40% - Accent4 10 6 4" xfId="14381" xr:uid="{00000000-0005-0000-0000-0000F7450000}"/>
    <cellStyle name="40% - Accent4 10 7" xfId="7219" xr:uid="{00000000-0005-0000-0000-0000F8450000}"/>
    <cellStyle name="40% - Accent4 10 7 2" xfId="24415" xr:uid="{00000000-0005-0000-0000-0000F9450000}"/>
    <cellStyle name="40% - Accent4 10 7 3" xfId="14014" xr:uid="{00000000-0005-0000-0000-0000FA450000}"/>
    <cellStyle name="40% - Accent4 10 8" xfId="3978" xr:uid="{00000000-0005-0000-0000-0000FB450000}"/>
    <cellStyle name="40% - Accent4 10 8 2" xfId="21174" xr:uid="{00000000-0005-0000-0000-0000FC450000}"/>
    <cellStyle name="40% - Accent4 10 9" xfId="17650" xr:uid="{00000000-0005-0000-0000-0000FD450000}"/>
    <cellStyle name="40% - Accent4 11" xfId="134" xr:uid="{00000000-0005-0000-0000-0000FE450000}"/>
    <cellStyle name="40% - Accent4 11 2" xfId="1323" xr:uid="{00000000-0005-0000-0000-0000FF450000}"/>
    <cellStyle name="40% - Accent4 11 2 2" xfId="2924" xr:uid="{00000000-0005-0000-0000-000000460000}"/>
    <cellStyle name="40% - Accent4 11 2 2 2" xfId="9689" xr:uid="{00000000-0005-0000-0000-000001460000}"/>
    <cellStyle name="40% - Accent4 11 2 2 2 2" xfId="26885" xr:uid="{00000000-0005-0000-0000-000002460000}"/>
    <cellStyle name="40% - Accent4 11 2 2 2 3" xfId="16484" xr:uid="{00000000-0005-0000-0000-000003460000}"/>
    <cellStyle name="40% - Accent4 11 2 2 3" xfId="6081" xr:uid="{00000000-0005-0000-0000-000004460000}"/>
    <cellStyle name="40% - Accent4 11 2 2 3 2" xfId="23277" xr:uid="{00000000-0005-0000-0000-000005460000}"/>
    <cellStyle name="40% - Accent4 11 2 2 4" xfId="20120" xr:uid="{00000000-0005-0000-0000-000006460000}"/>
    <cellStyle name="40% - Accent4 11 2 2 5" xfId="12876" xr:uid="{00000000-0005-0000-0000-000007460000}"/>
    <cellStyle name="40% - Accent4 11 2 3" xfId="8092" xr:uid="{00000000-0005-0000-0000-000008460000}"/>
    <cellStyle name="40% - Accent4 11 2 3 2" xfId="25288" xr:uid="{00000000-0005-0000-0000-000009460000}"/>
    <cellStyle name="40% - Accent4 11 2 3 3" xfId="14887" xr:uid="{00000000-0005-0000-0000-00000A460000}"/>
    <cellStyle name="40% - Accent4 11 2 4" xfId="4484" xr:uid="{00000000-0005-0000-0000-00000B460000}"/>
    <cellStyle name="40% - Accent4 11 2 4 2" xfId="21680" xr:uid="{00000000-0005-0000-0000-00000C460000}"/>
    <cellStyle name="40% - Accent4 11 2 5" xfId="18523" xr:uid="{00000000-0005-0000-0000-00000D460000}"/>
    <cellStyle name="40% - Accent4 11 2 6" xfId="11279" xr:uid="{00000000-0005-0000-0000-00000E460000}"/>
    <cellStyle name="40% - Accent4 11 3" xfId="1731" xr:uid="{00000000-0005-0000-0000-00000F460000}"/>
    <cellStyle name="40% - Accent4 11 3 2" xfId="3320" xr:uid="{00000000-0005-0000-0000-000010460000}"/>
    <cellStyle name="40% - Accent4 11 3 2 2" xfId="10085" xr:uid="{00000000-0005-0000-0000-000011460000}"/>
    <cellStyle name="40% - Accent4 11 3 2 2 2" xfId="27281" xr:uid="{00000000-0005-0000-0000-000012460000}"/>
    <cellStyle name="40% - Accent4 11 3 2 2 3" xfId="16880" xr:uid="{00000000-0005-0000-0000-000013460000}"/>
    <cellStyle name="40% - Accent4 11 3 2 3" xfId="6477" xr:uid="{00000000-0005-0000-0000-000014460000}"/>
    <cellStyle name="40% - Accent4 11 3 2 3 2" xfId="23673" xr:uid="{00000000-0005-0000-0000-000015460000}"/>
    <cellStyle name="40% - Accent4 11 3 2 4" xfId="20516" xr:uid="{00000000-0005-0000-0000-000016460000}"/>
    <cellStyle name="40% - Accent4 11 3 2 5" xfId="13272" xr:uid="{00000000-0005-0000-0000-000017460000}"/>
    <cellStyle name="40% - Accent4 11 3 3" xfId="8500" xr:uid="{00000000-0005-0000-0000-000018460000}"/>
    <cellStyle name="40% - Accent4 11 3 3 2" xfId="25696" xr:uid="{00000000-0005-0000-0000-000019460000}"/>
    <cellStyle name="40% - Accent4 11 3 3 3" xfId="15295" xr:uid="{00000000-0005-0000-0000-00001A460000}"/>
    <cellStyle name="40% - Accent4 11 3 4" xfId="4892" xr:uid="{00000000-0005-0000-0000-00001B460000}"/>
    <cellStyle name="40% - Accent4 11 3 4 2" xfId="22088" xr:uid="{00000000-0005-0000-0000-00001C460000}"/>
    <cellStyle name="40% - Accent4 11 3 5" xfId="18931" xr:uid="{00000000-0005-0000-0000-00001D460000}"/>
    <cellStyle name="40% - Accent4 11 3 6" xfId="11687" xr:uid="{00000000-0005-0000-0000-00001E460000}"/>
    <cellStyle name="40% - Accent4 11 4" xfId="2437" xr:uid="{00000000-0005-0000-0000-00001F460000}"/>
    <cellStyle name="40% - Accent4 11 4 2" xfId="9202" xr:uid="{00000000-0005-0000-0000-000020460000}"/>
    <cellStyle name="40% - Accent4 11 4 2 2" xfId="26398" xr:uid="{00000000-0005-0000-0000-000021460000}"/>
    <cellStyle name="40% - Accent4 11 4 2 3" xfId="15997" xr:uid="{00000000-0005-0000-0000-000022460000}"/>
    <cellStyle name="40% - Accent4 11 4 3" xfId="5594" xr:uid="{00000000-0005-0000-0000-000023460000}"/>
    <cellStyle name="40% - Accent4 11 4 3 2" xfId="22790" xr:uid="{00000000-0005-0000-0000-000024460000}"/>
    <cellStyle name="40% - Accent4 11 4 4" xfId="19633" xr:uid="{00000000-0005-0000-0000-000025460000}"/>
    <cellStyle name="40% - Accent4 11 4 5" xfId="12389" xr:uid="{00000000-0005-0000-0000-000026460000}"/>
    <cellStyle name="40% - Accent4 11 5" xfId="915" xr:uid="{00000000-0005-0000-0000-000027460000}"/>
    <cellStyle name="40% - Accent4 11 5 2" xfId="7684" xr:uid="{00000000-0005-0000-0000-000028460000}"/>
    <cellStyle name="40% - Accent4 11 5 2 2" xfId="24880" xr:uid="{00000000-0005-0000-0000-000029460000}"/>
    <cellStyle name="40% - Accent4 11 5 3" xfId="18115" xr:uid="{00000000-0005-0000-0000-00002A460000}"/>
    <cellStyle name="40% - Accent4 11 5 4" xfId="14479" xr:uid="{00000000-0005-0000-0000-00002B460000}"/>
    <cellStyle name="40% - Accent4 11 6" xfId="6909" xr:uid="{00000000-0005-0000-0000-00002C460000}"/>
    <cellStyle name="40% - Accent4 11 6 2" xfId="24105" xr:uid="{00000000-0005-0000-0000-00002D460000}"/>
    <cellStyle name="40% - Accent4 11 6 3" xfId="13704" xr:uid="{00000000-0005-0000-0000-00002E460000}"/>
    <cellStyle name="40% - Accent4 11 7" xfId="4076" xr:uid="{00000000-0005-0000-0000-00002F460000}"/>
    <cellStyle name="40% - Accent4 11 7 2" xfId="21272" xr:uid="{00000000-0005-0000-0000-000030460000}"/>
    <cellStyle name="40% - Accent4 11 8" xfId="17340" xr:uid="{00000000-0005-0000-0000-000031460000}"/>
    <cellStyle name="40% - Accent4 11 9" xfId="10871" xr:uid="{00000000-0005-0000-0000-000032460000}"/>
    <cellStyle name="40% - Accent4 12" xfId="465" xr:uid="{00000000-0005-0000-0000-000033460000}"/>
    <cellStyle name="40% - Accent4 12 2" xfId="2501" xr:uid="{00000000-0005-0000-0000-000034460000}"/>
    <cellStyle name="40% - Accent4 12 2 2" xfId="9266" xr:uid="{00000000-0005-0000-0000-000035460000}"/>
    <cellStyle name="40% - Accent4 12 2 2 2" xfId="26462" xr:uid="{00000000-0005-0000-0000-000036460000}"/>
    <cellStyle name="40% - Accent4 12 2 2 3" xfId="16061" xr:uid="{00000000-0005-0000-0000-000037460000}"/>
    <cellStyle name="40% - Accent4 12 2 3" xfId="5658" xr:uid="{00000000-0005-0000-0000-000038460000}"/>
    <cellStyle name="40% - Accent4 12 2 3 2" xfId="22854" xr:uid="{00000000-0005-0000-0000-000039460000}"/>
    <cellStyle name="40% - Accent4 12 2 4" xfId="19697" xr:uid="{00000000-0005-0000-0000-00003A460000}"/>
    <cellStyle name="40% - Accent4 12 2 5" xfId="12453" xr:uid="{00000000-0005-0000-0000-00003B460000}"/>
    <cellStyle name="40% - Accent4 12 3" xfId="829" xr:uid="{00000000-0005-0000-0000-00003C460000}"/>
    <cellStyle name="40% - Accent4 12 3 2" xfId="7598" xr:uid="{00000000-0005-0000-0000-00003D460000}"/>
    <cellStyle name="40% - Accent4 12 3 2 2" xfId="24794" xr:uid="{00000000-0005-0000-0000-00003E460000}"/>
    <cellStyle name="40% - Accent4 12 3 3" xfId="18029" xr:uid="{00000000-0005-0000-0000-00003F460000}"/>
    <cellStyle name="40% - Accent4 12 3 4" xfId="14393" xr:uid="{00000000-0005-0000-0000-000040460000}"/>
    <cellStyle name="40% - Accent4 12 4" xfId="7234" xr:uid="{00000000-0005-0000-0000-000041460000}"/>
    <cellStyle name="40% - Accent4 12 4 2" xfId="24430" xr:uid="{00000000-0005-0000-0000-000042460000}"/>
    <cellStyle name="40% - Accent4 12 4 3" xfId="14029" xr:uid="{00000000-0005-0000-0000-000043460000}"/>
    <cellStyle name="40% - Accent4 12 5" xfId="3990" xr:uid="{00000000-0005-0000-0000-000044460000}"/>
    <cellStyle name="40% - Accent4 12 5 2" xfId="21186" xr:uid="{00000000-0005-0000-0000-000045460000}"/>
    <cellStyle name="40% - Accent4 12 6" xfId="17665" xr:uid="{00000000-0005-0000-0000-000046460000}"/>
    <cellStyle name="40% - Accent4 12 7" xfId="10785" xr:uid="{00000000-0005-0000-0000-000047460000}"/>
    <cellStyle name="40% - Accent4 13" xfId="479" xr:uid="{00000000-0005-0000-0000-000048460000}"/>
    <cellStyle name="40% - Accent4 13 2" xfId="2515" xr:uid="{00000000-0005-0000-0000-000049460000}"/>
    <cellStyle name="40% - Accent4 13 2 2" xfId="9280" xr:uid="{00000000-0005-0000-0000-00004A460000}"/>
    <cellStyle name="40% - Accent4 13 2 2 2" xfId="26476" xr:uid="{00000000-0005-0000-0000-00004B460000}"/>
    <cellStyle name="40% - Accent4 13 2 2 3" xfId="16075" xr:uid="{00000000-0005-0000-0000-00004C460000}"/>
    <cellStyle name="40% - Accent4 13 2 3" xfId="5672" xr:uid="{00000000-0005-0000-0000-00004D460000}"/>
    <cellStyle name="40% - Accent4 13 2 3 2" xfId="22868" xr:uid="{00000000-0005-0000-0000-00004E460000}"/>
    <cellStyle name="40% - Accent4 13 2 4" xfId="19711" xr:uid="{00000000-0005-0000-0000-00004F460000}"/>
    <cellStyle name="40% - Accent4 13 2 5" xfId="12467" xr:uid="{00000000-0005-0000-0000-000050460000}"/>
    <cellStyle name="40% - Accent4 13 3" xfId="1237" xr:uid="{00000000-0005-0000-0000-000051460000}"/>
    <cellStyle name="40% - Accent4 13 3 2" xfId="8006" xr:uid="{00000000-0005-0000-0000-000052460000}"/>
    <cellStyle name="40% - Accent4 13 3 2 2" xfId="25202" xr:uid="{00000000-0005-0000-0000-000053460000}"/>
    <cellStyle name="40% - Accent4 13 3 3" xfId="18437" xr:uid="{00000000-0005-0000-0000-000054460000}"/>
    <cellStyle name="40% - Accent4 13 3 4" xfId="14801" xr:uid="{00000000-0005-0000-0000-000055460000}"/>
    <cellStyle name="40% - Accent4 13 4" xfId="7248" xr:uid="{00000000-0005-0000-0000-000056460000}"/>
    <cellStyle name="40% - Accent4 13 4 2" xfId="24444" xr:uid="{00000000-0005-0000-0000-000057460000}"/>
    <cellStyle name="40% - Accent4 13 4 3" xfId="14043" xr:uid="{00000000-0005-0000-0000-000058460000}"/>
    <cellStyle name="40% - Accent4 13 5" xfId="4398" xr:uid="{00000000-0005-0000-0000-000059460000}"/>
    <cellStyle name="40% - Accent4 13 5 2" xfId="21594" xr:uid="{00000000-0005-0000-0000-00005A460000}"/>
    <cellStyle name="40% - Accent4 13 6" xfId="17679" xr:uid="{00000000-0005-0000-0000-00005B460000}"/>
    <cellStyle name="40% - Accent4 13 7" xfId="11193" xr:uid="{00000000-0005-0000-0000-00005C460000}"/>
    <cellStyle name="40% - Accent4 14" xfId="493" xr:uid="{00000000-0005-0000-0000-00005D460000}"/>
    <cellStyle name="40% - Accent4 14 2" xfId="2527" xr:uid="{00000000-0005-0000-0000-00005E460000}"/>
    <cellStyle name="40% - Accent4 14 2 2" xfId="9292" xr:uid="{00000000-0005-0000-0000-00005F460000}"/>
    <cellStyle name="40% - Accent4 14 2 2 2" xfId="26488" xr:uid="{00000000-0005-0000-0000-000060460000}"/>
    <cellStyle name="40% - Accent4 14 2 2 3" xfId="16087" xr:uid="{00000000-0005-0000-0000-000061460000}"/>
    <cellStyle name="40% - Accent4 14 2 3" xfId="5684" xr:uid="{00000000-0005-0000-0000-000062460000}"/>
    <cellStyle name="40% - Accent4 14 2 3 2" xfId="22880" xr:uid="{00000000-0005-0000-0000-000063460000}"/>
    <cellStyle name="40% - Accent4 14 2 4" xfId="19723" xr:uid="{00000000-0005-0000-0000-000064460000}"/>
    <cellStyle name="40% - Accent4 14 2 5" xfId="12479" xr:uid="{00000000-0005-0000-0000-000065460000}"/>
    <cellStyle name="40% - Accent4 14 3" xfId="1645" xr:uid="{00000000-0005-0000-0000-000066460000}"/>
    <cellStyle name="40% - Accent4 14 3 2" xfId="8414" xr:uid="{00000000-0005-0000-0000-000067460000}"/>
    <cellStyle name="40% - Accent4 14 3 2 2" xfId="25610" xr:uid="{00000000-0005-0000-0000-000068460000}"/>
    <cellStyle name="40% - Accent4 14 3 3" xfId="18845" xr:uid="{00000000-0005-0000-0000-000069460000}"/>
    <cellStyle name="40% - Accent4 14 3 4" xfId="15209" xr:uid="{00000000-0005-0000-0000-00006A460000}"/>
    <cellStyle name="40% - Accent4 14 4" xfId="7262" xr:uid="{00000000-0005-0000-0000-00006B460000}"/>
    <cellStyle name="40% - Accent4 14 4 2" xfId="24458" xr:uid="{00000000-0005-0000-0000-00006C460000}"/>
    <cellStyle name="40% - Accent4 14 4 3" xfId="14057" xr:uid="{00000000-0005-0000-0000-00006D460000}"/>
    <cellStyle name="40% - Accent4 14 5" xfId="4806" xr:uid="{00000000-0005-0000-0000-00006E460000}"/>
    <cellStyle name="40% - Accent4 14 5 2" xfId="22002" xr:uid="{00000000-0005-0000-0000-00006F460000}"/>
    <cellStyle name="40% - Accent4 14 6" xfId="17693" xr:uid="{00000000-0005-0000-0000-000070460000}"/>
    <cellStyle name="40% - Accent4 14 7" xfId="11601" xr:uid="{00000000-0005-0000-0000-000071460000}"/>
    <cellStyle name="40% - Accent4 15" xfId="2056" xr:uid="{00000000-0005-0000-0000-000072460000}"/>
    <cellStyle name="40% - Accent4 15 2" xfId="3642" xr:uid="{00000000-0005-0000-0000-000073460000}"/>
    <cellStyle name="40% - Accent4 15 2 2" xfId="10407" xr:uid="{00000000-0005-0000-0000-000074460000}"/>
    <cellStyle name="40% - Accent4 15 2 2 2" xfId="27603" xr:uid="{00000000-0005-0000-0000-000075460000}"/>
    <cellStyle name="40% - Accent4 15 2 2 3" xfId="17202" xr:uid="{00000000-0005-0000-0000-000076460000}"/>
    <cellStyle name="40% - Accent4 15 2 3" xfId="6799" xr:uid="{00000000-0005-0000-0000-000077460000}"/>
    <cellStyle name="40% - Accent4 15 2 3 2" xfId="23995" xr:uid="{00000000-0005-0000-0000-000078460000}"/>
    <cellStyle name="40% - Accent4 15 2 4" xfId="20838" xr:uid="{00000000-0005-0000-0000-000079460000}"/>
    <cellStyle name="40% - Accent4 15 2 5" xfId="13594" xr:uid="{00000000-0005-0000-0000-00007A460000}"/>
    <cellStyle name="40% - Accent4 15 3" xfId="8825" xr:uid="{00000000-0005-0000-0000-00007B460000}"/>
    <cellStyle name="40% - Accent4 15 3 2" xfId="26021" xr:uid="{00000000-0005-0000-0000-00007C460000}"/>
    <cellStyle name="40% - Accent4 15 3 3" xfId="15620" xr:uid="{00000000-0005-0000-0000-00007D460000}"/>
    <cellStyle name="40% - Accent4 15 4" xfId="5217" xr:uid="{00000000-0005-0000-0000-00007E460000}"/>
    <cellStyle name="40% - Accent4 15 4 2" xfId="22413" xr:uid="{00000000-0005-0000-0000-00007F460000}"/>
    <cellStyle name="40% - Accent4 15 5" xfId="19256" xr:uid="{00000000-0005-0000-0000-000080460000}"/>
    <cellStyle name="40% - Accent4 15 6" xfId="12012" xr:uid="{00000000-0005-0000-0000-000081460000}"/>
    <cellStyle name="40% - Accent4 16" xfId="2070" xr:uid="{00000000-0005-0000-0000-000082460000}"/>
    <cellStyle name="40% - Accent4 16 2" xfId="3654" xr:uid="{00000000-0005-0000-0000-000083460000}"/>
    <cellStyle name="40% - Accent4 16 2 2" xfId="10419" xr:uid="{00000000-0005-0000-0000-000084460000}"/>
    <cellStyle name="40% - Accent4 16 2 2 2" xfId="27615" xr:uid="{00000000-0005-0000-0000-000085460000}"/>
    <cellStyle name="40% - Accent4 16 2 2 3" xfId="17214" xr:uid="{00000000-0005-0000-0000-000086460000}"/>
    <cellStyle name="40% - Accent4 16 2 3" xfId="6811" xr:uid="{00000000-0005-0000-0000-000087460000}"/>
    <cellStyle name="40% - Accent4 16 2 3 2" xfId="24007" xr:uid="{00000000-0005-0000-0000-000088460000}"/>
    <cellStyle name="40% - Accent4 16 2 4" xfId="20850" xr:uid="{00000000-0005-0000-0000-000089460000}"/>
    <cellStyle name="40% - Accent4 16 2 5" xfId="13606" xr:uid="{00000000-0005-0000-0000-00008A460000}"/>
    <cellStyle name="40% - Accent4 16 3" xfId="8839" xr:uid="{00000000-0005-0000-0000-00008B460000}"/>
    <cellStyle name="40% - Accent4 16 3 2" xfId="26035" xr:uid="{00000000-0005-0000-0000-00008C460000}"/>
    <cellStyle name="40% - Accent4 16 3 3" xfId="15634" xr:uid="{00000000-0005-0000-0000-00008D460000}"/>
    <cellStyle name="40% - Accent4 16 4" xfId="5231" xr:uid="{00000000-0005-0000-0000-00008E460000}"/>
    <cellStyle name="40% - Accent4 16 4 2" xfId="22427" xr:uid="{00000000-0005-0000-0000-00008F460000}"/>
    <cellStyle name="40% - Accent4 16 5" xfId="19270" xr:uid="{00000000-0005-0000-0000-000090460000}"/>
    <cellStyle name="40% - Accent4 16 6" xfId="12026" xr:uid="{00000000-0005-0000-0000-000091460000}"/>
    <cellStyle name="40% - Accent4 17" xfId="2085" xr:uid="{00000000-0005-0000-0000-000092460000}"/>
    <cellStyle name="40% - Accent4 17 2" xfId="8854" xr:uid="{00000000-0005-0000-0000-000093460000}"/>
    <cellStyle name="40% - Accent4 17 2 2" xfId="26050" xr:uid="{00000000-0005-0000-0000-000094460000}"/>
    <cellStyle name="40% - Accent4 17 2 3" xfId="15649" xr:uid="{00000000-0005-0000-0000-000095460000}"/>
    <cellStyle name="40% - Accent4 17 3" xfId="5246" xr:uid="{00000000-0005-0000-0000-000096460000}"/>
    <cellStyle name="40% - Accent4 17 3 2" xfId="22442" xr:uid="{00000000-0005-0000-0000-000097460000}"/>
    <cellStyle name="40% - Accent4 17 4" xfId="19285" xr:uid="{00000000-0005-0000-0000-000098460000}"/>
    <cellStyle name="40% - Accent4 17 5" xfId="12041" xr:uid="{00000000-0005-0000-0000-000099460000}"/>
    <cellStyle name="40% - Accent4 18" xfId="507" xr:uid="{00000000-0005-0000-0000-00009A460000}"/>
    <cellStyle name="40% - Accent4 18 2" xfId="7276" xr:uid="{00000000-0005-0000-0000-00009B460000}"/>
    <cellStyle name="40% - Accent4 18 2 2" xfId="24472" xr:uid="{00000000-0005-0000-0000-00009C460000}"/>
    <cellStyle name="40% - Accent4 18 3" xfId="17707" xr:uid="{00000000-0005-0000-0000-00009D460000}"/>
    <cellStyle name="40% - Accent4 18 4" xfId="14071" xr:uid="{00000000-0005-0000-0000-00009E460000}"/>
    <cellStyle name="40% - Accent4 19" xfId="6823" xr:uid="{00000000-0005-0000-0000-00009F460000}"/>
    <cellStyle name="40% - Accent4 19 2" xfId="24019" xr:uid="{00000000-0005-0000-0000-0000A0460000}"/>
    <cellStyle name="40% - Accent4 19 3" xfId="13618" xr:uid="{00000000-0005-0000-0000-0000A1460000}"/>
    <cellStyle name="40% - Accent4 2" xfId="60" xr:uid="{00000000-0005-0000-0000-0000A2460000}"/>
    <cellStyle name="40% - Accent4 2 10" xfId="1661" xr:uid="{00000000-0005-0000-0000-0000A3460000}"/>
    <cellStyle name="40% - Accent4 2 10 2" xfId="3250" xr:uid="{00000000-0005-0000-0000-0000A4460000}"/>
    <cellStyle name="40% - Accent4 2 10 2 2" xfId="10015" xr:uid="{00000000-0005-0000-0000-0000A5460000}"/>
    <cellStyle name="40% - Accent4 2 10 2 2 2" xfId="27211" xr:uid="{00000000-0005-0000-0000-0000A6460000}"/>
    <cellStyle name="40% - Accent4 2 10 2 2 3" xfId="16810" xr:uid="{00000000-0005-0000-0000-0000A7460000}"/>
    <cellStyle name="40% - Accent4 2 10 2 3" xfId="6407" xr:uid="{00000000-0005-0000-0000-0000A8460000}"/>
    <cellStyle name="40% - Accent4 2 10 2 3 2" xfId="23603" xr:uid="{00000000-0005-0000-0000-0000A9460000}"/>
    <cellStyle name="40% - Accent4 2 10 2 4" xfId="20446" xr:uid="{00000000-0005-0000-0000-0000AA460000}"/>
    <cellStyle name="40% - Accent4 2 10 2 5" xfId="13202" xr:uid="{00000000-0005-0000-0000-0000AB460000}"/>
    <cellStyle name="40% - Accent4 2 10 3" xfId="8430" xr:uid="{00000000-0005-0000-0000-0000AC460000}"/>
    <cellStyle name="40% - Accent4 2 10 3 2" xfId="25626" xr:uid="{00000000-0005-0000-0000-0000AD460000}"/>
    <cellStyle name="40% - Accent4 2 10 3 3" xfId="15225" xr:uid="{00000000-0005-0000-0000-0000AE460000}"/>
    <cellStyle name="40% - Accent4 2 10 4" xfId="4822" xr:uid="{00000000-0005-0000-0000-0000AF460000}"/>
    <cellStyle name="40% - Accent4 2 10 4 2" xfId="22018" xr:uid="{00000000-0005-0000-0000-0000B0460000}"/>
    <cellStyle name="40% - Accent4 2 10 5" xfId="18861" xr:uid="{00000000-0005-0000-0000-0000B1460000}"/>
    <cellStyle name="40% - Accent4 2 10 6" xfId="11617" xr:uid="{00000000-0005-0000-0000-0000B2460000}"/>
    <cellStyle name="40% - Accent4 2 11" xfId="2104" xr:uid="{00000000-0005-0000-0000-0000B3460000}"/>
    <cellStyle name="40% - Accent4 2 11 2" xfId="8870" xr:uid="{00000000-0005-0000-0000-0000B4460000}"/>
    <cellStyle name="40% - Accent4 2 11 2 2" xfId="26066" xr:uid="{00000000-0005-0000-0000-0000B5460000}"/>
    <cellStyle name="40% - Accent4 2 11 2 3" xfId="15665" xr:uid="{00000000-0005-0000-0000-0000B6460000}"/>
    <cellStyle name="40% - Accent4 2 11 3" xfId="5262" xr:uid="{00000000-0005-0000-0000-0000B7460000}"/>
    <cellStyle name="40% - Accent4 2 11 3 2" xfId="22458" xr:uid="{00000000-0005-0000-0000-0000B8460000}"/>
    <cellStyle name="40% - Accent4 2 11 4" xfId="19301" xr:uid="{00000000-0005-0000-0000-0000B9460000}"/>
    <cellStyle name="40% - Accent4 2 11 5" xfId="12057" xr:uid="{00000000-0005-0000-0000-0000BA460000}"/>
    <cellStyle name="40% - Accent4 2 12" xfId="521" xr:uid="{00000000-0005-0000-0000-0000BB460000}"/>
    <cellStyle name="40% - Accent4 2 12 2" xfId="7290" xr:uid="{00000000-0005-0000-0000-0000BC460000}"/>
    <cellStyle name="40% - Accent4 2 12 2 2" xfId="24486" xr:uid="{00000000-0005-0000-0000-0000BD460000}"/>
    <cellStyle name="40% - Accent4 2 12 3" xfId="17721" xr:uid="{00000000-0005-0000-0000-0000BE460000}"/>
    <cellStyle name="40% - Accent4 2 12 4" xfId="14085" xr:uid="{00000000-0005-0000-0000-0000BF460000}"/>
    <cellStyle name="40% - Accent4 2 13" xfId="6839" xr:uid="{00000000-0005-0000-0000-0000C0460000}"/>
    <cellStyle name="40% - Accent4 2 13 2" xfId="24035" xr:uid="{00000000-0005-0000-0000-0000C1460000}"/>
    <cellStyle name="40% - Accent4 2 13 3" xfId="13634" xr:uid="{00000000-0005-0000-0000-0000C2460000}"/>
    <cellStyle name="40% - Accent4 2 14" xfId="3682" xr:uid="{00000000-0005-0000-0000-0000C3460000}"/>
    <cellStyle name="40% - Accent4 2 14 2" xfId="20878" xr:uid="{00000000-0005-0000-0000-0000C4460000}"/>
    <cellStyle name="40% - Accent4 2 15" xfId="17270" xr:uid="{00000000-0005-0000-0000-0000C5460000}"/>
    <cellStyle name="40% - Accent4 2 16" xfId="27689" xr:uid="{00000000-0005-0000-0000-0000C6460000}"/>
    <cellStyle name="40% - Accent4 2 17" xfId="10477" xr:uid="{00000000-0005-0000-0000-0000C7460000}"/>
    <cellStyle name="40% - Accent4 2 2" xfId="92" xr:uid="{00000000-0005-0000-0000-0000C8460000}"/>
    <cellStyle name="40% - Accent4 2 2 10" xfId="6867" xr:uid="{00000000-0005-0000-0000-0000C9460000}"/>
    <cellStyle name="40% - Accent4 2 2 10 2" xfId="24063" xr:uid="{00000000-0005-0000-0000-0000CA460000}"/>
    <cellStyle name="40% - Accent4 2 2 10 3" xfId="13662" xr:uid="{00000000-0005-0000-0000-0000CB460000}"/>
    <cellStyle name="40% - Accent4 2 2 11" xfId="3738" xr:uid="{00000000-0005-0000-0000-0000CC460000}"/>
    <cellStyle name="40% - Accent4 2 2 11 2" xfId="20934" xr:uid="{00000000-0005-0000-0000-0000CD460000}"/>
    <cellStyle name="40% - Accent4 2 2 12" xfId="17298" xr:uid="{00000000-0005-0000-0000-0000CE460000}"/>
    <cellStyle name="40% - Accent4 2 2 13" xfId="27745" xr:uid="{00000000-0005-0000-0000-0000CF460000}"/>
    <cellStyle name="40% - Accent4 2 2 14" xfId="10533" xr:uid="{00000000-0005-0000-0000-0000D0460000}"/>
    <cellStyle name="40% - Accent4 2 2 2" xfId="296" xr:uid="{00000000-0005-0000-0000-0000D1460000}"/>
    <cellStyle name="40% - Accent4 2 2 2 10" xfId="27831" xr:uid="{00000000-0005-0000-0000-0000D2460000}"/>
    <cellStyle name="40% - Accent4 2 2 2 11" xfId="10619" xr:uid="{00000000-0005-0000-0000-0000D3460000}"/>
    <cellStyle name="40% - Accent4 2 2 2 2" xfId="1071" xr:uid="{00000000-0005-0000-0000-0000D4460000}"/>
    <cellStyle name="40% - Accent4 2 2 2 2 2" xfId="2684" xr:uid="{00000000-0005-0000-0000-0000D5460000}"/>
    <cellStyle name="40% - Accent4 2 2 2 2 2 2" xfId="9449" xr:uid="{00000000-0005-0000-0000-0000D6460000}"/>
    <cellStyle name="40% - Accent4 2 2 2 2 2 2 2" xfId="26645" xr:uid="{00000000-0005-0000-0000-0000D7460000}"/>
    <cellStyle name="40% - Accent4 2 2 2 2 2 2 3" xfId="16244" xr:uid="{00000000-0005-0000-0000-0000D8460000}"/>
    <cellStyle name="40% - Accent4 2 2 2 2 2 3" xfId="5841" xr:uid="{00000000-0005-0000-0000-0000D9460000}"/>
    <cellStyle name="40% - Accent4 2 2 2 2 2 3 2" xfId="23037" xr:uid="{00000000-0005-0000-0000-0000DA460000}"/>
    <cellStyle name="40% - Accent4 2 2 2 2 2 4" xfId="19880" xr:uid="{00000000-0005-0000-0000-0000DB460000}"/>
    <cellStyle name="40% - Accent4 2 2 2 2 2 5" xfId="12636" xr:uid="{00000000-0005-0000-0000-0000DC460000}"/>
    <cellStyle name="40% - Accent4 2 2 2 2 3" xfId="7840" xr:uid="{00000000-0005-0000-0000-0000DD460000}"/>
    <cellStyle name="40% - Accent4 2 2 2 2 3 2" xfId="25036" xr:uid="{00000000-0005-0000-0000-0000DE460000}"/>
    <cellStyle name="40% - Accent4 2 2 2 2 3 3" xfId="14635" xr:uid="{00000000-0005-0000-0000-0000DF460000}"/>
    <cellStyle name="40% - Accent4 2 2 2 2 4" xfId="4232" xr:uid="{00000000-0005-0000-0000-0000E0460000}"/>
    <cellStyle name="40% - Accent4 2 2 2 2 4 2" xfId="21428" xr:uid="{00000000-0005-0000-0000-0000E1460000}"/>
    <cellStyle name="40% - Accent4 2 2 2 2 5" xfId="18271" xr:uid="{00000000-0005-0000-0000-0000E2460000}"/>
    <cellStyle name="40% - Accent4 2 2 2 2 6" xfId="11027" xr:uid="{00000000-0005-0000-0000-0000E3460000}"/>
    <cellStyle name="40% - Accent4 2 2 2 3" xfId="1479" xr:uid="{00000000-0005-0000-0000-0000E4460000}"/>
    <cellStyle name="40% - Accent4 2 2 2 3 2" xfId="3080" xr:uid="{00000000-0005-0000-0000-0000E5460000}"/>
    <cellStyle name="40% - Accent4 2 2 2 3 2 2" xfId="9845" xr:uid="{00000000-0005-0000-0000-0000E6460000}"/>
    <cellStyle name="40% - Accent4 2 2 2 3 2 2 2" xfId="27041" xr:uid="{00000000-0005-0000-0000-0000E7460000}"/>
    <cellStyle name="40% - Accent4 2 2 2 3 2 2 3" xfId="16640" xr:uid="{00000000-0005-0000-0000-0000E8460000}"/>
    <cellStyle name="40% - Accent4 2 2 2 3 2 3" xfId="6237" xr:uid="{00000000-0005-0000-0000-0000E9460000}"/>
    <cellStyle name="40% - Accent4 2 2 2 3 2 3 2" xfId="23433" xr:uid="{00000000-0005-0000-0000-0000EA460000}"/>
    <cellStyle name="40% - Accent4 2 2 2 3 2 4" xfId="20276" xr:uid="{00000000-0005-0000-0000-0000EB460000}"/>
    <cellStyle name="40% - Accent4 2 2 2 3 2 5" xfId="13032" xr:uid="{00000000-0005-0000-0000-0000EC460000}"/>
    <cellStyle name="40% - Accent4 2 2 2 3 3" xfId="8248" xr:uid="{00000000-0005-0000-0000-0000ED460000}"/>
    <cellStyle name="40% - Accent4 2 2 2 3 3 2" xfId="25444" xr:uid="{00000000-0005-0000-0000-0000EE460000}"/>
    <cellStyle name="40% - Accent4 2 2 2 3 3 3" xfId="15043" xr:uid="{00000000-0005-0000-0000-0000EF460000}"/>
    <cellStyle name="40% - Accent4 2 2 2 3 4" xfId="4640" xr:uid="{00000000-0005-0000-0000-0000F0460000}"/>
    <cellStyle name="40% - Accent4 2 2 2 3 4 2" xfId="21836" xr:uid="{00000000-0005-0000-0000-0000F1460000}"/>
    <cellStyle name="40% - Accent4 2 2 2 3 5" xfId="18679" xr:uid="{00000000-0005-0000-0000-0000F2460000}"/>
    <cellStyle name="40% - Accent4 2 2 2 3 6" xfId="11435" xr:uid="{00000000-0005-0000-0000-0000F3460000}"/>
    <cellStyle name="40% - Accent4 2 2 2 4" xfId="1887" xr:uid="{00000000-0005-0000-0000-0000F4460000}"/>
    <cellStyle name="40% - Accent4 2 2 2 4 2" xfId="3476" xr:uid="{00000000-0005-0000-0000-0000F5460000}"/>
    <cellStyle name="40% - Accent4 2 2 2 4 2 2" xfId="10241" xr:uid="{00000000-0005-0000-0000-0000F6460000}"/>
    <cellStyle name="40% - Accent4 2 2 2 4 2 2 2" xfId="27437" xr:uid="{00000000-0005-0000-0000-0000F7460000}"/>
    <cellStyle name="40% - Accent4 2 2 2 4 2 2 3" xfId="17036" xr:uid="{00000000-0005-0000-0000-0000F8460000}"/>
    <cellStyle name="40% - Accent4 2 2 2 4 2 3" xfId="6633" xr:uid="{00000000-0005-0000-0000-0000F9460000}"/>
    <cellStyle name="40% - Accent4 2 2 2 4 2 3 2" xfId="23829" xr:uid="{00000000-0005-0000-0000-0000FA460000}"/>
    <cellStyle name="40% - Accent4 2 2 2 4 2 4" xfId="20672" xr:uid="{00000000-0005-0000-0000-0000FB460000}"/>
    <cellStyle name="40% - Accent4 2 2 2 4 2 5" xfId="13428" xr:uid="{00000000-0005-0000-0000-0000FC460000}"/>
    <cellStyle name="40% - Accent4 2 2 2 4 3" xfId="8656" xr:uid="{00000000-0005-0000-0000-0000FD460000}"/>
    <cellStyle name="40% - Accent4 2 2 2 4 3 2" xfId="25852" xr:uid="{00000000-0005-0000-0000-0000FE460000}"/>
    <cellStyle name="40% - Accent4 2 2 2 4 3 3" xfId="15451" xr:uid="{00000000-0005-0000-0000-0000FF460000}"/>
    <cellStyle name="40% - Accent4 2 2 2 4 4" xfId="5048" xr:uid="{00000000-0005-0000-0000-000000470000}"/>
    <cellStyle name="40% - Accent4 2 2 2 4 4 2" xfId="22244" xr:uid="{00000000-0005-0000-0000-000001470000}"/>
    <cellStyle name="40% - Accent4 2 2 2 4 5" xfId="19087" xr:uid="{00000000-0005-0000-0000-000002470000}"/>
    <cellStyle name="40% - Accent4 2 2 2 4 6" xfId="11843" xr:uid="{00000000-0005-0000-0000-000003470000}"/>
    <cellStyle name="40% - Accent4 2 2 2 5" xfId="2246" xr:uid="{00000000-0005-0000-0000-000004470000}"/>
    <cellStyle name="40% - Accent4 2 2 2 5 2" xfId="9012" xr:uid="{00000000-0005-0000-0000-000005470000}"/>
    <cellStyle name="40% - Accent4 2 2 2 5 2 2" xfId="26208" xr:uid="{00000000-0005-0000-0000-000006470000}"/>
    <cellStyle name="40% - Accent4 2 2 2 5 2 3" xfId="15807" xr:uid="{00000000-0005-0000-0000-000007470000}"/>
    <cellStyle name="40% - Accent4 2 2 2 5 3" xfId="5404" xr:uid="{00000000-0005-0000-0000-000008470000}"/>
    <cellStyle name="40% - Accent4 2 2 2 5 3 2" xfId="22600" xr:uid="{00000000-0005-0000-0000-000009470000}"/>
    <cellStyle name="40% - Accent4 2 2 2 5 4" xfId="19443" xr:uid="{00000000-0005-0000-0000-00000A470000}"/>
    <cellStyle name="40% - Accent4 2 2 2 5 5" xfId="12199" xr:uid="{00000000-0005-0000-0000-00000B470000}"/>
    <cellStyle name="40% - Accent4 2 2 2 6" xfId="663" xr:uid="{00000000-0005-0000-0000-00000C470000}"/>
    <cellStyle name="40% - Accent4 2 2 2 6 2" xfId="7432" xr:uid="{00000000-0005-0000-0000-00000D470000}"/>
    <cellStyle name="40% - Accent4 2 2 2 6 2 2" xfId="24628" xr:uid="{00000000-0005-0000-0000-00000E470000}"/>
    <cellStyle name="40% - Accent4 2 2 2 6 3" xfId="17863" xr:uid="{00000000-0005-0000-0000-00000F470000}"/>
    <cellStyle name="40% - Accent4 2 2 2 6 4" xfId="14227" xr:uid="{00000000-0005-0000-0000-000010470000}"/>
    <cellStyle name="40% - Accent4 2 2 2 7" xfId="7065" xr:uid="{00000000-0005-0000-0000-000011470000}"/>
    <cellStyle name="40% - Accent4 2 2 2 7 2" xfId="24261" xr:uid="{00000000-0005-0000-0000-000012470000}"/>
    <cellStyle name="40% - Accent4 2 2 2 7 3" xfId="13860" xr:uid="{00000000-0005-0000-0000-000013470000}"/>
    <cellStyle name="40% - Accent4 2 2 2 8" xfId="3824" xr:uid="{00000000-0005-0000-0000-000014470000}"/>
    <cellStyle name="40% - Accent4 2 2 2 8 2" xfId="21020" xr:uid="{00000000-0005-0000-0000-000015470000}"/>
    <cellStyle name="40% - Accent4 2 2 2 9" xfId="17496" xr:uid="{00000000-0005-0000-0000-000016470000}"/>
    <cellStyle name="40% - Accent4 2 2 3" xfId="394" xr:uid="{00000000-0005-0000-0000-000017470000}"/>
    <cellStyle name="40% - Accent4 2 2 3 10" xfId="27929" xr:uid="{00000000-0005-0000-0000-000018470000}"/>
    <cellStyle name="40% - Accent4 2 2 3 11" xfId="10717" xr:uid="{00000000-0005-0000-0000-000019470000}"/>
    <cellStyle name="40% - Accent4 2 2 3 2" xfId="1169" xr:uid="{00000000-0005-0000-0000-00001A470000}"/>
    <cellStyle name="40% - Accent4 2 2 3 2 2" xfId="2782" xr:uid="{00000000-0005-0000-0000-00001B470000}"/>
    <cellStyle name="40% - Accent4 2 2 3 2 2 2" xfId="9547" xr:uid="{00000000-0005-0000-0000-00001C470000}"/>
    <cellStyle name="40% - Accent4 2 2 3 2 2 2 2" xfId="26743" xr:uid="{00000000-0005-0000-0000-00001D470000}"/>
    <cellStyle name="40% - Accent4 2 2 3 2 2 2 3" xfId="16342" xr:uid="{00000000-0005-0000-0000-00001E470000}"/>
    <cellStyle name="40% - Accent4 2 2 3 2 2 3" xfId="5939" xr:uid="{00000000-0005-0000-0000-00001F470000}"/>
    <cellStyle name="40% - Accent4 2 2 3 2 2 3 2" xfId="23135" xr:uid="{00000000-0005-0000-0000-000020470000}"/>
    <cellStyle name="40% - Accent4 2 2 3 2 2 4" xfId="19978" xr:uid="{00000000-0005-0000-0000-000021470000}"/>
    <cellStyle name="40% - Accent4 2 2 3 2 2 5" xfId="12734" xr:uid="{00000000-0005-0000-0000-000022470000}"/>
    <cellStyle name="40% - Accent4 2 2 3 2 3" xfId="7938" xr:uid="{00000000-0005-0000-0000-000023470000}"/>
    <cellStyle name="40% - Accent4 2 2 3 2 3 2" xfId="25134" xr:uid="{00000000-0005-0000-0000-000024470000}"/>
    <cellStyle name="40% - Accent4 2 2 3 2 3 3" xfId="14733" xr:uid="{00000000-0005-0000-0000-000025470000}"/>
    <cellStyle name="40% - Accent4 2 2 3 2 4" xfId="4330" xr:uid="{00000000-0005-0000-0000-000026470000}"/>
    <cellStyle name="40% - Accent4 2 2 3 2 4 2" xfId="21526" xr:uid="{00000000-0005-0000-0000-000027470000}"/>
    <cellStyle name="40% - Accent4 2 2 3 2 5" xfId="18369" xr:uid="{00000000-0005-0000-0000-000028470000}"/>
    <cellStyle name="40% - Accent4 2 2 3 2 6" xfId="11125" xr:uid="{00000000-0005-0000-0000-000029470000}"/>
    <cellStyle name="40% - Accent4 2 2 3 3" xfId="1577" xr:uid="{00000000-0005-0000-0000-00002A470000}"/>
    <cellStyle name="40% - Accent4 2 2 3 3 2" xfId="3178" xr:uid="{00000000-0005-0000-0000-00002B470000}"/>
    <cellStyle name="40% - Accent4 2 2 3 3 2 2" xfId="9943" xr:uid="{00000000-0005-0000-0000-00002C470000}"/>
    <cellStyle name="40% - Accent4 2 2 3 3 2 2 2" xfId="27139" xr:uid="{00000000-0005-0000-0000-00002D470000}"/>
    <cellStyle name="40% - Accent4 2 2 3 3 2 2 3" xfId="16738" xr:uid="{00000000-0005-0000-0000-00002E470000}"/>
    <cellStyle name="40% - Accent4 2 2 3 3 2 3" xfId="6335" xr:uid="{00000000-0005-0000-0000-00002F470000}"/>
    <cellStyle name="40% - Accent4 2 2 3 3 2 3 2" xfId="23531" xr:uid="{00000000-0005-0000-0000-000030470000}"/>
    <cellStyle name="40% - Accent4 2 2 3 3 2 4" xfId="20374" xr:uid="{00000000-0005-0000-0000-000031470000}"/>
    <cellStyle name="40% - Accent4 2 2 3 3 2 5" xfId="13130" xr:uid="{00000000-0005-0000-0000-000032470000}"/>
    <cellStyle name="40% - Accent4 2 2 3 3 3" xfId="8346" xr:uid="{00000000-0005-0000-0000-000033470000}"/>
    <cellStyle name="40% - Accent4 2 2 3 3 3 2" xfId="25542" xr:uid="{00000000-0005-0000-0000-000034470000}"/>
    <cellStyle name="40% - Accent4 2 2 3 3 3 3" xfId="15141" xr:uid="{00000000-0005-0000-0000-000035470000}"/>
    <cellStyle name="40% - Accent4 2 2 3 3 4" xfId="4738" xr:uid="{00000000-0005-0000-0000-000036470000}"/>
    <cellStyle name="40% - Accent4 2 2 3 3 4 2" xfId="21934" xr:uid="{00000000-0005-0000-0000-000037470000}"/>
    <cellStyle name="40% - Accent4 2 2 3 3 5" xfId="18777" xr:uid="{00000000-0005-0000-0000-000038470000}"/>
    <cellStyle name="40% - Accent4 2 2 3 3 6" xfId="11533" xr:uid="{00000000-0005-0000-0000-000039470000}"/>
    <cellStyle name="40% - Accent4 2 2 3 4" xfId="1985" xr:uid="{00000000-0005-0000-0000-00003A470000}"/>
    <cellStyle name="40% - Accent4 2 2 3 4 2" xfId="3574" xr:uid="{00000000-0005-0000-0000-00003B470000}"/>
    <cellStyle name="40% - Accent4 2 2 3 4 2 2" xfId="10339" xr:uid="{00000000-0005-0000-0000-00003C470000}"/>
    <cellStyle name="40% - Accent4 2 2 3 4 2 2 2" xfId="27535" xr:uid="{00000000-0005-0000-0000-00003D470000}"/>
    <cellStyle name="40% - Accent4 2 2 3 4 2 2 3" xfId="17134" xr:uid="{00000000-0005-0000-0000-00003E470000}"/>
    <cellStyle name="40% - Accent4 2 2 3 4 2 3" xfId="6731" xr:uid="{00000000-0005-0000-0000-00003F470000}"/>
    <cellStyle name="40% - Accent4 2 2 3 4 2 3 2" xfId="23927" xr:uid="{00000000-0005-0000-0000-000040470000}"/>
    <cellStyle name="40% - Accent4 2 2 3 4 2 4" xfId="20770" xr:uid="{00000000-0005-0000-0000-000041470000}"/>
    <cellStyle name="40% - Accent4 2 2 3 4 2 5" xfId="13526" xr:uid="{00000000-0005-0000-0000-000042470000}"/>
    <cellStyle name="40% - Accent4 2 2 3 4 3" xfId="8754" xr:uid="{00000000-0005-0000-0000-000043470000}"/>
    <cellStyle name="40% - Accent4 2 2 3 4 3 2" xfId="25950" xr:uid="{00000000-0005-0000-0000-000044470000}"/>
    <cellStyle name="40% - Accent4 2 2 3 4 3 3" xfId="15549" xr:uid="{00000000-0005-0000-0000-000045470000}"/>
    <cellStyle name="40% - Accent4 2 2 3 4 4" xfId="5146" xr:uid="{00000000-0005-0000-0000-000046470000}"/>
    <cellStyle name="40% - Accent4 2 2 3 4 4 2" xfId="22342" xr:uid="{00000000-0005-0000-0000-000047470000}"/>
    <cellStyle name="40% - Accent4 2 2 3 4 5" xfId="19185" xr:uid="{00000000-0005-0000-0000-000048470000}"/>
    <cellStyle name="40% - Accent4 2 2 3 4 6" xfId="11941" xr:uid="{00000000-0005-0000-0000-000049470000}"/>
    <cellStyle name="40% - Accent4 2 2 3 5" xfId="2344" xr:uid="{00000000-0005-0000-0000-00004A470000}"/>
    <cellStyle name="40% - Accent4 2 2 3 5 2" xfId="9110" xr:uid="{00000000-0005-0000-0000-00004B470000}"/>
    <cellStyle name="40% - Accent4 2 2 3 5 2 2" xfId="26306" xr:uid="{00000000-0005-0000-0000-00004C470000}"/>
    <cellStyle name="40% - Accent4 2 2 3 5 2 3" xfId="15905" xr:uid="{00000000-0005-0000-0000-00004D470000}"/>
    <cellStyle name="40% - Accent4 2 2 3 5 3" xfId="5502" xr:uid="{00000000-0005-0000-0000-00004E470000}"/>
    <cellStyle name="40% - Accent4 2 2 3 5 3 2" xfId="22698" xr:uid="{00000000-0005-0000-0000-00004F470000}"/>
    <cellStyle name="40% - Accent4 2 2 3 5 4" xfId="19541" xr:uid="{00000000-0005-0000-0000-000050470000}"/>
    <cellStyle name="40% - Accent4 2 2 3 5 5" xfId="12297" xr:uid="{00000000-0005-0000-0000-000051470000}"/>
    <cellStyle name="40% - Accent4 2 2 3 6" xfId="761" xr:uid="{00000000-0005-0000-0000-000052470000}"/>
    <cellStyle name="40% - Accent4 2 2 3 6 2" xfId="7530" xr:uid="{00000000-0005-0000-0000-000053470000}"/>
    <cellStyle name="40% - Accent4 2 2 3 6 2 2" xfId="24726" xr:uid="{00000000-0005-0000-0000-000054470000}"/>
    <cellStyle name="40% - Accent4 2 2 3 6 3" xfId="17961" xr:uid="{00000000-0005-0000-0000-000055470000}"/>
    <cellStyle name="40% - Accent4 2 2 3 6 4" xfId="14325" xr:uid="{00000000-0005-0000-0000-000056470000}"/>
    <cellStyle name="40% - Accent4 2 2 3 7" xfId="7163" xr:uid="{00000000-0005-0000-0000-000057470000}"/>
    <cellStyle name="40% - Accent4 2 2 3 7 2" xfId="24359" xr:uid="{00000000-0005-0000-0000-000058470000}"/>
    <cellStyle name="40% - Accent4 2 2 3 7 3" xfId="13958" xr:uid="{00000000-0005-0000-0000-000059470000}"/>
    <cellStyle name="40% - Accent4 2 2 3 8" xfId="3922" xr:uid="{00000000-0005-0000-0000-00005A470000}"/>
    <cellStyle name="40% - Accent4 2 2 3 8 2" xfId="21118" xr:uid="{00000000-0005-0000-0000-00005B470000}"/>
    <cellStyle name="40% - Accent4 2 2 3 9" xfId="17594" xr:uid="{00000000-0005-0000-0000-00005C470000}"/>
    <cellStyle name="40% - Accent4 2 2 4" xfId="210" xr:uid="{00000000-0005-0000-0000-00005D470000}"/>
    <cellStyle name="40% - Accent4 2 2 4 2" xfId="1393" xr:uid="{00000000-0005-0000-0000-00005E470000}"/>
    <cellStyle name="40% - Accent4 2 2 4 2 2" xfId="2994" xr:uid="{00000000-0005-0000-0000-00005F470000}"/>
    <cellStyle name="40% - Accent4 2 2 4 2 2 2" xfId="9759" xr:uid="{00000000-0005-0000-0000-000060470000}"/>
    <cellStyle name="40% - Accent4 2 2 4 2 2 2 2" xfId="26955" xr:uid="{00000000-0005-0000-0000-000061470000}"/>
    <cellStyle name="40% - Accent4 2 2 4 2 2 2 3" xfId="16554" xr:uid="{00000000-0005-0000-0000-000062470000}"/>
    <cellStyle name="40% - Accent4 2 2 4 2 2 3" xfId="6151" xr:uid="{00000000-0005-0000-0000-000063470000}"/>
    <cellStyle name="40% - Accent4 2 2 4 2 2 3 2" xfId="23347" xr:uid="{00000000-0005-0000-0000-000064470000}"/>
    <cellStyle name="40% - Accent4 2 2 4 2 2 4" xfId="20190" xr:uid="{00000000-0005-0000-0000-000065470000}"/>
    <cellStyle name="40% - Accent4 2 2 4 2 2 5" xfId="12946" xr:uid="{00000000-0005-0000-0000-000066470000}"/>
    <cellStyle name="40% - Accent4 2 2 4 2 3" xfId="8162" xr:uid="{00000000-0005-0000-0000-000067470000}"/>
    <cellStyle name="40% - Accent4 2 2 4 2 3 2" xfId="25358" xr:uid="{00000000-0005-0000-0000-000068470000}"/>
    <cellStyle name="40% - Accent4 2 2 4 2 3 3" xfId="14957" xr:uid="{00000000-0005-0000-0000-000069470000}"/>
    <cellStyle name="40% - Accent4 2 2 4 2 4" xfId="4554" xr:uid="{00000000-0005-0000-0000-00006A470000}"/>
    <cellStyle name="40% - Accent4 2 2 4 2 4 2" xfId="21750" xr:uid="{00000000-0005-0000-0000-00006B470000}"/>
    <cellStyle name="40% - Accent4 2 2 4 2 5" xfId="18593" xr:uid="{00000000-0005-0000-0000-00006C470000}"/>
    <cellStyle name="40% - Accent4 2 2 4 2 6" xfId="11349" xr:uid="{00000000-0005-0000-0000-00006D470000}"/>
    <cellStyle name="40% - Accent4 2 2 4 3" xfId="1801" xr:uid="{00000000-0005-0000-0000-00006E470000}"/>
    <cellStyle name="40% - Accent4 2 2 4 3 2" xfId="3390" xr:uid="{00000000-0005-0000-0000-00006F470000}"/>
    <cellStyle name="40% - Accent4 2 2 4 3 2 2" xfId="10155" xr:uid="{00000000-0005-0000-0000-000070470000}"/>
    <cellStyle name="40% - Accent4 2 2 4 3 2 2 2" xfId="27351" xr:uid="{00000000-0005-0000-0000-000071470000}"/>
    <cellStyle name="40% - Accent4 2 2 4 3 2 2 3" xfId="16950" xr:uid="{00000000-0005-0000-0000-000072470000}"/>
    <cellStyle name="40% - Accent4 2 2 4 3 2 3" xfId="6547" xr:uid="{00000000-0005-0000-0000-000073470000}"/>
    <cellStyle name="40% - Accent4 2 2 4 3 2 3 2" xfId="23743" xr:uid="{00000000-0005-0000-0000-000074470000}"/>
    <cellStyle name="40% - Accent4 2 2 4 3 2 4" xfId="20586" xr:uid="{00000000-0005-0000-0000-000075470000}"/>
    <cellStyle name="40% - Accent4 2 2 4 3 2 5" xfId="13342" xr:uid="{00000000-0005-0000-0000-000076470000}"/>
    <cellStyle name="40% - Accent4 2 2 4 3 3" xfId="8570" xr:uid="{00000000-0005-0000-0000-000077470000}"/>
    <cellStyle name="40% - Accent4 2 2 4 3 3 2" xfId="25766" xr:uid="{00000000-0005-0000-0000-000078470000}"/>
    <cellStyle name="40% - Accent4 2 2 4 3 3 3" xfId="15365" xr:uid="{00000000-0005-0000-0000-000079470000}"/>
    <cellStyle name="40% - Accent4 2 2 4 3 4" xfId="4962" xr:uid="{00000000-0005-0000-0000-00007A470000}"/>
    <cellStyle name="40% - Accent4 2 2 4 3 4 2" xfId="22158" xr:uid="{00000000-0005-0000-0000-00007B470000}"/>
    <cellStyle name="40% - Accent4 2 2 4 3 5" xfId="19001" xr:uid="{00000000-0005-0000-0000-00007C470000}"/>
    <cellStyle name="40% - Accent4 2 2 4 3 6" xfId="11757" xr:uid="{00000000-0005-0000-0000-00007D470000}"/>
    <cellStyle name="40% - Accent4 2 2 4 4" xfId="2421" xr:uid="{00000000-0005-0000-0000-00007E470000}"/>
    <cellStyle name="40% - Accent4 2 2 4 4 2" xfId="9186" xr:uid="{00000000-0005-0000-0000-00007F470000}"/>
    <cellStyle name="40% - Accent4 2 2 4 4 2 2" xfId="26382" xr:uid="{00000000-0005-0000-0000-000080470000}"/>
    <cellStyle name="40% - Accent4 2 2 4 4 2 3" xfId="15981" xr:uid="{00000000-0005-0000-0000-000081470000}"/>
    <cellStyle name="40% - Accent4 2 2 4 4 3" xfId="5578" xr:uid="{00000000-0005-0000-0000-000082470000}"/>
    <cellStyle name="40% - Accent4 2 2 4 4 3 2" xfId="22774" xr:uid="{00000000-0005-0000-0000-000083470000}"/>
    <cellStyle name="40% - Accent4 2 2 4 4 4" xfId="19617" xr:uid="{00000000-0005-0000-0000-000084470000}"/>
    <cellStyle name="40% - Accent4 2 2 4 4 5" xfId="12373" xr:uid="{00000000-0005-0000-0000-000085470000}"/>
    <cellStyle name="40% - Accent4 2 2 4 5" xfId="985" xr:uid="{00000000-0005-0000-0000-000086470000}"/>
    <cellStyle name="40% - Accent4 2 2 4 5 2" xfId="7754" xr:uid="{00000000-0005-0000-0000-000087470000}"/>
    <cellStyle name="40% - Accent4 2 2 4 5 2 2" xfId="24950" xr:uid="{00000000-0005-0000-0000-000088470000}"/>
    <cellStyle name="40% - Accent4 2 2 4 5 3" xfId="18185" xr:uid="{00000000-0005-0000-0000-000089470000}"/>
    <cellStyle name="40% - Accent4 2 2 4 5 4" xfId="14549" xr:uid="{00000000-0005-0000-0000-00008A470000}"/>
    <cellStyle name="40% - Accent4 2 2 4 6" xfId="6979" xr:uid="{00000000-0005-0000-0000-00008B470000}"/>
    <cellStyle name="40% - Accent4 2 2 4 6 2" xfId="24175" xr:uid="{00000000-0005-0000-0000-00008C470000}"/>
    <cellStyle name="40% - Accent4 2 2 4 6 3" xfId="13774" xr:uid="{00000000-0005-0000-0000-00008D470000}"/>
    <cellStyle name="40% - Accent4 2 2 4 7" xfId="4146" xr:uid="{00000000-0005-0000-0000-00008E470000}"/>
    <cellStyle name="40% - Accent4 2 2 4 7 2" xfId="21342" xr:uid="{00000000-0005-0000-0000-00008F470000}"/>
    <cellStyle name="40% - Accent4 2 2 4 8" xfId="17410" xr:uid="{00000000-0005-0000-0000-000090470000}"/>
    <cellStyle name="40% - Accent4 2 2 4 9" xfId="10941" xr:uid="{00000000-0005-0000-0000-000091470000}"/>
    <cellStyle name="40% - Accent4 2 2 5" xfId="873" xr:uid="{00000000-0005-0000-0000-000092470000}"/>
    <cellStyle name="40% - Accent4 2 2 5 2" xfId="2571" xr:uid="{00000000-0005-0000-0000-000093470000}"/>
    <cellStyle name="40% - Accent4 2 2 5 2 2" xfId="9336" xr:uid="{00000000-0005-0000-0000-000094470000}"/>
    <cellStyle name="40% - Accent4 2 2 5 2 2 2" xfId="26532" xr:uid="{00000000-0005-0000-0000-000095470000}"/>
    <cellStyle name="40% - Accent4 2 2 5 2 2 3" xfId="16131" xr:uid="{00000000-0005-0000-0000-000096470000}"/>
    <cellStyle name="40% - Accent4 2 2 5 2 3" xfId="5728" xr:uid="{00000000-0005-0000-0000-000097470000}"/>
    <cellStyle name="40% - Accent4 2 2 5 2 3 2" xfId="22924" xr:uid="{00000000-0005-0000-0000-000098470000}"/>
    <cellStyle name="40% - Accent4 2 2 5 2 4" xfId="19767" xr:uid="{00000000-0005-0000-0000-000099470000}"/>
    <cellStyle name="40% - Accent4 2 2 5 2 5" xfId="12523" xr:uid="{00000000-0005-0000-0000-00009A470000}"/>
    <cellStyle name="40% - Accent4 2 2 5 3" xfId="7642" xr:uid="{00000000-0005-0000-0000-00009B470000}"/>
    <cellStyle name="40% - Accent4 2 2 5 3 2" xfId="24838" xr:uid="{00000000-0005-0000-0000-00009C470000}"/>
    <cellStyle name="40% - Accent4 2 2 5 3 3" xfId="14437" xr:uid="{00000000-0005-0000-0000-00009D470000}"/>
    <cellStyle name="40% - Accent4 2 2 5 4" xfId="4034" xr:uid="{00000000-0005-0000-0000-00009E470000}"/>
    <cellStyle name="40% - Accent4 2 2 5 4 2" xfId="21230" xr:uid="{00000000-0005-0000-0000-00009F470000}"/>
    <cellStyle name="40% - Accent4 2 2 5 5" xfId="18073" xr:uid="{00000000-0005-0000-0000-0000A0470000}"/>
    <cellStyle name="40% - Accent4 2 2 5 6" xfId="10829" xr:uid="{00000000-0005-0000-0000-0000A1470000}"/>
    <cellStyle name="40% - Accent4 2 2 6" xfId="1281" xr:uid="{00000000-0005-0000-0000-0000A2470000}"/>
    <cellStyle name="40% - Accent4 2 2 6 2" xfId="2882" xr:uid="{00000000-0005-0000-0000-0000A3470000}"/>
    <cellStyle name="40% - Accent4 2 2 6 2 2" xfId="9647" xr:uid="{00000000-0005-0000-0000-0000A4470000}"/>
    <cellStyle name="40% - Accent4 2 2 6 2 2 2" xfId="26843" xr:uid="{00000000-0005-0000-0000-0000A5470000}"/>
    <cellStyle name="40% - Accent4 2 2 6 2 2 3" xfId="16442" xr:uid="{00000000-0005-0000-0000-0000A6470000}"/>
    <cellStyle name="40% - Accent4 2 2 6 2 3" xfId="6039" xr:uid="{00000000-0005-0000-0000-0000A7470000}"/>
    <cellStyle name="40% - Accent4 2 2 6 2 3 2" xfId="23235" xr:uid="{00000000-0005-0000-0000-0000A8470000}"/>
    <cellStyle name="40% - Accent4 2 2 6 2 4" xfId="20078" xr:uid="{00000000-0005-0000-0000-0000A9470000}"/>
    <cellStyle name="40% - Accent4 2 2 6 2 5" xfId="12834" xr:uid="{00000000-0005-0000-0000-0000AA470000}"/>
    <cellStyle name="40% - Accent4 2 2 6 3" xfId="8050" xr:uid="{00000000-0005-0000-0000-0000AB470000}"/>
    <cellStyle name="40% - Accent4 2 2 6 3 2" xfId="25246" xr:uid="{00000000-0005-0000-0000-0000AC470000}"/>
    <cellStyle name="40% - Accent4 2 2 6 3 3" xfId="14845" xr:uid="{00000000-0005-0000-0000-0000AD470000}"/>
    <cellStyle name="40% - Accent4 2 2 6 4" xfId="4442" xr:uid="{00000000-0005-0000-0000-0000AE470000}"/>
    <cellStyle name="40% - Accent4 2 2 6 4 2" xfId="21638" xr:uid="{00000000-0005-0000-0000-0000AF470000}"/>
    <cellStyle name="40% - Accent4 2 2 6 5" xfId="18481" xr:uid="{00000000-0005-0000-0000-0000B0470000}"/>
    <cellStyle name="40% - Accent4 2 2 6 6" xfId="11237" xr:uid="{00000000-0005-0000-0000-0000B1470000}"/>
    <cellStyle name="40% - Accent4 2 2 7" xfId="1689" xr:uid="{00000000-0005-0000-0000-0000B2470000}"/>
    <cellStyle name="40% - Accent4 2 2 7 2" xfId="3278" xr:uid="{00000000-0005-0000-0000-0000B3470000}"/>
    <cellStyle name="40% - Accent4 2 2 7 2 2" xfId="10043" xr:uid="{00000000-0005-0000-0000-0000B4470000}"/>
    <cellStyle name="40% - Accent4 2 2 7 2 2 2" xfId="27239" xr:uid="{00000000-0005-0000-0000-0000B5470000}"/>
    <cellStyle name="40% - Accent4 2 2 7 2 2 3" xfId="16838" xr:uid="{00000000-0005-0000-0000-0000B6470000}"/>
    <cellStyle name="40% - Accent4 2 2 7 2 3" xfId="6435" xr:uid="{00000000-0005-0000-0000-0000B7470000}"/>
    <cellStyle name="40% - Accent4 2 2 7 2 3 2" xfId="23631" xr:uid="{00000000-0005-0000-0000-0000B8470000}"/>
    <cellStyle name="40% - Accent4 2 2 7 2 4" xfId="20474" xr:uid="{00000000-0005-0000-0000-0000B9470000}"/>
    <cellStyle name="40% - Accent4 2 2 7 2 5" xfId="13230" xr:uid="{00000000-0005-0000-0000-0000BA470000}"/>
    <cellStyle name="40% - Accent4 2 2 7 3" xfId="8458" xr:uid="{00000000-0005-0000-0000-0000BB470000}"/>
    <cellStyle name="40% - Accent4 2 2 7 3 2" xfId="25654" xr:uid="{00000000-0005-0000-0000-0000BC470000}"/>
    <cellStyle name="40% - Accent4 2 2 7 3 3" xfId="15253" xr:uid="{00000000-0005-0000-0000-0000BD470000}"/>
    <cellStyle name="40% - Accent4 2 2 7 4" xfId="4850" xr:uid="{00000000-0005-0000-0000-0000BE470000}"/>
    <cellStyle name="40% - Accent4 2 2 7 4 2" xfId="22046" xr:uid="{00000000-0005-0000-0000-0000BF470000}"/>
    <cellStyle name="40% - Accent4 2 2 7 5" xfId="18889" xr:uid="{00000000-0005-0000-0000-0000C0470000}"/>
    <cellStyle name="40% - Accent4 2 2 7 6" xfId="11645" xr:uid="{00000000-0005-0000-0000-0000C1470000}"/>
    <cellStyle name="40% - Accent4 2 2 8" xfId="2160" xr:uid="{00000000-0005-0000-0000-0000C2470000}"/>
    <cellStyle name="40% - Accent4 2 2 8 2" xfId="8926" xr:uid="{00000000-0005-0000-0000-0000C3470000}"/>
    <cellStyle name="40% - Accent4 2 2 8 2 2" xfId="26122" xr:uid="{00000000-0005-0000-0000-0000C4470000}"/>
    <cellStyle name="40% - Accent4 2 2 8 2 3" xfId="15721" xr:uid="{00000000-0005-0000-0000-0000C5470000}"/>
    <cellStyle name="40% - Accent4 2 2 8 3" xfId="5318" xr:uid="{00000000-0005-0000-0000-0000C6470000}"/>
    <cellStyle name="40% - Accent4 2 2 8 3 2" xfId="22514" xr:uid="{00000000-0005-0000-0000-0000C7470000}"/>
    <cellStyle name="40% - Accent4 2 2 8 4" xfId="19357" xr:uid="{00000000-0005-0000-0000-0000C8470000}"/>
    <cellStyle name="40% - Accent4 2 2 8 5" xfId="12113" xr:uid="{00000000-0005-0000-0000-0000C9470000}"/>
    <cellStyle name="40% - Accent4 2 2 9" xfId="577" xr:uid="{00000000-0005-0000-0000-0000CA470000}"/>
    <cellStyle name="40% - Accent4 2 2 9 2" xfId="7346" xr:uid="{00000000-0005-0000-0000-0000CB470000}"/>
    <cellStyle name="40% - Accent4 2 2 9 2 2" xfId="24542" xr:uid="{00000000-0005-0000-0000-0000CC470000}"/>
    <cellStyle name="40% - Accent4 2 2 9 3" xfId="17777" xr:uid="{00000000-0005-0000-0000-0000CD470000}"/>
    <cellStyle name="40% - Accent4 2 2 9 4" xfId="14141" xr:uid="{00000000-0005-0000-0000-0000CE470000}"/>
    <cellStyle name="40% - Accent4 2 3" xfId="120" xr:uid="{00000000-0005-0000-0000-0000CF470000}"/>
    <cellStyle name="40% - Accent4 2 3 10" xfId="6895" xr:uid="{00000000-0005-0000-0000-0000D0470000}"/>
    <cellStyle name="40% - Accent4 2 3 10 2" xfId="24091" xr:uid="{00000000-0005-0000-0000-0000D1470000}"/>
    <cellStyle name="40% - Accent4 2 3 10 3" xfId="13690" xr:uid="{00000000-0005-0000-0000-0000D2470000}"/>
    <cellStyle name="40% - Accent4 2 3 11" xfId="3766" xr:uid="{00000000-0005-0000-0000-0000D3470000}"/>
    <cellStyle name="40% - Accent4 2 3 11 2" xfId="20962" xr:uid="{00000000-0005-0000-0000-0000D4470000}"/>
    <cellStyle name="40% - Accent4 2 3 12" xfId="17326" xr:uid="{00000000-0005-0000-0000-0000D5470000}"/>
    <cellStyle name="40% - Accent4 2 3 13" xfId="27773" xr:uid="{00000000-0005-0000-0000-0000D6470000}"/>
    <cellStyle name="40% - Accent4 2 3 14" xfId="10561" xr:uid="{00000000-0005-0000-0000-0000D7470000}"/>
    <cellStyle name="40% - Accent4 2 3 2" xfId="324" xr:uid="{00000000-0005-0000-0000-0000D8470000}"/>
    <cellStyle name="40% - Accent4 2 3 2 10" xfId="27859" xr:uid="{00000000-0005-0000-0000-0000D9470000}"/>
    <cellStyle name="40% - Accent4 2 3 2 11" xfId="10647" xr:uid="{00000000-0005-0000-0000-0000DA470000}"/>
    <cellStyle name="40% - Accent4 2 3 2 2" xfId="1099" xr:uid="{00000000-0005-0000-0000-0000DB470000}"/>
    <cellStyle name="40% - Accent4 2 3 2 2 2" xfId="2712" xr:uid="{00000000-0005-0000-0000-0000DC470000}"/>
    <cellStyle name="40% - Accent4 2 3 2 2 2 2" xfId="9477" xr:uid="{00000000-0005-0000-0000-0000DD470000}"/>
    <cellStyle name="40% - Accent4 2 3 2 2 2 2 2" xfId="26673" xr:uid="{00000000-0005-0000-0000-0000DE470000}"/>
    <cellStyle name="40% - Accent4 2 3 2 2 2 2 3" xfId="16272" xr:uid="{00000000-0005-0000-0000-0000DF470000}"/>
    <cellStyle name="40% - Accent4 2 3 2 2 2 3" xfId="5869" xr:uid="{00000000-0005-0000-0000-0000E0470000}"/>
    <cellStyle name="40% - Accent4 2 3 2 2 2 3 2" xfId="23065" xr:uid="{00000000-0005-0000-0000-0000E1470000}"/>
    <cellStyle name="40% - Accent4 2 3 2 2 2 4" xfId="19908" xr:uid="{00000000-0005-0000-0000-0000E2470000}"/>
    <cellStyle name="40% - Accent4 2 3 2 2 2 5" xfId="12664" xr:uid="{00000000-0005-0000-0000-0000E3470000}"/>
    <cellStyle name="40% - Accent4 2 3 2 2 3" xfId="7868" xr:uid="{00000000-0005-0000-0000-0000E4470000}"/>
    <cellStyle name="40% - Accent4 2 3 2 2 3 2" xfId="25064" xr:uid="{00000000-0005-0000-0000-0000E5470000}"/>
    <cellStyle name="40% - Accent4 2 3 2 2 3 3" xfId="14663" xr:uid="{00000000-0005-0000-0000-0000E6470000}"/>
    <cellStyle name="40% - Accent4 2 3 2 2 4" xfId="4260" xr:uid="{00000000-0005-0000-0000-0000E7470000}"/>
    <cellStyle name="40% - Accent4 2 3 2 2 4 2" xfId="21456" xr:uid="{00000000-0005-0000-0000-0000E8470000}"/>
    <cellStyle name="40% - Accent4 2 3 2 2 5" xfId="18299" xr:uid="{00000000-0005-0000-0000-0000E9470000}"/>
    <cellStyle name="40% - Accent4 2 3 2 2 6" xfId="11055" xr:uid="{00000000-0005-0000-0000-0000EA470000}"/>
    <cellStyle name="40% - Accent4 2 3 2 3" xfId="1507" xr:uid="{00000000-0005-0000-0000-0000EB470000}"/>
    <cellStyle name="40% - Accent4 2 3 2 3 2" xfId="3108" xr:uid="{00000000-0005-0000-0000-0000EC470000}"/>
    <cellStyle name="40% - Accent4 2 3 2 3 2 2" xfId="9873" xr:uid="{00000000-0005-0000-0000-0000ED470000}"/>
    <cellStyle name="40% - Accent4 2 3 2 3 2 2 2" xfId="27069" xr:uid="{00000000-0005-0000-0000-0000EE470000}"/>
    <cellStyle name="40% - Accent4 2 3 2 3 2 2 3" xfId="16668" xr:uid="{00000000-0005-0000-0000-0000EF470000}"/>
    <cellStyle name="40% - Accent4 2 3 2 3 2 3" xfId="6265" xr:uid="{00000000-0005-0000-0000-0000F0470000}"/>
    <cellStyle name="40% - Accent4 2 3 2 3 2 3 2" xfId="23461" xr:uid="{00000000-0005-0000-0000-0000F1470000}"/>
    <cellStyle name="40% - Accent4 2 3 2 3 2 4" xfId="20304" xr:uid="{00000000-0005-0000-0000-0000F2470000}"/>
    <cellStyle name="40% - Accent4 2 3 2 3 2 5" xfId="13060" xr:uid="{00000000-0005-0000-0000-0000F3470000}"/>
    <cellStyle name="40% - Accent4 2 3 2 3 3" xfId="8276" xr:uid="{00000000-0005-0000-0000-0000F4470000}"/>
    <cellStyle name="40% - Accent4 2 3 2 3 3 2" xfId="25472" xr:uid="{00000000-0005-0000-0000-0000F5470000}"/>
    <cellStyle name="40% - Accent4 2 3 2 3 3 3" xfId="15071" xr:uid="{00000000-0005-0000-0000-0000F6470000}"/>
    <cellStyle name="40% - Accent4 2 3 2 3 4" xfId="4668" xr:uid="{00000000-0005-0000-0000-0000F7470000}"/>
    <cellStyle name="40% - Accent4 2 3 2 3 4 2" xfId="21864" xr:uid="{00000000-0005-0000-0000-0000F8470000}"/>
    <cellStyle name="40% - Accent4 2 3 2 3 5" xfId="18707" xr:uid="{00000000-0005-0000-0000-0000F9470000}"/>
    <cellStyle name="40% - Accent4 2 3 2 3 6" xfId="11463" xr:uid="{00000000-0005-0000-0000-0000FA470000}"/>
    <cellStyle name="40% - Accent4 2 3 2 4" xfId="1915" xr:uid="{00000000-0005-0000-0000-0000FB470000}"/>
    <cellStyle name="40% - Accent4 2 3 2 4 2" xfId="3504" xr:uid="{00000000-0005-0000-0000-0000FC470000}"/>
    <cellStyle name="40% - Accent4 2 3 2 4 2 2" xfId="10269" xr:uid="{00000000-0005-0000-0000-0000FD470000}"/>
    <cellStyle name="40% - Accent4 2 3 2 4 2 2 2" xfId="27465" xr:uid="{00000000-0005-0000-0000-0000FE470000}"/>
    <cellStyle name="40% - Accent4 2 3 2 4 2 2 3" xfId="17064" xr:uid="{00000000-0005-0000-0000-0000FF470000}"/>
    <cellStyle name="40% - Accent4 2 3 2 4 2 3" xfId="6661" xr:uid="{00000000-0005-0000-0000-000000480000}"/>
    <cellStyle name="40% - Accent4 2 3 2 4 2 3 2" xfId="23857" xr:uid="{00000000-0005-0000-0000-000001480000}"/>
    <cellStyle name="40% - Accent4 2 3 2 4 2 4" xfId="20700" xr:uid="{00000000-0005-0000-0000-000002480000}"/>
    <cellStyle name="40% - Accent4 2 3 2 4 2 5" xfId="13456" xr:uid="{00000000-0005-0000-0000-000003480000}"/>
    <cellStyle name="40% - Accent4 2 3 2 4 3" xfId="8684" xr:uid="{00000000-0005-0000-0000-000004480000}"/>
    <cellStyle name="40% - Accent4 2 3 2 4 3 2" xfId="25880" xr:uid="{00000000-0005-0000-0000-000005480000}"/>
    <cellStyle name="40% - Accent4 2 3 2 4 3 3" xfId="15479" xr:uid="{00000000-0005-0000-0000-000006480000}"/>
    <cellStyle name="40% - Accent4 2 3 2 4 4" xfId="5076" xr:uid="{00000000-0005-0000-0000-000007480000}"/>
    <cellStyle name="40% - Accent4 2 3 2 4 4 2" xfId="22272" xr:uid="{00000000-0005-0000-0000-000008480000}"/>
    <cellStyle name="40% - Accent4 2 3 2 4 5" xfId="19115" xr:uid="{00000000-0005-0000-0000-000009480000}"/>
    <cellStyle name="40% - Accent4 2 3 2 4 6" xfId="11871" xr:uid="{00000000-0005-0000-0000-00000A480000}"/>
    <cellStyle name="40% - Accent4 2 3 2 5" xfId="2274" xr:uid="{00000000-0005-0000-0000-00000B480000}"/>
    <cellStyle name="40% - Accent4 2 3 2 5 2" xfId="9040" xr:uid="{00000000-0005-0000-0000-00000C480000}"/>
    <cellStyle name="40% - Accent4 2 3 2 5 2 2" xfId="26236" xr:uid="{00000000-0005-0000-0000-00000D480000}"/>
    <cellStyle name="40% - Accent4 2 3 2 5 2 3" xfId="15835" xr:uid="{00000000-0005-0000-0000-00000E480000}"/>
    <cellStyle name="40% - Accent4 2 3 2 5 3" xfId="5432" xr:uid="{00000000-0005-0000-0000-00000F480000}"/>
    <cellStyle name="40% - Accent4 2 3 2 5 3 2" xfId="22628" xr:uid="{00000000-0005-0000-0000-000010480000}"/>
    <cellStyle name="40% - Accent4 2 3 2 5 4" xfId="19471" xr:uid="{00000000-0005-0000-0000-000011480000}"/>
    <cellStyle name="40% - Accent4 2 3 2 5 5" xfId="12227" xr:uid="{00000000-0005-0000-0000-000012480000}"/>
    <cellStyle name="40% - Accent4 2 3 2 6" xfId="691" xr:uid="{00000000-0005-0000-0000-000013480000}"/>
    <cellStyle name="40% - Accent4 2 3 2 6 2" xfId="7460" xr:uid="{00000000-0005-0000-0000-000014480000}"/>
    <cellStyle name="40% - Accent4 2 3 2 6 2 2" xfId="24656" xr:uid="{00000000-0005-0000-0000-000015480000}"/>
    <cellStyle name="40% - Accent4 2 3 2 6 3" xfId="17891" xr:uid="{00000000-0005-0000-0000-000016480000}"/>
    <cellStyle name="40% - Accent4 2 3 2 6 4" xfId="14255" xr:uid="{00000000-0005-0000-0000-000017480000}"/>
    <cellStyle name="40% - Accent4 2 3 2 7" xfId="7093" xr:uid="{00000000-0005-0000-0000-000018480000}"/>
    <cellStyle name="40% - Accent4 2 3 2 7 2" xfId="24289" xr:uid="{00000000-0005-0000-0000-000019480000}"/>
    <cellStyle name="40% - Accent4 2 3 2 7 3" xfId="13888" xr:uid="{00000000-0005-0000-0000-00001A480000}"/>
    <cellStyle name="40% - Accent4 2 3 2 8" xfId="3852" xr:uid="{00000000-0005-0000-0000-00001B480000}"/>
    <cellStyle name="40% - Accent4 2 3 2 8 2" xfId="21048" xr:uid="{00000000-0005-0000-0000-00001C480000}"/>
    <cellStyle name="40% - Accent4 2 3 2 9" xfId="17524" xr:uid="{00000000-0005-0000-0000-00001D480000}"/>
    <cellStyle name="40% - Accent4 2 3 3" xfId="422" xr:uid="{00000000-0005-0000-0000-00001E480000}"/>
    <cellStyle name="40% - Accent4 2 3 3 10" xfId="27957" xr:uid="{00000000-0005-0000-0000-00001F480000}"/>
    <cellStyle name="40% - Accent4 2 3 3 11" xfId="10745" xr:uid="{00000000-0005-0000-0000-000020480000}"/>
    <cellStyle name="40% - Accent4 2 3 3 2" xfId="1197" xr:uid="{00000000-0005-0000-0000-000021480000}"/>
    <cellStyle name="40% - Accent4 2 3 3 2 2" xfId="2810" xr:uid="{00000000-0005-0000-0000-000022480000}"/>
    <cellStyle name="40% - Accent4 2 3 3 2 2 2" xfId="9575" xr:uid="{00000000-0005-0000-0000-000023480000}"/>
    <cellStyle name="40% - Accent4 2 3 3 2 2 2 2" xfId="26771" xr:uid="{00000000-0005-0000-0000-000024480000}"/>
    <cellStyle name="40% - Accent4 2 3 3 2 2 2 3" xfId="16370" xr:uid="{00000000-0005-0000-0000-000025480000}"/>
    <cellStyle name="40% - Accent4 2 3 3 2 2 3" xfId="5967" xr:uid="{00000000-0005-0000-0000-000026480000}"/>
    <cellStyle name="40% - Accent4 2 3 3 2 2 3 2" xfId="23163" xr:uid="{00000000-0005-0000-0000-000027480000}"/>
    <cellStyle name="40% - Accent4 2 3 3 2 2 4" xfId="20006" xr:uid="{00000000-0005-0000-0000-000028480000}"/>
    <cellStyle name="40% - Accent4 2 3 3 2 2 5" xfId="12762" xr:uid="{00000000-0005-0000-0000-000029480000}"/>
    <cellStyle name="40% - Accent4 2 3 3 2 3" xfId="7966" xr:uid="{00000000-0005-0000-0000-00002A480000}"/>
    <cellStyle name="40% - Accent4 2 3 3 2 3 2" xfId="25162" xr:uid="{00000000-0005-0000-0000-00002B480000}"/>
    <cellStyle name="40% - Accent4 2 3 3 2 3 3" xfId="14761" xr:uid="{00000000-0005-0000-0000-00002C480000}"/>
    <cellStyle name="40% - Accent4 2 3 3 2 4" xfId="4358" xr:uid="{00000000-0005-0000-0000-00002D480000}"/>
    <cellStyle name="40% - Accent4 2 3 3 2 4 2" xfId="21554" xr:uid="{00000000-0005-0000-0000-00002E480000}"/>
    <cellStyle name="40% - Accent4 2 3 3 2 5" xfId="18397" xr:uid="{00000000-0005-0000-0000-00002F480000}"/>
    <cellStyle name="40% - Accent4 2 3 3 2 6" xfId="11153" xr:uid="{00000000-0005-0000-0000-000030480000}"/>
    <cellStyle name="40% - Accent4 2 3 3 3" xfId="1605" xr:uid="{00000000-0005-0000-0000-000031480000}"/>
    <cellStyle name="40% - Accent4 2 3 3 3 2" xfId="3206" xr:uid="{00000000-0005-0000-0000-000032480000}"/>
    <cellStyle name="40% - Accent4 2 3 3 3 2 2" xfId="9971" xr:uid="{00000000-0005-0000-0000-000033480000}"/>
    <cellStyle name="40% - Accent4 2 3 3 3 2 2 2" xfId="27167" xr:uid="{00000000-0005-0000-0000-000034480000}"/>
    <cellStyle name="40% - Accent4 2 3 3 3 2 2 3" xfId="16766" xr:uid="{00000000-0005-0000-0000-000035480000}"/>
    <cellStyle name="40% - Accent4 2 3 3 3 2 3" xfId="6363" xr:uid="{00000000-0005-0000-0000-000036480000}"/>
    <cellStyle name="40% - Accent4 2 3 3 3 2 3 2" xfId="23559" xr:uid="{00000000-0005-0000-0000-000037480000}"/>
    <cellStyle name="40% - Accent4 2 3 3 3 2 4" xfId="20402" xr:uid="{00000000-0005-0000-0000-000038480000}"/>
    <cellStyle name="40% - Accent4 2 3 3 3 2 5" xfId="13158" xr:uid="{00000000-0005-0000-0000-000039480000}"/>
    <cellStyle name="40% - Accent4 2 3 3 3 3" xfId="8374" xr:uid="{00000000-0005-0000-0000-00003A480000}"/>
    <cellStyle name="40% - Accent4 2 3 3 3 3 2" xfId="25570" xr:uid="{00000000-0005-0000-0000-00003B480000}"/>
    <cellStyle name="40% - Accent4 2 3 3 3 3 3" xfId="15169" xr:uid="{00000000-0005-0000-0000-00003C480000}"/>
    <cellStyle name="40% - Accent4 2 3 3 3 4" xfId="4766" xr:uid="{00000000-0005-0000-0000-00003D480000}"/>
    <cellStyle name="40% - Accent4 2 3 3 3 4 2" xfId="21962" xr:uid="{00000000-0005-0000-0000-00003E480000}"/>
    <cellStyle name="40% - Accent4 2 3 3 3 5" xfId="18805" xr:uid="{00000000-0005-0000-0000-00003F480000}"/>
    <cellStyle name="40% - Accent4 2 3 3 3 6" xfId="11561" xr:uid="{00000000-0005-0000-0000-000040480000}"/>
    <cellStyle name="40% - Accent4 2 3 3 4" xfId="2013" xr:uid="{00000000-0005-0000-0000-000041480000}"/>
    <cellStyle name="40% - Accent4 2 3 3 4 2" xfId="3602" xr:uid="{00000000-0005-0000-0000-000042480000}"/>
    <cellStyle name="40% - Accent4 2 3 3 4 2 2" xfId="10367" xr:uid="{00000000-0005-0000-0000-000043480000}"/>
    <cellStyle name="40% - Accent4 2 3 3 4 2 2 2" xfId="27563" xr:uid="{00000000-0005-0000-0000-000044480000}"/>
    <cellStyle name="40% - Accent4 2 3 3 4 2 2 3" xfId="17162" xr:uid="{00000000-0005-0000-0000-000045480000}"/>
    <cellStyle name="40% - Accent4 2 3 3 4 2 3" xfId="6759" xr:uid="{00000000-0005-0000-0000-000046480000}"/>
    <cellStyle name="40% - Accent4 2 3 3 4 2 3 2" xfId="23955" xr:uid="{00000000-0005-0000-0000-000047480000}"/>
    <cellStyle name="40% - Accent4 2 3 3 4 2 4" xfId="20798" xr:uid="{00000000-0005-0000-0000-000048480000}"/>
    <cellStyle name="40% - Accent4 2 3 3 4 2 5" xfId="13554" xr:uid="{00000000-0005-0000-0000-000049480000}"/>
    <cellStyle name="40% - Accent4 2 3 3 4 3" xfId="8782" xr:uid="{00000000-0005-0000-0000-00004A480000}"/>
    <cellStyle name="40% - Accent4 2 3 3 4 3 2" xfId="25978" xr:uid="{00000000-0005-0000-0000-00004B480000}"/>
    <cellStyle name="40% - Accent4 2 3 3 4 3 3" xfId="15577" xr:uid="{00000000-0005-0000-0000-00004C480000}"/>
    <cellStyle name="40% - Accent4 2 3 3 4 4" xfId="5174" xr:uid="{00000000-0005-0000-0000-00004D480000}"/>
    <cellStyle name="40% - Accent4 2 3 3 4 4 2" xfId="22370" xr:uid="{00000000-0005-0000-0000-00004E480000}"/>
    <cellStyle name="40% - Accent4 2 3 3 4 5" xfId="19213" xr:uid="{00000000-0005-0000-0000-00004F480000}"/>
    <cellStyle name="40% - Accent4 2 3 3 4 6" xfId="11969" xr:uid="{00000000-0005-0000-0000-000050480000}"/>
    <cellStyle name="40% - Accent4 2 3 3 5" xfId="2372" xr:uid="{00000000-0005-0000-0000-000051480000}"/>
    <cellStyle name="40% - Accent4 2 3 3 5 2" xfId="9138" xr:uid="{00000000-0005-0000-0000-000052480000}"/>
    <cellStyle name="40% - Accent4 2 3 3 5 2 2" xfId="26334" xr:uid="{00000000-0005-0000-0000-000053480000}"/>
    <cellStyle name="40% - Accent4 2 3 3 5 2 3" xfId="15933" xr:uid="{00000000-0005-0000-0000-000054480000}"/>
    <cellStyle name="40% - Accent4 2 3 3 5 3" xfId="5530" xr:uid="{00000000-0005-0000-0000-000055480000}"/>
    <cellStyle name="40% - Accent4 2 3 3 5 3 2" xfId="22726" xr:uid="{00000000-0005-0000-0000-000056480000}"/>
    <cellStyle name="40% - Accent4 2 3 3 5 4" xfId="19569" xr:uid="{00000000-0005-0000-0000-000057480000}"/>
    <cellStyle name="40% - Accent4 2 3 3 5 5" xfId="12325" xr:uid="{00000000-0005-0000-0000-000058480000}"/>
    <cellStyle name="40% - Accent4 2 3 3 6" xfId="789" xr:uid="{00000000-0005-0000-0000-000059480000}"/>
    <cellStyle name="40% - Accent4 2 3 3 6 2" xfId="7558" xr:uid="{00000000-0005-0000-0000-00005A480000}"/>
    <cellStyle name="40% - Accent4 2 3 3 6 2 2" xfId="24754" xr:uid="{00000000-0005-0000-0000-00005B480000}"/>
    <cellStyle name="40% - Accent4 2 3 3 6 3" xfId="17989" xr:uid="{00000000-0005-0000-0000-00005C480000}"/>
    <cellStyle name="40% - Accent4 2 3 3 6 4" xfId="14353" xr:uid="{00000000-0005-0000-0000-00005D480000}"/>
    <cellStyle name="40% - Accent4 2 3 3 7" xfId="7191" xr:uid="{00000000-0005-0000-0000-00005E480000}"/>
    <cellStyle name="40% - Accent4 2 3 3 7 2" xfId="24387" xr:uid="{00000000-0005-0000-0000-00005F480000}"/>
    <cellStyle name="40% - Accent4 2 3 3 7 3" xfId="13986" xr:uid="{00000000-0005-0000-0000-000060480000}"/>
    <cellStyle name="40% - Accent4 2 3 3 8" xfId="3950" xr:uid="{00000000-0005-0000-0000-000061480000}"/>
    <cellStyle name="40% - Accent4 2 3 3 8 2" xfId="21146" xr:uid="{00000000-0005-0000-0000-000062480000}"/>
    <cellStyle name="40% - Accent4 2 3 3 9" xfId="17622" xr:uid="{00000000-0005-0000-0000-000063480000}"/>
    <cellStyle name="40% - Accent4 2 3 4" xfId="238" xr:uid="{00000000-0005-0000-0000-000064480000}"/>
    <cellStyle name="40% - Accent4 2 3 4 2" xfId="1421" xr:uid="{00000000-0005-0000-0000-000065480000}"/>
    <cellStyle name="40% - Accent4 2 3 4 2 2" xfId="3022" xr:uid="{00000000-0005-0000-0000-000066480000}"/>
    <cellStyle name="40% - Accent4 2 3 4 2 2 2" xfId="9787" xr:uid="{00000000-0005-0000-0000-000067480000}"/>
    <cellStyle name="40% - Accent4 2 3 4 2 2 2 2" xfId="26983" xr:uid="{00000000-0005-0000-0000-000068480000}"/>
    <cellStyle name="40% - Accent4 2 3 4 2 2 2 3" xfId="16582" xr:uid="{00000000-0005-0000-0000-000069480000}"/>
    <cellStyle name="40% - Accent4 2 3 4 2 2 3" xfId="6179" xr:uid="{00000000-0005-0000-0000-00006A480000}"/>
    <cellStyle name="40% - Accent4 2 3 4 2 2 3 2" xfId="23375" xr:uid="{00000000-0005-0000-0000-00006B480000}"/>
    <cellStyle name="40% - Accent4 2 3 4 2 2 4" xfId="20218" xr:uid="{00000000-0005-0000-0000-00006C480000}"/>
    <cellStyle name="40% - Accent4 2 3 4 2 2 5" xfId="12974" xr:uid="{00000000-0005-0000-0000-00006D480000}"/>
    <cellStyle name="40% - Accent4 2 3 4 2 3" xfId="8190" xr:uid="{00000000-0005-0000-0000-00006E480000}"/>
    <cellStyle name="40% - Accent4 2 3 4 2 3 2" xfId="25386" xr:uid="{00000000-0005-0000-0000-00006F480000}"/>
    <cellStyle name="40% - Accent4 2 3 4 2 3 3" xfId="14985" xr:uid="{00000000-0005-0000-0000-000070480000}"/>
    <cellStyle name="40% - Accent4 2 3 4 2 4" xfId="4582" xr:uid="{00000000-0005-0000-0000-000071480000}"/>
    <cellStyle name="40% - Accent4 2 3 4 2 4 2" xfId="21778" xr:uid="{00000000-0005-0000-0000-000072480000}"/>
    <cellStyle name="40% - Accent4 2 3 4 2 5" xfId="18621" xr:uid="{00000000-0005-0000-0000-000073480000}"/>
    <cellStyle name="40% - Accent4 2 3 4 2 6" xfId="11377" xr:uid="{00000000-0005-0000-0000-000074480000}"/>
    <cellStyle name="40% - Accent4 2 3 4 3" xfId="1829" xr:uid="{00000000-0005-0000-0000-000075480000}"/>
    <cellStyle name="40% - Accent4 2 3 4 3 2" xfId="3418" xr:uid="{00000000-0005-0000-0000-000076480000}"/>
    <cellStyle name="40% - Accent4 2 3 4 3 2 2" xfId="10183" xr:uid="{00000000-0005-0000-0000-000077480000}"/>
    <cellStyle name="40% - Accent4 2 3 4 3 2 2 2" xfId="27379" xr:uid="{00000000-0005-0000-0000-000078480000}"/>
    <cellStyle name="40% - Accent4 2 3 4 3 2 2 3" xfId="16978" xr:uid="{00000000-0005-0000-0000-000079480000}"/>
    <cellStyle name="40% - Accent4 2 3 4 3 2 3" xfId="6575" xr:uid="{00000000-0005-0000-0000-00007A480000}"/>
    <cellStyle name="40% - Accent4 2 3 4 3 2 3 2" xfId="23771" xr:uid="{00000000-0005-0000-0000-00007B480000}"/>
    <cellStyle name="40% - Accent4 2 3 4 3 2 4" xfId="20614" xr:uid="{00000000-0005-0000-0000-00007C480000}"/>
    <cellStyle name="40% - Accent4 2 3 4 3 2 5" xfId="13370" xr:uid="{00000000-0005-0000-0000-00007D480000}"/>
    <cellStyle name="40% - Accent4 2 3 4 3 3" xfId="8598" xr:uid="{00000000-0005-0000-0000-00007E480000}"/>
    <cellStyle name="40% - Accent4 2 3 4 3 3 2" xfId="25794" xr:uid="{00000000-0005-0000-0000-00007F480000}"/>
    <cellStyle name="40% - Accent4 2 3 4 3 3 3" xfId="15393" xr:uid="{00000000-0005-0000-0000-000080480000}"/>
    <cellStyle name="40% - Accent4 2 3 4 3 4" xfId="4990" xr:uid="{00000000-0005-0000-0000-000081480000}"/>
    <cellStyle name="40% - Accent4 2 3 4 3 4 2" xfId="22186" xr:uid="{00000000-0005-0000-0000-000082480000}"/>
    <cellStyle name="40% - Accent4 2 3 4 3 5" xfId="19029" xr:uid="{00000000-0005-0000-0000-000083480000}"/>
    <cellStyle name="40% - Accent4 2 3 4 3 6" xfId="11785" xr:uid="{00000000-0005-0000-0000-000084480000}"/>
    <cellStyle name="40% - Accent4 2 3 4 4" xfId="2457" xr:uid="{00000000-0005-0000-0000-000085480000}"/>
    <cellStyle name="40% - Accent4 2 3 4 4 2" xfId="9222" xr:uid="{00000000-0005-0000-0000-000086480000}"/>
    <cellStyle name="40% - Accent4 2 3 4 4 2 2" xfId="26418" xr:uid="{00000000-0005-0000-0000-000087480000}"/>
    <cellStyle name="40% - Accent4 2 3 4 4 2 3" xfId="16017" xr:uid="{00000000-0005-0000-0000-000088480000}"/>
    <cellStyle name="40% - Accent4 2 3 4 4 3" xfId="5614" xr:uid="{00000000-0005-0000-0000-000089480000}"/>
    <cellStyle name="40% - Accent4 2 3 4 4 3 2" xfId="22810" xr:uid="{00000000-0005-0000-0000-00008A480000}"/>
    <cellStyle name="40% - Accent4 2 3 4 4 4" xfId="19653" xr:uid="{00000000-0005-0000-0000-00008B480000}"/>
    <cellStyle name="40% - Accent4 2 3 4 4 5" xfId="12409" xr:uid="{00000000-0005-0000-0000-00008C480000}"/>
    <cellStyle name="40% - Accent4 2 3 4 5" xfId="1013" xr:uid="{00000000-0005-0000-0000-00008D480000}"/>
    <cellStyle name="40% - Accent4 2 3 4 5 2" xfId="7782" xr:uid="{00000000-0005-0000-0000-00008E480000}"/>
    <cellStyle name="40% - Accent4 2 3 4 5 2 2" xfId="24978" xr:uid="{00000000-0005-0000-0000-00008F480000}"/>
    <cellStyle name="40% - Accent4 2 3 4 5 3" xfId="18213" xr:uid="{00000000-0005-0000-0000-000090480000}"/>
    <cellStyle name="40% - Accent4 2 3 4 5 4" xfId="14577" xr:uid="{00000000-0005-0000-0000-000091480000}"/>
    <cellStyle name="40% - Accent4 2 3 4 6" xfId="7007" xr:uid="{00000000-0005-0000-0000-000092480000}"/>
    <cellStyle name="40% - Accent4 2 3 4 6 2" xfId="24203" xr:uid="{00000000-0005-0000-0000-000093480000}"/>
    <cellStyle name="40% - Accent4 2 3 4 6 3" xfId="13802" xr:uid="{00000000-0005-0000-0000-000094480000}"/>
    <cellStyle name="40% - Accent4 2 3 4 7" xfId="4174" xr:uid="{00000000-0005-0000-0000-000095480000}"/>
    <cellStyle name="40% - Accent4 2 3 4 7 2" xfId="21370" xr:uid="{00000000-0005-0000-0000-000096480000}"/>
    <cellStyle name="40% - Accent4 2 3 4 8" xfId="17438" xr:uid="{00000000-0005-0000-0000-000097480000}"/>
    <cellStyle name="40% - Accent4 2 3 4 9" xfId="10969" xr:uid="{00000000-0005-0000-0000-000098480000}"/>
    <cellStyle name="40% - Accent4 2 3 5" xfId="901" xr:uid="{00000000-0005-0000-0000-000099480000}"/>
    <cellStyle name="40% - Accent4 2 3 5 2" xfId="2599" xr:uid="{00000000-0005-0000-0000-00009A480000}"/>
    <cellStyle name="40% - Accent4 2 3 5 2 2" xfId="9364" xr:uid="{00000000-0005-0000-0000-00009B480000}"/>
    <cellStyle name="40% - Accent4 2 3 5 2 2 2" xfId="26560" xr:uid="{00000000-0005-0000-0000-00009C480000}"/>
    <cellStyle name="40% - Accent4 2 3 5 2 2 3" xfId="16159" xr:uid="{00000000-0005-0000-0000-00009D480000}"/>
    <cellStyle name="40% - Accent4 2 3 5 2 3" xfId="5756" xr:uid="{00000000-0005-0000-0000-00009E480000}"/>
    <cellStyle name="40% - Accent4 2 3 5 2 3 2" xfId="22952" xr:uid="{00000000-0005-0000-0000-00009F480000}"/>
    <cellStyle name="40% - Accent4 2 3 5 2 4" xfId="19795" xr:uid="{00000000-0005-0000-0000-0000A0480000}"/>
    <cellStyle name="40% - Accent4 2 3 5 2 5" xfId="12551" xr:uid="{00000000-0005-0000-0000-0000A1480000}"/>
    <cellStyle name="40% - Accent4 2 3 5 3" xfId="7670" xr:uid="{00000000-0005-0000-0000-0000A2480000}"/>
    <cellStyle name="40% - Accent4 2 3 5 3 2" xfId="24866" xr:uid="{00000000-0005-0000-0000-0000A3480000}"/>
    <cellStyle name="40% - Accent4 2 3 5 3 3" xfId="14465" xr:uid="{00000000-0005-0000-0000-0000A4480000}"/>
    <cellStyle name="40% - Accent4 2 3 5 4" xfId="4062" xr:uid="{00000000-0005-0000-0000-0000A5480000}"/>
    <cellStyle name="40% - Accent4 2 3 5 4 2" xfId="21258" xr:uid="{00000000-0005-0000-0000-0000A6480000}"/>
    <cellStyle name="40% - Accent4 2 3 5 5" xfId="18101" xr:uid="{00000000-0005-0000-0000-0000A7480000}"/>
    <cellStyle name="40% - Accent4 2 3 5 6" xfId="10857" xr:uid="{00000000-0005-0000-0000-0000A8480000}"/>
    <cellStyle name="40% - Accent4 2 3 6" xfId="1309" xr:uid="{00000000-0005-0000-0000-0000A9480000}"/>
    <cellStyle name="40% - Accent4 2 3 6 2" xfId="2910" xr:uid="{00000000-0005-0000-0000-0000AA480000}"/>
    <cellStyle name="40% - Accent4 2 3 6 2 2" xfId="9675" xr:uid="{00000000-0005-0000-0000-0000AB480000}"/>
    <cellStyle name="40% - Accent4 2 3 6 2 2 2" xfId="26871" xr:uid="{00000000-0005-0000-0000-0000AC480000}"/>
    <cellStyle name="40% - Accent4 2 3 6 2 2 3" xfId="16470" xr:uid="{00000000-0005-0000-0000-0000AD480000}"/>
    <cellStyle name="40% - Accent4 2 3 6 2 3" xfId="6067" xr:uid="{00000000-0005-0000-0000-0000AE480000}"/>
    <cellStyle name="40% - Accent4 2 3 6 2 3 2" xfId="23263" xr:uid="{00000000-0005-0000-0000-0000AF480000}"/>
    <cellStyle name="40% - Accent4 2 3 6 2 4" xfId="20106" xr:uid="{00000000-0005-0000-0000-0000B0480000}"/>
    <cellStyle name="40% - Accent4 2 3 6 2 5" xfId="12862" xr:uid="{00000000-0005-0000-0000-0000B1480000}"/>
    <cellStyle name="40% - Accent4 2 3 6 3" xfId="8078" xr:uid="{00000000-0005-0000-0000-0000B2480000}"/>
    <cellStyle name="40% - Accent4 2 3 6 3 2" xfId="25274" xr:uid="{00000000-0005-0000-0000-0000B3480000}"/>
    <cellStyle name="40% - Accent4 2 3 6 3 3" xfId="14873" xr:uid="{00000000-0005-0000-0000-0000B4480000}"/>
    <cellStyle name="40% - Accent4 2 3 6 4" xfId="4470" xr:uid="{00000000-0005-0000-0000-0000B5480000}"/>
    <cellStyle name="40% - Accent4 2 3 6 4 2" xfId="21666" xr:uid="{00000000-0005-0000-0000-0000B6480000}"/>
    <cellStyle name="40% - Accent4 2 3 6 5" xfId="18509" xr:uid="{00000000-0005-0000-0000-0000B7480000}"/>
    <cellStyle name="40% - Accent4 2 3 6 6" xfId="11265" xr:uid="{00000000-0005-0000-0000-0000B8480000}"/>
    <cellStyle name="40% - Accent4 2 3 7" xfId="1717" xr:uid="{00000000-0005-0000-0000-0000B9480000}"/>
    <cellStyle name="40% - Accent4 2 3 7 2" xfId="3306" xr:uid="{00000000-0005-0000-0000-0000BA480000}"/>
    <cellStyle name="40% - Accent4 2 3 7 2 2" xfId="10071" xr:uid="{00000000-0005-0000-0000-0000BB480000}"/>
    <cellStyle name="40% - Accent4 2 3 7 2 2 2" xfId="27267" xr:uid="{00000000-0005-0000-0000-0000BC480000}"/>
    <cellStyle name="40% - Accent4 2 3 7 2 2 3" xfId="16866" xr:uid="{00000000-0005-0000-0000-0000BD480000}"/>
    <cellStyle name="40% - Accent4 2 3 7 2 3" xfId="6463" xr:uid="{00000000-0005-0000-0000-0000BE480000}"/>
    <cellStyle name="40% - Accent4 2 3 7 2 3 2" xfId="23659" xr:uid="{00000000-0005-0000-0000-0000BF480000}"/>
    <cellStyle name="40% - Accent4 2 3 7 2 4" xfId="20502" xr:uid="{00000000-0005-0000-0000-0000C0480000}"/>
    <cellStyle name="40% - Accent4 2 3 7 2 5" xfId="13258" xr:uid="{00000000-0005-0000-0000-0000C1480000}"/>
    <cellStyle name="40% - Accent4 2 3 7 3" xfId="8486" xr:uid="{00000000-0005-0000-0000-0000C2480000}"/>
    <cellStyle name="40% - Accent4 2 3 7 3 2" xfId="25682" xr:uid="{00000000-0005-0000-0000-0000C3480000}"/>
    <cellStyle name="40% - Accent4 2 3 7 3 3" xfId="15281" xr:uid="{00000000-0005-0000-0000-0000C4480000}"/>
    <cellStyle name="40% - Accent4 2 3 7 4" xfId="4878" xr:uid="{00000000-0005-0000-0000-0000C5480000}"/>
    <cellStyle name="40% - Accent4 2 3 7 4 2" xfId="22074" xr:uid="{00000000-0005-0000-0000-0000C6480000}"/>
    <cellStyle name="40% - Accent4 2 3 7 5" xfId="18917" xr:uid="{00000000-0005-0000-0000-0000C7480000}"/>
    <cellStyle name="40% - Accent4 2 3 7 6" xfId="11673" xr:uid="{00000000-0005-0000-0000-0000C8480000}"/>
    <cellStyle name="40% - Accent4 2 3 8" xfId="2188" xr:uid="{00000000-0005-0000-0000-0000C9480000}"/>
    <cellStyle name="40% - Accent4 2 3 8 2" xfId="8954" xr:uid="{00000000-0005-0000-0000-0000CA480000}"/>
    <cellStyle name="40% - Accent4 2 3 8 2 2" xfId="26150" xr:uid="{00000000-0005-0000-0000-0000CB480000}"/>
    <cellStyle name="40% - Accent4 2 3 8 2 3" xfId="15749" xr:uid="{00000000-0005-0000-0000-0000CC480000}"/>
    <cellStyle name="40% - Accent4 2 3 8 3" xfId="5346" xr:uid="{00000000-0005-0000-0000-0000CD480000}"/>
    <cellStyle name="40% - Accent4 2 3 8 3 2" xfId="22542" xr:uid="{00000000-0005-0000-0000-0000CE480000}"/>
    <cellStyle name="40% - Accent4 2 3 8 4" xfId="19385" xr:uid="{00000000-0005-0000-0000-0000CF480000}"/>
    <cellStyle name="40% - Accent4 2 3 8 5" xfId="12141" xr:uid="{00000000-0005-0000-0000-0000D0480000}"/>
    <cellStyle name="40% - Accent4 2 3 9" xfId="605" xr:uid="{00000000-0005-0000-0000-0000D1480000}"/>
    <cellStyle name="40% - Accent4 2 3 9 2" xfId="7374" xr:uid="{00000000-0005-0000-0000-0000D2480000}"/>
    <cellStyle name="40% - Accent4 2 3 9 2 2" xfId="24570" xr:uid="{00000000-0005-0000-0000-0000D3480000}"/>
    <cellStyle name="40% - Accent4 2 3 9 3" xfId="17805" xr:uid="{00000000-0005-0000-0000-0000D4480000}"/>
    <cellStyle name="40% - Accent4 2 3 9 4" xfId="14169" xr:uid="{00000000-0005-0000-0000-0000D5480000}"/>
    <cellStyle name="40% - Accent4 2 4" xfId="180" xr:uid="{00000000-0005-0000-0000-0000D6480000}"/>
    <cellStyle name="40% - Accent4 2 4 10" xfId="27717" xr:uid="{00000000-0005-0000-0000-0000D7480000}"/>
    <cellStyle name="40% - Accent4 2 4 11" xfId="10505" xr:uid="{00000000-0005-0000-0000-0000D8480000}"/>
    <cellStyle name="40% - Accent4 2 4 2" xfId="957" xr:uid="{00000000-0005-0000-0000-0000D9480000}"/>
    <cellStyle name="40% - Accent4 2 4 2 2" xfId="2627" xr:uid="{00000000-0005-0000-0000-0000DA480000}"/>
    <cellStyle name="40% - Accent4 2 4 2 2 2" xfId="9392" xr:uid="{00000000-0005-0000-0000-0000DB480000}"/>
    <cellStyle name="40% - Accent4 2 4 2 2 2 2" xfId="26588" xr:uid="{00000000-0005-0000-0000-0000DC480000}"/>
    <cellStyle name="40% - Accent4 2 4 2 2 2 3" xfId="16187" xr:uid="{00000000-0005-0000-0000-0000DD480000}"/>
    <cellStyle name="40% - Accent4 2 4 2 2 3" xfId="5784" xr:uid="{00000000-0005-0000-0000-0000DE480000}"/>
    <cellStyle name="40% - Accent4 2 4 2 2 3 2" xfId="22980" xr:uid="{00000000-0005-0000-0000-0000DF480000}"/>
    <cellStyle name="40% - Accent4 2 4 2 2 4" xfId="19823" xr:uid="{00000000-0005-0000-0000-0000E0480000}"/>
    <cellStyle name="40% - Accent4 2 4 2 2 5" xfId="12579" xr:uid="{00000000-0005-0000-0000-0000E1480000}"/>
    <cellStyle name="40% - Accent4 2 4 2 3" xfId="7726" xr:uid="{00000000-0005-0000-0000-0000E2480000}"/>
    <cellStyle name="40% - Accent4 2 4 2 3 2" xfId="24922" xr:uid="{00000000-0005-0000-0000-0000E3480000}"/>
    <cellStyle name="40% - Accent4 2 4 2 3 3" xfId="14521" xr:uid="{00000000-0005-0000-0000-0000E4480000}"/>
    <cellStyle name="40% - Accent4 2 4 2 4" xfId="4118" xr:uid="{00000000-0005-0000-0000-0000E5480000}"/>
    <cellStyle name="40% - Accent4 2 4 2 4 2" xfId="21314" xr:uid="{00000000-0005-0000-0000-0000E6480000}"/>
    <cellStyle name="40% - Accent4 2 4 2 5" xfId="18157" xr:uid="{00000000-0005-0000-0000-0000E7480000}"/>
    <cellStyle name="40% - Accent4 2 4 2 6" xfId="10913" xr:uid="{00000000-0005-0000-0000-0000E8480000}"/>
    <cellStyle name="40% - Accent4 2 4 3" xfId="1365" xr:uid="{00000000-0005-0000-0000-0000E9480000}"/>
    <cellStyle name="40% - Accent4 2 4 3 2" xfId="2966" xr:uid="{00000000-0005-0000-0000-0000EA480000}"/>
    <cellStyle name="40% - Accent4 2 4 3 2 2" xfId="9731" xr:uid="{00000000-0005-0000-0000-0000EB480000}"/>
    <cellStyle name="40% - Accent4 2 4 3 2 2 2" xfId="26927" xr:uid="{00000000-0005-0000-0000-0000EC480000}"/>
    <cellStyle name="40% - Accent4 2 4 3 2 2 3" xfId="16526" xr:uid="{00000000-0005-0000-0000-0000ED480000}"/>
    <cellStyle name="40% - Accent4 2 4 3 2 3" xfId="6123" xr:uid="{00000000-0005-0000-0000-0000EE480000}"/>
    <cellStyle name="40% - Accent4 2 4 3 2 3 2" xfId="23319" xr:uid="{00000000-0005-0000-0000-0000EF480000}"/>
    <cellStyle name="40% - Accent4 2 4 3 2 4" xfId="20162" xr:uid="{00000000-0005-0000-0000-0000F0480000}"/>
    <cellStyle name="40% - Accent4 2 4 3 2 5" xfId="12918" xr:uid="{00000000-0005-0000-0000-0000F1480000}"/>
    <cellStyle name="40% - Accent4 2 4 3 3" xfId="8134" xr:uid="{00000000-0005-0000-0000-0000F2480000}"/>
    <cellStyle name="40% - Accent4 2 4 3 3 2" xfId="25330" xr:uid="{00000000-0005-0000-0000-0000F3480000}"/>
    <cellStyle name="40% - Accent4 2 4 3 3 3" xfId="14929" xr:uid="{00000000-0005-0000-0000-0000F4480000}"/>
    <cellStyle name="40% - Accent4 2 4 3 4" xfId="4526" xr:uid="{00000000-0005-0000-0000-0000F5480000}"/>
    <cellStyle name="40% - Accent4 2 4 3 4 2" xfId="21722" xr:uid="{00000000-0005-0000-0000-0000F6480000}"/>
    <cellStyle name="40% - Accent4 2 4 3 5" xfId="18565" xr:uid="{00000000-0005-0000-0000-0000F7480000}"/>
    <cellStyle name="40% - Accent4 2 4 3 6" xfId="11321" xr:uid="{00000000-0005-0000-0000-0000F8480000}"/>
    <cellStyle name="40% - Accent4 2 4 4" xfId="1773" xr:uid="{00000000-0005-0000-0000-0000F9480000}"/>
    <cellStyle name="40% - Accent4 2 4 4 2" xfId="3362" xr:uid="{00000000-0005-0000-0000-0000FA480000}"/>
    <cellStyle name="40% - Accent4 2 4 4 2 2" xfId="10127" xr:uid="{00000000-0005-0000-0000-0000FB480000}"/>
    <cellStyle name="40% - Accent4 2 4 4 2 2 2" xfId="27323" xr:uid="{00000000-0005-0000-0000-0000FC480000}"/>
    <cellStyle name="40% - Accent4 2 4 4 2 2 3" xfId="16922" xr:uid="{00000000-0005-0000-0000-0000FD480000}"/>
    <cellStyle name="40% - Accent4 2 4 4 2 3" xfId="6519" xr:uid="{00000000-0005-0000-0000-0000FE480000}"/>
    <cellStyle name="40% - Accent4 2 4 4 2 3 2" xfId="23715" xr:uid="{00000000-0005-0000-0000-0000FF480000}"/>
    <cellStyle name="40% - Accent4 2 4 4 2 4" xfId="20558" xr:uid="{00000000-0005-0000-0000-000000490000}"/>
    <cellStyle name="40% - Accent4 2 4 4 2 5" xfId="13314" xr:uid="{00000000-0005-0000-0000-000001490000}"/>
    <cellStyle name="40% - Accent4 2 4 4 3" xfId="8542" xr:uid="{00000000-0005-0000-0000-000002490000}"/>
    <cellStyle name="40% - Accent4 2 4 4 3 2" xfId="25738" xr:uid="{00000000-0005-0000-0000-000003490000}"/>
    <cellStyle name="40% - Accent4 2 4 4 3 3" xfId="15337" xr:uid="{00000000-0005-0000-0000-000004490000}"/>
    <cellStyle name="40% - Accent4 2 4 4 4" xfId="4934" xr:uid="{00000000-0005-0000-0000-000005490000}"/>
    <cellStyle name="40% - Accent4 2 4 4 4 2" xfId="22130" xr:uid="{00000000-0005-0000-0000-000006490000}"/>
    <cellStyle name="40% - Accent4 2 4 4 5" xfId="18973" xr:uid="{00000000-0005-0000-0000-000007490000}"/>
    <cellStyle name="40% - Accent4 2 4 4 6" xfId="11729" xr:uid="{00000000-0005-0000-0000-000008490000}"/>
    <cellStyle name="40% - Accent4 2 4 5" xfId="2132" xr:uid="{00000000-0005-0000-0000-000009490000}"/>
    <cellStyle name="40% - Accent4 2 4 5 2" xfId="8898" xr:uid="{00000000-0005-0000-0000-00000A490000}"/>
    <cellStyle name="40% - Accent4 2 4 5 2 2" xfId="26094" xr:uid="{00000000-0005-0000-0000-00000B490000}"/>
    <cellStyle name="40% - Accent4 2 4 5 2 3" xfId="15693" xr:uid="{00000000-0005-0000-0000-00000C490000}"/>
    <cellStyle name="40% - Accent4 2 4 5 3" xfId="5290" xr:uid="{00000000-0005-0000-0000-00000D490000}"/>
    <cellStyle name="40% - Accent4 2 4 5 3 2" xfId="22486" xr:uid="{00000000-0005-0000-0000-00000E490000}"/>
    <cellStyle name="40% - Accent4 2 4 5 4" xfId="19329" xr:uid="{00000000-0005-0000-0000-00000F490000}"/>
    <cellStyle name="40% - Accent4 2 4 5 5" xfId="12085" xr:uid="{00000000-0005-0000-0000-000010490000}"/>
    <cellStyle name="40% - Accent4 2 4 6" xfId="549" xr:uid="{00000000-0005-0000-0000-000011490000}"/>
    <cellStyle name="40% - Accent4 2 4 6 2" xfId="7318" xr:uid="{00000000-0005-0000-0000-000012490000}"/>
    <cellStyle name="40% - Accent4 2 4 6 2 2" xfId="24514" xr:uid="{00000000-0005-0000-0000-000013490000}"/>
    <cellStyle name="40% - Accent4 2 4 6 3" xfId="17749" xr:uid="{00000000-0005-0000-0000-000014490000}"/>
    <cellStyle name="40% - Accent4 2 4 6 4" xfId="14113" xr:uid="{00000000-0005-0000-0000-000015490000}"/>
    <cellStyle name="40% - Accent4 2 4 7" xfId="6951" xr:uid="{00000000-0005-0000-0000-000016490000}"/>
    <cellStyle name="40% - Accent4 2 4 7 2" xfId="24147" xr:uid="{00000000-0005-0000-0000-000017490000}"/>
    <cellStyle name="40% - Accent4 2 4 7 3" xfId="13746" xr:uid="{00000000-0005-0000-0000-000018490000}"/>
    <cellStyle name="40% - Accent4 2 4 8" xfId="3710" xr:uid="{00000000-0005-0000-0000-000019490000}"/>
    <cellStyle name="40% - Accent4 2 4 8 2" xfId="20906" xr:uid="{00000000-0005-0000-0000-00001A490000}"/>
    <cellStyle name="40% - Accent4 2 4 9" xfId="17382" xr:uid="{00000000-0005-0000-0000-00001B490000}"/>
    <cellStyle name="40% - Accent4 2 5" xfId="268" xr:uid="{00000000-0005-0000-0000-00001C490000}"/>
    <cellStyle name="40% - Accent4 2 5 10" xfId="27803" xr:uid="{00000000-0005-0000-0000-00001D490000}"/>
    <cellStyle name="40% - Accent4 2 5 11" xfId="10591" xr:uid="{00000000-0005-0000-0000-00001E490000}"/>
    <cellStyle name="40% - Accent4 2 5 2" xfId="1043" xr:uid="{00000000-0005-0000-0000-00001F490000}"/>
    <cellStyle name="40% - Accent4 2 5 2 2" xfId="2656" xr:uid="{00000000-0005-0000-0000-000020490000}"/>
    <cellStyle name="40% - Accent4 2 5 2 2 2" xfId="9421" xr:uid="{00000000-0005-0000-0000-000021490000}"/>
    <cellStyle name="40% - Accent4 2 5 2 2 2 2" xfId="26617" xr:uid="{00000000-0005-0000-0000-000022490000}"/>
    <cellStyle name="40% - Accent4 2 5 2 2 2 3" xfId="16216" xr:uid="{00000000-0005-0000-0000-000023490000}"/>
    <cellStyle name="40% - Accent4 2 5 2 2 3" xfId="5813" xr:uid="{00000000-0005-0000-0000-000024490000}"/>
    <cellStyle name="40% - Accent4 2 5 2 2 3 2" xfId="23009" xr:uid="{00000000-0005-0000-0000-000025490000}"/>
    <cellStyle name="40% - Accent4 2 5 2 2 4" xfId="19852" xr:uid="{00000000-0005-0000-0000-000026490000}"/>
    <cellStyle name="40% - Accent4 2 5 2 2 5" xfId="12608" xr:uid="{00000000-0005-0000-0000-000027490000}"/>
    <cellStyle name="40% - Accent4 2 5 2 3" xfId="7812" xr:uid="{00000000-0005-0000-0000-000028490000}"/>
    <cellStyle name="40% - Accent4 2 5 2 3 2" xfId="25008" xr:uid="{00000000-0005-0000-0000-000029490000}"/>
    <cellStyle name="40% - Accent4 2 5 2 3 3" xfId="14607" xr:uid="{00000000-0005-0000-0000-00002A490000}"/>
    <cellStyle name="40% - Accent4 2 5 2 4" xfId="4204" xr:uid="{00000000-0005-0000-0000-00002B490000}"/>
    <cellStyle name="40% - Accent4 2 5 2 4 2" xfId="21400" xr:uid="{00000000-0005-0000-0000-00002C490000}"/>
    <cellStyle name="40% - Accent4 2 5 2 5" xfId="18243" xr:uid="{00000000-0005-0000-0000-00002D490000}"/>
    <cellStyle name="40% - Accent4 2 5 2 6" xfId="10999" xr:uid="{00000000-0005-0000-0000-00002E490000}"/>
    <cellStyle name="40% - Accent4 2 5 3" xfId="1451" xr:uid="{00000000-0005-0000-0000-00002F490000}"/>
    <cellStyle name="40% - Accent4 2 5 3 2" xfId="3052" xr:uid="{00000000-0005-0000-0000-000030490000}"/>
    <cellStyle name="40% - Accent4 2 5 3 2 2" xfId="9817" xr:uid="{00000000-0005-0000-0000-000031490000}"/>
    <cellStyle name="40% - Accent4 2 5 3 2 2 2" xfId="27013" xr:uid="{00000000-0005-0000-0000-000032490000}"/>
    <cellStyle name="40% - Accent4 2 5 3 2 2 3" xfId="16612" xr:uid="{00000000-0005-0000-0000-000033490000}"/>
    <cellStyle name="40% - Accent4 2 5 3 2 3" xfId="6209" xr:uid="{00000000-0005-0000-0000-000034490000}"/>
    <cellStyle name="40% - Accent4 2 5 3 2 3 2" xfId="23405" xr:uid="{00000000-0005-0000-0000-000035490000}"/>
    <cellStyle name="40% - Accent4 2 5 3 2 4" xfId="20248" xr:uid="{00000000-0005-0000-0000-000036490000}"/>
    <cellStyle name="40% - Accent4 2 5 3 2 5" xfId="13004" xr:uid="{00000000-0005-0000-0000-000037490000}"/>
    <cellStyle name="40% - Accent4 2 5 3 3" xfId="8220" xr:uid="{00000000-0005-0000-0000-000038490000}"/>
    <cellStyle name="40% - Accent4 2 5 3 3 2" xfId="25416" xr:uid="{00000000-0005-0000-0000-000039490000}"/>
    <cellStyle name="40% - Accent4 2 5 3 3 3" xfId="15015" xr:uid="{00000000-0005-0000-0000-00003A490000}"/>
    <cellStyle name="40% - Accent4 2 5 3 4" xfId="4612" xr:uid="{00000000-0005-0000-0000-00003B490000}"/>
    <cellStyle name="40% - Accent4 2 5 3 4 2" xfId="21808" xr:uid="{00000000-0005-0000-0000-00003C490000}"/>
    <cellStyle name="40% - Accent4 2 5 3 5" xfId="18651" xr:uid="{00000000-0005-0000-0000-00003D490000}"/>
    <cellStyle name="40% - Accent4 2 5 3 6" xfId="11407" xr:uid="{00000000-0005-0000-0000-00003E490000}"/>
    <cellStyle name="40% - Accent4 2 5 4" xfId="1859" xr:uid="{00000000-0005-0000-0000-00003F490000}"/>
    <cellStyle name="40% - Accent4 2 5 4 2" xfId="3448" xr:uid="{00000000-0005-0000-0000-000040490000}"/>
    <cellStyle name="40% - Accent4 2 5 4 2 2" xfId="10213" xr:uid="{00000000-0005-0000-0000-000041490000}"/>
    <cellStyle name="40% - Accent4 2 5 4 2 2 2" xfId="27409" xr:uid="{00000000-0005-0000-0000-000042490000}"/>
    <cellStyle name="40% - Accent4 2 5 4 2 2 3" xfId="17008" xr:uid="{00000000-0005-0000-0000-000043490000}"/>
    <cellStyle name="40% - Accent4 2 5 4 2 3" xfId="6605" xr:uid="{00000000-0005-0000-0000-000044490000}"/>
    <cellStyle name="40% - Accent4 2 5 4 2 3 2" xfId="23801" xr:uid="{00000000-0005-0000-0000-000045490000}"/>
    <cellStyle name="40% - Accent4 2 5 4 2 4" xfId="20644" xr:uid="{00000000-0005-0000-0000-000046490000}"/>
    <cellStyle name="40% - Accent4 2 5 4 2 5" xfId="13400" xr:uid="{00000000-0005-0000-0000-000047490000}"/>
    <cellStyle name="40% - Accent4 2 5 4 3" xfId="8628" xr:uid="{00000000-0005-0000-0000-000048490000}"/>
    <cellStyle name="40% - Accent4 2 5 4 3 2" xfId="25824" xr:uid="{00000000-0005-0000-0000-000049490000}"/>
    <cellStyle name="40% - Accent4 2 5 4 3 3" xfId="15423" xr:uid="{00000000-0005-0000-0000-00004A490000}"/>
    <cellStyle name="40% - Accent4 2 5 4 4" xfId="5020" xr:uid="{00000000-0005-0000-0000-00004B490000}"/>
    <cellStyle name="40% - Accent4 2 5 4 4 2" xfId="22216" xr:uid="{00000000-0005-0000-0000-00004C490000}"/>
    <cellStyle name="40% - Accent4 2 5 4 5" xfId="19059" xr:uid="{00000000-0005-0000-0000-00004D490000}"/>
    <cellStyle name="40% - Accent4 2 5 4 6" xfId="11815" xr:uid="{00000000-0005-0000-0000-00004E490000}"/>
    <cellStyle name="40% - Accent4 2 5 5" xfId="2218" xr:uid="{00000000-0005-0000-0000-00004F490000}"/>
    <cellStyle name="40% - Accent4 2 5 5 2" xfId="8984" xr:uid="{00000000-0005-0000-0000-000050490000}"/>
    <cellStyle name="40% - Accent4 2 5 5 2 2" xfId="26180" xr:uid="{00000000-0005-0000-0000-000051490000}"/>
    <cellStyle name="40% - Accent4 2 5 5 2 3" xfId="15779" xr:uid="{00000000-0005-0000-0000-000052490000}"/>
    <cellStyle name="40% - Accent4 2 5 5 3" xfId="5376" xr:uid="{00000000-0005-0000-0000-000053490000}"/>
    <cellStyle name="40% - Accent4 2 5 5 3 2" xfId="22572" xr:uid="{00000000-0005-0000-0000-000054490000}"/>
    <cellStyle name="40% - Accent4 2 5 5 4" xfId="19415" xr:uid="{00000000-0005-0000-0000-000055490000}"/>
    <cellStyle name="40% - Accent4 2 5 5 5" xfId="12171" xr:uid="{00000000-0005-0000-0000-000056490000}"/>
    <cellStyle name="40% - Accent4 2 5 6" xfId="635" xr:uid="{00000000-0005-0000-0000-000057490000}"/>
    <cellStyle name="40% - Accent4 2 5 6 2" xfId="7404" xr:uid="{00000000-0005-0000-0000-000058490000}"/>
    <cellStyle name="40% - Accent4 2 5 6 2 2" xfId="24600" xr:uid="{00000000-0005-0000-0000-000059490000}"/>
    <cellStyle name="40% - Accent4 2 5 6 3" xfId="17835" xr:uid="{00000000-0005-0000-0000-00005A490000}"/>
    <cellStyle name="40% - Accent4 2 5 6 4" xfId="14199" xr:uid="{00000000-0005-0000-0000-00005B490000}"/>
    <cellStyle name="40% - Accent4 2 5 7" xfId="7037" xr:uid="{00000000-0005-0000-0000-00005C490000}"/>
    <cellStyle name="40% - Accent4 2 5 7 2" xfId="24233" xr:uid="{00000000-0005-0000-0000-00005D490000}"/>
    <cellStyle name="40% - Accent4 2 5 7 3" xfId="13832" xr:uid="{00000000-0005-0000-0000-00005E490000}"/>
    <cellStyle name="40% - Accent4 2 5 8" xfId="3796" xr:uid="{00000000-0005-0000-0000-00005F490000}"/>
    <cellStyle name="40% - Accent4 2 5 8 2" xfId="20992" xr:uid="{00000000-0005-0000-0000-000060490000}"/>
    <cellStyle name="40% - Accent4 2 5 9" xfId="17468" xr:uid="{00000000-0005-0000-0000-000061490000}"/>
    <cellStyle name="40% - Accent4 2 6" xfId="366" xr:uid="{00000000-0005-0000-0000-000062490000}"/>
    <cellStyle name="40% - Accent4 2 6 10" xfId="27901" xr:uid="{00000000-0005-0000-0000-000063490000}"/>
    <cellStyle name="40% - Accent4 2 6 11" xfId="10689" xr:uid="{00000000-0005-0000-0000-000064490000}"/>
    <cellStyle name="40% - Accent4 2 6 2" xfId="1141" xr:uid="{00000000-0005-0000-0000-000065490000}"/>
    <cellStyle name="40% - Accent4 2 6 2 2" xfId="2754" xr:uid="{00000000-0005-0000-0000-000066490000}"/>
    <cellStyle name="40% - Accent4 2 6 2 2 2" xfId="9519" xr:uid="{00000000-0005-0000-0000-000067490000}"/>
    <cellStyle name="40% - Accent4 2 6 2 2 2 2" xfId="26715" xr:uid="{00000000-0005-0000-0000-000068490000}"/>
    <cellStyle name="40% - Accent4 2 6 2 2 2 3" xfId="16314" xr:uid="{00000000-0005-0000-0000-000069490000}"/>
    <cellStyle name="40% - Accent4 2 6 2 2 3" xfId="5911" xr:uid="{00000000-0005-0000-0000-00006A490000}"/>
    <cellStyle name="40% - Accent4 2 6 2 2 3 2" xfId="23107" xr:uid="{00000000-0005-0000-0000-00006B490000}"/>
    <cellStyle name="40% - Accent4 2 6 2 2 4" xfId="19950" xr:uid="{00000000-0005-0000-0000-00006C490000}"/>
    <cellStyle name="40% - Accent4 2 6 2 2 5" xfId="12706" xr:uid="{00000000-0005-0000-0000-00006D490000}"/>
    <cellStyle name="40% - Accent4 2 6 2 3" xfId="7910" xr:uid="{00000000-0005-0000-0000-00006E490000}"/>
    <cellStyle name="40% - Accent4 2 6 2 3 2" xfId="25106" xr:uid="{00000000-0005-0000-0000-00006F490000}"/>
    <cellStyle name="40% - Accent4 2 6 2 3 3" xfId="14705" xr:uid="{00000000-0005-0000-0000-000070490000}"/>
    <cellStyle name="40% - Accent4 2 6 2 4" xfId="4302" xr:uid="{00000000-0005-0000-0000-000071490000}"/>
    <cellStyle name="40% - Accent4 2 6 2 4 2" xfId="21498" xr:uid="{00000000-0005-0000-0000-000072490000}"/>
    <cellStyle name="40% - Accent4 2 6 2 5" xfId="18341" xr:uid="{00000000-0005-0000-0000-000073490000}"/>
    <cellStyle name="40% - Accent4 2 6 2 6" xfId="11097" xr:uid="{00000000-0005-0000-0000-000074490000}"/>
    <cellStyle name="40% - Accent4 2 6 3" xfId="1549" xr:uid="{00000000-0005-0000-0000-000075490000}"/>
    <cellStyle name="40% - Accent4 2 6 3 2" xfId="3150" xr:uid="{00000000-0005-0000-0000-000076490000}"/>
    <cellStyle name="40% - Accent4 2 6 3 2 2" xfId="9915" xr:uid="{00000000-0005-0000-0000-000077490000}"/>
    <cellStyle name="40% - Accent4 2 6 3 2 2 2" xfId="27111" xr:uid="{00000000-0005-0000-0000-000078490000}"/>
    <cellStyle name="40% - Accent4 2 6 3 2 2 3" xfId="16710" xr:uid="{00000000-0005-0000-0000-000079490000}"/>
    <cellStyle name="40% - Accent4 2 6 3 2 3" xfId="6307" xr:uid="{00000000-0005-0000-0000-00007A490000}"/>
    <cellStyle name="40% - Accent4 2 6 3 2 3 2" xfId="23503" xr:uid="{00000000-0005-0000-0000-00007B490000}"/>
    <cellStyle name="40% - Accent4 2 6 3 2 4" xfId="20346" xr:uid="{00000000-0005-0000-0000-00007C490000}"/>
    <cellStyle name="40% - Accent4 2 6 3 2 5" xfId="13102" xr:uid="{00000000-0005-0000-0000-00007D490000}"/>
    <cellStyle name="40% - Accent4 2 6 3 3" xfId="8318" xr:uid="{00000000-0005-0000-0000-00007E490000}"/>
    <cellStyle name="40% - Accent4 2 6 3 3 2" xfId="25514" xr:uid="{00000000-0005-0000-0000-00007F490000}"/>
    <cellStyle name="40% - Accent4 2 6 3 3 3" xfId="15113" xr:uid="{00000000-0005-0000-0000-000080490000}"/>
    <cellStyle name="40% - Accent4 2 6 3 4" xfId="4710" xr:uid="{00000000-0005-0000-0000-000081490000}"/>
    <cellStyle name="40% - Accent4 2 6 3 4 2" xfId="21906" xr:uid="{00000000-0005-0000-0000-000082490000}"/>
    <cellStyle name="40% - Accent4 2 6 3 5" xfId="18749" xr:uid="{00000000-0005-0000-0000-000083490000}"/>
    <cellStyle name="40% - Accent4 2 6 3 6" xfId="11505" xr:uid="{00000000-0005-0000-0000-000084490000}"/>
    <cellStyle name="40% - Accent4 2 6 4" xfId="1957" xr:uid="{00000000-0005-0000-0000-000085490000}"/>
    <cellStyle name="40% - Accent4 2 6 4 2" xfId="3546" xr:uid="{00000000-0005-0000-0000-000086490000}"/>
    <cellStyle name="40% - Accent4 2 6 4 2 2" xfId="10311" xr:uid="{00000000-0005-0000-0000-000087490000}"/>
    <cellStyle name="40% - Accent4 2 6 4 2 2 2" xfId="27507" xr:uid="{00000000-0005-0000-0000-000088490000}"/>
    <cellStyle name="40% - Accent4 2 6 4 2 2 3" xfId="17106" xr:uid="{00000000-0005-0000-0000-000089490000}"/>
    <cellStyle name="40% - Accent4 2 6 4 2 3" xfId="6703" xr:uid="{00000000-0005-0000-0000-00008A490000}"/>
    <cellStyle name="40% - Accent4 2 6 4 2 3 2" xfId="23899" xr:uid="{00000000-0005-0000-0000-00008B490000}"/>
    <cellStyle name="40% - Accent4 2 6 4 2 4" xfId="20742" xr:uid="{00000000-0005-0000-0000-00008C490000}"/>
    <cellStyle name="40% - Accent4 2 6 4 2 5" xfId="13498" xr:uid="{00000000-0005-0000-0000-00008D490000}"/>
    <cellStyle name="40% - Accent4 2 6 4 3" xfId="8726" xr:uid="{00000000-0005-0000-0000-00008E490000}"/>
    <cellStyle name="40% - Accent4 2 6 4 3 2" xfId="25922" xr:uid="{00000000-0005-0000-0000-00008F490000}"/>
    <cellStyle name="40% - Accent4 2 6 4 3 3" xfId="15521" xr:uid="{00000000-0005-0000-0000-000090490000}"/>
    <cellStyle name="40% - Accent4 2 6 4 4" xfId="5118" xr:uid="{00000000-0005-0000-0000-000091490000}"/>
    <cellStyle name="40% - Accent4 2 6 4 4 2" xfId="22314" xr:uid="{00000000-0005-0000-0000-000092490000}"/>
    <cellStyle name="40% - Accent4 2 6 4 5" xfId="19157" xr:uid="{00000000-0005-0000-0000-000093490000}"/>
    <cellStyle name="40% - Accent4 2 6 4 6" xfId="11913" xr:uid="{00000000-0005-0000-0000-000094490000}"/>
    <cellStyle name="40% - Accent4 2 6 5" xfId="2316" xr:uid="{00000000-0005-0000-0000-000095490000}"/>
    <cellStyle name="40% - Accent4 2 6 5 2" xfId="9082" xr:uid="{00000000-0005-0000-0000-000096490000}"/>
    <cellStyle name="40% - Accent4 2 6 5 2 2" xfId="26278" xr:uid="{00000000-0005-0000-0000-000097490000}"/>
    <cellStyle name="40% - Accent4 2 6 5 2 3" xfId="15877" xr:uid="{00000000-0005-0000-0000-000098490000}"/>
    <cellStyle name="40% - Accent4 2 6 5 3" xfId="5474" xr:uid="{00000000-0005-0000-0000-000099490000}"/>
    <cellStyle name="40% - Accent4 2 6 5 3 2" xfId="22670" xr:uid="{00000000-0005-0000-0000-00009A490000}"/>
    <cellStyle name="40% - Accent4 2 6 5 4" xfId="19513" xr:uid="{00000000-0005-0000-0000-00009B490000}"/>
    <cellStyle name="40% - Accent4 2 6 5 5" xfId="12269" xr:uid="{00000000-0005-0000-0000-00009C490000}"/>
    <cellStyle name="40% - Accent4 2 6 6" xfId="733" xr:uid="{00000000-0005-0000-0000-00009D490000}"/>
    <cellStyle name="40% - Accent4 2 6 6 2" xfId="7502" xr:uid="{00000000-0005-0000-0000-00009E490000}"/>
    <cellStyle name="40% - Accent4 2 6 6 2 2" xfId="24698" xr:uid="{00000000-0005-0000-0000-00009F490000}"/>
    <cellStyle name="40% - Accent4 2 6 6 3" xfId="17933" xr:uid="{00000000-0005-0000-0000-0000A0490000}"/>
    <cellStyle name="40% - Accent4 2 6 6 4" xfId="14297" xr:uid="{00000000-0005-0000-0000-0000A1490000}"/>
    <cellStyle name="40% - Accent4 2 6 7" xfId="7135" xr:uid="{00000000-0005-0000-0000-0000A2490000}"/>
    <cellStyle name="40% - Accent4 2 6 7 2" xfId="24331" xr:uid="{00000000-0005-0000-0000-0000A3490000}"/>
    <cellStyle name="40% - Accent4 2 6 7 3" xfId="13930" xr:uid="{00000000-0005-0000-0000-0000A4490000}"/>
    <cellStyle name="40% - Accent4 2 6 8" xfId="3894" xr:uid="{00000000-0005-0000-0000-0000A5490000}"/>
    <cellStyle name="40% - Accent4 2 6 8 2" xfId="21090" xr:uid="{00000000-0005-0000-0000-0000A6490000}"/>
    <cellStyle name="40% - Accent4 2 6 9" xfId="17566" xr:uid="{00000000-0005-0000-0000-0000A7490000}"/>
    <cellStyle name="40% - Accent4 2 7" xfId="148" xr:uid="{00000000-0005-0000-0000-0000A8490000}"/>
    <cellStyle name="40% - Accent4 2 7 2" xfId="1337" xr:uid="{00000000-0005-0000-0000-0000A9490000}"/>
    <cellStyle name="40% - Accent4 2 7 2 2" xfId="2938" xr:uid="{00000000-0005-0000-0000-0000AA490000}"/>
    <cellStyle name="40% - Accent4 2 7 2 2 2" xfId="9703" xr:uid="{00000000-0005-0000-0000-0000AB490000}"/>
    <cellStyle name="40% - Accent4 2 7 2 2 2 2" xfId="26899" xr:uid="{00000000-0005-0000-0000-0000AC490000}"/>
    <cellStyle name="40% - Accent4 2 7 2 2 2 3" xfId="16498" xr:uid="{00000000-0005-0000-0000-0000AD490000}"/>
    <cellStyle name="40% - Accent4 2 7 2 2 3" xfId="6095" xr:uid="{00000000-0005-0000-0000-0000AE490000}"/>
    <cellStyle name="40% - Accent4 2 7 2 2 3 2" xfId="23291" xr:uid="{00000000-0005-0000-0000-0000AF490000}"/>
    <cellStyle name="40% - Accent4 2 7 2 2 4" xfId="20134" xr:uid="{00000000-0005-0000-0000-0000B0490000}"/>
    <cellStyle name="40% - Accent4 2 7 2 2 5" xfId="12890" xr:uid="{00000000-0005-0000-0000-0000B1490000}"/>
    <cellStyle name="40% - Accent4 2 7 2 3" xfId="8106" xr:uid="{00000000-0005-0000-0000-0000B2490000}"/>
    <cellStyle name="40% - Accent4 2 7 2 3 2" xfId="25302" xr:uid="{00000000-0005-0000-0000-0000B3490000}"/>
    <cellStyle name="40% - Accent4 2 7 2 3 3" xfId="14901" xr:uid="{00000000-0005-0000-0000-0000B4490000}"/>
    <cellStyle name="40% - Accent4 2 7 2 4" xfId="4498" xr:uid="{00000000-0005-0000-0000-0000B5490000}"/>
    <cellStyle name="40% - Accent4 2 7 2 4 2" xfId="21694" xr:uid="{00000000-0005-0000-0000-0000B6490000}"/>
    <cellStyle name="40% - Accent4 2 7 2 5" xfId="18537" xr:uid="{00000000-0005-0000-0000-0000B7490000}"/>
    <cellStyle name="40% - Accent4 2 7 2 6" xfId="11293" xr:uid="{00000000-0005-0000-0000-0000B8490000}"/>
    <cellStyle name="40% - Accent4 2 7 3" xfId="1745" xr:uid="{00000000-0005-0000-0000-0000B9490000}"/>
    <cellStyle name="40% - Accent4 2 7 3 2" xfId="3334" xr:uid="{00000000-0005-0000-0000-0000BA490000}"/>
    <cellStyle name="40% - Accent4 2 7 3 2 2" xfId="10099" xr:uid="{00000000-0005-0000-0000-0000BB490000}"/>
    <cellStyle name="40% - Accent4 2 7 3 2 2 2" xfId="27295" xr:uid="{00000000-0005-0000-0000-0000BC490000}"/>
    <cellStyle name="40% - Accent4 2 7 3 2 2 3" xfId="16894" xr:uid="{00000000-0005-0000-0000-0000BD490000}"/>
    <cellStyle name="40% - Accent4 2 7 3 2 3" xfId="6491" xr:uid="{00000000-0005-0000-0000-0000BE490000}"/>
    <cellStyle name="40% - Accent4 2 7 3 2 3 2" xfId="23687" xr:uid="{00000000-0005-0000-0000-0000BF490000}"/>
    <cellStyle name="40% - Accent4 2 7 3 2 4" xfId="20530" xr:uid="{00000000-0005-0000-0000-0000C0490000}"/>
    <cellStyle name="40% - Accent4 2 7 3 2 5" xfId="13286" xr:uid="{00000000-0005-0000-0000-0000C1490000}"/>
    <cellStyle name="40% - Accent4 2 7 3 3" xfId="8514" xr:uid="{00000000-0005-0000-0000-0000C2490000}"/>
    <cellStyle name="40% - Accent4 2 7 3 3 2" xfId="25710" xr:uid="{00000000-0005-0000-0000-0000C3490000}"/>
    <cellStyle name="40% - Accent4 2 7 3 3 3" xfId="15309" xr:uid="{00000000-0005-0000-0000-0000C4490000}"/>
    <cellStyle name="40% - Accent4 2 7 3 4" xfId="4906" xr:uid="{00000000-0005-0000-0000-0000C5490000}"/>
    <cellStyle name="40% - Accent4 2 7 3 4 2" xfId="22102" xr:uid="{00000000-0005-0000-0000-0000C6490000}"/>
    <cellStyle name="40% - Accent4 2 7 3 5" xfId="18945" xr:uid="{00000000-0005-0000-0000-0000C7490000}"/>
    <cellStyle name="40% - Accent4 2 7 3 6" xfId="11701" xr:uid="{00000000-0005-0000-0000-0000C8490000}"/>
    <cellStyle name="40% - Accent4 2 7 4" xfId="2473" xr:uid="{00000000-0005-0000-0000-0000C9490000}"/>
    <cellStyle name="40% - Accent4 2 7 4 2" xfId="9238" xr:uid="{00000000-0005-0000-0000-0000CA490000}"/>
    <cellStyle name="40% - Accent4 2 7 4 2 2" xfId="26434" xr:uid="{00000000-0005-0000-0000-0000CB490000}"/>
    <cellStyle name="40% - Accent4 2 7 4 2 3" xfId="16033" xr:uid="{00000000-0005-0000-0000-0000CC490000}"/>
    <cellStyle name="40% - Accent4 2 7 4 3" xfId="5630" xr:uid="{00000000-0005-0000-0000-0000CD490000}"/>
    <cellStyle name="40% - Accent4 2 7 4 3 2" xfId="22826" xr:uid="{00000000-0005-0000-0000-0000CE490000}"/>
    <cellStyle name="40% - Accent4 2 7 4 4" xfId="19669" xr:uid="{00000000-0005-0000-0000-0000CF490000}"/>
    <cellStyle name="40% - Accent4 2 7 4 5" xfId="12425" xr:uid="{00000000-0005-0000-0000-0000D0490000}"/>
    <cellStyle name="40% - Accent4 2 7 5" xfId="929" xr:uid="{00000000-0005-0000-0000-0000D1490000}"/>
    <cellStyle name="40% - Accent4 2 7 5 2" xfId="7698" xr:uid="{00000000-0005-0000-0000-0000D2490000}"/>
    <cellStyle name="40% - Accent4 2 7 5 2 2" xfId="24894" xr:uid="{00000000-0005-0000-0000-0000D3490000}"/>
    <cellStyle name="40% - Accent4 2 7 5 3" xfId="18129" xr:uid="{00000000-0005-0000-0000-0000D4490000}"/>
    <cellStyle name="40% - Accent4 2 7 5 4" xfId="14493" xr:uid="{00000000-0005-0000-0000-0000D5490000}"/>
    <cellStyle name="40% - Accent4 2 7 6" xfId="6923" xr:uid="{00000000-0005-0000-0000-0000D6490000}"/>
    <cellStyle name="40% - Accent4 2 7 6 2" xfId="24119" xr:uid="{00000000-0005-0000-0000-0000D7490000}"/>
    <cellStyle name="40% - Accent4 2 7 6 3" xfId="13718" xr:uid="{00000000-0005-0000-0000-0000D8490000}"/>
    <cellStyle name="40% - Accent4 2 7 7" xfId="4090" xr:uid="{00000000-0005-0000-0000-0000D9490000}"/>
    <cellStyle name="40% - Accent4 2 7 7 2" xfId="21286" xr:uid="{00000000-0005-0000-0000-0000DA490000}"/>
    <cellStyle name="40% - Accent4 2 7 8" xfId="17354" xr:uid="{00000000-0005-0000-0000-0000DB490000}"/>
    <cellStyle name="40% - Accent4 2 7 9" xfId="10885" xr:uid="{00000000-0005-0000-0000-0000DC490000}"/>
    <cellStyle name="40% - Accent4 2 8" xfId="845" xr:uid="{00000000-0005-0000-0000-0000DD490000}"/>
    <cellStyle name="40% - Accent4 2 8 2" xfId="2543" xr:uid="{00000000-0005-0000-0000-0000DE490000}"/>
    <cellStyle name="40% - Accent4 2 8 2 2" xfId="9308" xr:uid="{00000000-0005-0000-0000-0000DF490000}"/>
    <cellStyle name="40% - Accent4 2 8 2 2 2" xfId="26504" xr:uid="{00000000-0005-0000-0000-0000E0490000}"/>
    <cellStyle name="40% - Accent4 2 8 2 2 3" xfId="16103" xr:uid="{00000000-0005-0000-0000-0000E1490000}"/>
    <cellStyle name="40% - Accent4 2 8 2 3" xfId="5700" xr:uid="{00000000-0005-0000-0000-0000E2490000}"/>
    <cellStyle name="40% - Accent4 2 8 2 3 2" xfId="22896" xr:uid="{00000000-0005-0000-0000-0000E3490000}"/>
    <cellStyle name="40% - Accent4 2 8 2 4" xfId="19739" xr:uid="{00000000-0005-0000-0000-0000E4490000}"/>
    <cellStyle name="40% - Accent4 2 8 2 5" xfId="12495" xr:uid="{00000000-0005-0000-0000-0000E5490000}"/>
    <cellStyle name="40% - Accent4 2 8 3" xfId="7614" xr:uid="{00000000-0005-0000-0000-0000E6490000}"/>
    <cellStyle name="40% - Accent4 2 8 3 2" xfId="24810" xr:uid="{00000000-0005-0000-0000-0000E7490000}"/>
    <cellStyle name="40% - Accent4 2 8 3 3" xfId="14409" xr:uid="{00000000-0005-0000-0000-0000E8490000}"/>
    <cellStyle name="40% - Accent4 2 8 4" xfId="4006" xr:uid="{00000000-0005-0000-0000-0000E9490000}"/>
    <cellStyle name="40% - Accent4 2 8 4 2" xfId="21202" xr:uid="{00000000-0005-0000-0000-0000EA490000}"/>
    <cellStyle name="40% - Accent4 2 8 5" xfId="18045" xr:uid="{00000000-0005-0000-0000-0000EB490000}"/>
    <cellStyle name="40% - Accent4 2 8 6" xfId="10801" xr:uid="{00000000-0005-0000-0000-0000EC490000}"/>
    <cellStyle name="40% - Accent4 2 9" xfId="1253" xr:uid="{00000000-0005-0000-0000-0000ED490000}"/>
    <cellStyle name="40% - Accent4 2 9 2" xfId="2854" xr:uid="{00000000-0005-0000-0000-0000EE490000}"/>
    <cellStyle name="40% - Accent4 2 9 2 2" xfId="9619" xr:uid="{00000000-0005-0000-0000-0000EF490000}"/>
    <cellStyle name="40% - Accent4 2 9 2 2 2" xfId="26815" xr:uid="{00000000-0005-0000-0000-0000F0490000}"/>
    <cellStyle name="40% - Accent4 2 9 2 2 3" xfId="16414" xr:uid="{00000000-0005-0000-0000-0000F1490000}"/>
    <cellStyle name="40% - Accent4 2 9 2 3" xfId="6011" xr:uid="{00000000-0005-0000-0000-0000F2490000}"/>
    <cellStyle name="40% - Accent4 2 9 2 3 2" xfId="23207" xr:uid="{00000000-0005-0000-0000-0000F3490000}"/>
    <cellStyle name="40% - Accent4 2 9 2 4" xfId="20050" xr:uid="{00000000-0005-0000-0000-0000F4490000}"/>
    <cellStyle name="40% - Accent4 2 9 2 5" xfId="12806" xr:uid="{00000000-0005-0000-0000-0000F5490000}"/>
    <cellStyle name="40% - Accent4 2 9 3" xfId="8022" xr:uid="{00000000-0005-0000-0000-0000F6490000}"/>
    <cellStyle name="40% - Accent4 2 9 3 2" xfId="25218" xr:uid="{00000000-0005-0000-0000-0000F7490000}"/>
    <cellStyle name="40% - Accent4 2 9 3 3" xfId="14817" xr:uid="{00000000-0005-0000-0000-0000F8490000}"/>
    <cellStyle name="40% - Accent4 2 9 4" xfId="4414" xr:uid="{00000000-0005-0000-0000-0000F9490000}"/>
    <cellStyle name="40% - Accent4 2 9 4 2" xfId="21610" xr:uid="{00000000-0005-0000-0000-0000FA490000}"/>
    <cellStyle name="40% - Accent4 2 9 5" xfId="18453" xr:uid="{00000000-0005-0000-0000-0000FB490000}"/>
    <cellStyle name="40% - Accent4 2 9 6" xfId="11209" xr:uid="{00000000-0005-0000-0000-0000FC490000}"/>
    <cellStyle name="40% - Accent4 20" xfId="10433" xr:uid="{00000000-0005-0000-0000-0000FD490000}"/>
    <cellStyle name="40% - Accent4 20 2" xfId="27629" xr:uid="{00000000-0005-0000-0000-0000FE490000}"/>
    <cellStyle name="40% - Accent4 20 3" xfId="17228" xr:uid="{00000000-0005-0000-0000-0000FF490000}"/>
    <cellStyle name="40% - Accent4 21" xfId="10447" xr:uid="{00000000-0005-0000-0000-0000004A0000}"/>
    <cellStyle name="40% - Accent4 21 2" xfId="27643" xr:uid="{00000000-0005-0000-0000-0000014A0000}"/>
    <cellStyle name="40% - Accent4 21 3" xfId="17242" xr:uid="{00000000-0005-0000-0000-0000024A0000}"/>
    <cellStyle name="40% - Accent4 22" xfId="3668" xr:uid="{00000000-0005-0000-0000-0000034A0000}"/>
    <cellStyle name="40% - Accent4 22 2" xfId="20864" xr:uid="{00000000-0005-0000-0000-0000044A0000}"/>
    <cellStyle name="40% - Accent4 23" xfId="17254" xr:uid="{00000000-0005-0000-0000-0000054A0000}"/>
    <cellStyle name="40% - Accent4 24" xfId="27657" xr:uid="{00000000-0005-0000-0000-0000064A0000}"/>
    <cellStyle name="40% - Accent4 25" xfId="27672" xr:uid="{00000000-0005-0000-0000-0000074A0000}"/>
    <cellStyle name="40% - Accent4 26" xfId="10462" xr:uid="{00000000-0005-0000-0000-0000084A0000}"/>
    <cellStyle name="40% - Accent4 27" xfId="28012" xr:uid="{00000000-0005-0000-0000-0000094A0000}"/>
    <cellStyle name="40% - Accent4 3" xfId="76" xr:uid="{00000000-0005-0000-0000-00000A4A0000}"/>
    <cellStyle name="40% - Accent4 3 10" xfId="6853" xr:uid="{00000000-0005-0000-0000-00000B4A0000}"/>
    <cellStyle name="40% - Accent4 3 10 2" xfId="24049" xr:uid="{00000000-0005-0000-0000-00000C4A0000}"/>
    <cellStyle name="40% - Accent4 3 10 3" xfId="13648" xr:uid="{00000000-0005-0000-0000-00000D4A0000}"/>
    <cellStyle name="40% - Accent4 3 11" xfId="3724" xr:uid="{00000000-0005-0000-0000-00000E4A0000}"/>
    <cellStyle name="40% - Accent4 3 11 2" xfId="20920" xr:uid="{00000000-0005-0000-0000-00000F4A0000}"/>
    <cellStyle name="40% - Accent4 3 12" xfId="17284" xr:uid="{00000000-0005-0000-0000-0000104A0000}"/>
    <cellStyle name="40% - Accent4 3 13" xfId="27731" xr:uid="{00000000-0005-0000-0000-0000114A0000}"/>
    <cellStyle name="40% - Accent4 3 14" xfId="10519" xr:uid="{00000000-0005-0000-0000-0000124A0000}"/>
    <cellStyle name="40% - Accent4 3 2" xfId="282" xr:uid="{00000000-0005-0000-0000-0000134A0000}"/>
    <cellStyle name="40% - Accent4 3 2 10" xfId="27817" xr:uid="{00000000-0005-0000-0000-0000144A0000}"/>
    <cellStyle name="40% - Accent4 3 2 11" xfId="10605" xr:uid="{00000000-0005-0000-0000-0000154A0000}"/>
    <cellStyle name="40% - Accent4 3 2 2" xfId="1057" xr:uid="{00000000-0005-0000-0000-0000164A0000}"/>
    <cellStyle name="40% - Accent4 3 2 2 2" xfId="2670" xr:uid="{00000000-0005-0000-0000-0000174A0000}"/>
    <cellStyle name="40% - Accent4 3 2 2 2 2" xfId="9435" xr:uid="{00000000-0005-0000-0000-0000184A0000}"/>
    <cellStyle name="40% - Accent4 3 2 2 2 2 2" xfId="26631" xr:uid="{00000000-0005-0000-0000-0000194A0000}"/>
    <cellStyle name="40% - Accent4 3 2 2 2 2 3" xfId="16230" xr:uid="{00000000-0005-0000-0000-00001A4A0000}"/>
    <cellStyle name="40% - Accent4 3 2 2 2 3" xfId="5827" xr:uid="{00000000-0005-0000-0000-00001B4A0000}"/>
    <cellStyle name="40% - Accent4 3 2 2 2 3 2" xfId="23023" xr:uid="{00000000-0005-0000-0000-00001C4A0000}"/>
    <cellStyle name="40% - Accent4 3 2 2 2 4" xfId="19866" xr:uid="{00000000-0005-0000-0000-00001D4A0000}"/>
    <cellStyle name="40% - Accent4 3 2 2 2 5" xfId="12622" xr:uid="{00000000-0005-0000-0000-00001E4A0000}"/>
    <cellStyle name="40% - Accent4 3 2 2 3" xfId="7826" xr:uid="{00000000-0005-0000-0000-00001F4A0000}"/>
    <cellStyle name="40% - Accent4 3 2 2 3 2" xfId="25022" xr:uid="{00000000-0005-0000-0000-0000204A0000}"/>
    <cellStyle name="40% - Accent4 3 2 2 3 3" xfId="14621" xr:uid="{00000000-0005-0000-0000-0000214A0000}"/>
    <cellStyle name="40% - Accent4 3 2 2 4" xfId="4218" xr:uid="{00000000-0005-0000-0000-0000224A0000}"/>
    <cellStyle name="40% - Accent4 3 2 2 4 2" xfId="21414" xr:uid="{00000000-0005-0000-0000-0000234A0000}"/>
    <cellStyle name="40% - Accent4 3 2 2 5" xfId="18257" xr:uid="{00000000-0005-0000-0000-0000244A0000}"/>
    <cellStyle name="40% - Accent4 3 2 2 6" xfId="11013" xr:uid="{00000000-0005-0000-0000-0000254A0000}"/>
    <cellStyle name="40% - Accent4 3 2 3" xfId="1465" xr:uid="{00000000-0005-0000-0000-0000264A0000}"/>
    <cellStyle name="40% - Accent4 3 2 3 2" xfId="3066" xr:uid="{00000000-0005-0000-0000-0000274A0000}"/>
    <cellStyle name="40% - Accent4 3 2 3 2 2" xfId="9831" xr:uid="{00000000-0005-0000-0000-0000284A0000}"/>
    <cellStyle name="40% - Accent4 3 2 3 2 2 2" xfId="27027" xr:uid="{00000000-0005-0000-0000-0000294A0000}"/>
    <cellStyle name="40% - Accent4 3 2 3 2 2 3" xfId="16626" xr:uid="{00000000-0005-0000-0000-00002A4A0000}"/>
    <cellStyle name="40% - Accent4 3 2 3 2 3" xfId="6223" xr:uid="{00000000-0005-0000-0000-00002B4A0000}"/>
    <cellStyle name="40% - Accent4 3 2 3 2 3 2" xfId="23419" xr:uid="{00000000-0005-0000-0000-00002C4A0000}"/>
    <cellStyle name="40% - Accent4 3 2 3 2 4" xfId="20262" xr:uid="{00000000-0005-0000-0000-00002D4A0000}"/>
    <cellStyle name="40% - Accent4 3 2 3 2 5" xfId="13018" xr:uid="{00000000-0005-0000-0000-00002E4A0000}"/>
    <cellStyle name="40% - Accent4 3 2 3 3" xfId="8234" xr:uid="{00000000-0005-0000-0000-00002F4A0000}"/>
    <cellStyle name="40% - Accent4 3 2 3 3 2" xfId="25430" xr:uid="{00000000-0005-0000-0000-0000304A0000}"/>
    <cellStyle name="40% - Accent4 3 2 3 3 3" xfId="15029" xr:uid="{00000000-0005-0000-0000-0000314A0000}"/>
    <cellStyle name="40% - Accent4 3 2 3 4" xfId="4626" xr:uid="{00000000-0005-0000-0000-0000324A0000}"/>
    <cellStyle name="40% - Accent4 3 2 3 4 2" xfId="21822" xr:uid="{00000000-0005-0000-0000-0000334A0000}"/>
    <cellStyle name="40% - Accent4 3 2 3 5" xfId="18665" xr:uid="{00000000-0005-0000-0000-0000344A0000}"/>
    <cellStyle name="40% - Accent4 3 2 3 6" xfId="11421" xr:uid="{00000000-0005-0000-0000-0000354A0000}"/>
    <cellStyle name="40% - Accent4 3 2 4" xfId="1873" xr:uid="{00000000-0005-0000-0000-0000364A0000}"/>
    <cellStyle name="40% - Accent4 3 2 4 2" xfId="3462" xr:uid="{00000000-0005-0000-0000-0000374A0000}"/>
    <cellStyle name="40% - Accent4 3 2 4 2 2" xfId="10227" xr:uid="{00000000-0005-0000-0000-0000384A0000}"/>
    <cellStyle name="40% - Accent4 3 2 4 2 2 2" xfId="27423" xr:uid="{00000000-0005-0000-0000-0000394A0000}"/>
    <cellStyle name="40% - Accent4 3 2 4 2 2 3" xfId="17022" xr:uid="{00000000-0005-0000-0000-00003A4A0000}"/>
    <cellStyle name="40% - Accent4 3 2 4 2 3" xfId="6619" xr:uid="{00000000-0005-0000-0000-00003B4A0000}"/>
    <cellStyle name="40% - Accent4 3 2 4 2 3 2" xfId="23815" xr:uid="{00000000-0005-0000-0000-00003C4A0000}"/>
    <cellStyle name="40% - Accent4 3 2 4 2 4" xfId="20658" xr:uid="{00000000-0005-0000-0000-00003D4A0000}"/>
    <cellStyle name="40% - Accent4 3 2 4 2 5" xfId="13414" xr:uid="{00000000-0005-0000-0000-00003E4A0000}"/>
    <cellStyle name="40% - Accent4 3 2 4 3" xfId="8642" xr:uid="{00000000-0005-0000-0000-00003F4A0000}"/>
    <cellStyle name="40% - Accent4 3 2 4 3 2" xfId="25838" xr:uid="{00000000-0005-0000-0000-0000404A0000}"/>
    <cellStyle name="40% - Accent4 3 2 4 3 3" xfId="15437" xr:uid="{00000000-0005-0000-0000-0000414A0000}"/>
    <cellStyle name="40% - Accent4 3 2 4 4" xfId="5034" xr:uid="{00000000-0005-0000-0000-0000424A0000}"/>
    <cellStyle name="40% - Accent4 3 2 4 4 2" xfId="22230" xr:uid="{00000000-0005-0000-0000-0000434A0000}"/>
    <cellStyle name="40% - Accent4 3 2 4 5" xfId="19073" xr:uid="{00000000-0005-0000-0000-0000444A0000}"/>
    <cellStyle name="40% - Accent4 3 2 4 6" xfId="11829" xr:uid="{00000000-0005-0000-0000-0000454A0000}"/>
    <cellStyle name="40% - Accent4 3 2 5" xfId="2232" xr:uid="{00000000-0005-0000-0000-0000464A0000}"/>
    <cellStyle name="40% - Accent4 3 2 5 2" xfId="8998" xr:uid="{00000000-0005-0000-0000-0000474A0000}"/>
    <cellStyle name="40% - Accent4 3 2 5 2 2" xfId="26194" xr:uid="{00000000-0005-0000-0000-0000484A0000}"/>
    <cellStyle name="40% - Accent4 3 2 5 2 3" xfId="15793" xr:uid="{00000000-0005-0000-0000-0000494A0000}"/>
    <cellStyle name="40% - Accent4 3 2 5 3" xfId="5390" xr:uid="{00000000-0005-0000-0000-00004A4A0000}"/>
    <cellStyle name="40% - Accent4 3 2 5 3 2" xfId="22586" xr:uid="{00000000-0005-0000-0000-00004B4A0000}"/>
    <cellStyle name="40% - Accent4 3 2 5 4" xfId="19429" xr:uid="{00000000-0005-0000-0000-00004C4A0000}"/>
    <cellStyle name="40% - Accent4 3 2 5 5" xfId="12185" xr:uid="{00000000-0005-0000-0000-00004D4A0000}"/>
    <cellStyle name="40% - Accent4 3 2 6" xfId="649" xr:uid="{00000000-0005-0000-0000-00004E4A0000}"/>
    <cellStyle name="40% - Accent4 3 2 6 2" xfId="7418" xr:uid="{00000000-0005-0000-0000-00004F4A0000}"/>
    <cellStyle name="40% - Accent4 3 2 6 2 2" xfId="24614" xr:uid="{00000000-0005-0000-0000-0000504A0000}"/>
    <cellStyle name="40% - Accent4 3 2 6 3" xfId="17849" xr:uid="{00000000-0005-0000-0000-0000514A0000}"/>
    <cellStyle name="40% - Accent4 3 2 6 4" xfId="14213" xr:uid="{00000000-0005-0000-0000-0000524A0000}"/>
    <cellStyle name="40% - Accent4 3 2 7" xfId="7051" xr:uid="{00000000-0005-0000-0000-0000534A0000}"/>
    <cellStyle name="40% - Accent4 3 2 7 2" xfId="24247" xr:uid="{00000000-0005-0000-0000-0000544A0000}"/>
    <cellStyle name="40% - Accent4 3 2 7 3" xfId="13846" xr:uid="{00000000-0005-0000-0000-0000554A0000}"/>
    <cellStyle name="40% - Accent4 3 2 8" xfId="3810" xr:uid="{00000000-0005-0000-0000-0000564A0000}"/>
    <cellStyle name="40% - Accent4 3 2 8 2" xfId="21006" xr:uid="{00000000-0005-0000-0000-0000574A0000}"/>
    <cellStyle name="40% - Accent4 3 2 9" xfId="17482" xr:uid="{00000000-0005-0000-0000-0000584A0000}"/>
    <cellStyle name="40% - Accent4 3 3" xfId="380" xr:uid="{00000000-0005-0000-0000-0000594A0000}"/>
    <cellStyle name="40% - Accent4 3 3 10" xfId="27915" xr:uid="{00000000-0005-0000-0000-00005A4A0000}"/>
    <cellStyle name="40% - Accent4 3 3 11" xfId="10703" xr:uid="{00000000-0005-0000-0000-00005B4A0000}"/>
    <cellStyle name="40% - Accent4 3 3 2" xfId="1155" xr:uid="{00000000-0005-0000-0000-00005C4A0000}"/>
    <cellStyle name="40% - Accent4 3 3 2 2" xfId="2768" xr:uid="{00000000-0005-0000-0000-00005D4A0000}"/>
    <cellStyle name="40% - Accent4 3 3 2 2 2" xfId="9533" xr:uid="{00000000-0005-0000-0000-00005E4A0000}"/>
    <cellStyle name="40% - Accent4 3 3 2 2 2 2" xfId="26729" xr:uid="{00000000-0005-0000-0000-00005F4A0000}"/>
    <cellStyle name="40% - Accent4 3 3 2 2 2 3" xfId="16328" xr:uid="{00000000-0005-0000-0000-0000604A0000}"/>
    <cellStyle name="40% - Accent4 3 3 2 2 3" xfId="5925" xr:uid="{00000000-0005-0000-0000-0000614A0000}"/>
    <cellStyle name="40% - Accent4 3 3 2 2 3 2" xfId="23121" xr:uid="{00000000-0005-0000-0000-0000624A0000}"/>
    <cellStyle name="40% - Accent4 3 3 2 2 4" xfId="19964" xr:uid="{00000000-0005-0000-0000-0000634A0000}"/>
    <cellStyle name="40% - Accent4 3 3 2 2 5" xfId="12720" xr:uid="{00000000-0005-0000-0000-0000644A0000}"/>
    <cellStyle name="40% - Accent4 3 3 2 3" xfId="7924" xr:uid="{00000000-0005-0000-0000-0000654A0000}"/>
    <cellStyle name="40% - Accent4 3 3 2 3 2" xfId="25120" xr:uid="{00000000-0005-0000-0000-0000664A0000}"/>
    <cellStyle name="40% - Accent4 3 3 2 3 3" xfId="14719" xr:uid="{00000000-0005-0000-0000-0000674A0000}"/>
    <cellStyle name="40% - Accent4 3 3 2 4" xfId="4316" xr:uid="{00000000-0005-0000-0000-0000684A0000}"/>
    <cellStyle name="40% - Accent4 3 3 2 4 2" xfId="21512" xr:uid="{00000000-0005-0000-0000-0000694A0000}"/>
    <cellStyle name="40% - Accent4 3 3 2 5" xfId="18355" xr:uid="{00000000-0005-0000-0000-00006A4A0000}"/>
    <cellStyle name="40% - Accent4 3 3 2 6" xfId="11111" xr:uid="{00000000-0005-0000-0000-00006B4A0000}"/>
    <cellStyle name="40% - Accent4 3 3 3" xfId="1563" xr:uid="{00000000-0005-0000-0000-00006C4A0000}"/>
    <cellStyle name="40% - Accent4 3 3 3 2" xfId="3164" xr:uid="{00000000-0005-0000-0000-00006D4A0000}"/>
    <cellStyle name="40% - Accent4 3 3 3 2 2" xfId="9929" xr:uid="{00000000-0005-0000-0000-00006E4A0000}"/>
    <cellStyle name="40% - Accent4 3 3 3 2 2 2" xfId="27125" xr:uid="{00000000-0005-0000-0000-00006F4A0000}"/>
    <cellStyle name="40% - Accent4 3 3 3 2 2 3" xfId="16724" xr:uid="{00000000-0005-0000-0000-0000704A0000}"/>
    <cellStyle name="40% - Accent4 3 3 3 2 3" xfId="6321" xr:uid="{00000000-0005-0000-0000-0000714A0000}"/>
    <cellStyle name="40% - Accent4 3 3 3 2 3 2" xfId="23517" xr:uid="{00000000-0005-0000-0000-0000724A0000}"/>
    <cellStyle name="40% - Accent4 3 3 3 2 4" xfId="20360" xr:uid="{00000000-0005-0000-0000-0000734A0000}"/>
    <cellStyle name="40% - Accent4 3 3 3 2 5" xfId="13116" xr:uid="{00000000-0005-0000-0000-0000744A0000}"/>
    <cellStyle name="40% - Accent4 3 3 3 3" xfId="8332" xr:uid="{00000000-0005-0000-0000-0000754A0000}"/>
    <cellStyle name="40% - Accent4 3 3 3 3 2" xfId="25528" xr:uid="{00000000-0005-0000-0000-0000764A0000}"/>
    <cellStyle name="40% - Accent4 3 3 3 3 3" xfId="15127" xr:uid="{00000000-0005-0000-0000-0000774A0000}"/>
    <cellStyle name="40% - Accent4 3 3 3 4" xfId="4724" xr:uid="{00000000-0005-0000-0000-0000784A0000}"/>
    <cellStyle name="40% - Accent4 3 3 3 4 2" xfId="21920" xr:uid="{00000000-0005-0000-0000-0000794A0000}"/>
    <cellStyle name="40% - Accent4 3 3 3 5" xfId="18763" xr:uid="{00000000-0005-0000-0000-00007A4A0000}"/>
    <cellStyle name="40% - Accent4 3 3 3 6" xfId="11519" xr:uid="{00000000-0005-0000-0000-00007B4A0000}"/>
    <cellStyle name="40% - Accent4 3 3 4" xfId="1971" xr:uid="{00000000-0005-0000-0000-00007C4A0000}"/>
    <cellStyle name="40% - Accent4 3 3 4 2" xfId="3560" xr:uid="{00000000-0005-0000-0000-00007D4A0000}"/>
    <cellStyle name="40% - Accent4 3 3 4 2 2" xfId="10325" xr:uid="{00000000-0005-0000-0000-00007E4A0000}"/>
    <cellStyle name="40% - Accent4 3 3 4 2 2 2" xfId="27521" xr:uid="{00000000-0005-0000-0000-00007F4A0000}"/>
    <cellStyle name="40% - Accent4 3 3 4 2 2 3" xfId="17120" xr:uid="{00000000-0005-0000-0000-0000804A0000}"/>
    <cellStyle name="40% - Accent4 3 3 4 2 3" xfId="6717" xr:uid="{00000000-0005-0000-0000-0000814A0000}"/>
    <cellStyle name="40% - Accent4 3 3 4 2 3 2" xfId="23913" xr:uid="{00000000-0005-0000-0000-0000824A0000}"/>
    <cellStyle name="40% - Accent4 3 3 4 2 4" xfId="20756" xr:uid="{00000000-0005-0000-0000-0000834A0000}"/>
    <cellStyle name="40% - Accent4 3 3 4 2 5" xfId="13512" xr:uid="{00000000-0005-0000-0000-0000844A0000}"/>
    <cellStyle name="40% - Accent4 3 3 4 3" xfId="8740" xr:uid="{00000000-0005-0000-0000-0000854A0000}"/>
    <cellStyle name="40% - Accent4 3 3 4 3 2" xfId="25936" xr:uid="{00000000-0005-0000-0000-0000864A0000}"/>
    <cellStyle name="40% - Accent4 3 3 4 3 3" xfId="15535" xr:uid="{00000000-0005-0000-0000-0000874A0000}"/>
    <cellStyle name="40% - Accent4 3 3 4 4" xfId="5132" xr:uid="{00000000-0005-0000-0000-0000884A0000}"/>
    <cellStyle name="40% - Accent4 3 3 4 4 2" xfId="22328" xr:uid="{00000000-0005-0000-0000-0000894A0000}"/>
    <cellStyle name="40% - Accent4 3 3 4 5" xfId="19171" xr:uid="{00000000-0005-0000-0000-00008A4A0000}"/>
    <cellStyle name="40% - Accent4 3 3 4 6" xfId="11927" xr:uid="{00000000-0005-0000-0000-00008B4A0000}"/>
    <cellStyle name="40% - Accent4 3 3 5" xfId="2330" xr:uid="{00000000-0005-0000-0000-00008C4A0000}"/>
    <cellStyle name="40% - Accent4 3 3 5 2" xfId="9096" xr:uid="{00000000-0005-0000-0000-00008D4A0000}"/>
    <cellStyle name="40% - Accent4 3 3 5 2 2" xfId="26292" xr:uid="{00000000-0005-0000-0000-00008E4A0000}"/>
    <cellStyle name="40% - Accent4 3 3 5 2 3" xfId="15891" xr:uid="{00000000-0005-0000-0000-00008F4A0000}"/>
    <cellStyle name="40% - Accent4 3 3 5 3" xfId="5488" xr:uid="{00000000-0005-0000-0000-0000904A0000}"/>
    <cellStyle name="40% - Accent4 3 3 5 3 2" xfId="22684" xr:uid="{00000000-0005-0000-0000-0000914A0000}"/>
    <cellStyle name="40% - Accent4 3 3 5 4" xfId="19527" xr:uid="{00000000-0005-0000-0000-0000924A0000}"/>
    <cellStyle name="40% - Accent4 3 3 5 5" xfId="12283" xr:uid="{00000000-0005-0000-0000-0000934A0000}"/>
    <cellStyle name="40% - Accent4 3 3 6" xfId="747" xr:uid="{00000000-0005-0000-0000-0000944A0000}"/>
    <cellStyle name="40% - Accent4 3 3 6 2" xfId="7516" xr:uid="{00000000-0005-0000-0000-0000954A0000}"/>
    <cellStyle name="40% - Accent4 3 3 6 2 2" xfId="24712" xr:uid="{00000000-0005-0000-0000-0000964A0000}"/>
    <cellStyle name="40% - Accent4 3 3 6 3" xfId="17947" xr:uid="{00000000-0005-0000-0000-0000974A0000}"/>
    <cellStyle name="40% - Accent4 3 3 6 4" xfId="14311" xr:uid="{00000000-0005-0000-0000-0000984A0000}"/>
    <cellStyle name="40% - Accent4 3 3 7" xfId="7149" xr:uid="{00000000-0005-0000-0000-0000994A0000}"/>
    <cellStyle name="40% - Accent4 3 3 7 2" xfId="24345" xr:uid="{00000000-0005-0000-0000-00009A4A0000}"/>
    <cellStyle name="40% - Accent4 3 3 7 3" xfId="13944" xr:uid="{00000000-0005-0000-0000-00009B4A0000}"/>
    <cellStyle name="40% - Accent4 3 3 8" xfId="3908" xr:uid="{00000000-0005-0000-0000-00009C4A0000}"/>
    <cellStyle name="40% - Accent4 3 3 8 2" xfId="21104" xr:uid="{00000000-0005-0000-0000-00009D4A0000}"/>
    <cellStyle name="40% - Accent4 3 3 9" xfId="17580" xr:uid="{00000000-0005-0000-0000-00009E4A0000}"/>
    <cellStyle name="40% - Accent4 3 4" xfId="196" xr:uid="{00000000-0005-0000-0000-00009F4A0000}"/>
    <cellStyle name="40% - Accent4 3 4 2" xfId="1379" xr:uid="{00000000-0005-0000-0000-0000A04A0000}"/>
    <cellStyle name="40% - Accent4 3 4 2 2" xfId="2980" xr:uid="{00000000-0005-0000-0000-0000A14A0000}"/>
    <cellStyle name="40% - Accent4 3 4 2 2 2" xfId="9745" xr:uid="{00000000-0005-0000-0000-0000A24A0000}"/>
    <cellStyle name="40% - Accent4 3 4 2 2 2 2" xfId="26941" xr:uid="{00000000-0005-0000-0000-0000A34A0000}"/>
    <cellStyle name="40% - Accent4 3 4 2 2 2 3" xfId="16540" xr:uid="{00000000-0005-0000-0000-0000A44A0000}"/>
    <cellStyle name="40% - Accent4 3 4 2 2 3" xfId="6137" xr:uid="{00000000-0005-0000-0000-0000A54A0000}"/>
    <cellStyle name="40% - Accent4 3 4 2 2 3 2" xfId="23333" xr:uid="{00000000-0005-0000-0000-0000A64A0000}"/>
    <cellStyle name="40% - Accent4 3 4 2 2 4" xfId="20176" xr:uid="{00000000-0005-0000-0000-0000A74A0000}"/>
    <cellStyle name="40% - Accent4 3 4 2 2 5" xfId="12932" xr:uid="{00000000-0005-0000-0000-0000A84A0000}"/>
    <cellStyle name="40% - Accent4 3 4 2 3" xfId="8148" xr:uid="{00000000-0005-0000-0000-0000A94A0000}"/>
    <cellStyle name="40% - Accent4 3 4 2 3 2" xfId="25344" xr:uid="{00000000-0005-0000-0000-0000AA4A0000}"/>
    <cellStyle name="40% - Accent4 3 4 2 3 3" xfId="14943" xr:uid="{00000000-0005-0000-0000-0000AB4A0000}"/>
    <cellStyle name="40% - Accent4 3 4 2 4" xfId="4540" xr:uid="{00000000-0005-0000-0000-0000AC4A0000}"/>
    <cellStyle name="40% - Accent4 3 4 2 4 2" xfId="21736" xr:uid="{00000000-0005-0000-0000-0000AD4A0000}"/>
    <cellStyle name="40% - Accent4 3 4 2 5" xfId="18579" xr:uid="{00000000-0005-0000-0000-0000AE4A0000}"/>
    <cellStyle name="40% - Accent4 3 4 2 6" xfId="11335" xr:uid="{00000000-0005-0000-0000-0000AF4A0000}"/>
    <cellStyle name="40% - Accent4 3 4 3" xfId="1787" xr:uid="{00000000-0005-0000-0000-0000B04A0000}"/>
    <cellStyle name="40% - Accent4 3 4 3 2" xfId="3376" xr:uid="{00000000-0005-0000-0000-0000B14A0000}"/>
    <cellStyle name="40% - Accent4 3 4 3 2 2" xfId="10141" xr:uid="{00000000-0005-0000-0000-0000B24A0000}"/>
    <cellStyle name="40% - Accent4 3 4 3 2 2 2" xfId="27337" xr:uid="{00000000-0005-0000-0000-0000B34A0000}"/>
    <cellStyle name="40% - Accent4 3 4 3 2 2 3" xfId="16936" xr:uid="{00000000-0005-0000-0000-0000B44A0000}"/>
    <cellStyle name="40% - Accent4 3 4 3 2 3" xfId="6533" xr:uid="{00000000-0005-0000-0000-0000B54A0000}"/>
    <cellStyle name="40% - Accent4 3 4 3 2 3 2" xfId="23729" xr:uid="{00000000-0005-0000-0000-0000B64A0000}"/>
    <cellStyle name="40% - Accent4 3 4 3 2 4" xfId="20572" xr:uid="{00000000-0005-0000-0000-0000B74A0000}"/>
    <cellStyle name="40% - Accent4 3 4 3 2 5" xfId="13328" xr:uid="{00000000-0005-0000-0000-0000B84A0000}"/>
    <cellStyle name="40% - Accent4 3 4 3 3" xfId="8556" xr:uid="{00000000-0005-0000-0000-0000B94A0000}"/>
    <cellStyle name="40% - Accent4 3 4 3 3 2" xfId="25752" xr:uid="{00000000-0005-0000-0000-0000BA4A0000}"/>
    <cellStyle name="40% - Accent4 3 4 3 3 3" xfId="15351" xr:uid="{00000000-0005-0000-0000-0000BB4A0000}"/>
    <cellStyle name="40% - Accent4 3 4 3 4" xfId="4948" xr:uid="{00000000-0005-0000-0000-0000BC4A0000}"/>
    <cellStyle name="40% - Accent4 3 4 3 4 2" xfId="22144" xr:uid="{00000000-0005-0000-0000-0000BD4A0000}"/>
    <cellStyle name="40% - Accent4 3 4 3 5" xfId="18987" xr:uid="{00000000-0005-0000-0000-0000BE4A0000}"/>
    <cellStyle name="40% - Accent4 3 4 3 6" xfId="11743" xr:uid="{00000000-0005-0000-0000-0000BF4A0000}"/>
    <cellStyle name="40% - Accent4 3 4 4" xfId="2424" xr:uid="{00000000-0005-0000-0000-0000C04A0000}"/>
    <cellStyle name="40% - Accent4 3 4 4 2" xfId="9189" xr:uid="{00000000-0005-0000-0000-0000C14A0000}"/>
    <cellStyle name="40% - Accent4 3 4 4 2 2" xfId="26385" xr:uid="{00000000-0005-0000-0000-0000C24A0000}"/>
    <cellStyle name="40% - Accent4 3 4 4 2 3" xfId="15984" xr:uid="{00000000-0005-0000-0000-0000C34A0000}"/>
    <cellStyle name="40% - Accent4 3 4 4 3" xfId="5581" xr:uid="{00000000-0005-0000-0000-0000C44A0000}"/>
    <cellStyle name="40% - Accent4 3 4 4 3 2" xfId="22777" xr:uid="{00000000-0005-0000-0000-0000C54A0000}"/>
    <cellStyle name="40% - Accent4 3 4 4 4" xfId="19620" xr:uid="{00000000-0005-0000-0000-0000C64A0000}"/>
    <cellStyle name="40% - Accent4 3 4 4 5" xfId="12376" xr:uid="{00000000-0005-0000-0000-0000C74A0000}"/>
    <cellStyle name="40% - Accent4 3 4 5" xfId="971" xr:uid="{00000000-0005-0000-0000-0000C84A0000}"/>
    <cellStyle name="40% - Accent4 3 4 5 2" xfId="7740" xr:uid="{00000000-0005-0000-0000-0000C94A0000}"/>
    <cellStyle name="40% - Accent4 3 4 5 2 2" xfId="24936" xr:uid="{00000000-0005-0000-0000-0000CA4A0000}"/>
    <cellStyle name="40% - Accent4 3 4 5 3" xfId="18171" xr:uid="{00000000-0005-0000-0000-0000CB4A0000}"/>
    <cellStyle name="40% - Accent4 3 4 5 4" xfId="14535" xr:uid="{00000000-0005-0000-0000-0000CC4A0000}"/>
    <cellStyle name="40% - Accent4 3 4 6" xfId="6965" xr:uid="{00000000-0005-0000-0000-0000CD4A0000}"/>
    <cellStyle name="40% - Accent4 3 4 6 2" xfId="24161" xr:uid="{00000000-0005-0000-0000-0000CE4A0000}"/>
    <cellStyle name="40% - Accent4 3 4 6 3" xfId="13760" xr:uid="{00000000-0005-0000-0000-0000CF4A0000}"/>
    <cellStyle name="40% - Accent4 3 4 7" xfId="4132" xr:uid="{00000000-0005-0000-0000-0000D04A0000}"/>
    <cellStyle name="40% - Accent4 3 4 7 2" xfId="21328" xr:uid="{00000000-0005-0000-0000-0000D14A0000}"/>
    <cellStyle name="40% - Accent4 3 4 8" xfId="17396" xr:uid="{00000000-0005-0000-0000-0000D24A0000}"/>
    <cellStyle name="40% - Accent4 3 4 9" xfId="10927" xr:uid="{00000000-0005-0000-0000-0000D34A0000}"/>
    <cellStyle name="40% - Accent4 3 5" xfId="859" xr:uid="{00000000-0005-0000-0000-0000D44A0000}"/>
    <cellStyle name="40% - Accent4 3 5 2" xfId="2557" xr:uid="{00000000-0005-0000-0000-0000D54A0000}"/>
    <cellStyle name="40% - Accent4 3 5 2 2" xfId="9322" xr:uid="{00000000-0005-0000-0000-0000D64A0000}"/>
    <cellStyle name="40% - Accent4 3 5 2 2 2" xfId="26518" xr:uid="{00000000-0005-0000-0000-0000D74A0000}"/>
    <cellStyle name="40% - Accent4 3 5 2 2 3" xfId="16117" xr:uid="{00000000-0005-0000-0000-0000D84A0000}"/>
    <cellStyle name="40% - Accent4 3 5 2 3" xfId="5714" xr:uid="{00000000-0005-0000-0000-0000D94A0000}"/>
    <cellStyle name="40% - Accent4 3 5 2 3 2" xfId="22910" xr:uid="{00000000-0005-0000-0000-0000DA4A0000}"/>
    <cellStyle name="40% - Accent4 3 5 2 4" xfId="19753" xr:uid="{00000000-0005-0000-0000-0000DB4A0000}"/>
    <cellStyle name="40% - Accent4 3 5 2 5" xfId="12509" xr:uid="{00000000-0005-0000-0000-0000DC4A0000}"/>
    <cellStyle name="40% - Accent4 3 5 3" xfId="7628" xr:uid="{00000000-0005-0000-0000-0000DD4A0000}"/>
    <cellStyle name="40% - Accent4 3 5 3 2" xfId="24824" xr:uid="{00000000-0005-0000-0000-0000DE4A0000}"/>
    <cellStyle name="40% - Accent4 3 5 3 3" xfId="14423" xr:uid="{00000000-0005-0000-0000-0000DF4A0000}"/>
    <cellStyle name="40% - Accent4 3 5 4" xfId="4020" xr:uid="{00000000-0005-0000-0000-0000E04A0000}"/>
    <cellStyle name="40% - Accent4 3 5 4 2" xfId="21216" xr:uid="{00000000-0005-0000-0000-0000E14A0000}"/>
    <cellStyle name="40% - Accent4 3 5 5" xfId="18059" xr:uid="{00000000-0005-0000-0000-0000E24A0000}"/>
    <cellStyle name="40% - Accent4 3 5 6" xfId="10815" xr:uid="{00000000-0005-0000-0000-0000E34A0000}"/>
    <cellStyle name="40% - Accent4 3 6" xfId="1267" xr:uid="{00000000-0005-0000-0000-0000E44A0000}"/>
    <cellStyle name="40% - Accent4 3 6 2" xfId="2868" xr:uid="{00000000-0005-0000-0000-0000E54A0000}"/>
    <cellStyle name="40% - Accent4 3 6 2 2" xfId="9633" xr:uid="{00000000-0005-0000-0000-0000E64A0000}"/>
    <cellStyle name="40% - Accent4 3 6 2 2 2" xfId="26829" xr:uid="{00000000-0005-0000-0000-0000E74A0000}"/>
    <cellStyle name="40% - Accent4 3 6 2 2 3" xfId="16428" xr:uid="{00000000-0005-0000-0000-0000E84A0000}"/>
    <cellStyle name="40% - Accent4 3 6 2 3" xfId="6025" xr:uid="{00000000-0005-0000-0000-0000E94A0000}"/>
    <cellStyle name="40% - Accent4 3 6 2 3 2" xfId="23221" xr:uid="{00000000-0005-0000-0000-0000EA4A0000}"/>
    <cellStyle name="40% - Accent4 3 6 2 4" xfId="20064" xr:uid="{00000000-0005-0000-0000-0000EB4A0000}"/>
    <cellStyle name="40% - Accent4 3 6 2 5" xfId="12820" xr:uid="{00000000-0005-0000-0000-0000EC4A0000}"/>
    <cellStyle name="40% - Accent4 3 6 3" xfId="8036" xr:uid="{00000000-0005-0000-0000-0000ED4A0000}"/>
    <cellStyle name="40% - Accent4 3 6 3 2" xfId="25232" xr:uid="{00000000-0005-0000-0000-0000EE4A0000}"/>
    <cellStyle name="40% - Accent4 3 6 3 3" xfId="14831" xr:uid="{00000000-0005-0000-0000-0000EF4A0000}"/>
    <cellStyle name="40% - Accent4 3 6 4" xfId="4428" xr:uid="{00000000-0005-0000-0000-0000F04A0000}"/>
    <cellStyle name="40% - Accent4 3 6 4 2" xfId="21624" xr:uid="{00000000-0005-0000-0000-0000F14A0000}"/>
    <cellStyle name="40% - Accent4 3 6 5" xfId="18467" xr:uid="{00000000-0005-0000-0000-0000F24A0000}"/>
    <cellStyle name="40% - Accent4 3 6 6" xfId="11223" xr:uid="{00000000-0005-0000-0000-0000F34A0000}"/>
    <cellStyle name="40% - Accent4 3 7" xfId="1675" xr:uid="{00000000-0005-0000-0000-0000F44A0000}"/>
    <cellStyle name="40% - Accent4 3 7 2" xfId="3264" xr:uid="{00000000-0005-0000-0000-0000F54A0000}"/>
    <cellStyle name="40% - Accent4 3 7 2 2" xfId="10029" xr:uid="{00000000-0005-0000-0000-0000F64A0000}"/>
    <cellStyle name="40% - Accent4 3 7 2 2 2" xfId="27225" xr:uid="{00000000-0005-0000-0000-0000F74A0000}"/>
    <cellStyle name="40% - Accent4 3 7 2 2 3" xfId="16824" xr:uid="{00000000-0005-0000-0000-0000F84A0000}"/>
    <cellStyle name="40% - Accent4 3 7 2 3" xfId="6421" xr:uid="{00000000-0005-0000-0000-0000F94A0000}"/>
    <cellStyle name="40% - Accent4 3 7 2 3 2" xfId="23617" xr:uid="{00000000-0005-0000-0000-0000FA4A0000}"/>
    <cellStyle name="40% - Accent4 3 7 2 4" xfId="20460" xr:uid="{00000000-0005-0000-0000-0000FB4A0000}"/>
    <cellStyle name="40% - Accent4 3 7 2 5" xfId="13216" xr:uid="{00000000-0005-0000-0000-0000FC4A0000}"/>
    <cellStyle name="40% - Accent4 3 7 3" xfId="8444" xr:uid="{00000000-0005-0000-0000-0000FD4A0000}"/>
    <cellStyle name="40% - Accent4 3 7 3 2" xfId="25640" xr:uid="{00000000-0005-0000-0000-0000FE4A0000}"/>
    <cellStyle name="40% - Accent4 3 7 3 3" xfId="15239" xr:uid="{00000000-0005-0000-0000-0000FF4A0000}"/>
    <cellStyle name="40% - Accent4 3 7 4" xfId="4836" xr:uid="{00000000-0005-0000-0000-0000004B0000}"/>
    <cellStyle name="40% - Accent4 3 7 4 2" xfId="22032" xr:uid="{00000000-0005-0000-0000-0000014B0000}"/>
    <cellStyle name="40% - Accent4 3 7 5" xfId="18875" xr:uid="{00000000-0005-0000-0000-0000024B0000}"/>
    <cellStyle name="40% - Accent4 3 7 6" xfId="11631" xr:uid="{00000000-0005-0000-0000-0000034B0000}"/>
    <cellStyle name="40% - Accent4 3 8" xfId="2146" xr:uid="{00000000-0005-0000-0000-0000044B0000}"/>
    <cellStyle name="40% - Accent4 3 8 2" xfId="8912" xr:uid="{00000000-0005-0000-0000-0000054B0000}"/>
    <cellStyle name="40% - Accent4 3 8 2 2" xfId="26108" xr:uid="{00000000-0005-0000-0000-0000064B0000}"/>
    <cellStyle name="40% - Accent4 3 8 2 3" xfId="15707" xr:uid="{00000000-0005-0000-0000-0000074B0000}"/>
    <cellStyle name="40% - Accent4 3 8 3" xfId="5304" xr:uid="{00000000-0005-0000-0000-0000084B0000}"/>
    <cellStyle name="40% - Accent4 3 8 3 2" xfId="22500" xr:uid="{00000000-0005-0000-0000-0000094B0000}"/>
    <cellStyle name="40% - Accent4 3 8 4" xfId="19343" xr:uid="{00000000-0005-0000-0000-00000A4B0000}"/>
    <cellStyle name="40% - Accent4 3 8 5" xfId="12099" xr:uid="{00000000-0005-0000-0000-00000B4B0000}"/>
    <cellStyle name="40% - Accent4 3 9" xfId="563" xr:uid="{00000000-0005-0000-0000-00000C4B0000}"/>
    <cellStyle name="40% - Accent4 3 9 2" xfId="7332" xr:uid="{00000000-0005-0000-0000-00000D4B0000}"/>
    <cellStyle name="40% - Accent4 3 9 2 2" xfId="24528" xr:uid="{00000000-0005-0000-0000-00000E4B0000}"/>
    <cellStyle name="40% - Accent4 3 9 3" xfId="17763" xr:uid="{00000000-0005-0000-0000-00000F4B0000}"/>
    <cellStyle name="40% - Accent4 3 9 4" xfId="14127" xr:uid="{00000000-0005-0000-0000-0000104B0000}"/>
    <cellStyle name="40% - Accent4 4" xfId="106" xr:uid="{00000000-0005-0000-0000-0000114B0000}"/>
    <cellStyle name="40% - Accent4 4 10" xfId="6881" xr:uid="{00000000-0005-0000-0000-0000124B0000}"/>
    <cellStyle name="40% - Accent4 4 10 2" xfId="24077" xr:uid="{00000000-0005-0000-0000-0000134B0000}"/>
    <cellStyle name="40% - Accent4 4 10 3" xfId="13676" xr:uid="{00000000-0005-0000-0000-0000144B0000}"/>
    <cellStyle name="40% - Accent4 4 11" xfId="3752" xr:uid="{00000000-0005-0000-0000-0000154B0000}"/>
    <cellStyle name="40% - Accent4 4 11 2" xfId="20948" xr:uid="{00000000-0005-0000-0000-0000164B0000}"/>
    <cellStyle name="40% - Accent4 4 12" xfId="17312" xr:uid="{00000000-0005-0000-0000-0000174B0000}"/>
    <cellStyle name="40% - Accent4 4 13" xfId="27759" xr:uid="{00000000-0005-0000-0000-0000184B0000}"/>
    <cellStyle name="40% - Accent4 4 14" xfId="10547" xr:uid="{00000000-0005-0000-0000-0000194B0000}"/>
    <cellStyle name="40% - Accent4 4 2" xfId="310" xr:uid="{00000000-0005-0000-0000-00001A4B0000}"/>
    <cellStyle name="40% - Accent4 4 2 10" xfId="27845" xr:uid="{00000000-0005-0000-0000-00001B4B0000}"/>
    <cellStyle name="40% - Accent4 4 2 11" xfId="10633" xr:uid="{00000000-0005-0000-0000-00001C4B0000}"/>
    <cellStyle name="40% - Accent4 4 2 2" xfId="1085" xr:uid="{00000000-0005-0000-0000-00001D4B0000}"/>
    <cellStyle name="40% - Accent4 4 2 2 2" xfId="2698" xr:uid="{00000000-0005-0000-0000-00001E4B0000}"/>
    <cellStyle name="40% - Accent4 4 2 2 2 2" xfId="9463" xr:uid="{00000000-0005-0000-0000-00001F4B0000}"/>
    <cellStyle name="40% - Accent4 4 2 2 2 2 2" xfId="26659" xr:uid="{00000000-0005-0000-0000-0000204B0000}"/>
    <cellStyle name="40% - Accent4 4 2 2 2 2 3" xfId="16258" xr:uid="{00000000-0005-0000-0000-0000214B0000}"/>
    <cellStyle name="40% - Accent4 4 2 2 2 3" xfId="5855" xr:uid="{00000000-0005-0000-0000-0000224B0000}"/>
    <cellStyle name="40% - Accent4 4 2 2 2 3 2" xfId="23051" xr:uid="{00000000-0005-0000-0000-0000234B0000}"/>
    <cellStyle name="40% - Accent4 4 2 2 2 4" xfId="19894" xr:uid="{00000000-0005-0000-0000-0000244B0000}"/>
    <cellStyle name="40% - Accent4 4 2 2 2 5" xfId="12650" xr:uid="{00000000-0005-0000-0000-0000254B0000}"/>
    <cellStyle name="40% - Accent4 4 2 2 3" xfId="7854" xr:uid="{00000000-0005-0000-0000-0000264B0000}"/>
    <cellStyle name="40% - Accent4 4 2 2 3 2" xfId="25050" xr:uid="{00000000-0005-0000-0000-0000274B0000}"/>
    <cellStyle name="40% - Accent4 4 2 2 3 3" xfId="14649" xr:uid="{00000000-0005-0000-0000-0000284B0000}"/>
    <cellStyle name="40% - Accent4 4 2 2 4" xfId="4246" xr:uid="{00000000-0005-0000-0000-0000294B0000}"/>
    <cellStyle name="40% - Accent4 4 2 2 4 2" xfId="21442" xr:uid="{00000000-0005-0000-0000-00002A4B0000}"/>
    <cellStyle name="40% - Accent4 4 2 2 5" xfId="18285" xr:uid="{00000000-0005-0000-0000-00002B4B0000}"/>
    <cellStyle name="40% - Accent4 4 2 2 6" xfId="11041" xr:uid="{00000000-0005-0000-0000-00002C4B0000}"/>
    <cellStyle name="40% - Accent4 4 2 3" xfId="1493" xr:uid="{00000000-0005-0000-0000-00002D4B0000}"/>
    <cellStyle name="40% - Accent4 4 2 3 2" xfId="3094" xr:uid="{00000000-0005-0000-0000-00002E4B0000}"/>
    <cellStyle name="40% - Accent4 4 2 3 2 2" xfId="9859" xr:uid="{00000000-0005-0000-0000-00002F4B0000}"/>
    <cellStyle name="40% - Accent4 4 2 3 2 2 2" xfId="27055" xr:uid="{00000000-0005-0000-0000-0000304B0000}"/>
    <cellStyle name="40% - Accent4 4 2 3 2 2 3" xfId="16654" xr:uid="{00000000-0005-0000-0000-0000314B0000}"/>
    <cellStyle name="40% - Accent4 4 2 3 2 3" xfId="6251" xr:uid="{00000000-0005-0000-0000-0000324B0000}"/>
    <cellStyle name="40% - Accent4 4 2 3 2 3 2" xfId="23447" xr:uid="{00000000-0005-0000-0000-0000334B0000}"/>
    <cellStyle name="40% - Accent4 4 2 3 2 4" xfId="20290" xr:uid="{00000000-0005-0000-0000-0000344B0000}"/>
    <cellStyle name="40% - Accent4 4 2 3 2 5" xfId="13046" xr:uid="{00000000-0005-0000-0000-0000354B0000}"/>
    <cellStyle name="40% - Accent4 4 2 3 3" xfId="8262" xr:uid="{00000000-0005-0000-0000-0000364B0000}"/>
    <cellStyle name="40% - Accent4 4 2 3 3 2" xfId="25458" xr:uid="{00000000-0005-0000-0000-0000374B0000}"/>
    <cellStyle name="40% - Accent4 4 2 3 3 3" xfId="15057" xr:uid="{00000000-0005-0000-0000-0000384B0000}"/>
    <cellStyle name="40% - Accent4 4 2 3 4" xfId="4654" xr:uid="{00000000-0005-0000-0000-0000394B0000}"/>
    <cellStyle name="40% - Accent4 4 2 3 4 2" xfId="21850" xr:uid="{00000000-0005-0000-0000-00003A4B0000}"/>
    <cellStyle name="40% - Accent4 4 2 3 5" xfId="18693" xr:uid="{00000000-0005-0000-0000-00003B4B0000}"/>
    <cellStyle name="40% - Accent4 4 2 3 6" xfId="11449" xr:uid="{00000000-0005-0000-0000-00003C4B0000}"/>
    <cellStyle name="40% - Accent4 4 2 4" xfId="1901" xr:uid="{00000000-0005-0000-0000-00003D4B0000}"/>
    <cellStyle name="40% - Accent4 4 2 4 2" xfId="3490" xr:uid="{00000000-0005-0000-0000-00003E4B0000}"/>
    <cellStyle name="40% - Accent4 4 2 4 2 2" xfId="10255" xr:uid="{00000000-0005-0000-0000-00003F4B0000}"/>
    <cellStyle name="40% - Accent4 4 2 4 2 2 2" xfId="27451" xr:uid="{00000000-0005-0000-0000-0000404B0000}"/>
    <cellStyle name="40% - Accent4 4 2 4 2 2 3" xfId="17050" xr:uid="{00000000-0005-0000-0000-0000414B0000}"/>
    <cellStyle name="40% - Accent4 4 2 4 2 3" xfId="6647" xr:uid="{00000000-0005-0000-0000-0000424B0000}"/>
    <cellStyle name="40% - Accent4 4 2 4 2 3 2" xfId="23843" xr:uid="{00000000-0005-0000-0000-0000434B0000}"/>
    <cellStyle name="40% - Accent4 4 2 4 2 4" xfId="20686" xr:uid="{00000000-0005-0000-0000-0000444B0000}"/>
    <cellStyle name="40% - Accent4 4 2 4 2 5" xfId="13442" xr:uid="{00000000-0005-0000-0000-0000454B0000}"/>
    <cellStyle name="40% - Accent4 4 2 4 3" xfId="8670" xr:uid="{00000000-0005-0000-0000-0000464B0000}"/>
    <cellStyle name="40% - Accent4 4 2 4 3 2" xfId="25866" xr:uid="{00000000-0005-0000-0000-0000474B0000}"/>
    <cellStyle name="40% - Accent4 4 2 4 3 3" xfId="15465" xr:uid="{00000000-0005-0000-0000-0000484B0000}"/>
    <cellStyle name="40% - Accent4 4 2 4 4" xfId="5062" xr:uid="{00000000-0005-0000-0000-0000494B0000}"/>
    <cellStyle name="40% - Accent4 4 2 4 4 2" xfId="22258" xr:uid="{00000000-0005-0000-0000-00004A4B0000}"/>
    <cellStyle name="40% - Accent4 4 2 4 5" xfId="19101" xr:uid="{00000000-0005-0000-0000-00004B4B0000}"/>
    <cellStyle name="40% - Accent4 4 2 4 6" xfId="11857" xr:uid="{00000000-0005-0000-0000-00004C4B0000}"/>
    <cellStyle name="40% - Accent4 4 2 5" xfId="2260" xr:uid="{00000000-0005-0000-0000-00004D4B0000}"/>
    <cellStyle name="40% - Accent4 4 2 5 2" xfId="9026" xr:uid="{00000000-0005-0000-0000-00004E4B0000}"/>
    <cellStyle name="40% - Accent4 4 2 5 2 2" xfId="26222" xr:uid="{00000000-0005-0000-0000-00004F4B0000}"/>
    <cellStyle name="40% - Accent4 4 2 5 2 3" xfId="15821" xr:uid="{00000000-0005-0000-0000-0000504B0000}"/>
    <cellStyle name="40% - Accent4 4 2 5 3" xfId="5418" xr:uid="{00000000-0005-0000-0000-0000514B0000}"/>
    <cellStyle name="40% - Accent4 4 2 5 3 2" xfId="22614" xr:uid="{00000000-0005-0000-0000-0000524B0000}"/>
    <cellStyle name="40% - Accent4 4 2 5 4" xfId="19457" xr:uid="{00000000-0005-0000-0000-0000534B0000}"/>
    <cellStyle name="40% - Accent4 4 2 5 5" xfId="12213" xr:uid="{00000000-0005-0000-0000-0000544B0000}"/>
    <cellStyle name="40% - Accent4 4 2 6" xfId="677" xr:uid="{00000000-0005-0000-0000-0000554B0000}"/>
    <cellStyle name="40% - Accent4 4 2 6 2" xfId="7446" xr:uid="{00000000-0005-0000-0000-0000564B0000}"/>
    <cellStyle name="40% - Accent4 4 2 6 2 2" xfId="24642" xr:uid="{00000000-0005-0000-0000-0000574B0000}"/>
    <cellStyle name="40% - Accent4 4 2 6 3" xfId="17877" xr:uid="{00000000-0005-0000-0000-0000584B0000}"/>
    <cellStyle name="40% - Accent4 4 2 6 4" xfId="14241" xr:uid="{00000000-0005-0000-0000-0000594B0000}"/>
    <cellStyle name="40% - Accent4 4 2 7" xfId="7079" xr:uid="{00000000-0005-0000-0000-00005A4B0000}"/>
    <cellStyle name="40% - Accent4 4 2 7 2" xfId="24275" xr:uid="{00000000-0005-0000-0000-00005B4B0000}"/>
    <cellStyle name="40% - Accent4 4 2 7 3" xfId="13874" xr:uid="{00000000-0005-0000-0000-00005C4B0000}"/>
    <cellStyle name="40% - Accent4 4 2 8" xfId="3838" xr:uid="{00000000-0005-0000-0000-00005D4B0000}"/>
    <cellStyle name="40% - Accent4 4 2 8 2" xfId="21034" xr:uid="{00000000-0005-0000-0000-00005E4B0000}"/>
    <cellStyle name="40% - Accent4 4 2 9" xfId="17510" xr:uid="{00000000-0005-0000-0000-00005F4B0000}"/>
    <cellStyle name="40% - Accent4 4 3" xfId="408" xr:uid="{00000000-0005-0000-0000-0000604B0000}"/>
    <cellStyle name="40% - Accent4 4 3 10" xfId="27943" xr:uid="{00000000-0005-0000-0000-0000614B0000}"/>
    <cellStyle name="40% - Accent4 4 3 11" xfId="10731" xr:uid="{00000000-0005-0000-0000-0000624B0000}"/>
    <cellStyle name="40% - Accent4 4 3 2" xfId="1183" xr:uid="{00000000-0005-0000-0000-0000634B0000}"/>
    <cellStyle name="40% - Accent4 4 3 2 2" xfId="2796" xr:uid="{00000000-0005-0000-0000-0000644B0000}"/>
    <cellStyle name="40% - Accent4 4 3 2 2 2" xfId="9561" xr:uid="{00000000-0005-0000-0000-0000654B0000}"/>
    <cellStyle name="40% - Accent4 4 3 2 2 2 2" xfId="26757" xr:uid="{00000000-0005-0000-0000-0000664B0000}"/>
    <cellStyle name="40% - Accent4 4 3 2 2 2 3" xfId="16356" xr:uid="{00000000-0005-0000-0000-0000674B0000}"/>
    <cellStyle name="40% - Accent4 4 3 2 2 3" xfId="5953" xr:uid="{00000000-0005-0000-0000-0000684B0000}"/>
    <cellStyle name="40% - Accent4 4 3 2 2 3 2" xfId="23149" xr:uid="{00000000-0005-0000-0000-0000694B0000}"/>
    <cellStyle name="40% - Accent4 4 3 2 2 4" xfId="19992" xr:uid="{00000000-0005-0000-0000-00006A4B0000}"/>
    <cellStyle name="40% - Accent4 4 3 2 2 5" xfId="12748" xr:uid="{00000000-0005-0000-0000-00006B4B0000}"/>
    <cellStyle name="40% - Accent4 4 3 2 3" xfId="7952" xr:uid="{00000000-0005-0000-0000-00006C4B0000}"/>
    <cellStyle name="40% - Accent4 4 3 2 3 2" xfId="25148" xr:uid="{00000000-0005-0000-0000-00006D4B0000}"/>
    <cellStyle name="40% - Accent4 4 3 2 3 3" xfId="14747" xr:uid="{00000000-0005-0000-0000-00006E4B0000}"/>
    <cellStyle name="40% - Accent4 4 3 2 4" xfId="4344" xr:uid="{00000000-0005-0000-0000-00006F4B0000}"/>
    <cellStyle name="40% - Accent4 4 3 2 4 2" xfId="21540" xr:uid="{00000000-0005-0000-0000-0000704B0000}"/>
    <cellStyle name="40% - Accent4 4 3 2 5" xfId="18383" xr:uid="{00000000-0005-0000-0000-0000714B0000}"/>
    <cellStyle name="40% - Accent4 4 3 2 6" xfId="11139" xr:uid="{00000000-0005-0000-0000-0000724B0000}"/>
    <cellStyle name="40% - Accent4 4 3 3" xfId="1591" xr:uid="{00000000-0005-0000-0000-0000734B0000}"/>
    <cellStyle name="40% - Accent4 4 3 3 2" xfId="3192" xr:uid="{00000000-0005-0000-0000-0000744B0000}"/>
    <cellStyle name="40% - Accent4 4 3 3 2 2" xfId="9957" xr:uid="{00000000-0005-0000-0000-0000754B0000}"/>
    <cellStyle name="40% - Accent4 4 3 3 2 2 2" xfId="27153" xr:uid="{00000000-0005-0000-0000-0000764B0000}"/>
    <cellStyle name="40% - Accent4 4 3 3 2 2 3" xfId="16752" xr:uid="{00000000-0005-0000-0000-0000774B0000}"/>
    <cellStyle name="40% - Accent4 4 3 3 2 3" xfId="6349" xr:uid="{00000000-0005-0000-0000-0000784B0000}"/>
    <cellStyle name="40% - Accent4 4 3 3 2 3 2" xfId="23545" xr:uid="{00000000-0005-0000-0000-0000794B0000}"/>
    <cellStyle name="40% - Accent4 4 3 3 2 4" xfId="20388" xr:uid="{00000000-0005-0000-0000-00007A4B0000}"/>
    <cellStyle name="40% - Accent4 4 3 3 2 5" xfId="13144" xr:uid="{00000000-0005-0000-0000-00007B4B0000}"/>
    <cellStyle name="40% - Accent4 4 3 3 3" xfId="8360" xr:uid="{00000000-0005-0000-0000-00007C4B0000}"/>
    <cellStyle name="40% - Accent4 4 3 3 3 2" xfId="25556" xr:uid="{00000000-0005-0000-0000-00007D4B0000}"/>
    <cellStyle name="40% - Accent4 4 3 3 3 3" xfId="15155" xr:uid="{00000000-0005-0000-0000-00007E4B0000}"/>
    <cellStyle name="40% - Accent4 4 3 3 4" xfId="4752" xr:uid="{00000000-0005-0000-0000-00007F4B0000}"/>
    <cellStyle name="40% - Accent4 4 3 3 4 2" xfId="21948" xr:uid="{00000000-0005-0000-0000-0000804B0000}"/>
    <cellStyle name="40% - Accent4 4 3 3 5" xfId="18791" xr:uid="{00000000-0005-0000-0000-0000814B0000}"/>
    <cellStyle name="40% - Accent4 4 3 3 6" xfId="11547" xr:uid="{00000000-0005-0000-0000-0000824B0000}"/>
    <cellStyle name="40% - Accent4 4 3 4" xfId="1999" xr:uid="{00000000-0005-0000-0000-0000834B0000}"/>
    <cellStyle name="40% - Accent4 4 3 4 2" xfId="3588" xr:uid="{00000000-0005-0000-0000-0000844B0000}"/>
    <cellStyle name="40% - Accent4 4 3 4 2 2" xfId="10353" xr:uid="{00000000-0005-0000-0000-0000854B0000}"/>
    <cellStyle name="40% - Accent4 4 3 4 2 2 2" xfId="27549" xr:uid="{00000000-0005-0000-0000-0000864B0000}"/>
    <cellStyle name="40% - Accent4 4 3 4 2 2 3" xfId="17148" xr:uid="{00000000-0005-0000-0000-0000874B0000}"/>
    <cellStyle name="40% - Accent4 4 3 4 2 3" xfId="6745" xr:uid="{00000000-0005-0000-0000-0000884B0000}"/>
    <cellStyle name="40% - Accent4 4 3 4 2 3 2" xfId="23941" xr:uid="{00000000-0005-0000-0000-0000894B0000}"/>
    <cellStyle name="40% - Accent4 4 3 4 2 4" xfId="20784" xr:uid="{00000000-0005-0000-0000-00008A4B0000}"/>
    <cellStyle name="40% - Accent4 4 3 4 2 5" xfId="13540" xr:uid="{00000000-0005-0000-0000-00008B4B0000}"/>
    <cellStyle name="40% - Accent4 4 3 4 3" xfId="8768" xr:uid="{00000000-0005-0000-0000-00008C4B0000}"/>
    <cellStyle name="40% - Accent4 4 3 4 3 2" xfId="25964" xr:uid="{00000000-0005-0000-0000-00008D4B0000}"/>
    <cellStyle name="40% - Accent4 4 3 4 3 3" xfId="15563" xr:uid="{00000000-0005-0000-0000-00008E4B0000}"/>
    <cellStyle name="40% - Accent4 4 3 4 4" xfId="5160" xr:uid="{00000000-0005-0000-0000-00008F4B0000}"/>
    <cellStyle name="40% - Accent4 4 3 4 4 2" xfId="22356" xr:uid="{00000000-0005-0000-0000-0000904B0000}"/>
    <cellStyle name="40% - Accent4 4 3 4 5" xfId="19199" xr:uid="{00000000-0005-0000-0000-0000914B0000}"/>
    <cellStyle name="40% - Accent4 4 3 4 6" xfId="11955" xr:uid="{00000000-0005-0000-0000-0000924B0000}"/>
    <cellStyle name="40% - Accent4 4 3 5" xfId="2358" xr:uid="{00000000-0005-0000-0000-0000934B0000}"/>
    <cellStyle name="40% - Accent4 4 3 5 2" xfId="9124" xr:uid="{00000000-0005-0000-0000-0000944B0000}"/>
    <cellStyle name="40% - Accent4 4 3 5 2 2" xfId="26320" xr:uid="{00000000-0005-0000-0000-0000954B0000}"/>
    <cellStyle name="40% - Accent4 4 3 5 2 3" xfId="15919" xr:uid="{00000000-0005-0000-0000-0000964B0000}"/>
    <cellStyle name="40% - Accent4 4 3 5 3" xfId="5516" xr:uid="{00000000-0005-0000-0000-0000974B0000}"/>
    <cellStyle name="40% - Accent4 4 3 5 3 2" xfId="22712" xr:uid="{00000000-0005-0000-0000-0000984B0000}"/>
    <cellStyle name="40% - Accent4 4 3 5 4" xfId="19555" xr:uid="{00000000-0005-0000-0000-0000994B0000}"/>
    <cellStyle name="40% - Accent4 4 3 5 5" xfId="12311" xr:uid="{00000000-0005-0000-0000-00009A4B0000}"/>
    <cellStyle name="40% - Accent4 4 3 6" xfId="775" xr:uid="{00000000-0005-0000-0000-00009B4B0000}"/>
    <cellStyle name="40% - Accent4 4 3 6 2" xfId="7544" xr:uid="{00000000-0005-0000-0000-00009C4B0000}"/>
    <cellStyle name="40% - Accent4 4 3 6 2 2" xfId="24740" xr:uid="{00000000-0005-0000-0000-00009D4B0000}"/>
    <cellStyle name="40% - Accent4 4 3 6 3" xfId="17975" xr:uid="{00000000-0005-0000-0000-00009E4B0000}"/>
    <cellStyle name="40% - Accent4 4 3 6 4" xfId="14339" xr:uid="{00000000-0005-0000-0000-00009F4B0000}"/>
    <cellStyle name="40% - Accent4 4 3 7" xfId="7177" xr:uid="{00000000-0005-0000-0000-0000A04B0000}"/>
    <cellStyle name="40% - Accent4 4 3 7 2" xfId="24373" xr:uid="{00000000-0005-0000-0000-0000A14B0000}"/>
    <cellStyle name="40% - Accent4 4 3 7 3" xfId="13972" xr:uid="{00000000-0005-0000-0000-0000A24B0000}"/>
    <cellStyle name="40% - Accent4 4 3 8" xfId="3936" xr:uid="{00000000-0005-0000-0000-0000A34B0000}"/>
    <cellStyle name="40% - Accent4 4 3 8 2" xfId="21132" xr:uid="{00000000-0005-0000-0000-0000A44B0000}"/>
    <cellStyle name="40% - Accent4 4 3 9" xfId="17608" xr:uid="{00000000-0005-0000-0000-0000A54B0000}"/>
    <cellStyle name="40% - Accent4 4 4" xfId="224" xr:uid="{00000000-0005-0000-0000-0000A64B0000}"/>
    <cellStyle name="40% - Accent4 4 4 2" xfId="1407" xr:uid="{00000000-0005-0000-0000-0000A74B0000}"/>
    <cellStyle name="40% - Accent4 4 4 2 2" xfId="3008" xr:uid="{00000000-0005-0000-0000-0000A84B0000}"/>
    <cellStyle name="40% - Accent4 4 4 2 2 2" xfId="9773" xr:uid="{00000000-0005-0000-0000-0000A94B0000}"/>
    <cellStyle name="40% - Accent4 4 4 2 2 2 2" xfId="26969" xr:uid="{00000000-0005-0000-0000-0000AA4B0000}"/>
    <cellStyle name="40% - Accent4 4 4 2 2 2 3" xfId="16568" xr:uid="{00000000-0005-0000-0000-0000AB4B0000}"/>
    <cellStyle name="40% - Accent4 4 4 2 2 3" xfId="6165" xr:uid="{00000000-0005-0000-0000-0000AC4B0000}"/>
    <cellStyle name="40% - Accent4 4 4 2 2 3 2" xfId="23361" xr:uid="{00000000-0005-0000-0000-0000AD4B0000}"/>
    <cellStyle name="40% - Accent4 4 4 2 2 4" xfId="20204" xr:uid="{00000000-0005-0000-0000-0000AE4B0000}"/>
    <cellStyle name="40% - Accent4 4 4 2 2 5" xfId="12960" xr:uid="{00000000-0005-0000-0000-0000AF4B0000}"/>
    <cellStyle name="40% - Accent4 4 4 2 3" xfId="8176" xr:uid="{00000000-0005-0000-0000-0000B04B0000}"/>
    <cellStyle name="40% - Accent4 4 4 2 3 2" xfId="25372" xr:uid="{00000000-0005-0000-0000-0000B14B0000}"/>
    <cellStyle name="40% - Accent4 4 4 2 3 3" xfId="14971" xr:uid="{00000000-0005-0000-0000-0000B24B0000}"/>
    <cellStyle name="40% - Accent4 4 4 2 4" xfId="4568" xr:uid="{00000000-0005-0000-0000-0000B34B0000}"/>
    <cellStyle name="40% - Accent4 4 4 2 4 2" xfId="21764" xr:uid="{00000000-0005-0000-0000-0000B44B0000}"/>
    <cellStyle name="40% - Accent4 4 4 2 5" xfId="18607" xr:uid="{00000000-0005-0000-0000-0000B54B0000}"/>
    <cellStyle name="40% - Accent4 4 4 2 6" xfId="11363" xr:uid="{00000000-0005-0000-0000-0000B64B0000}"/>
    <cellStyle name="40% - Accent4 4 4 3" xfId="1815" xr:uid="{00000000-0005-0000-0000-0000B74B0000}"/>
    <cellStyle name="40% - Accent4 4 4 3 2" xfId="3404" xr:uid="{00000000-0005-0000-0000-0000B84B0000}"/>
    <cellStyle name="40% - Accent4 4 4 3 2 2" xfId="10169" xr:uid="{00000000-0005-0000-0000-0000B94B0000}"/>
    <cellStyle name="40% - Accent4 4 4 3 2 2 2" xfId="27365" xr:uid="{00000000-0005-0000-0000-0000BA4B0000}"/>
    <cellStyle name="40% - Accent4 4 4 3 2 2 3" xfId="16964" xr:uid="{00000000-0005-0000-0000-0000BB4B0000}"/>
    <cellStyle name="40% - Accent4 4 4 3 2 3" xfId="6561" xr:uid="{00000000-0005-0000-0000-0000BC4B0000}"/>
    <cellStyle name="40% - Accent4 4 4 3 2 3 2" xfId="23757" xr:uid="{00000000-0005-0000-0000-0000BD4B0000}"/>
    <cellStyle name="40% - Accent4 4 4 3 2 4" xfId="20600" xr:uid="{00000000-0005-0000-0000-0000BE4B0000}"/>
    <cellStyle name="40% - Accent4 4 4 3 2 5" xfId="13356" xr:uid="{00000000-0005-0000-0000-0000BF4B0000}"/>
    <cellStyle name="40% - Accent4 4 4 3 3" xfId="8584" xr:uid="{00000000-0005-0000-0000-0000C04B0000}"/>
    <cellStyle name="40% - Accent4 4 4 3 3 2" xfId="25780" xr:uid="{00000000-0005-0000-0000-0000C14B0000}"/>
    <cellStyle name="40% - Accent4 4 4 3 3 3" xfId="15379" xr:uid="{00000000-0005-0000-0000-0000C24B0000}"/>
    <cellStyle name="40% - Accent4 4 4 3 4" xfId="4976" xr:uid="{00000000-0005-0000-0000-0000C34B0000}"/>
    <cellStyle name="40% - Accent4 4 4 3 4 2" xfId="22172" xr:uid="{00000000-0005-0000-0000-0000C44B0000}"/>
    <cellStyle name="40% - Accent4 4 4 3 5" xfId="19015" xr:uid="{00000000-0005-0000-0000-0000C54B0000}"/>
    <cellStyle name="40% - Accent4 4 4 3 6" xfId="11771" xr:uid="{00000000-0005-0000-0000-0000C64B0000}"/>
    <cellStyle name="40% - Accent4 4 4 4" xfId="2462" xr:uid="{00000000-0005-0000-0000-0000C74B0000}"/>
    <cellStyle name="40% - Accent4 4 4 4 2" xfId="9227" xr:uid="{00000000-0005-0000-0000-0000C84B0000}"/>
    <cellStyle name="40% - Accent4 4 4 4 2 2" xfId="26423" xr:uid="{00000000-0005-0000-0000-0000C94B0000}"/>
    <cellStyle name="40% - Accent4 4 4 4 2 3" xfId="16022" xr:uid="{00000000-0005-0000-0000-0000CA4B0000}"/>
    <cellStyle name="40% - Accent4 4 4 4 3" xfId="5619" xr:uid="{00000000-0005-0000-0000-0000CB4B0000}"/>
    <cellStyle name="40% - Accent4 4 4 4 3 2" xfId="22815" xr:uid="{00000000-0005-0000-0000-0000CC4B0000}"/>
    <cellStyle name="40% - Accent4 4 4 4 4" xfId="19658" xr:uid="{00000000-0005-0000-0000-0000CD4B0000}"/>
    <cellStyle name="40% - Accent4 4 4 4 5" xfId="12414" xr:uid="{00000000-0005-0000-0000-0000CE4B0000}"/>
    <cellStyle name="40% - Accent4 4 4 5" xfId="999" xr:uid="{00000000-0005-0000-0000-0000CF4B0000}"/>
    <cellStyle name="40% - Accent4 4 4 5 2" xfId="7768" xr:uid="{00000000-0005-0000-0000-0000D04B0000}"/>
    <cellStyle name="40% - Accent4 4 4 5 2 2" xfId="24964" xr:uid="{00000000-0005-0000-0000-0000D14B0000}"/>
    <cellStyle name="40% - Accent4 4 4 5 3" xfId="18199" xr:uid="{00000000-0005-0000-0000-0000D24B0000}"/>
    <cellStyle name="40% - Accent4 4 4 5 4" xfId="14563" xr:uid="{00000000-0005-0000-0000-0000D34B0000}"/>
    <cellStyle name="40% - Accent4 4 4 6" xfId="6993" xr:uid="{00000000-0005-0000-0000-0000D44B0000}"/>
    <cellStyle name="40% - Accent4 4 4 6 2" xfId="24189" xr:uid="{00000000-0005-0000-0000-0000D54B0000}"/>
    <cellStyle name="40% - Accent4 4 4 6 3" xfId="13788" xr:uid="{00000000-0005-0000-0000-0000D64B0000}"/>
    <cellStyle name="40% - Accent4 4 4 7" xfId="4160" xr:uid="{00000000-0005-0000-0000-0000D74B0000}"/>
    <cellStyle name="40% - Accent4 4 4 7 2" xfId="21356" xr:uid="{00000000-0005-0000-0000-0000D84B0000}"/>
    <cellStyle name="40% - Accent4 4 4 8" xfId="17424" xr:uid="{00000000-0005-0000-0000-0000D94B0000}"/>
    <cellStyle name="40% - Accent4 4 4 9" xfId="10955" xr:uid="{00000000-0005-0000-0000-0000DA4B0000}"/>
    <cellStyle name="40% - Accent4 4 5" xfId="887" xr:uid="{00000000-0005-0000-0000-0000DB4B0000}"/>
    <cellStyle name="40% - Accent4 4 5 2" xfId="2585" xr:uid="{00000000-0005-0000-0000-0000DC4B0000}"/>
    <cellStyle name="40% - Accent4 4 5 2 2" xfId="9350" xr:uid="{00000000-0005-0000-0000-0000DD4B0000}"/>
    <cellStyle name="40% - Accent4 4 5 2 2 2" xfId="26546" xr:uid="{00000000-0005-0000-0000-0000DE4B0000}"/>
    <cellStyle name="40% - Accent4 4 5 2 2 3" xfId="16145" xr:uid="{00000000-0005-0000-0000-0000DF4B0000}"/>
    <cellStyle name="40% - Accent4 4 5 2 3" xfId="5742" xr:uid="{00000000-0005-0000-0000-0000E04B0000}"/>
    <cellStyle name="40% - Accent4 4 5 2 3 2" xfId="22938" xr:uid="{00000000-0005-0000-0000-0000E14B0000}"/>
    <cellStyle name="40% - Accent4 4 5 2 4" xfId="19781" xr:uid="{00000000-0005-0000-0000-0000E24B0000}"/>
    <cellStyle name="40% - Accent4 4 5 2 5" xfId="12537" xr:uid="{00000000-0005-0000-0000-0000E34B0000}"/>
    <cellStyle name="40% - Accent4 4 5 3" xfId="7656" xr:uid="{00000000-0005-0000-0000-0000E44B0000}"/>
    <cellStyle name="40% - Accent4 4 5 3 2" xfId="24852" xr:uid="{00000000-0005-0000-0000-0000E54B0000}"/>
    <cellStyle name="40% - Accent4 4 5 3 3" xfId="14451" xr:uid="{00000000-0005-0000-0000-0000E64B0000}"/>
    <cellStyle name="40% - Accent4 4 5 4" xfId="4048" xr:uid="{00000000-0005-0000-0000-0000E74B0000}"/>
    <cellStyle name="40% - Accent4 4 5 4 2" xfId="21244" xr:uid="{00000000-0005-0000-0000-0000E84B0000}"/>
    <cellStyle name="40% - Accent4 4 5 5" xfId="18087" xr:uid="{00000000-0005-0000-0000-0000E94B0000}"/>
    <cellStyle name="40% - Accent4 4 5 6" xfId="10843" xr:uid="{00000000-0005-0000-0000-0000EA4B0000}"/>
    <cellStyle name="40% - Accent4 4 6" xfId="1295" xr:uid="{00000000-0005-0000-0000-0000EB4B0000}"/>
    <cellStyle name="40% - Accent4 4 6 2" xfId="2896" xr:uid="{00000000-0005-0000-0000-0000EC4B0000}"/>
    <cellStyle name="40% - Accent4 4 6 2 2" xfId="9661" xr:uid="{00000000-0005-0000-0000-0000ED4B0000}"/>
    <cellStyle name="40% - Accent4 4 6 2 2 2" xfId="26857" xr:uid="{00000000-0005-0000-0000-0000EE4B0000}"/>
    <cellStyle name="40% - Accent4 4 6 2 2 3" xfId="16456" xr:uid="{00000000-0005-0000-0000-0000EF4B0000}"/>
    <cellStyle name="40% - Accent4 4 6 2 3" xfId="6053" xr:uid="{00000000-0005-0000-0000-0000F04B0000}"/>
    <cellStyle name="40% - Accent4 4 6 2 3 2" xfId="23249" xr:uid="{00000000-0005-0000-0000-0000F14B0000}"/>
    <cellStyle name="40% - Accent4 4 6 2 4" xfId="20092" xr:uid="{00000000-0005-0000-0000-0000F24B0000}"/>
    <cellStyle name="40% - Accent4 4 6 2 5" xfId="12848" xr:uid="{00000000-0005-0000-0000-0000F34B0000}"/>
    <cellStyle name="40% - Accent4 4 6 3" xfId="8064" xr:uid="{00000000-0005-0000-0000-0000F44B0000}"/>
    <cellStyle name="40% - Accent4 4 6 3 2" xfId="25260" xr:uid="{00000000-0005-0000-0000-0000F54B0000}"/>
    <cellStyle name="40% - Accent4 4 6 3 3" xfId="14859" xr:uid="{00000000-0005-0000-0000-0000F64B0000}"/>
    <cellStyle name="40% - Accent4 4 6 4" xfId="4456" xr:uid="{00000000-0005-0000-0000-0000F74B0000}"/>
    <cellStyle name="40% - Accent4 4 6 4 2" xfId="21652" xr:uid="{00000000-0005-0000-0000-0000F84B0000}"/>
    <cellStyle name="40% - Accent4 4 6 5" xfId="18495" xr:uid="{00000000-0005-0000-0000-0000F94B0000}"/>
    <cellStyle name="40% - Accent4 4 6 6" xfId="11251" xr:uid="{00000000-0005-0000-0000-0000FA4B0000}"/>
    <cellStyle name="40% - Accent4 4 7" xfId="1703" xr:uid="{00000000-0005-0000-0000-0000FB4B0000}"/>
    <cellStyle name="40% - Accent4 4 7 2" xfId="3292" xr:uid="{00000000-0005-0000-0000-0000FC4B0000}"/>
    <cellStyle name="40% - Accent4 4 7 2 2" xfId="10057" xr:uid="{00000000-0005-0000-0000-0000FD4B0000}"/>
    <cellStyle name="40% - Accent4 4 7 2 2 2" xfId="27253" xr:uid="{00000000-0005-0000-0000-0000FE4B0000}"/>
    <cellStyle name="40% - Accent4 4 7 2 2 3" xfId="16852" xr:uid="{00000000-0005-0000-0000-0000FF4B0000}"/>
    <cellStyle name="40% - Accent4 4 7 2 3" xfId="6449" xr:uid="{00000000-0005-0000-0000-0000004C0000}"/>
    <cellStyle name="40% - Accent4 4 7 2 3 2" xfId="23645" xr:uid="{00000000-0005-0000-0000-0000014C0000}"/>
    <cellStyle name="40% - Accent4 4 7 2 4" xfId="20488" xr:uid="{00000000-0005-0000-0000-0000024C0000}"/>
    <cellStyle name="40% - Accent4 4 7 2 5" xfId="13244" xr:uid="{00000000-0005-0000-0000-0000034C0000}"/>
    <cellStyle name="40% - Accent4 4 7 3" xfId="8472" xr:uid="{00000000-0005-0000-0000-0000044C0000}"/>
    <cellStyle name="40% - Accent4 4 7 3 2" xfId="25668" xr:uid="{00000000-0005-0000-0000-0000054C0000}"/>
    <cellStyle name="40% - Accent4 4 7 3 3" xfId="15267" xr:uid="{00000000-0005-0000-0000-0000064C0000}"/>
    <cellStyle name="40% - Accent4 4 7 4" xfId="4864" xr:uid="{00000000-0005-0000-0000-0000074C0000}"/>
    <cellStyle name="40% - Accent4 4 7 4 2" xfId="22060" xr:uid="{00000000-0005-0000-0000-0000084C0000}"/>
    <cellStyle name="40% - Accent4 4 7 5" xfId="18903" xr:uid="{00000000-0005-0000-0000-0000094C0000}"/>
    <cellStyle name="40% - Accent4 4 7 6" xfId="11659" xr:uid="{00000000-0005-0000-0000-00000A4C0000}"/>
    <cellStyle name="40% - Accent4 4 8" xfId="2174" xr:uid="{00000000-0005-0000-0000-00000B4C0000}"/>
    <cellStyle name="40% - Accent4 4 8 2" xfId="8940" xr:uid="{00000000-0005-0000-0000-00000C4C0000}"/>
    <cellStyle name="40% - Accent4 4 8 2 2" xfId="26136" xr:uid="{00000000-0005-0000-0000-00000D4C0000}"/>
    <cellStyle name="40% - Accent4 4 8 2 3" xfId="15735" xr:uid="{00000000-0005-0000-0000-00000E4C0000}"/>
    <cellStyle name="40% - Accent4 4 8 3" xfId="5332" xr:uid="{00000000-0005-0000-0000-00000F4C0000}"/>
    <cellStyle name="40% - Accent4 4 8 3 2" xfId="22528" xr:uid="{00000000-0005-0000-0000-0000104C0000}"/>
    <cellStyle name="40% - Accent4 4 8 4" xfId="19371" xr:uid="{00000000-0005-0000-0000-0000114C0000}"/>
    <cellStyle name="40% - Accent4 4 8 5" xfId="12127" xr:uid="{00000000-0005-0000-0000-0000124C0000}"/>
    <cellStyle name="40% - Accent4 4 9" xfId="591" xr:uid="{00000000-0005-0000-0000-0000134C0000}"/>
    <cellStyle name="40% - Accent4 4 9 2" xfId="7360" xr:uid="{00000000-0005-0000-0000-0000144C0000}"/>
    <cellStyle name="40% - Accent4 4 9 2 2" xfId="24556" xr:uid="{00000000-0005-0000-0000-0000154C0000}"/>
    <cellStyle name="40% - Accent4 4 9 3" xfId="17791" xr:uid="{00000000-0005-0000-0000-0000164C0000}"/>
    <cellStyle name="40% - Accent4 4 9 4" xfId="14155" xr:uid="{00000000-0005-0000-0000-0000174C0000}"/>
    <cellStyle name="40% - Accent4 5" xfId="163" xr:uid="{00000000-0005-0000-0000-0000184C0000}"/>
    <cellStyle name="40% - Accent4 5 10" xfId="27701" xr:uid="{00000000-0005-0000-0000-0000194C0000}"/>
    <cellStyle name="40% - Accent4 5 11" xfId="10489" xr:uid="{00000000-0005-0000-0000-00001A4C0000}"/>
    <cellStyle name="40% - Accent4 5 2" xfId="941" xr:uid="{00000000-0005-0000-0000-00001B4C0000}"/>
    <cellStyle name="40% - Accent4 5 2 2" xfId="2611" xr:uid="{00000000-0005-0000-0000-00001C4C0000}"/>
    <cellStyle name="40% - Accent4 5 2 2 2" xfId="9376" xr:uid="{00000000-0005-0000-0000-00001D4C0000}"/>
    <cellStyle name="40% - Accent4 5 2 2 2 2" xfId="26572" xr:uid="{00000000-0005-0000-0000-00001E4C0000}"/>
    <cellStyle name="40% - Accent4 5 2 2 2 3" xfId="16171" xr:uid="{00000000-0005-0000-0000-00001F4C0000}"/>
    <cellStyle name="40% - Accent4 5 2 2 3" xfId="5768" xr:uid="{00000000-0005-0000-0000-0000204C0000}"/>
    <cellStyle name="40% - Accent4 5 2 2 3 2" xfId="22964" xr:uid="{00000000-0005-0000-0000-0000214C0000}"/>
    <cellStyle name="40% - Accent4 5 2 2 4" xfId="19807" xr:uid="{00000000-0005-0000-0000-0000224C0000}"/>
    <cellStyle name="40% - Accent4 5 2 2 5" xfId="12563" xr:uid="{00000000-0005-0000-0000-0000234C0000}"/>
    <cellStyle name="40% - Accent4 5 2 3" xfId="7710" xr:uid="{00000000-0005-0000-0000-0000244C0000}"/>
    <cellStyle name="40% - Accent4 5 2 3 2" xfId="24906" xr:uid="{00000000-0005-0000-0000-0000254C0000}"/>
    <cellStyle name="40% - Accent4 5 2 3 3" xfId="14505" xr:uid="{00000000-0005-0000-0000-0000264C0000}"/>
    <cellStyle name="40% - Accent4 5 2 4" xfId="4102" xr:uid="{00000000-0005-0000-0000-0000274C0000}"/>
    <cellStyle name="40% - Accent4 5 2 4 2" xfId="21298" xr:uid="{00000000-0005-0000-0000-0000284C0000}"/>
    <cellStyle name="40% - Accent4 5 2 5" xfId="18141" xr:uid="{00000000-0005-0000-0000-0000294C0000}"/>
    <cellStyle name="40% - Accent4 5 2 6" xfId="10897" xr:uid="{00000000-0005-0000-0000-00002A4C0000}"/>
    <cellStyle name="40% - Accent4 5 3" xfId="1349" xr:uid="{00000000-0005-0000-0000-00002B4C0000}"/>
    <cellStyle name="40% - Accent4 5 3 2" xfId="2950" xr:uid="{00000000-0005-0000-0000-00002C4C0000}"/>
    <cellStyle name="40% - Accent4 5 3 2 2" xfId="9715" xr:uid="{00000000-0005-0000-0000-00002D4C0000}"/>
    <cellStyle name="40% - Accent4 5 3 2 2 2" xfId="26911" xr:uid="{00000000-0005-0000-0000-00002E4C0000}"/>
    <cellStyle name="40% - Accent4 5 3 2 2 3" xfId="16510" xr:uid="{00000000-0005-0000-0000-00002F4C0000}"/>
    <cellStyle name="40% - Accent4 5 3 2 3" xfId="6107" xr:uid="{00000000-0005-0000-0000-0000304C0000}"/>
    <cellStyle name="40% - Accent4 5 3 2 3 2" xfId="23303" xr:uid="{00000000-0005-0000-0000-0000314C0000}"/>
    <cellStyle name="40% - Accent4 5 3 2 4" xfId="20146" xr:uid="{00000000-0005-0000-0000-0000324C0000}"/>
    <cellStyle name="40% - Accent4 5 3 2 5" xfId="12902" xr:uid="{00000000-0005-0000-0000-0000334C0000}"/>
    <cellStyle name="40% - Accent4 5 3 3" xfId="8118" xr:uid="{00000000-0005-0000-0000-0000344C0000}"/>
    <cellStyle name="40% - Accent4 5 3 3 2" xfId="25314" xr:uid="{00000000-0005-0000-0000-0000354C0000}"/>
    <cellStyle name="40% - Accent4 5 3 3 3" xfId="14913" xr:uid="{00000000-0005-0000-0000-0000364C0000}"/>
    <cellStyle name="40% - Accent4 5 3 4" xfId="4510" xr:uid="{00000000-0005-0000-0000-0000374C0000}"/>
    <cellStyle name="40% - Accent4 5 3 4 2" xfId="21706" xr:uid="{00000000-0005-0000-0000-0000384C0000}"/>
    <cellStyle name="40% - Accent4 5 3 5" xfId="18549" xr:uid="{00000000-0005-0000-0000-0000394C0000}"/>
    <cellStyle name="40% - Accent4 5 3 6" xfId="11305" xr:uid="{00000000-0005-0000-0000-00003A4C0000}"/>
    <cellStyle name="40% - Accent4 5 4" xfId="1757" xr:uid="{00000000-0005-0000-0000-00003B4C0000}"/>
    <cellStyle name="40% - Accent4 5 4 2" xfId="3346" xr:uid="{00000000-0005-0000-0000-00003C4C0000}"/>
    <cellStyle name="40% - Accent4 5 4 2 2" xfId="10111" xr:uid="{00000000-0005-0000-0000-00003D4C0000}"/>
    <cellStyle name="40% - Accent4 5 4 2 2 2" xfId="27307" xr:uid="{00000000-0005-0000-0000-00003E4C0000}"/>
    <cellStyle name="40% - Accent4 5 4 2 2 3" xfId="16906" xr:uid="{00000000-0005-0000-0000-00003F4C0000}"/>
    <cellStyle name="40% - Accent4 5 4 2 3" xfId="6503" xr:uid="{00000000-0005-0000-0000-0000404C0000}"/>
    <cellStyle name="40% - Accent4 5 4 2 3 2" xfId="23699" xr:uid="{00000000-0005-0000-0000-0000414C0000}"/>
    <cellStyle name="40% - Accent4 5 4 2 4" xfId="20542" xr:uid="{00000000-0005-0000-0000-0000424C0000}"/>
    <cellStyle name="40% - Accent4 5 4 2 5" xfId="13298" xr:uid="{00000000-0005-0000-0000-0000434C0000}"/>
    <cellStyle name="40% - Accent4 5 4 3" xfId="8526" xr:uid="{00000000-0005-0000-0000-0000444C0000}"/>
    <cellStyle name="40% - Accent4 5 4 3 2" xfId="25722" xr:uid="{00000000-0005-0000-0000-0000454C0000}"/>
    <cellStyle name="40% - Accent4 5 4 3 3" xfId="15321" xr:uid="{00000000-0005-0000-0000-0000464C0000}"/>
    <cellStyle name="40% - Accent4 5 4 4" xfId="4918" xr:uid="{00000000-0005-0000-0000-0000474C0000}"/>
    <cellStyle name="40% - Accent4 5 4 4 2" xfId="22114" xr:uid="{00000000-0005-0000-0000-0000484C0000}"/>
    <cellStyle name="40% - Accent4 5 4 5" xfId="18957" xr:uid="{00000000-0005-0000-0000-0000494C0000}"/>
    <cellStyle name="40% - Accent4 5 4 6" xfId="11713" xr:uid="{00000000-0005-0000-0000-00004A4C0000}"/>
    <cellStyle name="40% - Accent4 5 5" xfId="2116" xr:uid="{00000000-0005-0000-0000-00004B4C0000}"/>
    <cellStyle name="40% - Accent4 5 5 2" xfId="8882" xr:uid="{00000000-0005-0000-0000-00004C4C0000}"/>
    <cellStyle name="40% - Accent4 5 5 2 2" xfId="26078" xr:uid="{00000000-0005-0000-0000-00004D4C0000}"/>
    <cellStyle name="40% - Accent4 5 5 2 3" xfId="15677" xr:uid="{00000000-0005-0000-0000-00004E4C0000}"/>
    <cellStyle name="40% - Accent4 5 5 3" xfId="5274" xr:uid="{00000000-0005-0000-0000-00004F4C0000}"/>
    <cellStyle name="40% - Accent4 5 5 3 2" xfId="22470" xr:uid="{00000000-0005-0000-0000-0000504C0000}"/>
    <cellStyle name="40% - Accent4 5 5 4" xfId="19313" xr:uid="{00000000-0005-0000-0000-0000514C0000}"/>
    <cellStyle name="40% - Accent4 5 5 5" xfId="12069" xr:uid="{00000000-0005-0000-0000-0000524C0000}"/>
    <cellStyle name="40% - Accent4 5 6" xfId="533" xr:uid="{00000000-0005-0000-0000-0000534C0000}"/>
    <cellStyle name="40% - Accent4 5 6 2" xfId="7302" xr:uid="{00000000-0005-0000-0000-0000544C0000}"/>
    <cellStyle name="40% - Accent4 5 6 2 2" xfId="24498" xr:uid="{00000000-0005-0000-0000-0000554C0000}"/>
    <cellStyle name="40% - Accent4 5 6 3" xfId="17733" xr:uid="{00000000-0005-0000-0000-0000564C0000}"/>
    <cellStyle name="40% - Accent4 5 6 4" xfId="14097" xr:uid="{00000000-0005-0000-0000-0000574C0000}"/>
    <cellStyle name="40% - Accent4 5 7" xfId="6935" xr:uid="{00000000-0005-0000-0000-0000584C0000}"/>
    <cellStyle name="40% - Accent4 5 7 2" xfId="24131" xr:uid="{00000000-0005-0000-0000-0000594C0000}"/>
    <cellStyle name="40% - Accent4 5 7 3" xfId="13730" xr:uid="{00000000-0005-0000-0000-00005A4C0000}"/>
    <cellStyle name="40% - Accent4 5 8" xfId="3694" xr:uid="{00000000-0005-0000-0000-00005B4C0000}"/>
    <cellStyle name="40% - Accent4 5 8 2" xfId="20890" xr:uid="{00000000-0005-0000-0000-00005C4C0000}"/>
    <cellStyle name="40% - Accent4 5 9" xfId="17366" xr:uid="{00000000-0005-0000-0000-00005D4C0000}"/>
    <cellStyle name="40% - Accent4 6" xfId="252" xr:uid="{00000000-0005-0000-0000-00005E4C0000}"/>
    <cellStyle name="40% - Accent4 6 10" xfId="27787" xr:uid="{00000000-0005-0000-0000-00005F4C0000}"/>
    <cellStyle name="40% - Accent4 6 11" xfId="10575" xr:uid="{00000000-0005-0000-0000-0000604C0000}"/>
    <cellStyle name="40% - Accent4 6 2" xfId="1027" xr:uid="{00000000-0005-0000-0000-0000614C0000}"/>
    <cellStyle name="40% - Accent4 6 2 2" xfId="2640" xr:uid="{00000000-0005-0000-0000-0000624C0000}"/>
    <cellStyle name="40% - Accent4 6 2 2 2" xfId="9405" xr:uid="{00000000-0005-0000-0000-0000634C0000}"/>
    <cellStyle name="40% - Accent4 6 2 2 2 2" xfId="26601" xr:uid="{00000000-0005-0000-0000-0000644C0000}"/>
    <cellStyle name="40% - Accent4 6 2 2 2 3" xfId="16200" xr:uid="{00000000-0005-0000-0000-0000654C0000}"/>
    <cellStyle name="40% - Accent4 6 2 2 3" xfId="5797" xr:uid="{00000000-0005-0000-0000-0000664C0000}"/>
    <cellStyle name="40% - Accent4 6 2 2 3 2" xfId="22993" xr:uid="{00000000-0005-0000-0000-0000674C0000}"/>
    <cellStyle name="40% - Accent4 6 2 2 4" xfId="19836" xr:uid="{00000000-0005-0000-0000-0000684C0000}"/>
    <cellStyle name="40% - Accent4 6 2 2 5" xfId="12592" xr:uid="{00000000-0005-0000-0000-0000694C0000}"/>
    <cellStyle name="40% - Accent4 6 2 3" xfId="7796" xr:uid="{00000000-0005-0000-0000-00006A4C0000}"/>
    <cellStyle name="40% - Accent4 6 2 3 2" xfId="24992" xr:uid="{00000000-0005-0000-0000-00006B4C0000}"/>
    <cellStyle name="40% - Accent4 6 2 3 3" xfId="14591" xr:uid="{00000000-0005-0000-0000-00006C4C0000}"/>
    <cellStyle name="40% - Accent4 6 2 4" xfId="4188" xr:uid="{00000000-0005-0000-0000-00006D4C0000}"/>
    <cellStyle name="40% - Accent4 6 2 4 2" xfId="21384" xr:uid="{00000000-0005-0000-0000-00006E4C0000}"/>
    <cellStyle name="40% - Accent4 6 2 5" xfId="18227" xr:uid="{00000000-0005-0000-0000-00006F4C0000}"/>
    <cellStyle name="40% - Accent4 6 2 6" xfId="10983" xr:uid="{00000000-0005-0000-0000-0000704C0000}"/>
    <cellStyle name="40% - Accent4 6 3" xfId="1435" xr:uid="{00000000-0005-0000-0000-0000714C0000}"/>
    <cellStyle name="40% - Accent4 6 3 2" xfId="3036" xr:uid="{00000000-0005-0000-0000-0000724C0000}"/>
    <cellStyle name="40% - Accent4 6 3 2 2" xfId="9801" xr:uid="{00000000-0005-0000-0000-0000734C0000}"/>
    <cellStyle name="40% - Accent4 6 3 2 2 2" xfId="26997" xr:uid="{00000000-0005-0000-0000-0000744C0000}"/>
    <cellStyle name="40% - Accent4 6 3 2 2 3" xfId="16596" xr:uid="{00000000-0005-0000-0000-0000754C0000}"/>
    <cellStyle name="40% - Accent4 6 3 2 3" xfId="6193" xr:uid="{00000000-0005-0000-0000-0000764C0000}"/>
    <cellStyle name="40% - Accent4 6 3 2 3 2" xfId="23389" xr:uid="{00000000-0005-0000-0000-0000774C0000}"/>
    <cellStyle name="40% - Accent4 6 3 2 4" xfId="20232" xr:uid="{00000000-0005-0000-0000-0000784C0000}"/>
    <cellStyle name="40% - Accent4 6 3 2 5" xfId="12988" xr:uid="{00000000-0005-0000-0000-0000794C0000}"/>
    <cellStyle name="40% - Accent4 6 3 3" xfId="8204" xr:uid="{00000000-0005-0000-0000-00007A4C0000}"/>
    <cellStyle name="40% - Accent4 6 3 3 2" xfId="25400" xr:uid="{00000000-0005-0000-0000-00007B4C0000}"/>
    <cellStyle name="40% - Accent4 6 3 3 3" xfId="14999" xr:uid="{00000000-0005-0000-0000-00007C4C0000}"/>
    <cellStyle name="40% - Accent4 6 3 4" xfId="4596" xr:uid="{00000000-0005-0000-0000-00007D4C0000}"/>
    <cellStyle name="40% - Accent4 6 3 4 2" xfId="21792" xr:uid="{00000000-0005-0000-0000-00007E4C0000}"/>
    <cellStyle name="40% - Accent4 6 3 5" xfId="18635" xr:uid="{00000000-0005-0000-0000-00007F4C0000}"/>
    <cellStyle name="40% - Accent4 6 3 6" xfId="11391" xr:uid="{00000000-0005-0000-0000-0000804C0000}"/>
    <cellStyle name="40% - Accent4 6 4" xfId="1843" xr:uid="{00000000-0005-0000-0000-0000814C0000}"/>
    <cellStyle name="40% - Accent4 6 4 2" xfId="3432" xr:uid="{00000000-0005-0000-0000-0000824C0000}"/>
    <cellStyle name="40% - Accent4 6 4 2 2" xfId="10197" xr:uid="{00000000-0005-0000-0000-0000834C0000}"/>
    <cellStyle name="40% - Accent4 6 4 2 2 2" xfId="27393" xr:uid="{00000000-0005-0000-0000-0000844C0000}"/>
    <cellStyle name="40% - Accent4 6 4 2 2 3" xfId="16992" xr:uid="{00000000-0005-0000-0000-0000854C0000}"/>
    <cellStyle name="40% - Accent4 6 4 2 3" xfId="6589" xr:uid="{00000000-0005-0000-0000-0000864C0000}"/>
    <cellStyle name="40% - Accent4 6 4 2 3 2" xfId="23785" xr:uid="{00000000-0005-0000-0000-0000874C0000}"/>
    <cellStyle name="40% - Accent4 6 4 2 4" xfId="20628" xr:uid="{00000000-0005-0000-0000-0000884C0000}"/>
    <cellStyle name="40% - Accent4 6 4 2 5" xfId="13384" xr:uid="{00000000-0005-0000-0000-0000894C0000}"/>
    <cellStyle name="40% - Accent4 6 4 3" xfId="8612" xr:uid="{00000000-0005-0000-0000-00008A4C0000}"/>
    <cellStyle name="40% - Accent4 6 4 3 2" xfId="25808" xr:uid="{00000000-0005-0000-0000-00008B4C0000}"/>
    <cellStyle name="40% - Accent4 6 4 3 3" xfId="15407" xr:uid="{00000000-0005-0000-0000-00008C4C0000}"/>
    <cellStyle name="40% - Accent4 6 4 4" xfId="5004" xr:uid="{00000000-0005-0000-0000-00008D4C0000}"/>
    <cellStyle name="40% - Accent4 6 4 4 2" xfId="22200" xr:uid="{00000000-0005-0000-0000-00008E4C0000}"/>
    <cellStyle name="40% - Accent4 6 4 5" xfId="19043" xr:uid="{00000000-0005-0000-0000-00008F4C0000}"/>
    <cellStyle name="40% - Accent4 6 4 6" xfId="11799" xr:uid="{00000000-0005-0000-0000-0000904C0000}"/>
    <cellStyle name="40% - Accent4 6 5" xfId="2202" xr:uid="{00000000-0005-0000-0000-0000914C0000}"/>
    <cellStyle name="40% - Accent4 6 5 2" xfId="8968" xr:uid="{00000000-0005-0000-0000-0000924C0000}"/>
    <cellStyle name="40% - Accent4 6 5 2 2" xfId="26164" xr:uid="{00000000-0005-0000-0000-0000934C0000}"/>
    <cellStyle name="40% - Accent4 6 5 2 3" xfId="15763" xr:uid="{00000000-0005-0000-0000-0000944C0000}"/>
    <cellStyle name="40% - Accent4 6 5 3" xfId="5360" xr:uid="{00000000-0005-0000-0000-0000954C0000}"/>
    <cellStyle name="40% - Accent4 6 5 3 2" xfId="22556" xr:uid="{00000000-0005-0000-0000-0000964C0000}"/>
    <cellStyle name="40% - Accent4 6 5 4" xfId="19399" xr:uid="{00000000-0005-0000-0000-0000974C0000}"/>
    <cellStyle name="40% - Accent4 6 5 5" xfId="12155" xr:uid="{00000000-0005-0000-0000-0000984C0000}"/>
    <cellStyle name="40% - Accent4 6 6" xfId="619" xr:uid="{00000000-0005-0000-0000-0000994C0000}"/>
    <cellStyle name="40% - Accent4 6 6 2" xfId="7388" xr:uid="{00000000-0005-0000-0000-00009A4C0000}"/>
    <cellStyle name="40% - Accent4 6 6 2 2" xfId="24584" xr:uid="{00000000-0005-0000-0000-00009B4C0000}"/>
    <cellStyle name="40% - Accent4 6 6 3" xfId="17819" xr:uid="{00000000-0005-0000-0000-00009C4C0000}"/>
    <cellStyle name="40% - Accent4 6 6 4" xfId="14183" xr:uid="{00000000-0005-0000-0000-00009D4C0000}"/>
    <cellStyle name="40% - Accent4 6 7" xfId="7021" xr:uid="{00000000-0005-0000-0000-00009E4C0000}"/>
    <cellStyle name="40% - Accent4 6 7 2" xfId="24217" xr:uid="{00000000-0005-0000-0000-00009F4C0000}"/>
    <cellStyle name="40% - Accent4 6 7 3" xfId="13816" xr:uid="{00000000-0005-0000-0000-0000A04C0000}"/>
    <cellStyle name="40% - Accent4 6 8" xfId="3780" xr:uid="{00000000-0005-0000-0000-0000A14C0000}"/>
    <cellStyle name="40% - Accent4 6 8 2" xfId="20976" xr:uid="{00000000-0005-0000-0000-0000A24C0000}"/>
    <cellStyle name="40% - Accent4 6 9" xfId="17452" xr:uid="{00000000-0005-0000-0000-0000A34C0000}"/>
    <cellStyle name="40% - Accent4 7" xfId="338" xr:uid="{00000000-0005-0000-0000-0000A44C0000}"/>
    <cellStyle name="40% - Accent4 7 10" xfId="27873" xr:uid="{00000000-0005-0000-0000-0000A54C0000}"/>
    <cellStyle name="40% - Accent4 7 11" xfId="10661" xr:uid="{00000000-0005-0000-0000-0000A64C0000}"/>
    <cellStyle name="40% - Accent4 7 2" xfId="1113" xr:uid="{00000000-0005-0000-0000-0000A74C0000}"/>
    <cellStyle name="40% - Accent4 7 2 2" xfId="2726" xr:uid="{00000000-0005-0000-0000-0000A84C0000}"/>
    <cellStyle name="40% - Accent4 7 2 2 2" xfId="9491" xr:uid="{00000000-0005-0000-0000-0000A94C0000}"/>
    <cellStyle name="40% - Accent4 7 2 2 2 2" xfId="26687" xr:uid="{00000000-0005-0000-0000-0000AA4C0000}"/>
    <cellStyle name="40% - Accent4 7 2 2 2 3" xfId="16286" xr:uid="{00000000-0005-0000-0000-0000AB4C0000}"/>
    <cellStyle name="40% - Accent4 7 2 2 3" xfId="5883" xr:uid="{00000000-0005-0000-0000-0000AC4C0000}"/>
    <cellStyle name="40% - Accent4 7 2 2 3 2" xfId="23079" xr:uid="{00000000-0005-0000-0000-0000AD4C0000}"/>
    <cellStyle name="40% - Accent4 7 2 2 4" xfId="19922" xr:uid="{00000000-0005-0000-0000-0000AE4C0000}"/>
    <cellStyle name="40% - Accent4 7 2 2 5" xfId="12678" xr:uid="{00000000-0005-0000-0000-0000AF4C0000}"/>
    <cellStyle name="40% - Accent4 7 2 3" xfId="7882" xr:uid="{00000000-0005-0000-0000-0000B04C0000}"/>
    <cellStyle name="40% - Accent4 7 2 3 2" xfId="25078" xr:uid="{00000000-0005-0000-0000-0000B14C0000}"/>
    <cellStyle name="40% - Accent4 7 2 3 3" xfId="14677" xr:uid="{00000000-0005-0000-0000-0000B24C0000}"/>
    <cellStyle name="40% - Accent4 7 2 4" xfId="4274" xr:uid="{00000000-0005-0000-0000-0000B34C0000}"/>
    <cellStyle name="40% - Accent4 7 2 4 2" xfId="21470" xr:uid="{00000000-0005-0000-0000-0000B44C0000}"/>
    <cellStyle name="40% - Accent4 7 2 5" xfId="18313" xr:uid="{00000000-0005-0000-0000-0000B54C0000}"/>
    <cellStyle name="40% - Accent4 7 2 6" xfId="11069" xr:uid="{00000000-0005-0000-0000-0000B64C0000}"/>
    <cellStyle name="40% - Accent4 7 3" xfId="1521" xr:uid="{00000000-0005-0000-0000-0000B74C0000}"/>
    <cellStyle name="40% - Accent4 7 3 2" xfId="3122" xr:uid="{00000000-0005-0000-0000-0000B84C0000}"/>
    <cellStyle name="40% - Accent4 7 3 2 2" xfId="9887" xr:uid="{00000000-0005-0000-0000-0000B94C0000}"/>
    <cellStyle name="40% - Accent4 7 3 2 2 2" xfId="27083" xr:uid="{00000000-0005-0000-0000-0000BA4C0000}"/>
    <cellStyle name="40% - Accent4 7 3 2 2 3" xfId="16682" xr:uid="{00000000-0005-0000-0000-0000BB4C0000}"/>
    <cellStyle name="40% - Accent4 7 3 2 3" xfId="6279" xr:uid="{00000000-0005-0000-0000-0000BC4C0000}"/>
    <cellStyle name="40% - Accent4 7 3 2 3 2" xfId="23475" xr:uid="{00000000-0005-0000-0000-0000BD4C0000}"/>
    <cellStyle name="40% - Accent4 7 3 2 4" xfId="20318" xr:uid="{00000000-0005-0000-0000-0000BE4C0000}"/>
    <cellStyle name="40% - Accent4 7 3 2 5" xfId="13074" xr:uid="{00000000-0005-0000-0000-0000BF4C0000}"/>
    <cellStyle name="40% - Accent4 7 3 3" xfId="8290" xr:uid="{00000000-0005-0000-0000-0000C04C0000}"/>
    <cellStyle name="40% - Accent4 7 3 3 2" xfId="25486" xr:uid="{00000000-0005-0000-0000-0000C14C0000}"/>
    <cellStyle name="40% - Accent4 7 3 3 3" xfId="15085" xr:uid="{00000000-0005-0000-0000-0000C24C0000}"/>
    <cellStyle name="40% - Accent4 7 3 4" xfId="4682" xr:uid="{00000000-0005-0000-0000-0000C34C0000}"/>
    <cellStyle name="40% - Accent4 7 3 4 2" xfId="21878" xr:uid="{00000000-0005-0000-0000-0000C44C0000}"/>
    <cellStyle name="40% - Accent4 7 3 5" xfId="18721" xr:uid="{00000000-0005-0000-0000-0000C54C0000}"/>
    <cellStyle name="40% - Accent4 7 3 6" xfId="11477" xr:uid="{00000000-0005-0000-0000-0000C64C0000}"/>
    <cellStyle name="40% - Accent4 7 4" xfId="1929" xr:uid="{00000000-0005-0000-0000-0000C74C0000}"/>
    <cellStyle name="40% - Accent4 7 4 2" xfId="3518" xr:uid="{00000000-0005-0000-0000-0000C84C0000}"/>
    <cellStyle name="40% - Accent4 7 4 2 2" xfId="10283" xr:uid="{00000000-0005-0000-0000-0000C94C0000}"/>
    <cellStyle name="40% - Accent4 7 4 2 2 2" xfId="27479" xr:uid="{00000000-0005-0000-0000-0000CA4C0000}"/>
    <cellStyle name="40% - Accent4 7 4 2 2 3" xfId="17078" xr:uid="{00000000-0005-0000-0000-0000CB4C0000}"/>
    <cellStyle name="40% - Accent4 7 4 2 3" xfId="6675" xr:uid="{00000000-0005-0000-0000-0000CC4C0000}"/>
    <cellStyle name="40% - Accent4 7 4 2 3 2" xfId="23871" xr:uid="{00000000-0005-0000-0000-0000CD4C0000}"/>
    <cellStyle name="40% - Accent4 7 4 2 4" xfId="20714" xr:uid="{00000000-0005-0000-0000-0000CE4C0000}"/>
    <cellStyle name="40% - Accent4 7 4 2 5" xfId="13470" xr:uid="{00000000-0005-0000-0000-0000CF4C0000}"/>
    <cellStyle name="40% - Accent4 7 4 3" xfId="8698" xr:uid="{00000000-0005-0000-0000-0000D04C0000}"/>
    <cellStyle name="40% - Accent4 7 4 3 2" xfId="25894" xr:uid="{00000000-0005-0000-0000-0000D14C0000}"/>
    <cellStyle name="40% - Accent4 7 4 3 3" xfId="15493" xr:uid="{00000000-0005-0000-0000-0000D24C0000}"/>
    <cellStyle name="40% - Accent4 7 4 4" xfId="5090" xr:uid="{00000000-0005-0000-0000-0000D34C0000}"/>
    <cellStyle name="40% - Accent4 7 4 4 2" xfId="22286" xr:uid="{00000000-0005-0000-0000-0000D44C0000}"/>
    <cellStyle name="40% - Accent4 7 4 5" xfId="19129" xr:uid="{00000000-0005-0000-0000-0000D54C0000}"/>
    <cellStyle name="40% - Accent4 7 4 6" xfId="11885" xr:uid="{00000000-0005-0000-0000-0000D64C0000}"/>
    <cellStyle name="40% - Accent4 7 5" xfId="2288" xr:uid="{00000000-0005-0000-0000-0000D74C0000}"/>
    <cellStyle name="40% - Accent4 7 5 2" xfId="9054" xr:uid="{00000000-0005-0000-0000-0000D84C0000}"/>
    <cellStyle name="40% - Accent4 7 5 2 2" xfId="26250" xr:uid="{00000000-0005-0000-0000-0000D94C0000}"/>
    <cellStyle name="40% - Accent4 7 5 2 3" xfId="15849" xr:uid="{00000000-0005-0000-0000-0000DA4C0000}"/>
    <cellStyle name="40% - Accent4 7 5 3" xfId="5446" xr:uid="{00000000-0005-0000-0000-0000DB4C0000}"/>
    <cellStyle name="40% - Accent4 7 5 3 2" xfId="22642" xr:uid="{00000000-0005-0000-0000-0000DC4C0000}"/>
    <cellStyle name="40% - Accent4 7 5 4" xfId="19485" xr:uid="{00000000-0005-0000-0000-0000DD4C0000}"/>
    <cellStyle name="40% - Accent4 7 5 5" xfId="12241" xr:uid="{00000000-0005-0000-0000-0000DE4C0000}"/>
    <cellStyle name="40% - Accent4 7 6" xfId="705" xr:uid="{00000000-0005-0000-0000-0000DF4C0000}"/>
    <cellStyle name="40% - Accent4 7 6 2" xfId="7474" xr:uid="{00000000-0005-0000-0000-0000E04C0000}"/>
    <cellStyle name="40% - Accent4 7 6 2 2" xfId="24670" xr:uid="{00000000-0005-0000-0000-0000E14C0000}"/>
    <cellStyle name="40% - Accent4 7 6 3" xfId="17905" xr:uid="{00000000-0005-0000-0000-0000E24C0000}"/>
    <cellStyle name="40% - Accent4 7 6 4" xfId="14269" xr:uid="{00000000-0005-0000-0000-0000E34C0000}"/>
    <cellStyle name="40% - Accent4 7 7" xfId="7107" xr:uid="{00000000-0005-0000-0000-0000E44C0000}"/>
    <cellStyle name="40% - Accent4 7 7 2" xfId="24303" xr:uid="{00000000-0005-0000-0000-0000E54C0000}"/>
    <cellStyle name="40% - Accent4 7 7 3" xfId="13902" xr:uid="{00000000-0005-0000-0000-0000E64C0000}"/>
    <cellStyle name="40% - Accent4 7 8" xfId="3866" xr:uid="{00000000-0005-0000-0000-0000E74C0000}"/>
    <cellStyle name="40% - Accent4 7 8 2" xfId="21062" xr:uid="{00000000-0005-0000-0000-0000E84C0000}"/>
    <cellStyle name="40% - Accent4 7 9" xfId="17538" xr:uid="{00000000-0005-0000-0000-0000E94C0000}"/>
    <cellStyle name="40% - Accent4 8" xfId="350" xr:uid="{00000000-0005-0000-0000-0000EA4C0000}"/>
    <cellStyle name="40% - Accent4 8 10" xfId="27885" xr:uid="{00000000-0005-0000-0000-0000EB4C0000}"/>
    <cellStyle name="40% - Accent4 8 11" xfId="10673" xr:uid="{00000000-0005-0000-0000-0000EC4C0000}"/>
    <cellStyle name="40% - Accent4 8 2" xfId="1125" xr:uid="{00000000-0005-0000-0000-0000ED4C0000}"/>
    <cellStyle name="40% - Accent4 8 2 2" xfId="2738" xr:uid="{00000000-0005-0000-0000-0000EE4C0000}"/>
    <cellStyle name="40% - Accent4 8 2 2 2" xfId="9503" xr:uid="{00000000-0005-0000-0000-0000EF4C0000}"/>
    <cellStyle name="40% - Accent4 8 2 2 2 2" xfId="26699" xr:uid="{00000000-0005-0000-0000-0000F04C0000}"/>
    <cellStyle name="40% - Accent4 8 2 2 2 3" xfId="16298" xr:uid="{00000000-0005-0000-0000-0000F14C0000}"/>
    <cellStyle name="40% - Accent4 8 2 2 3" xfId="5895" xr:uid="{00000000-0005-0000-0000-0000F24C0000}"/>
    <cellStyle name="40% - Accent4 8 2 2 3 2" xfId="23091" xr:uid="{00000000-0005-0000-0000-0000F34C0000}"/>
    <cellStyle name="40% - Accent4 8 2 2 4" xfId="19934" xr:uid="{00000000-0005-0000-0000-0000F44C0000}"/>
    <cellStyle name="40% - Accent4 8 2 2 5" xfId="12690" xr:uid="{00000000-0005-0000-0000-0000F54C0000}"/>
    <cellStyle name="40% - Accent4 8 2 3" xfId="7894" xr:uid="{00000000-0005-0000-0000-0000F64C0000}"/>
    <cellStyle name="40% - Accent4 8 2 3 2" xfId="25090" xr:uid="{00000000-0005-0000-0000-0000F74C0000}"/>
    <cellStyle name="40% - Accent4 8 2 3 3" xfId="14689" xr:uid="{00000000-0005-0000-0000-0000F84C0000}"/>
    <cellStyle name="40% - Accent4 8 2 4" xfId="4286" xr:uid="{00000000-0005-0000-0000-0000F94C0000}"/>
    <cellStyle name="40% - Accent4 8 2 4 2" xfId="21482" xr:uid="{00000000-0005-0000-0000-0000FA4C0000}"/>
    <cellStyle name="40% - Accent4 8 2 5" xfId="18325" xr:uid="{00000000-0005-0000-0000-0000FB4C0000}"/>
    <cellStyle name="40% - Accent4 8 2 6" xfId="11081" xr:uid="{00000000-0005-0000-0000-0000FC4C0000}"/>
    <cellStyle name="40% - Accent4 8 3" xfId="1533" xr:uid="{00000000-0005-0000-0000-0000FD4C0000}"/>
    <cellStyle name="40% - Accent4 8 3 2" xfId="3134" xr:uid="{00000000-0005-0000-0000-0000FE4C0000}"/>
    <cellStyle name="40% - Accent4 8 3 2 2" xfId="9899" xr:uid="{00000000-0005-0000-0000-0000FF4C0000}"/>
    <cellStyle name="40% - Accent4 8 3 2 2 2" xfId="27095" xr:uid="{00000000-0005-0000-0000-0000004D0000}"/>
    <cellStyle name="40% - Accent4 8 3 2 2 3" xfId="16694" xr:uid="{00000000-0005-0000-0000-0000014D0000}"/>
    <cellStyle name="40% - Accent4 8 3 2 3" xfId="6291" xr:uid="{00000000-0005-0000-0000-0000024D0000}"/>
    <cellStyle name="40% - Accent4 8 3 2 3 2" xfId="23487" xr:uid="{00000000-0005-0000-0000-0000034D0000}"/>
    <cellStyle name="40% - Accent4 8 3 2 4" xfId="20330" xr:uid="{00000000-0005-0000-0000-0000044D0000}"/>
    <cellStyle name="40% - Accent4 8 3 2 5" xfId="13086" xr:uid="{00000000-0005-0000-0000-0000054D0000}"/>
    <cellStyle name="40% - Accent4 8 3 3" xfId="8302" xr:uid="{00000000-0005-0000-0000-0000064D0000}"/>
    <cellStyle name="40% - Accent4 8 3 3 2" xfId="25498" xr:uid="{00000000-0005-0000-0000-0000074D0000}"/>
    <cellStyle name="40% - Accent4 8 3 3 3" xfId="15097" xr:uid="{00000000-0005-0000-0000-0000084D0000}"/>
    <cellStyle name="40% - Accent4 8 3 4" xfId="4694" xr:uid="{00000000-0005-0000-0000-0000094D0000}"/>
    <cellStyle name="40% - Accent4 8 3 4 2" xfId="21890" xr:uid="{00000000-0005-0000-0000-00000A4D0000}"/>
    <cellStyle name="40% - Accent4 8 3 5" xfId="18733" xr:uid="{00000000-0005-0000-0000-00000B4D0000}"/>
    <cellStyle name="40% - Accent4 8 3 6" xfId="11489" xr:uid="{00000000-0005-0000-0000-00000C4D0000}"/>
    <cellStyle name="40% - Accent4 8 4" xfId="1941" xr:uid="{00000000-0005-0000-0000-00000D4D0000}"/>
    <cellStyle name="40% - Accent4 8 4 2" xfId="3530" xr:uid="{00000000-0005-0000-0000-00000E4D0000}"/>
    <cellStyle name="40% - Accent4 8 4 2 2" xfId="10295" xr:uid="{00000000-0005-0000-0000-00000F4D0000}"/>
    <cellStyle name="40% - Accent4 8 4 2 2 2" xfId="27491" xr:uid="{00000000-0005-0000-0000-0000104D0000}"/>
    <cellStyle name="40% - Accent4 8 4 2 2 3" xfId="17090" xr:uid="{00000000-0005-0000-0000-0000114D0000}"/>
    <cellStyle name="40% - Accent4 8 4 2 3" xfId="6687" xr:uid="{00000000-0005-0000-0000-0000124D0000}"/>
    <cellStyle name="40% - Accent4 8 4 2 3 2" xfId="23883" xr:uid="{00000000-0005-0000-0000-0000134D0000}"/>
    <cellStyle name="40% - Accent4 8 4 2 4" xfId="20726" xr:uid="{00000000-0005-0000-0000-0000144D0000}"/>
    <cellStyle name="40% - Accent4 8 4 2 5" xfId="13482" xr:uid="{00000000-0005-0000-0000-0000154D0000}"/>
    <cellStyle name="40% - Accent4 8 4 3" xfId="8710" xr:uid="{00000000-0005-0000-0000-0000164D0000}"/>
    <cellStyle name="40% - Accent4 8 4 3 2" xfId="25906" xr:uid="{00000000-0005-0000-0000-0000174D0000}"/>
    <cellStyle name="40% - Accent4 8 4 3 3" xfId="15505" xr:uid="{00000000-0005-0000-0000-0000184D0000}"/>
    <cellStyle name="40% - Accent4 8 4 4" xfId="5102" xr:uid="{00000000-0005-0000-0000-0000194D0000}"/>
    <cellStyle name="40% - Accent4 8 4 4 2" xfId="22298" xr:uid="{00000000-0005-0000-0000-00001A4D0000}"/>
    <cellStyle name="40% - Accent4 8 4 5" xfId="19141" xr:uid="{00000000-0005-0000-0000-00001B4D0000}"/>
    <cellStyle name="40% - Accent4 8 4 6" xfId="11897" xr:uid="{00000000-0005-0000-0000-00001C4D0000}"/>
    <cellStyle name="40% - Accent4 8 5" xfId="2300" xr:uid="{00000000-0005-0000-0000-00001D4D0000}"/>
    <cellStyle name="40% - Accent4 8 5 2" xfId="9066" xr:uid="{00000000-0005-0000-0000-00001E4D0000}"/>
    <cellStyle name="40% - Accent4 8 5 2 2" xfId="26262" xr:uid="{00000000-0005-0000-0000-00001F4D0000}"/>
    <cellStyle name="40% - Accent4 8 5 2 3" xfId="15861" xr:uid="{00000000-0005-0000-0000-0000204D0000}"/>
    <cellStyle name="40% - Accent4 8 5 3" xfId="5458" xr:uid="{00000000-0005-0000-0000-0000214D0000}"/>
    <cellStyle name="40% - Accent4 8 5 3 2" xfId="22654" xr:uid="{00000000-0005-0000-0000-0000224D0000}"/>
    <cellStyle name="40% - Accent4 8 5 4" xfId="19497" xr:uid="{00000000-0005-0000-0000-0000234D0000}"/>
    <cellStyle name="40% - Accent4 8 5 5" xfId="12253" xr:uid="{00000000-0005-0000-0000-0000244D0000}"/>
    <cellStyle name="40% - Accent4 8 6" xfId="717" xr:uid="{00000000-0005-0000-0000-0000254D0000}"/>
    <cellStyle name="40% - Accent4 8 6 2" xfId="7486" xr:uid="{00000000-0005-0000-0000-0000264D0000}"/>
    <cellStyle name="40% - Accent4 8 6 2 2" xfId="24682" xr:uid="{00000000-0005-0000-0000-0000274D0000}"/>
    <cellStyle name="40% - Accent4 8 6 3" xfId="17917" xr:uid="{00000000-0005-0000-0000-0000284D0000}"/>
    <cellStyle name="40% - Accent4 8 6 4" xfId="14281" xr:uid="{00000000-0005-0000-0000-0000294D0000}"/>
    <cellStyle name="40% - Accent4 8 7" xfId="7119" xr:uid="{00000000-0005-0000-0000-00002A4D0000}"/>
    <cellStyle name="40% - Accent4 8 7 2" xfId="24315" xr:uid="{00000000-0005-0000-0000-00002B4D0000}"/>
    <cellStyle name="40% - Accent4 8 7 3" xfId="13914" xr:uid="{00000000-0005-0000-0000-00002C4D0000}"/>
    <cellStyle name="40% - Accent4 8 8" xfId="3878" xr:uid="{00000000-0005-0000-0000-00002D4D0000}"/>
    <cellStyle name="40% - Accent4 8 8 2" xfId="21074" xr:uid="{00000000-0005-0000-0000-00002E4D0000}"/>
    <cellStyle name="40% - Accent4 8 9" xfId="17550" xr:uid="{00000000-0005-0000-0000-00002F4D0000}"/>
    <cellStyle name="40% - Accent4 9" xfId="436" xr:uid="{00000000-0005-0000-0000-0000304D0000}"/>
    <cellStyle name="40% - Accent4 9 10" xfId="27971" xr:uid="{00000000-0005-0000-0000-0000314D0000}"/>
    <cellStyle name="40% - Accent4 9 11" xfId="10759" xr:uid="{00000000-0005-0000-0000-0000324D0000}"/>
    <cellStyle name="40% - Accent4 9 2" xfId="1211" xr:uid="{00000000-0005-0000-0000-0000334D0000}"/>
    <cellStyle name="40% - Accent4 9 2 2" xfId="2824" xr:uid="{00000000-0005-0000-0000-0000344D0000}"/>
    <cellStyle name="40% - Accent4 9 2 2 2" xfId="9589" xr:uid="{00000000-0005-0000-0000-0000354D0000}"/>
    <cellStyle name="40% - Accent4 9 2 2 2 2" xfId="26785" xr:uid="{00000000-0005-0000-0000-0000364D0000}"/>
    <cellStyle name="40% - Accent4 9 2 2 2 3" xfId="16384" xr:uid="{00000000-0005-0000-0000-0000374D0000}"/>
    <cellStyle name="40% - Accent4 9 2 2 3" xfId="5981" xr:uid="{00000000-0005-0000-0000-0000384D0000}"/>
    <cellStyle name="40% - Accent4 9 2 2 3 2" xfId="23177" xr:uid="{00000000-0005-0000-0000-0000394D0000}"/>
    <cellStyle name="40% - Accent4 9 2 2 4" xfId="20020" xr:uid="{00000000-0005-0000-0000-00003A4D0000}"/>
    <cellStyle name="40% - Accent4 9 2 2 5" xfId="12776" xr:uid="{00000000-0005-0000-0000-00003B4D0000}"/>
    <cellStyle name="40% - Accent4 9 2 3" xfId="7980" xr:uid="{00000000-0005-0000-0000-00003C4D0000}"/>
    <cellStyle name="40% - Accent4 9 2 3 2" xfId="25176" xr:uid="{00000000-0005-0000-0000-00003D4D0000}"/>
    <cellStyle name="40% - Accent4 9 2 3 3" xfId="14775" xr:uid="{00000000-0005-0000-0000-00003E4D0000}"/>
    <cellStyle name="40% - Accent4 9 2 4" xfId="4372" xr:uid="{00000000-0005-0000-0000-00003F4D0000}"/>
    <cellStyle name="40% - Accent4 9 2 4 2" xfId="21568" xr:uid="{00000000-0005-0000-0000-0000404D0000}"/>
    <cellStyle name="40% - Accent4 9 2 5" xfId="18411" xr:uid="{00000000-0005-0000-0000-0000414D0000}"/>
    <cellStyle name="40% - Accent4 9 2 6" xfId="11167" xr:uid="{00000000-0005-0000-0000-0000424D0000}"/>
    <cellStyle name="40% - Accent4 9 3" xfId="1619" xr:uid="{00000000-0005-0000-0000-0000434D0000}"/>
    <cellStyle name="40% - Accent4 9 3 2" xfId="3220" xr:uid="{00000000-0005-0000-0000-0000444D0000}"/>
    <cellStyle name="40% - Accent4 9 3 2 2" xfId="9985" xr:uid="{00000000-0005-0000-0000-0000454D0000}"/>
    <cellStyle name="40% - Accent4 9 3 2 2 2" xfId="27181" xr:uid="{00000000-0005-0000-0000-0000464D0000}"/>
    <cellStyle name="40% - Accent4 9 3 2 2 3" xfId="16780" xr:uid="{00000000-0005-0000-0000-0000474D0000}"/>
    <cellStyle name="40% - Accent4 9 3 2 3" xfId="6377" xr:uid="{00000000-0005-0000-0000-0000484D0000}"/>
    <cellStyle name="40% - Accent4 9 3 2 3 2" xfId="23573" xr:uid="{00000000-0005-0000-0000-0000494D0000}"/>
    <cellStyle name="40% - Accent4 9 3 2 4" xfId="20416" xr:uid="{00000000-0005-0000-0000-00004A4D0000}"/>
    <cellStyle name="40% - Accent4 9 3 2 5" xfId="13172" xr:uid="{00000000-0005-0000-0000-00004B4D0000}"/>
    <cellStyle name="40% - Accent4 9 3 3" xfId="8388" xr:uid="{00000000-0005-0000-0000-00004C4D0000}"/>
    <cellStyle name="40% - Accent4 9 3 3 2" xfId="25584" xr:uid="{00000000-0005-0000-0000-00004D4D0000}"/>
    <cellStyle name="40% - Accent4 9 3 3 3" xfId="15183" xr:uid="{00000000-0005-0000-0000-00004E4D0000}"/>
    <cellStyle name="40% - Accent4 9 3 4" xfId="4780" xr:uid="{00000000-0005-0000-0000-00004F4D0000}"/>
    <cellStyle name="40% - Accent4 9 3 4 2" xfId="21976" xr:uid="{00000000-0005-0000-0000-0000504D0000}"/>
    <cellStyle name="40% - Accent4 9 3 5" xfId="18819" xr:uid="{00000000-0005-0000-0000-0000514D0000}"/>
    <cellStyle name="40% - Accent4 9 3 6" xfId="11575" xr:uid="{00000000-0005-0000-0000-0000524D0000}"/>
    <cellStyle name="40% - Accent4 9 4" xfId="2027" xr:uid="{00000000-0005-0000-0000-0000534D0000}"/>
    <cellStyle name="40% - Accent4 9 4 2" xfId="3616" xr:uid="{00000000-0005-0000-0000-0000544D0000}"/>
    <cellStyle name="40% - Accent4 9 4 2 2" xfId="10381" xr:uid="{00000000-0005-0000-0000-0000554D0000}"/>
    <cellStyle name="40% - Accent4 9 4 2 2 2" xfId="27577" xr:uid="{00000000-0005-0000-0000-0000564D0000}"/>
    <cellStyle name="40% - Accent4 9 4 2 2 3" xfId="17176" xr:uid="{00000000-0005-0000-0000-0000574D0000}"/>
    <cellStyle name="40% - Accent4 9 4 2 3" xfId="6773" xr:uid="{00000000-0005-0000-0000-0000584D0000}"/>
    <cellStyle name="40% - Accent4 9 4 2 3 2" xfId="23969" xr:uid="{00000000-0005-0000-0000-0000594D0000}"/>
    <cellStyle name="40% - Accent4 9 4 2 4" xfId="20812" xr:uid="{00000000-0005-0000-0000-00005A4D0000}"/>
    <cellStyle name="40% - Accent4 9 4 2 5" xfId="13568" xr:uid="{00000000-0005-0000-0000-00005B4D0000}"/>
    <cellStyle name="40% - Accent4 9 4 3" xfId="8796" xr:uid="{00000000-0005-0000-0000-00005C4D0000}"/>
    <cellStyle name="40% - Accent4 9 4 3 2" xfId="25992" xr:uid="{00000000-0005-0000-0000-00005D4D0000}"/>
    <cellStyle name="40% - Accent4 9 4 3 3" xfId="15591" xr:uid="{00000000-0005-0000-0000-00005E4D0000}"/>
    <cellStyle name="40% - Accent4 9 4 4" xfId="5188" xr:uid="{00000000-0005-0000-0000-00005F4D0000}"/>
    <cellStyle name="40% - Accent4 9 4 4 2" xfId="22384" xr:uid="{00000000-0005-0000-0000-0000604D0000}"/>
    <cellStyle name="40% - Accent4 9 4 5" xfId="19227" xr:uid="{00000000-0005-0000-0000-0000614D0000}"/>
    <cellStyle name="40% - Accent4 9 4 6" xfId="11983" xr:uid="{00000000-0005-0000-0000-0000624D0000}"/>
    <cellStyle name="40% - Accent4 9 5" xfId="2386" xr:uid="{00000000-0005-0000-0000-0000634D0000}"/>
    <cellStyle name="40% - Accent4 9 5 2" xfId="9152" xr:uid="{00000000-0005-0000-0000-0000644D0000}"/>
    <cellStyle name="40% - Accent4 9 5 2 2" xfId="26348" xr:uid="{00000000-0005-0000-0000-0000654D0000}"/>
    <cellStyle name="40% - Accent4 9 5 2 3" xfId="15947" xr:uid="{00000000-0005-0000-0000-0000664D0000}"/>
    <cellStyle name="40% - Accent4 9 5 3" xfId="5544" xr:uid="{00000000-0005-0000-0000-0000674D0000}"/>
    <cellStyle name="40% - Accent4 9 5 3 2" xfId="22740" xr:uid="{00000000-0005-0000-0000-0000684D0000}"/>
    <cellStyle name="40% - Accent4 9 5 4" xfId="19583" xr:uid="{00000000-0005-0000-0000-0000694D0000}"/>
    <cellStyle name="40% - Accent4 9 5 5" xfId="12339" xr:uid="{00000000-0005-0000-0000-00006A4D0000}"/>
    <cellStyle name="40% - Accent4 9 6" xfId="803" xr:uid="{00000000-0005-0000-0000-00006B4D0000}"/>
    <cellStyle name="40% - Accent4 9 6 2" xfId="7572" xr:uid="{00000000-0005-0000-0000-00006C4D0000}"/>
    <cellStyle name="40% - Accent4 9 6 2 2" xfId="24768" xr:uid="{00000000-0005-0000-0000-00006D4D0000}"/>
    <cellStyle name="40% - Accent4 9 6 3" xfId="18003" xr:uid="{00000000-0005-0000-0000-00006E4D0000}"/>
    <cellStyle name="40% - Accent4 9 6 4" xfId="14367" xr:uid="{00000000-0005-0000-0000-00006F4D0000}"/>
    <cellStyle name="40% - Accent4 9 7" xfId="7205" xr:uid="{00000000-0005-0000-0000-0000704D0000}"/>
    <cellStyle name="40% - Accent4 9 7 2" xfId="24401" xr:uid="{00000000-0005-0000-0000-0000714D0000}"/>
    <cellStyle name="40% - Accent4 9 7 3" xfId="14000" xr:uid="{00000000-0005-0000-0000-0000724D0000}"/>
    <cellStyle name="40% - Accent4 9 8" xfId="3964" xr:uid="{00000000-0005-0000-0000-0000734D0000}"/>
    <cellStyle name="40% - Accent4 9 8 2" xfId="21160" xr:uid="{00000000-0005-0000-0000-0000744D0000}"/>
    <cellStyle name="40% - Accent4 9 9" xfId="17636" xr:uid="{00000000-0005-0000-0000-0000754D0000}"/>
    <cellStyle name="40% - Accent5" xfId="42" builtinId="47" customBuiltin="1"/>
    <cellStyle name="40% - Accent5 10" xfId="452" xr:uid="{00000000-0005-0000-0000-0000774D0000}"/>
    <cellStyle name="40% - Accent5 10 10" xfId="27987" xr:uid="{00000000-0005-0000-0000-0000784D0000}"/>
    <cellStyle name="40% - Accent5 10 11" xfId="10775" xr:uid="{00000000-0005-0000-0000-0000794D0000}"/>
    <cellStyle name="40% - Accent5 10 2" xfId="1227" xr:uid="{00000000-0005-0000-0000-00007A4D0000}"/>
    <cellStyle name="40% - Accent5 10 2 2" xfId="2840" xr:uid="{00000000-0005-0000-0000-00007B4D0000}"/>
    <cellStyle name="40% - Accent5 10 2 2 2" xfId="9605" xr:uid="{00000000-0005-0000-0000-00007C4D0000}"/>
    <cellStyle name="40% - Accent5 10 2 2 2 2" xfId="26801" xr:uid="{00000000-0005-0000-0000-00007D4D0000}"/>
    <cellStyle name="40% - Accent5 10 2 2 2 3" xfId="16400" xr:uid="{00000000-0005-0000-0000-00007E4D0000}"/>
    <cellStyle name="40% - Accent5 10 2 2 3" xfId="5997" xr:uid="{00000000-0005-0000-0000-00007F4D0000}"/>
    <cellStyle name="40% - Accent5 10 2 2 3 2" xfId="23193" xr:uid="{00000000-0005-0000-0000-0000804D0000}"/>
    <cellStyle name="40% - Accent5 10 2 2 4" xfId="20036" xr:uid="{00000000-0005-0000-0000-0000814D0000}"/>
    <cellStyle name="40% - Accent5 10 2 2 5" xfId="12792" xr:uid="{00000000-0005-0000-0000-0000824D0000}"/>
    <cellStyle name="40% - Accent5 10 2 3" xfId="7996" xr:uid="{00000000-0005-0000-0000-0000834D0000}"/>
    <cellStyle name="40% - Accent5 10 2 3 2" xfId="25192" xr:uid="{00000000-0005-0000-0000-0000844D0000}"/>
    <cellStyle name="40% - Accent5 10 2 3 3" xfId="14791" xr:uid="{00000000-0005-0000-0000-0000854D0000}"/>
    <cellStyle name="40% - Accent5 10 2 4" xfId="4388" xr:uid="{00000000-0005-0000-0000-0000864D0000}"/>
    <cellStyle name="40% - Accent5 10 2 4 2" xfId="21584" xr:uid="{00000000-0005-0000-0000-0000874D0000}"/>
    <cellStyle name="40% - Accent5 10 2 5" xfId="18427" xr:uid="{00000000-0005-0000-0000-0000884D0000}"/>
    <cellStyle name="40% - Accent5 10 2 6" xfId="11183" xr:uid="{00000000-0005-0000-0000-0000894D0000}"/>
    <cellStyle name="40% - Accent5 10 3" xfId="1635" xr:uid="{00000000-0005-0000-0000-00008A4D0000}"/>
    <cellStyle name="40% - Accent5 10 3 2" xfId="3236" xr:uid="{00000000-0005-0000-0000-00008B4D0000}"/>
    <cellStyle name="40% - Accent5 10 3 2 2" xfId="10001" xr:uid="{00000000-0005-0000-0000-00008C4D0000}"/>
    <cellStyle name="40% - Accent5 10 3 2 2 2" xfId="27197" xr:uid="{00000000-0005-0000-0000-00008D4D0000}"/>
    <cellStyle name="40% - Accent5 10 3 2 2 3" xfId="16796" xr:uid="{00000000-0005-0000-0000-00008E4D0000}"/>
    <cellStyle name="40% - Accent5 10 3 2 3" xfId="6393" xr:uid="{00000000-0005-0000-0000-00008F4D0000}"/>
    <cellStyle name="40% - Accent5 10 3 2 3 2" xfId="23589" xr:uid="{00000000-0005-0000-0000-0000904D0000}"/>
    <cellStyle name="40% - Accent5 10 3 2 4" xfId="20432" xr:uid="{00000000-0005-0000-0000-0000914D0000}"/>
    <cellStyle name="40% - Accent5 10 3 2 5" xfId="13188" xr:uid="{00000000-0005-0000-0000-0000924D0000}"/>
    <cellStyle name="40% - Accent5 10 3 3" xfId="8404" xr:uid="{00000000-0005-0000-0000-0000934D0000}"/>
    <cellStyle name="40% - Accent5 10 3 3 2" xfId="25600" xr:uid="{00000000-0005-0000-0000-0000944D0000}"/>
    <cellStyle name="40% - Accent5 10 3 3 3" xfId="15199" xr:uid="{00000000-0005-0000-0000-0000954D0000}"/>
    <cellStyle name="40% - Accent5 10 3 4" xfId="4796" xr:uid="{00000000-0005-0000-0000-0000964D0000}"/>
    <cellStyle name="40% - Accent5 10 3 4 2" xfId="21992" xr:uid="{00000000-0005-0000-0000-0000974D0000}"/>
    <cellStyle name="40% - Accent5 10 3 5" xfId="18835" xr:uid="{00000000-0005-0000-0000-0000984D0000}"/>
    <cellStyle name="40% - Accent5 10 3 6" xfId="11591" xr:uid="{00000000-0005-0000-0000-0000994D0000}"/>
    <cellStyle name="40% - Accent5 10 4" xfId="2043" xr:uid="{00000000-0005-0000-0000-00009A4D0000}"/>
    <cellStyle name="40% - Accent5 10 4 2" xfId="3632" xr:uid="{00000000-0005-0000-0000-00009B4D0000}"/>
    <cellStyle name="40% - Accent5 10 4 2 2" xfId="10397" xr:uid="{00000000-0005-0000-0000-00009C4D0000}"/>
    <cellStyle name="40% - Accent5 10 4 2 2 2" xfId="27593" xr:uid="{00000000-0005-0000-0000-00009D4D0000}"/>
    <cellStyle name="40% - Accent5 10 4 2 2 3" xfId="17192" xr:uid="{00000000-0005-0000-0000-00009E4D0000}"/>
    <cellStyle name="40% - Accent5 10 4 2 3" xfId="6789" xr:uid="{00000000-0005-0000-0000-00009F4D0000}"/>
    <cellStyle name="40% - Accent5 10 4 2 3 2" xfId="23985" xr:uid="{00000000-0005-0000-0000-0000A04D0000}"/>
    <cellStyle name="40% - Accent5 10 4 2 4" xfId="20828" xr:uid="{00000000-0005-0000-0000-0000A14D0000}"/>
    <cellStyle name="40% - Accent5 10 4 2 5" xfId="13584" xr:uid="{00000000-0005-0000-0000-0000A24D0000}"/>
    <cellStyle name="40% - Accent5 10 4 3" xfId="8812" xr:uid="{00000000-0005-0000-0000-0000A34D0000}"/>
    <cellStyle name="40% - Accent5 10 4 3 2" xfId="26008" xr:uid="{00000000-0005-0000-0000-0000A44D0000}"/>
    <cellStyle name="40% - Accent5 10 4 3 3" xfId="15607" xr:uid="{00000000-0005-0000-0000-0000A54D0000}"/>
    <cellStyle name="40% - Accent5 10 4 4" xfId="5204" xr:uid="{00000000-0005-0000-0000-0000A64D0000}"/>
    <cellStyle name="40% - Accent5 10 4 4 2" xfId="22400" xr:uid="{00000000-0005-0000-0000-0000A74D0000}"/>
    <cellStyle name="40% - Accent5 10 4 5" xfId="19243" xr:uid="{00000000-0005-0000-0000-0000A84D0000}"/>
    <cellStyle name="40% - Accent5 10 4 6" xfId="11999" xr:uid="{00000000-0005-0000-0000-0000A94D0000}"/>
    <cellStyle name="40% - Accent5 10 5" xfId="2402" xr:uid="{00000000-0005-0000-0000-0000AA4D0000}"/>
    <cellStyle name="40% - Accent5 10 5 2" xfId="9168" xr:uid="{00000000-0005-0000-0000-0000AB4D0000}"/>
    <cellStyle name="40% - Accent5 10 5 2 2" xfId="26364" xr:uid="{00000000-0005-0000-0000-0000AC4D0000}"/>
    <cellStyle name="40% - Accent5 10 5 2 3" xfId="15963" xr:uid="{00000000-0005-0000-0000-0000AD4D0000}"/>
    <cellStyle name="40% - Accent5 10 5 3" xfId="5560" xr:uid="{00000000-0005-0000-0000-0000AE4D0000}"/>
    <cellStyle name="40% - Accent5 10 5 3 2" xfId="22756" xr:uid="{00000000-0005-0000-0000-0000AF4D0000}"/>
    <cellStyle name="40% - Accent5 10 5 4" xfId="19599" xr:uid="{00000000-0005-0000-0000-0000B04D0000}"/>
    <cellStyle name="40% - Accent5 10 5 5" xfId="12355" xr:uid="{00000000-0005-0000-0000-0000B14D0000}"/>
    <cellStyle name="40% - Accent5 10 6" xfId="819" xr:uid="{00000000-0005-0000-0000-0000B24D0000}"/>
    <cellStyle name="40% - Accent5 10 6 2" xfId="7588" xr:uid="{00000000-0005-0000-0000-0000B34D0000}"/>
    <cellStyle name="40% - Accent5 10 6 2 2" xfId="24784" xr:uid="{00000000-0005-0000-0000-0000B44D0000}"/>
    <cellStyle name="40% - Accent5 10 6 3" xfId="18019" xr:uid="{00000000-0005-0000-0000-0000B54D0000}"/>
    <cellStyle name="40% - Accent5 10 6 4" xfId="14383" xr:uid="{00000000-0005-0000-0000-0000B64D0000}"/>
    <cellStyle name="40% - Accent5 10 7" xfId="7221" xr:uid="{00000000-0005-0000-0000-0000B74D0000}"/>
    <cellStyle name="40% - Accent5 10 7 2" xfId="24417" xr:uid="{00000000-0005-0000-0000-0000B84D0000}"/>
    <cellStyle name="40% - Accent5 10 7 3" xfId="14016" xr:uid="{00000000-0005-0000-0000-0000B94D0000}"/>
    <cellStyle name="40% - Accent5 10 8" xfId="3980" xr:uid="{00000000-0005-0000-0000-0000BA4D0000}"/>
    <cellStyle name="40% - Accent5 10 8 2" xfId="21176" xr:uid="{00000000-0005-0000-0000-0000BB4D0000}"/>
    <cellStyle name="40% - Accent5 10 9" xfId="17652" xr:uid="{00000000-0005-0000-0000-0000BC4D0000}"/>
    <cellStyle name="40% - Accent5 11" xfId="135" xr:uid="{00000000-0005-0000-0000-0000BD4D0000}"/>
    <cellStyle name="40% - Accent5 11 2" xfId="1324" xr:uid="{00000000-0005-0000-0000-0000BE4D0000}"/>
    <cellStyle name="40% - Accent5 11 2 2" xfId="2925" xr:uid="{00000000-0005-0000-0000-0000BF4D0000}"/>
    <cellStyle name="40% - Accent5 11 2 2 2" xfId="9690" xr:uid="{00000000-0005-0000-0000-0000C04D0000}"/>
    <cellStyle name="40% - Accent5 11 2 2 2 2" xfId="26886" xr:uid="{00000000-0005-0000-0000-0000C14D0000}"/>
    <cellStyle name="40% - Accent5 11 2 2 2 3" xfId="16485" xr:uid="{00000000-0005-0000-0000-0000C24D0000}"/>
    <cellStyle name="40% - Accent5 11 2 2 3" xfId="6082" xr:uid="{00000000-0005-0000-0000-0000C34D0000}"/>
    <cellStyle name="40% - Accent5 11 2 2 3 2" xfId="23278" xr:uid="{00000000-0005-0000-0000-0000C44D0000}"/>
    <cellStyle name="40% - Accent5 11 2 2 4" xfId="20121" xr:uid="{00000000-0005-0000-0000-0000C54D0000}"/>
    <cellStyle name="40% - Accent5 11 2 2 5" xfId="12877" xr:uid="{00000000-0005-0000-0000-0000C64D0000}"/>
    <cellStyle name="40% - Accent5 11 2 3" xfId="8093" xr:uid="{00000000-0005-0000-0000-0000C74D0000}"/>
    <cellStyle name="40% - Accent5 11 2 3 2" xfId="25289" xr:uid="{00000000-0005-0000-0000-0000C84D0000}"/>
    <cellStyle name="40% - Accent5 11 2 3 3" xfId="14888" xr:uid="{00000000-0005-0000-0000-0000C94D0000}"/>
    <cellStyle name="40% - Accent5 11 2 4" xfId="4485" xr:uid="{00000000-0005-0000-0000-0000CA4D0000}"/>
    <cellStyle name="40% - Accent5 11 2 4 2" xfId="21681" xr:uid="{00000000-0005-0000-0000-0000CB4D0000}"/>
    <cellStyle name="40% - Accent5 11 2 5" xfId="18524" xr:uid="{00000000-0005-0000-0000-0000CC4D0000}"/>
    <cellStyle name="40% - Accent5 11 2 6" xfId="11280" xr:uid="{00000000-0005-0000-0000-0000CD4D0000}"/>
    <cellStyle name="40% - Accent5 11 3" xfId="1732" xr:uid="{00000000-0005-0000-0000-0000CE4D0000}"/>
    <cellStyle name="40% - Accent5 11 3 2" xfId="3321" xr:uid="{00000000-0005-0000-0000-0000CF4D0000}"/>
    <cellStyle name="40% - Accent5 11 3 2 2" xfId="10086" xr:uid="{00000000-0005-0000-0000-0000D04D0000}"/>
    <cellStyle name="40% - Accent5 11 3 2 2 2" xfId="27282" xr:uid="{00000000-0005-0000-0000-0000D14D0000}"/>
    <cellStyle name="40% - Accent5 11 3 2 2 3" xfId="16881" xr:uid="{00000000-0005-0000-0000-0000D24D0000}"/>
    <cellStyle name="40% - Accent5 11 3 2 3" xfId="6478" xr:uid="{00000000-0005-0000-0000-0000D34D0000}"/>
    <cellStyle name="40% - Accent5 11 3 2 3 2" xfId="23674" xr:uid="{00000000-0005-0000-0000-0000D44D0000}"/>
    <cellStyle name="40% - Accent5 11 3 2 4" xfId="20517" xr:uid="{00000000-0005-0000-0000-0000D54D0000}"/>
    <cellStyle name="40% - Accent5 11 3 2 5" xfId="13273" xr:uid="{00000000-0005-0000-0000-0000D64D0000}"/>
    <cellStyle name="40% - Accent5 11 3 3" xfId="8501" xr:uid="{00000000-0005-0000-0000-0000D74D0000}"/>
    <cellStyle name="40% - Accent5 11 3 3 2" xfId="25697" xr:uid="{00000000-0005-0000-0000-0000D84D0000}"/>
    <cellStyle name="40% - Accent5 11 3 3 3" xfId="15296" xr:uid="{00000000-0005-0000-0000-0000D94D0000}"/>
    <cellStyle name="40% - Accent5 11 3 4" xfId="4893" xr:uid="{00000000-0005-0000-0000-0000DA4D0000}"/>
    <cellStyle name="40% - Accent5 11 3 4 2" xfId="22089" xr:uid="{00000000-0005-0000-0000-0000DB4D0000}"/>
    <cellStyle name="40% - Accent5 11 3 5" xfId="18932" xr:uid="{00000000-0005-0000-0000-0000DC4D0000}"/>
    <cellStyle name="40% - Accent5 11 3 6" xfId="11688" xr:uid="{00000000-0005-0000-0000-0000DD4D0000}"/>
    <cellStyle name="40% - Accent5 11 4" xfId="2413" xr:uid="{00000000-0005-0000-0000-0000DE4D0000}"/>
    <cellStyle name="40% - Accent5 11 4 2" xfId="9178" xr:uid="{00000000-0005-0000-0000-0000DF4D0000}"/>
    <cellStyle name="40% - Accent5 11 4 2 2" xfId="26374" xr:uid="{00000000-0005-0000-0000-0000E04D0000}"/>
    <cellStyle name="40% - Accent5 11 4 2 3" xfId="15973" xr:uid="{00000000-0005-0000-0000-0000E14D0000}"/>
    <cellStyle name="40% - Accent5 11 4 3" xfId="5570" xr:uid="{00000000-0005-0000-0000-0000E24D0000}"/>
    <cellStyle name="40% - Accent5 11 4 3 2" xfId="22766" xr:uid="{00000000-0005-0000-0000-0000E34D0000}"/>
    <cellStyle name="40% - Accent5 11 4 4" xfId="19609" xr:uid="{00000000-0005-0000-0000-0000E44D0000}"/>
    <cellStyle name="40% - Accent5 11 4 5" xfId="12365" xr:uid="{00000000-0005-0000-0000-0000E54D0000}"/>
    <cellStyle name="40% - Accent5 11 5" xfId="916" xr:uid="{00000000-0005-0000-0000-0000E64D0000}"/>
    <cellStyle name="40% - Accent5 11 5 2" xfId="7685" xr:uid="{00000000-0005-0000-0000-0000E74D0000}"/>
    <cellStyle name="40% - Accent5 11 5 2 2" xfId="24881" xr:uid="{00000000-0005-0000-0000-0000E84D0000}"/>
    <cellStyle name="40% - Accent5 11 5 3" xfId="18116" xr:uid="{00000000-0005-0000-0000-0000E94D0000}"/>
    <cellStyle name="40% - Accent5 11 5 4" xfId="14480" xr:uid="{00000000-0005-0000-0000-0000EA4D0000}"/>
    <cellStyle name="40% - Accent5 11 6" xfId="6910" xr:uid="{00000000-0005-0000-0000-0000EB4D0000}"/>
    <cellStyle name="40% - Accent5 11 6 2" xfId="24106" xr:uid="{00000000-0005-0000-0000-0000EC4D0000}"/>
    <cellStyle name="40% - Accent5 11 6 3" xfId="13705" xr:uid="{00000000-0005-0000-0000-0000ED4D0000}"/>
    <cellStyle name="40% - Accent5 11 7" xfId="4077" xr:uid="{00000000-0005-0000-0000-0000EE4D0000}"/>
    <cellStyle name="40% - Accent5 11 7 2" xfId="21273" xr:uid="{00000000-0005-0000-0000-0000EF4D0000}"/>
    <cellStyle name="40% - Accent5 11 8" xfId="17341" xr:uid="{00000000-0005-0000-0000-0000F04D0000}"/>
    <cellStyle name="40% - Accent5 11 9" xfId="10872" xr:uid="{00000000-0005-0000-0000-0000F14D0000}"/>
    <cellStyle name="40% - Accent5 12" xfId="467" xr:uid="{00000000-0005-0000-0000-0000F24D0000}"/>
    <cellStyle name="40% - Accent5 12 2" xfId="2503" xr:uid="{00000000-0005-0000-0000-0000F34D0000}"/>
    <cellStyle name="40% - Accent5 12 2 2" xfId="9268" xr:uid="{00000000-0005-0000-0000-0000F44D0000}"/>
    <cellStyle name="40% - Accent5 12 2 2 2" xfId="26464" xr:uid="{00000000-0005-0000-0000-0000F54D0000}"/>
    <cellStyle name="40% - Accent5 12 2 2 3" xfId="16063" xr:uid="{00000000-0005-0000-0000-0000F64D0000}"/>
    <cellStyle name="40% - Accent5 12 2 3" xfId="5660" xr:uid="{00000000-0005-0000-0000-0000F74D0000}"/>
    <cellStyle name="40% - Accent5 12 2 3 2" xfId="22856" xr:uid="{00000000-0005-0000-0000-0000F84D0000}"/>
    <cellStyle name="40% - Accent5 12 2 4" xfId="19699" xr:uid="{00000000-0005-0000-0000-0000F94D0000}"/>
    <cellStyle name="40% - Accent5 12 2 5" xfId="12455" xr:uid="{00000000-0005-0000-0000-0000FA4D0000}"/>
    <cellStyle name="40% - Accent5 12 3" xfId="831" xr:uid="{00000000-0005-0000-0000-0000FB4D0000}"/>
    <cellStyle name="40% - Accent5 12 3 2" xfId="7600" xr:uid="{00000000-0005-0000-0000-0000FC4D0000}"/>
    <cellStyle name="40% - Accent5 12 3 2 2" xfId="24796" xr:uid="{00000000-0005-0000-0000-0000FD4D0000}"/>
    <cellStyle name="40% - Accent5 12 3 3" xfId="18031" xr:uid="{00000000-0005-0000-0000-0000FE4D0000}"/>
    <cellStyle name="40% - Accent5 12 3 4" xfId="14395" xr:uid="{00000000-0005-0000-0000-0000FF4D0000}"/>
    <cellStyle name="40% - Accent5 12 4" xfId="7236" xr:uid="{00000000-0005-0000-0000-0000004E0000}"/>
    <cellStyle name="40% - Accent5 12 4 2" xfId="24432" xr:uid="{00000000-0005-0000-0000-0000014E0000}"/>
    <cellStyle name="40% - Accent5 12 4 3" xfId="14031" xr:uid="{00000000-0005-0000-0000-0000024E0000}"/>
    <cellStyle name="40% - Accent5 12 5" xfId="3992" xr:uid="{00000000-0005-0000-0000-0000034E0000}"/>
    <cellStyle name="40% - Accent5 12 5 2" xfId="21188" xr:uid="{00000000-0005-0000-0000-0000044E0000}"/>
    <cellStyle name="40% - Accent5 12 6" xfId="17667" xr:uid="{00000000-0005-0000-0000-0000054E0000}"/>
    <cellStyle name="40% - Accent5 12 7" xfId="10787" xr:uid="{00000000-0005-0000-0000-0000064E0000}"/>
    <cellStyle name="40% - Accent5 13" xfId="481" xr:uid="{00000000-0005-0000-0000-0000074E0000}"/>
    <cellStyle name="40% - Accent5 13 2" xfId="2517" xr:uid="{00000000-0005-0000-0000-0000084E0000}"/>
    <cellStyle name="40% - Accent5 13 2 2" xfId="9282" xr:uid="{00000000-0005-0000-0000-0000094E0000}"/>
    <cellStyle name="40% - Accent5 13 2 2 2" xfId="26478" xr:uid="{00000000-0005-0000-0000-00000A4E0000}"/>
    <cellStyle name="40% - Accent5 13 2 2 3" xfId="16077" xr:uid="{00000000-0005-0000-0000-00000B4E0000}"/>
    <cellStyle name="40% - Accent5 13 2 3" xfId="5674" xr:uid="{00000000-0005-0000-0000-00000C4E0000}"/>
    <cellStyle name="40% - Accent5 13 2 3 2" xfId="22870" xr:uid="{00000000-0005-0000-0000-00000D4E0000}"/>
    <cellStyle name="40% - Accent5 13 2 4" xfId="19713" xr:uid="{00000000-0005-0000-0000-00000E4E0000}"/>
    <cellStyle name="40% - Accent5 13 2 5" xfId="12469" xr:uid="{00000000-0005-0000-0000-00000F4E0000}"/>
    <cellStyle name="40% - Accent5 13 3" xfId="1239" xr:uid="{00000000-0005-0000-0000-0000104E0000}"/>
    <cellStyle name="40% - Accent5 13 3 2" xfId="8008" xr:uid="{00000000-0005-0000-0000-0000114E0000}"/>
    <cellStyle name="40% - Accent5 13 3 2 2" xfId="25204" xr:uid="{00000000-0005-0000-0000-0000124E0000}"/>
    <cellStyle name="40% - Accent5 13 3 3" xfId="18439" xr:uid="{00000000-0005-0000-0000-0000134E0000}"/>
    <cellStyle name="40% - Accent5 13 3 4" xfId="14803" xr:uid="{00000000-0005-0000-0000-0000144E0000}"/>
    <cellStyle name="40% - Accent5 13 4" xfId="7250" xr:uid="{00000000-0005-0000-0000-0000154E0000}"/>
    <cellStyle name="40% - Accent5 13 4 2" xfId="24446" xr:uid="{00000000-0005-0000-0000-0000164E0000}"/>
    <cellStyle name="40% - Accent5 13 4 3" xfId="14045" xr:uid="{00000000-0005-0000-0000-0000174E0000}"/>
    <cellStyle name="40% - Accent5 13 5" xfId="4400" xr:uid="{00000000-0005-0000-0000-0000184E0000}"/>
    <cellStyle name="40% - Accent5 13 5 2" xfId="21596" xr:uid="{00000000-0005-0000-0000-0000194E0000}"/>
    <cellStyle name="40% - Accent5 13 6" xfId="17681" xr:uid="{00000000-0005-0000-0000-00001A4E0000}"/>
    <cellStyle name="40% - Accent5 13 7" xfId="11195" xr:uid="{00000000-0005-0000-0000-00001B4E0000}"/>
    <cellStyle name="40% - Accent5 14" xfId="495" xr:uid="{00000000-0005-0000-0000-00001C4E0000}"/>
    <cellStyle name="40% - Accent5 14 2" xfId="2529" xr:uid="{00000000-0005-0000-0000-00001D4E0000}"/>
    <cellStyle name="40% - Accent5 14 2 2" xfId="9294" xr:uid="{00000000-0005-0000-0000-00001E4E0000}"/>
    <cellStyle name="40% - Accent5 14 2 2 2" xfId="26490" xr:uid="{00000000-0005-0000-0000-00001F4E0000}"/>
    <cellStyle name="40% - Accent5 14 2 2 3" xfId="16089" xr:uid="{00000000-0005-0000-0000-0000204E0000}"/>
    <cellStyle name="40% - Accent5 14 2 3" xfId="5686" xr:uid="{00000000-0005-0000-0000-0000214E0000}"/>
    <cellStyle name="40% - Accent5 14 2 3 2" xfId="22882" xr:uid="{00000000-0005-0000-0000-0000224E0000}"/>
    <cellStyle name="40% - Accent5 14 2 4" xfId="19725" xr:uid="{00000000-0005-0000-0000-0000234E0000}"/>
    <cellStyle name="40% - Accent5 14 2 5" xfId="12481" xr:uid="{00000000-0005-0000-0000-0000244E0000}"/>
    <cellStyle name="40% - Accent5 14 3" xfId="1647" xr:uid="{00000000-0005-0000-0000-0000254E0000}"/>
    <cellStyle name="40% - Accent5 14 3 2" xfId="8416" xr:uid="{00000000-0005-0000-0000-0000264E0000}"/>
    <cellStyle name="40% - Accent5 14 3 2 2" xfId="25612" xr:uid="{00000000-0005-0000-0000-0000274E0000}"/>
    <cellStyle name="40% - Accent5 14 3 3" xfId="18847" xr:uid="{00000000-0005-0000-0000-0000284E0000}"/>
    <cellStyle name="40% - Accent5 14 3 4" xfId="15211" xr:uid="{00000000-0005-0000-0000-0000294E0000}"/>
    <cellStyle name="40% - Accent5 14 4" xfId="7264" xr:uid="{00000000-0005-0000-0000-00002A4E0000}"/>
    <cellStyle name="40% - Accent5 14 4 2" xfId="24460" xr:uid="{00000000-0005-0000-0000-00002B4E0000}"/>
    <cellStyle name="40% - Accent5 14 4 3" xfId="14059" xr:uid="{00000000-0005-0000-0000-00002C4E0000}"/>
    <cellStyle name="40% - Accent5 14 5" xfId="4808" xr:uid="{00000000-0005-0000-0000-00002D4E0000}"/>
    <cellStyle name="40% - Accent5 14 5 2" xfId="22004" xr:uid="{00000000-0005-0000-0000-00002E4E0000}"/>
    <cellStyle name="40% - Accent5 14 6" xfId="17695" xr:uid="{00000000-0005-0000-0000-00002F4E0000}"/>
    <cellStyle name="40% - Accent5 14 7" xfId="11603" xr:uid="{00000000-0005-0000-0000-0000304E0000}"/>
    <cellStyle name="40% - Accent5 15" xfId="2058" xr:uid="{00000000-0005-0000-0000-0000314E0000}"/>
    <cellStyle name="40% - Accent5 15 2" xfId="3644" xr:uid="{00000000-0005-0000-0000-0000324E0000}"/>
    <cellStyle name="40% - Accent5 15 2 2" xfId="10409" xr:uid="{00000000-0005-0000-0000-0000334E0000}"/>
    <cellStyle name="40% - Accent5 15 2 2 2" xfId="27605" xr:uid="{00000000-0005-0000-0000-0000344E0000}"/>
    <cellStyle name="40% - Accent5 15 2 2 3" xfId="17204" xr:uid="{00000000-0005-0000-0000-0000354E0000}"/>
    <cellStyle name="40% - Accent5 15 2 3" xfId="6801" xr:uid="{00000000-0005-0000-0000-0000364E0000}"/>
    <cellStyle name="40% - Accent5 15 2 3 2" xfId="23997" xr:uid="{00000000-0005-0000-0000-0000374E0000}"/>
    <cellStyle name="40% - Accent5 15 2 4" xfId="20840" xr:uid="{00000000-0005-0000-0000-0000384E0000}"/>
    <cellStyle name="40% - Accent5 15 2 5" xfId="13596" xr:uid="{00000000-0005-0000-0000-0000394E0000}"/>
    <cellStyle name="40% - Accent5 15 3" xfId="8827" xr:uid="{00000000-0005-0000-0000-00003A4E0000}"/>
    <cellStyle name="40% - Accent5 15 3 2" xfId="26023" xr:uid="{00000000-0005-0000-0000-00003B4E0000}"/>
    <cellStyle name="40% - Accent5 15 3 3" xfId="15622" xr:uid="{00000000-0005-0000-0000-00003C4E0000}"/>
    <cellStyle name="40% - Accent5 15 4" xfId="5219" xr:uid="{00000000-0005-0000-0000-00003D4E0000}"/>
    <cellStyle name="40% - Accent5 15 4 2" xfId="22415" xr:uid="{00000000-0005-0000-0000-00003E4E0000}"/>
    <cellStyle name="40% - Accent5 15 5" xfId="19258" xr:uid="{00000000-0005-0000-0000-00003F4E0000}"/>
    <cellStyle name="40% - Accent5 15 6" xfId="12014" xr:uid="{00000000-0005-0000-0000-0000404E0000}"/>
    <cellStyle name="40% - Accent5 16" xfId="2072" xr:uid="{00000000-0005-0000-0000-0000414E0000}"/>
    <cellStyle name="40% - Accent5 16 2" xfId="3656" xr:uid="{00000000-0005-0000-0000-0000424E0000}"/>
    <cellStyle name="40% - Accent5 16 2 2" xfId="10421" xr:uid="{00000000-0005-0000-0000-0000434E0000}"/>
    <cellStyle name="40% - Accent5 16 2 2 2" xfId="27617" xr:uid="{00000000-0005-0000-0000-0000444E0000}"/>
    <cellStyle name="40% - Accent5 16 2 2 3" xfId="17216" xr:uid="{00000000-0005-0000-0000-0000454E0000}"/>
    <cellStyle name="40% - Accent5 16 2 3" xfId="6813" xr:uid="{00000000-0005-0000-0000-0000464E0000}"/>
    <cellStyle name="40% - Accent5 16 2 3 2" xfId="24009" xr:uid="{00000000-0005-0000-0000-0000474E0000}"/>
    <cellStyle name="40% - Accent5 16 2 4" xfId="20852" xr:uid="{00000000-0005-0000-0000-0000484E0000}"/>
    <cellStyle name="40% - Accent5 16 2 5" xfId="13608" xr:uid="{00000000-0005-0000-0000-0000494E0000}"/>
    <cellStyle name="40% - Accent5 16 3" xfId="8841" xr:uid="{00000000-0005-0000-0000-00004A4E0000}"/>
    <cellStyle name="40% - Accent5 16 3 2" xfId="26037" xr:uid="{00000000-0005-0000-0000-00004B4E0000}"/>
    <cellStyle name="40% - Accent5 16 3 3" xfId="15636" xr:uid="{00000000-0005-0000-0000-00004C4E0000}"/>
    <cellStyle name="40% - Accent5 16 4" xfId="5233" xr:uid="{00000000-0005-0000-0000-00004D4E0000}"/>
    <cellStyle name="40% - Accent5 16 4 2" xfId="22429" xr:uid="{00000000-0005-0000-0000-00004E4E0000}"/>
    <cellStyle name="40% - Accent5 16 5" xfId="19272" xr:uid="{00000000-0005-0000-0000-00004F4E0000}"/>
    <cellStyle name="40% - Accent5 16 6" xfId="12028" xr:uid="{00000000-0005-0000-0000-0000504E0000}"/>
    <cellStyle name="40% - Accent5 17" xfId="2087" xr:uid="{00000000-0005-0000-0000-0000514E0000}"/>
    <cellStyle name="40% - Accent5 17 2" xfId="8856" xr:uid="{00000000-0005-0000-0000-0000524E0000}"/>
    <cellStyle name="40% - Accent5 17 2 2" xfId="26052" xr:uid="{00000000-0005-0000-0000-0000534E0000}"/>
    <cellStyle name="40% - Accent5 17 2 3" xfId="15651" xr:uid="{00000000-0005-0000-0000-0000544E0000}"/>
    <cellStyle name="40% - Accent5 17 3" xfId="5248" xr:uid="{00000000-0005-0000-0000-0000554E0000}"/>
    <cellStyle name="40% - Accent5 17 3 2" xfId="22444" xr:uid="{00000000-0005-0000-0000-0000564E0000}"/>
    <cellStyle name="40% - Accent5 17 4" xfId="19287" xr:uid="{00000000-0005-0000-0000-0000574E0000}"/>
    <cellStyle name="40% - Accent5 17 5" xfId="12043" xr:uid="{00000000-0005-0000-0000-0000584E0000}"/>
    <cellStyle name="40% - Accent5 18" xfId="508" xr:uid="{00000000-0005-0000-0000-0000594E0000}"/>
    <cellStyle name="40% - Accent5 18 2" xfId="7277" xr:uid="{00000000-0005-0000-0000-00005A4E0000}"/>
    <cellStyle name="40% - Accent5 18 2 2" xfId="24473" xr:uid="{00000000-0005-0000-0000-00005B4E0000}"/>
    <cellStyle name="40% - Accent5 18 3" xfId="17708" xr:uid="{00000000-0005-0000-0000-00005C4E0000}"/>
    <cellStyle name="40% - Accent5 18 4" xfId="14072" xr:uid="{00000000-0005-0000-0000-00005D4E0000}"/>
    <cellStyle name="40% - Accent5 19" xfId="6825" xr:uid="{00000000-0005-0000-0000-00005E4E0000}"/>
    <cellStyle name="40% - Accent5 19 2" xfId="24021" xr:uid="{00000000-0005-0000-0000-00005F4E0000}"/>
    <cellStyle name="40% - Accent5 19 3" xfId="13620" xr:uid="{00000000-0005-0000-0000-0000604E0000}"/>
    <cellStyle name="40% - Accent5 2" xfId="61" xr:uid="{00000000-0005-0000-0000-0000614E0000}"/>
    <cellStyle name="40% - Accent5 2 10" xfId="1662" xr:uid="{00000000-0005-0000-0000-0000624E0000}"/>
    <cellStyle name="40% - Accent5 2 10 2" xfId="3251" xr:uid="{00000000-0005-0000-0000-0000634E0000}"/>
    <cellStyle name="40% - Accent5 2 10 2 2" xfId="10016" xr:uid="{00000000-0005-0000-0000-0000644E0000}"/>
    <cellStyle name="40% - Accent5 2 10 2 2 2" xfId="27212" xr:uid="{00000000-0005-0000-0000-0000654E0000}"/>
    <cellStyle name="40% - Accent5 2 10 2 2 3" xfId="16811" xr:uid="{00000000-0005-0000-0000-0000664E0000}"/>
    <cellStyle name="40% - Accent5 2 10 2 3" xfId="6408" xr:uid="{00000000-0005-0000-0000-0000674E0000}"/>
    <cellStyle name="40% - Accent5 2 10 2 3 2" xfId="23604" xr:uid="{00000000-0005-0000-0000-0000684E0000}"/>
    <cellStyle name="40% - Accent5 2 10 2 4" xfId="20447" xr:uid="{00000000-0005-0000-0000-0000694E0000}"/>
    <cellStyle name="40% - Accent5 2 10 2 5" xfId="13203" xr:uid="{00000000-0005-0000-0000-00006A4E0000}"/>
    <cellStyle name="40% - Accent5 2 10 3" xfId="8431" xr:uid="{00000000-0005-0000-0000-00006B4E0000}"/>
    <cellStyle name="40% - Accent5 2 10 3 2" xfId="25627" xr:uid="{00000000-0005-0000-0000-00006C4E0000}"/>
    <cellStyle name="40% - Accent5 2 10 3 3" xfId="15226" xr:uid="{00000000-0005-0000-0000-00006D4E0000}"/>
    <cellStyle name="40% - Accent5 2 10 4" xfId="4823" xr:uid="{00000000-0005-0000-0000-00006E4E0000}"/>
    <cellStyle name="40% - Accent5 2 10 4 2" xfId="22019" xr:uid="{00000000-0005-0000-0000-00006F4E0000}"/>
    <cellStyle name="40% - Accent5 2 10 5" xfId="18862" xr:uid="{00000000-0005-0000-0000-0000704E0000}"/>
    <cellStyle name="40% - Accent5 2 10 6" xfId="11618" xr:uid="{00000000-0005-0000-0000-0000714E0000}"/>
    <cellStyle name="40% - Accent5 2 11" xfId="2106" xr:uid="{00000000-0005-0000-0000-0000724E0000}"/>
    <cellStyle name="40% - Accent5 2 11 2" xfId="8872" xr:uid="{00000000-0005-0000-0000-0000734E0000}"/>
    <cellStyle name="40% - Accent5 2 11 2 2" xfId="26068" xr:uid="{00000000-0005-0000-0000-0000744E0000}"/>
    <cellStyle name="40% - Accent5 2 11 2 3" xfId="15667" xr:uid="{00000000-0005-0000-0000-0000754E0000}"/>
    <cellStyle name="40% - Accent5 2 11 3" xfId="5264" xr:uid="{00000000-0005-0000-0000-0000764E0000}"/>
    <cellStyle name="40% - Accent5 2 11 3 2" xfId="22460" xr:uid="{00000000-0005-0000-0000-0000774E0000}"/>
    <cellStyle name="40% - Accent5 2 11 4" xfId="19303" xr:uid="{00000000-0005-0000-0000-0000784E0000}"/>
    <cellStyle name="40% - Accent5 2 11 5" xfId="12059" xr:uid="{00000000-0005-0000-0000-0000794E0000}"/>
    <cellStyle name="40% - Accent5 2 12" xfId="523" xr:uid="{00000000-0005-0000-0000-00007A4E0000}"/>
    <cellStyle name="40% - Accent5 2 12 2" xfId="7292" xr:uid="{00000000-0005-0000-0000-00007B4E0000}"/>
    <cellStyle name="40% - Accent5 2 12 2 2" xfId="24488" xr:uid="{00000000-0005-0000-0000-00007C4E0000}"/>
    <cellStyle name="40% - Accent5 2 12 3" xfId="17723" xr:uid="{00000000-0005-0000-0000-00007D4E0000}"/>
    <cellStyle name="40% - Accent5 2 12 4" xfId="14087" xr:uid="{00000000-0005-0000-0000-00007E4E0000}"/>
    <cellStyle name="40% - Accent5 2 13" xfId="6840" xr:uid="{00000000-0005-0000-0000-00007F4E0000}"/>
    <cellStyle name="40% - Accent5 2 13 2" xfId="24036" xr:uid="{00000000-0005-0000-0000-0000804E0000}"/>
    <cellStyle name="40% - Accent5 2 13 3" xfId="13635" xr:uid="{00000000-0005-0000-0000-0000814E0000}"/>
    <cellStyle name="40% - Accent5 2 14" xfId="3684" xr:uid="{00000000-0005-0000-0000-0000824E0000}"/>
    <cellStyle name="40% - Accent5 2 14 2" xfId="20880" xr:uid="{00000000-0005-0000-0000-0000834E0000}"/>
    <cellStyle name="40% - Accent5 2 15" xfId="17271" xr:uid="{00000000-0005-0000-0000-0000844E0000}"/>
    <cellStyle name="40% - Accent5 2 16" xfId="27691" xr:uid="{00000000-0005-0000-0000-0000854E0000}"/>
    <cellStyle name="40% - Accent5 2 17" xfId="10479" xr:uid="{00000000-0005-0000-0000-0000864E0000}"/>
    <cellStyle name="40% - Accent5 2 2" xfId="94" xr:uid="{00000000-0005-0000-0000-0000874E0000}"/>
    <cellStyle name="40% - Accent5 2 2 10" xfId="6869" xr:uid="{00000000-0005-0000-0000-0000884E0000}"/>
    <cellStyle name="40% - Accent5 2 2 10 2" xfId="24065" xr:uid="{00000000-0005-0000-0000-0000894E0000}"/>
    <cellStyle name="40% - Accent5 2 2 10 3" xfId="13664" xr:uid="{00000000-0005-0000-0000-00008A4E0000}"/>
    <cellStyle name="40% - Accent5 2 2 11" xfId="3740" xr:uid="{00000000-0005-0000-0000-00008B4E0000}"/>
    <cellStyle name="40% - Accent5 2 2 11 2" xfId="20936" xr:uid="{00000000-0005-0000-0000-00008C4E0000}"/>
    <cellStyle name="40% - Accent5 2 2 12" xfId="17300" xr:uid="{00000000-0005-0000-0000-00008D4E0000}"/>
    <cellStyle name="40% - Accent5 2 2 13" xfId="27747" xr:uid="{00000000-0005-0000-0000-00008E4E0000}"/>
    <cellStyle name="40% - Accent5 2 2 14" xfId="10535" xr:uid="{00000000-0005-0000-0000-00008F4E0000}"/>
    <cellStyle name="40% - Accent5 2 2 2" xfId="298" xr:uid="{00000000-0005-0000-0000-0000904E0000}"/>
    <cellStyle name="40% - Accent5 2 2 2 10" xfId="27833" xr:uid="{00000000-0005-0000-0000-0000914E0000}"/>
    <cellStyle name="40% - Accent5 2 2 2 11" xfId="10621" xr:uid="{00000000-0005-0000-0000-0000924E0000}"/>
    <cellStyle name="40% - Accent5 2 2 2 2" xfId="1073" xr:uid="{00000000-0005-0000-0000-0000934E0000}"/>
    <cellStyle name="40% - Accent5 2 2 2 2 2" xfId="2686" xr:uid="{00000000-0005-0000-0000-0000944E0000}"/>
    <cellStyle name="40% - Accent5 2 2 2 2 2 2" xfId="9451" xr:uid="{00000000-0005-0000-0000-0000954E0000}"/>
    <cellStyle name="40% - Accent5 2 2 2 2 2 2 2" xfId="26647" xr:uid="{00000000-0005-0000-0000-0000964E0000}"/>
    <cellStyle name="40% - Accent5 2 2 2 2 2 2 3" xfId="16246" xr:uid="{00000000-0005-0000-0000-0000974E0000}"/>
    <cellStyle name="40% - Accent5 2 2 2 2 2 3" xfId="5843" xr:uid="{00000000-0005-0000-0000-0000984E0000}"/>
    <cellStyle name="40% - Accent5 2 2 2 2 2 3 2" xfId="23039" xr:uid="{00000000-0005-0000-0000-0000994E0000}"/>
    <cellStyle name="40% - Accent5 2 2 2 2 2 4" xfId="19882" xr:uid="{00000000-0005-0000-0000-00009A4E0000}"/>
    <cellStyle name="40% - Accent5 2 2 2 2 2 5" xfId="12638" xr:uid="{00000000-0005-0000-0000-00009B4E0000}"/>
    <cellStyle name="40% - Accent5 2 2 2 2 3" xfId="7842" xr:uid="{00000000-0005-0000-0000-00009C4E0000}"/>
    <cellStyle name="40% - Accent5 2 2 2 2 3 2" xfId="25038" xr:uid="{00000000-0005-0000-0000-00009D4E0000}"/>
    <cellStyle name="40% - Accent5 2 2 2 2 3 3" xfId="14637" xr:uid="{00000000-0005-0000-0000-00009E4E0000}"/>
    <cellStyle name="40% - Accent5 2 2 2 2 4" xfId="4234" xr:uid="{00000000-0005-0000-0000-00009F4E0000}"/>
    <cellStyle name="40% - Accent5 2 2 2 2 4 2" xfId="21430" xr:uid="{00000000-0005-0000-0000-0000A04E0000}"/>
    <cellStyle name="40% - Accent5 2 2 2 2 5" xfId="18273" xr:uid="{00000000-0005-0000-0000-0000A14E0000}"/>
    <cellStyle name="40% - Accent5 2 2 2 2 6" xfId="11029" xr:uid="{00000000-0005-0000-0000-0000A24E0000}"/>
    <cellStyle name="40% - Accent5 2 2 2 3" xfId="1481" xr:uid="{00000000-0005-0000-0000-0000A34E0000}"/>
    <cellStyle name="40% - Accent5 2 2 2 3 2" xfId="3082" xr:uid="{00000000-0005-0000-0000-0000A44E0000}"/>
    <cellStyle name="40% - Accent5 2 2 2 3 2 2" xfId="9847" xr:uid="{00000000-0005-0000-0000-0000A54E0000}"/>
    <cellStyle name="40% - Accent5 2 2 2 3 2 2 2" xfId="27043" xr:uid="{00000000-0005-0000-0000-0000A64E0000}"/>
    <cellStyle name="40% - Accent5 2 2 2 3 2 2 3" xfId="16642" xr:uid="{00000000-0005-0000-0000-0000A74E0000}"/>
    <cellStyle name="40% - Accent5 2 2 2 3 2 3" xfId="6239" xr:uid="{00000000-0005-0000-0000-0000A84E0000}"/>
    <cellStyle name="40% - Accent5 2 2 2 3 2 3 2" xfId="23435" xr:uid="{00000000-0005-0000-0000-0000A94E0000}"/>
    <cellStyle name="40% - Accent5 2 2 2 3 2 4" xfId="20278" xr:uid="{00000000-0005-0000-0000-0000AA4E0000}"/>
    <cellStyle name="40% - Accent5 2 2 2 3 2 5" xfId="13034" xr:uid="{00000000-0005-0000-0000-0000AB4E0000}"/>
    <cellStyle name="40% - Accent5 2 2 2 3 3" xfId="8250" xr:uid="{00000000-0005-0000-0000-0000AC4E0000}"/>
    <cellStyle name="40% - Accent5 2 2 2 3 3 2" xfId="25446" xr:uid="{00000000-0005-0000-0000-0000AD4E0000}"/>
    <cellStyle name="40% - Accent5 2 2 2 3 3 3" xfId="15045" xr:uid="{00000000-0005-0000-0000-0000AE4E0000}"/>
    <cellStyle name="40% - Accent5 2 2 2 3 4" xfId="4642" xr:uid="{00000000-0005-0000-0000-0000AF4E0000}"/>
    <cellStyle name="40% - Accent5 2 2 2 3 4 2" xfId="21838" xr:uid="{00000000-0005-0000-0000-0000B04E0000}"/>
    <cellStyle name="40% - Accent5 2 2 2 3 5" xfId="18681" xr:uid="{00000000-0005-0000-0000-0000B14E0000}"/>
    <cellStyle name="40% - Accent5 2 2 2 3 6" xfId="11437" xr:uid="{00000000-0005-0000-0000-0000B24E0000}"/>
    <cellStyle name="40% - Accent5 2 2 2 4" xfId="1889" xr:uid="{00000000-0005-0000-0000-0000B34E0000}"/>
    <cellStyle name="40% - Accent5 2 2 2 4 2" xfId="3478" xr:uid="{00000000-0005-0000-0000-0000B44E0000}"/>
    <cellStyle name="40% - Accent5 2 2 2 4 2 2" xfId="10243" xr:uid="{00000000-0005-0000-0000-0000B54E0000}"/>
    <cellStyle name="40% - Accent5 2 2 2 4 2 2 2" xfId="27439" xr:uid="{00000000-0005-0000-0000-0000B64E0000}"/>
    <cellStyle name="40% - Accent5 2 2 2 4 2 2 3" xfId="17038" xr:uid="{00000000-0005-0000-0000-0000B74E0000}"/>
    <cellStyle name="40% - Accent5 2 2 2 4 2 3" xfId="6635" xr:uid="{00000000-0005-0000-0000-0000B84E0000}"/>
    <cellStyle name="40% - Accent5 2 2 2 4 2 3 2" xfId="23831" xr:uid="{00000000-0005-0000-0000-0000B94E0000}"/>
    <cellStyle name="40% - Accent5 2 2 2 4 2 4" xfId="20674" xr:uid="{00000000-0005-0000-0000-0000BA4E0000}"/>
    <cellStyle name="40% - Accent5 2 2 2 4 2 5" xfId="13430" xr:uid="{00000000-0005-0000-0000-0000BB4E0000}"/>
    <cellStyle name="40% - Accent5 2 2 2 4 3" xfId="8658" xr:uid="{00000000-0005-0000-0000-0000BC4E0000}"/>
    <cellStyle name="40% - Accent5 2 2 2 4 3 2" xfId="25854" xr:uid="{00000000-0005-0000-0000-0000BD4E0000}"/>
    <cellStyle name="40% - Accent5 2 2 2 4 3 3" xfId="15453" xr:uid="{00000000-0005-0000-0000-0000BE4E0000}"/>
    <cellStyle name="40% - Accent5 2 2 2 4 4" xfId="5050" xr:uid="{00000000-0005-0000-0000-0000BF4E0000}"/>
    <cellStyle name="40% - Accent5 2 2 2 4 4 2" xfId="22246" xr:uid="{00000000-0005-0000-0000-0000C04E0000}"/>
    <cellStyle name="40% - Accent5 2 2 2 4 5" xfId="19089" xr:uid="{00000000-0005-0000-0000-0000C14E0000}"/>
    <cellStyle name="40% - Accent5 2 2 2 4 6" xfId="11845" xr:uid="{00000000-0005-0000-0000-0000C24E0000}"/>
    <cellStyle name="40% - Accent5 2 2 2 5" xfId="2248" xr:uid="{00000000-0005-0000-0000-0000C34E0000}"/>
    <cellStyle name="40% - Accent5 2 2 2 5 2" xfId="9014" xr:uid="{00000000-0005-0000-0000-0000C44E0000}"/>
    <cellStyle name="40% - Accent5 2 2 2 5 2 2" xfId="26210" xr:uid="{00000000-0005-0000-0000-0000C54E0000}"/>
    <cellStyle name="40% - Accent5 2 2 2 5 2 3" xfId="15809" xr:uid="{00000000-0005-0000-0000-0000C64E0000}"/>
    <cellStyle name="40% - Accent5 2 2 2 5 3" xfId="5406" xr:uid="{00000000-0005-0000-0000-0000C74E0000}"/>
    <cellStyle name="40% - Accent5 2 2 2 5 3 2" xfId="22602" xr:uid="{00000000-0005-0000-0000-0000C84E0000}"/>
    <cellStyle name="40% - Accent5 2 2 2 5 4" xfId="19445" xr:uid="{00000000-0005-0000-0000-0000C94E0000}"/>
    <cellStyle name="40% - Accent5 2 2 2 5 5" xfId="12201" xr:uid="{00000000-0005-0000-0000-0000CA4E0000}"/>
    <cellStyle name="40% - Accent5 2 2 2 6" xfId="665" xr:uid="{00000000-0005-0000-0000-0000CB4E0000}"/>
    <cellStyle name="40% - Accent5 2 2 2 6 2" xfId="7434" xr:uid="{00000000-0005-0000-0000-0000CC4E0000}"/>
    <cellStyle name="40% - Accent5 2 2 2 6 2 2" xfId="24630" xr:uid="{00000000-0005-0000-0000-0000CD4E0000}"/>
    <cellStyle name="40% - Accent5 2 2 2 6 3" xfId="17865" xr:uid="{00000000-0005-0000-0000-0000CE4E0000}"/>
    <cellStyle name="40% - Accent5 2 2 2 6 4" xfId="14229" xr:uid="{00000000-0005-0000-0000-0000CF4E0000}"/>
    <cellStyle name="40% - Accent5 2 2 2 7" xfId="7067" xr:uid="{00000000-0005-0000-0000-0000D04E0000}"/>
    <cellStyle name="40% - Accent5 2 2 2 7 2" xfId="24263" xr:uid="{00000000-0005-0000-0000-0000D14E0000}"/>
    <cellStyle name="40% - Accent5 2 2 2 7 3" xfId="13862" xr:uid="{00000000-0005-0000-0000-0000D24E0000}"/>
    <cellStyle name="40% - Accent5 2 2 2 8" xfId="3826" xr:uid="{00000000-0005-0000-0000-0000D34E0000}"/>
    <cellStyle name="40% - Accent5 2 2 2 8 2" xfId="21022" xr:uid="{00000000-0005-0000-0000-0000D44E0000}"/>
    <cellStyle name="40% - Accent5 2 2 2 9" xfId="17498" xr:uid="{00000000-0005-0000-0000-0000D54E0000}"/>
    <cellStyle name="40% - Accent5 2 2 3" xfId="396" xr:uid="{00000000-0005-0000-0000-0000D64E0000}"/>
    <cellStyle name="40% - Accent5 2 2 3 10" xfId="27931" xr:uid="{00000000-0005-0000-0000-0000D74E0000}"/>
    <cellStyle name="40% - Accent5 2 2 3 11" xfId="10719" xr:uid="{00000000-0005-0000-0000-0000D84E0000}"/>
    <cellStyle name="40% - Accent5 2 2 3 2" xfId="1171" xr:uid="{00000000-0005-0000-0000-0000D94E0000}"/>
    <cellStyle name="40% - Accent5 2 2 3 2 2" xfId="2784" xr:uid="{00000000-0005-0000-0000-0000DA4E0000}"/>
    <cellStyle name="40% - Accent5 2 2 3 2 2 2" xfId="9549" xr:uid="{00000000-0005-0000-0000-0000DB4E0000}"/>
    <cellStyle name="40% - Accent5 2 2 3 2 2 2 2" xfId="26745" xr:uid="{00000000-0005-0000-0000-0000DC4E0000}"/>
    <cellStyle name="40% - Accent5 2 2 3 2 2 2 3" xfId="16344" xr:uid="{00000000-0005-0000-0000-0000DD4E0000}"/>
    <cellStyle name="40% - Accent5 2 2 3 2 2 3" xfId="5941" xr:uid="{00000000-0005-0000-0000-0000DE4E0000}"/>
    <cellStyle name="40% - Accent5 2 2 3 2 2 3 2" xfId="23137" xr:uid="{00000000-0005-0000-0000-0000DF4E0000}"/>
    <cellStyle name="40% - Accent5 2 2 3 2 2 4" xfId="19980" xr:uid="{00000000-0005-0000-0000-0000E04E0000}"/>
    <cellStyle name="40% - Accent5 2 2 3 2 2 5" xfId="12736" xr:uid="{00000000-0005-0000-0000-0000E14E0000}"/>
    <cellStyle name="40% - Accent5 2 2 3 2 3" xfId="7940" xr:uid="{00000000-0005-0000-0000-0000E24E0000}"/>
    <cellStyle name="40% - Accent5 2 2 3 2 3 2" xfId="25136" xr:uid="{00000000-0005-0000-0000-0000E34E0000}"/>
    <cellStyle name="40% - Accent5 2 2 3 2 3 3" xfId="14735" xr:uid="{00000000-0005-0000-0000-0000E44E0000}"/>
    <cellStyle name="40% - Accent5 2 2 3 2 4" xfId="4332" xr:uid="{00000000-0005-0000-0000-0000E54E0000}"/>
    <cellStyle name="40% - Accent5 2 2 3 2 4 2" xfId="21528" xr:uid="{00000000-0005-0000-0000-0000E64E0000}"/>
    <cellStyle name="40% - Accent5 2 2 3 2 5" xfId="18371" xr:uid="{00000000-0005-0000-0000-0000E74E0000}"/>
    <cellStyle name="40% - Accent5 2 2 3 2 6" xfId="11127" xr:uid="{00000000-0005-0000-0000-0000E84E0000}"/>
    <cellStyle name="40% - Accent5 2 2 3 3" xfId="1579" xr:uid="{00000000-0005-0000-0000-0000E94E0000}"/>
    <cellStyle name="40% - Accent5 2 2 3 3 2" xfId="3180" xr:uid="{00000000-0005-0000-0000-0000EA4E0000}"/>
    <cellStyle name="40% - Accent5 2 2 3 3 2 2" xfId="9945" xr:uid="{00000000-0005-0000-0000-0000EB4E0000}"/>
    <cellStyle name="40% - Accent5 2 2 3 3 2 2 2" xfId="27141" xr:uid="{00000000-0005-0000-0000-0000EC4E0000}"/>
    <cellStyle name="40% - Accent5 2 2 3 3 2 2 3" xfId="16740" xr:uid="{00000000-0005-0000-0000-0000ED4E0000}"/>
    <cellStyle name="40% - Accent5 2 2 3 3 2 3" xfId="6337" xr:uid="{00000000-0005-0000-0000-0000EE4E0000}"/>
    <cellStyle name="40% - Accent5 2 2 3 3 2 3 2" xfId="23533" xr:uid="{00000000-0005-0000-0000-0000EF4E0000}"/>
    <cellStyle name="40% - Accent5 2 2 3 3 2 4" xfId="20376" xr:uid="{00000000-0005-0000-0000-0000F04E0000}"/>
    <cellStyle name="40% - Accent5 2 2 3 3 2 5" xfId="13132" xr:uid="{00000000-0005-0000-0000-0000F14E0000}"/>
    <cellStyle name="40% - Accent5 2 2 3 3 3" xfId="8348" xr:uid="{00000000-0005-0000-0000-0000F24E0000}"/>
    <cellStyle name="40% - Accent5 2 2 3 3 3 2" xfId="25544" xr:uid="{00000000-0005-0000-0000-0000F34E0000}"/>
    <cellStyle name="40% - Accent5 2 2 3 3 3 3" xfId="15143" xr:uid="{00000000-0005-0000-0000-0000F44E0000}"/>
    <cellStyle name="40% - Accent5 2 2 3 3 4" xfId="4740" xr:uid="{00000000-0005-0000-0000-0000F54E0000}"/>
    <cellStyle name="40% - Accent5 2 2 3 3 4 2" xfId="21936" xr:uid="{00000000-0005-0000-0000-0000F64E0000}"/>
    <cellStyle name="40% - Accent5 2 2 3 3 5" xfId="18779" xr:uid="{00000000-0005-0000-0000-0000F74E0000}"/>
    <cellStyle name="40% - Accent5 2 2 3 3 6" xfId="11535" xr:uid="{00000000-0005-0000-0000-0000F84E0000}"/>
    <cellStyle name="40% - Accent5 2 2 3 4" xfId="1987" xr:uid="{00000000-0005-0000-0000-0000F94E0000}"/>
    <cellStyle name="40% - Accent5 2 2 3 4 2" xfId="3576" xr:uid="{00000000-0005-0000-0000-0000FA4E0000}"/>
    <cellStyle name="40% - Accent5 2 2 3 4 2 2" xfId="10341" xr:uid="{00000000-0005-0000-0000-0000FB4E0000}"/>
    <cellStyle name="40% - Accent5 2 2 3 4 2 2 2" xfId="27537" xr:uid="{00000000-0005-0000-0000-0000FC4E0000}"/>
    <cellStyle name="40% - Accent5 2 2 3 4 2 2 3" xfId="17136" xr:uid="{00000000-0005-0000-0000-0000FD4E0000}"/>
    <cellStyle name="40% - Accent5 2 2 3 4 2 3" xfId="6733" xr:uid="{00000000-0005-0000-0000-0000FE4E0000}"/>
    <cellStyle name="40% - Accent5 2 2 3 4 2 3 2" xfId="23929" xr:uid="{00000000-0005-0000-0000-0000FF4E0000}"/>
    <cellStyle name="40% - Accent5 2 2 3 4 2 4" xfId="20772" xr:uid="{00000000-0005-0000-0000-0000004F0000}"/>
    <cellStyle name="40% - Accent5 2 2 3 4 2 5" xfId="13528" xr:uid="{00000000-0005-0000-0000-0000014F0000}"/>
    <cellStyle name="40% - Accent5 2 2 3 4 3" xfId="8756" xr:uid="{00000000-0005-0000-0000-0000024F0000}"/>
    <cellStyle name="40% - Accent5 2 2 3 4 3 2" xfId="25952" xr:uid="{00000000-0005-0000-0000-0000034F0000}"/>
    <cellStyle name="40% - Accent5 2 2 3 4 3 3" xfId="15551" xr:uid="{00000000-0005-0000-0000-0000044F0000}"/>
    <cellStyle name="40% - Accent5 2 2 3 4 4" xfId="5148" xr:uid="{00000000-0005-0000-0000-0000054F0000}"/>
    <cellStyle name="40% - Accent5 2 2 3 4 4 2" xfId="22344" xr:uid="{00000000-0005-0000-0000-0000064F0000}"/>
    <cellStyle name="40% - Accent5 2 2 3 4 5" xfId="19187" xr:uid="{00000000-0005-0000-0000-0000074F0000}"/>
    <cellStyle name="40% - Accent5 2 2 3 4 6" xfId="11943" xr:uid="{00000000-0005-0000-0000-0000084F0000}"/>
    <cellStyle name="40% - Accent5 2 2 3 5" xfId="2346" xr:uid="{00000000-0005-0000-0000-0000094F0000}"/>
    <cellStyle name="40% - Accent5 2 2 3 5 2" xfId="9112" xr:uid="{00000000-0005-0000-0000-00000A4F0000}"/>
    <cellStyle name="40% - Accent5 2 2 3 5 2 2" xfId="26308" xr:uid="{00000000-0005-0000-0000-00000B4F0000}"/>
    <cellStyle name="40% - Accent5 2 2 3 5 2 3" xfId="15907" xr:uid="{00000000-0005-0000-0000-00000C4F0000}"/>
    <cellStyle name="40% - Accent5 2 2 3 5 3" xfId="5504" xr:uid="{00000000-0005-0000-0000-00000D4F0000}"/>
    <cellStyle name="40% - Accent5 2 2 3 5 3 2" xfId="22700" xr:uid="{00000000-0005-0000-0000-00000E4F0000}"/>
    <cellStyle name="40% - Accent5 2 2 3 5 4" xfId="19543" xr:uid="{00000000-0005-0000-0000-00000F4F0000}"/>
    <cellStyle name="40% - Accent5 2 2 3 5 5" xfId="12299" xr:uid="{00000000-0005-0000-0000-0000104F0000}"/>
    <cellStyle name="40% - Accent5 2 2 3 6" xfId="763" xr:uid="{00000000-0005-0000-0000-0000114F0000}"/>
    <cellStyle name="40% - Accent5 2 2 3 6 2" xfId="7532" xr:uid="{00000000-0005-0000-0000-0000124F0000}"/>
    <cellStyle name="40% - Accent5 2 2 3 6 2 2" xfId="24728" xr:uid="{00000000-0005-0000-0000-0000134F0000}"/>
    <cellStyle name="40% - Accent5 2 2 3 6 3" xfId="17963" xr:uid="{00000000-0005-0000-0000-0000144F0000}"/>
    <cellStyle name="40% - Accent5 2 2 3 6 4" xfId="14327" xr:uid="{00000000-0005-0000-0000-0000154F0000}"/>
    <cellStyle name="40% - Accent5 2 2 3 7" xfId="7165" xr:uid="{00000000-0005-0000-0000-0000164F0000}"/>
    <cellStyle name="40% - Accent5 2 2 3 7 2" xfId="24361" xr:uid="{00000000-0005-0000-0000-0000174F0000}"/>
    <cellStyle name="40% - Accent5 2 2 3 7 3" xfId="13960" xr:uid="{00000000-0005-0000-0000-0000184F0000}"/>
    <cellStyle name="40% - Accent5 2 2 3 8" xfId="3924" xr:uid="{00000000-0005-0000-0000-0000194F0000}"/>
    <cellStyle name="40% - Accent5 2 2 3 8 2" xfId="21120" xr:uid="{00000000-0005-0000-0000-00001A4F0000}"/>
    <cellStyle name="40% - Accent5 2 2 3 9" xfId="17596" xr:uid="{00000000-0005-0000-0000-00001B4F0000}"/>
    <cellStyle name="40% - Accent5 2 2 4" xfId="212" xr:uid="{00000000-0005-0000-0000-00001C4F0000}"/>
    <cellStyle name="40% - Accent5 2 2 4 2" xfId="1395" xr:uid="{00000000-0005-0000-0000-00001D4F0000}"/>
    <cellStyle name="40% - Accent5 2 2 4 2 2" xfId="2996" xr:uid="{00000000-0005-0000-0000-00001E4F0000}"/>
    <cellStyle name="40% - Accent5 2 2 4 2 2 2" xfId="9761" xr:uid="{00000000-0005-0000-0000-00001F4F0000}"/>
    <cellStyle name="40% - Accent5 2 2 4 2 2 2 2" xfId="26957" xr:uid="{00000000-0005-0000-0000-0000204F0000}"/>
    <cellStyle name="40% - Accent5 2 2 4 2 2 2 3" xfId="16556" xr:uid="{00000000-0005-0000-0000-0000214F0000}"/>
    <cellStyle name="40% - Accent5 2 2 4 2 2 3" xfId="6153" xr:uid="{00000000-0005-0000-0000-0000224F0000}"/>
    <cellStyle name="40% - Accent5 2 2 4 2 2 3 2" xfId="23349" xr:uid="{00000000-0005-0000-0000-0000234F0000}"/>
    <cellStyle name="40% - Accent5 2 2 4 2 2 4" xfId="20192" xr:uid="{00000000-0005-0000-0000-0000244F0000}"/>
    <cellStyle name="40% - Accent5 2 2 4 2 2 5" xfId="12948" xr:uid="{00000000-0005-0000-0000-0000254F0000}"/>
    <cellStyle name="40% - Accent5 2 2 4 2 3" xfId="8164" xr:uid="{00000000-0005-0000-0000-0000264F0000}"/>
    <cellStyle name="40% - Accent5 2 2 4 2 3 2" xfId="25360" xr:uid="{00000000-0005-0000-0000-0000274F0000}"/>
    <cellStyle name="40% - Accent5 2 2 4 2 3 3" xfId="14959" xr:uid="{00000000-0005-0000-0000-0000284F0000}"/>
    <cellStyle name="40% - Accent5 2 2 4 2 4" xfId="4556" xr:uid="{00000000-0005-0000-0000-0000294F0000}"/>
    <cellStyle name="40% - Accent5 2 2 4 2 4 2" xfId="21752" xr:uid="{00000000-0005-0000-0000-00002A4F0000}"/>
    <cellStyle name="40% - Accent5 2 2 4 2 5" xfId="18595" xr:uid="{00000000-0005-0000-0000-00002B4F0000}"/>
    <cellStyle name="40% - Accent5 2 2 4 2 6" xfId="11351" xr:uid="{00000000-0005-0000-0000-00002C4F0000}"/>
    <cellStyle name="40% - Accent5 2 2 4 3" xfId="1803" xr:uid="{00000000-0005-0000-0000-00002D4F0000}"/>
    <cellStyle name="40% - Accent5 2 2 4 3 2" xfId="3392" xr:uid="{00000000-0005-0000-0000-00002E4F0000}"/>
    <cellStyle name="40% - Accent5 2 2 4 3 2 2" xfId="10157" xr:uid="{00000000-0005-0000-0000-00002F4F0000}"/>
    <cellStyle name="40% - Accent5 2 2 4 3 2 2 2" xfId="27353" xr:uid="{00000000-0005-0000-0000-0000304F0000}"/>
    <cellStyle name="40% - Accent5 2 2 4 3 2 2 3" xfId="16952" xr:uid="{00000000-0005-0000-0000-0000314F0000}"/>
    <cellStyle name="40% - Accent5 2 2 4 3 2 3" xfId="6549" xr:uid="{00000000-0005-0000-0000-0000324F0000}"/>
    <cellStyle name="40% - Accent5 2 2 4 3 2 3 2" xfId="23745" xr:uid="{00000000-0005-0000-0000-0000334F0000}"/>
    <cellStyle name="40% - Accent5 2 2 4 3 2 4" xfId="20588" xr:uid="{00000000-0005-0000-0000-0000344F0000}"/>
    <cellStyle name="40% - Accent5 2 2 4 3 2 5" xfId="13344" xr:uid="{00000000-0005-0000-0000-0000354F0000}"/>
    <cellStyle name="40% - Accent5 2 2 4 3 3" xfId="8572" xr:uid="{00000000-0005-0000-0000-0000364F0000}"/>
    <cellStyle name="40% - Accent5 2 2 4 3 3 2" xfId="25768" xr:uid="{00000000-0005-0000-0000-0000374F0000}"/>
    <cellStyle name="40% - Accent5 2 2 4 3 3 3" xfId="15367" xr:uid="{00000000-0005-0000-0000-0000384F0000}"/>
    <cellStyle name="40% - Accent5 2 2 4 3 4" xfId="4964" xr:uid="{00000000-0005-0000-0000-0000394F0000}"/>
    <cellStyle name="40% - Accent5 2 2 4 3 4 2" xfId="22160" xr:uid="{00000000-0005-0000-0000-00003A4F0000}"/>
    <cellStyle name="40% - Accent5 2 2 4 3 5" xfId="19003" xr:uid="{00000000-0005-0000-0000-00003B4F0000}"/>
    <cellStyle name="40% - Accent5 2 2 4 3 6" xfId="11759" xr:uid="{00000000-0005-0000-0000-00003C4F0000}"/>
    <cellStyle name="40% - Accent5 2 2 4 4" xfId="2441" xr:uid="{00000000-0005-0000-0000-00003D4F0000}"/>
    <cellStyle name="40% - Accent5 2 2 4 4 2" xfId="9206" xr:uid="{00000000-0005-0000-0000-00003E4F0000}"/>
    <cellStyle name="40% - Accent5 2 2 4 4 2 2" xfId="26402" xr:uid="{00000000-0005-0000-0000-00003F4F0000}"/>
    <cellStyle name="40% - Accent5 2 2 4 4 2 3" xfId="16001" xr:uid="{00000000-0005-0000-0000-0000404F0000}"/>
    <cellStyle name="40% - Accent5 2 2 4 4 3" xfId="5598" xr:uid="{00000000-0005-0000-0000-0000414F0000}"/>
    <cellStyle name="40% - Accent5 2 2 4 4 3 2" xfId="22794" xr:uid="{00000000-0005-0000-0000-0000424F0000}"/>
    <cellStyle name="40% - Accent5 2 2 4 4 4" xfId="19637" xr:uid="{00000000-0005-0000-0000-0000434F0000}"/>
    <cellStyle name="40% - Accent5 2 2 4 4 5" xfId="12393" xr:uid="{00000000-0005-0000-0000-0000444F0000}"/>
    <cellStyle name="40% - Accent5 2 2 4 5" xfId="987" xr:uid="{00000000-0005-0000-0000-0000454F0000}"/>
    <cellStyle name="40% - Accent5 2 2 4 5 2" xfId="7756" xr:uid="{00000000-0005-0000-0000-0000464F0000}"/>
    <cellStyle name="40% - Accent5 2 2 4 5 2 2" xfId="24952" xr:uid="{00000000-0005-0000-0000-0000474F0000}"/>
    <cellStyle name="40% - Accent5 2 2 4 5 3" xfId="18187" xr:uid="{00000000-0005-0000-0000-0000484F0000}"/>
    <cellStyle name="40% - Accent5 2 2 4 5 4" xfId="14551" xr:uid="{00000000-0005-0000-0000-0000494F0000}"/>
    <cellStyle name="40% - Accent5 2 2 4 6" xfId="6981" xr:uid="{00000000-0005-0000-0000-00004A4F0000}"/>
    <cellStyle name="40% - Accent5 2 2 4 6 2" xfId="24177" xr:uid="{00000000-0005-0000-0000-00004B4F0000}"/>
    <cellStyle name="40% - Accent5 2 2 4 6 3" xfId="13776" xr:uid="{00000000-0005-0000-0000-00004C4F0000}"/>
    <cellStyle name="40% - Accent5 2 2 4 7" xfId="4148" xr:uid="{00000000-0005-0000-0000-00004D4F0000}"/>
    <cellStyle name="40% - Accent5 2 2 4 7 2" xfId="21344" xr:uid="{00000000-0005-0000-0000-00004E4F0000}"/>
    <cellStyle name="40% - Accent5 2 2 4 8" xfId="17412" xr:uid="{00000000-0005-0000-0000-00004F4F0000}"/>
    <cellStyle name="40% - Accent5 2 2 4 9" xfId="10943" xr:uid="{00000000-0005-0000-0000-0000504F0000}"/>
    <cellStyle name="40% - Accent5 2 2 5" xfId="875" xr:uid="{00000000-0005-0000-0000-0000514F0000}"/>
    <cellStyle name="40% - Accent5 2 2 5 2" xfId="2573" xr:uid="{00000000-0005-0000-0000-0000524F0000}"/>
    <cellStyle name="40% - Accent5 2 2 5 2 2" xfId="9338" xr:uid="{00000000-0005-0000-0000-0000534F0000}"/>
    <cellStyle name="40% - Accent5 2 2 5 2 2 2" xfId="26534" xr:uid="{00000000-0005-0000-0000-0000544F0000}"/>
    <cellStyle name="40% - Accent5 2 2 5 2 2 3" xfId="16133" xr:uid="{00000000-0005-0000-0000-0000554F0000}"/>
    <cellStyle name="40% - Accent5 2 2 5 2 3" xfId="5730" xr:uid="{00000000-0005-0000-0000-0000564F0000}"/>
    <cellStyle name="40% - Accent5 2 2 5 2 3 2" xfId="22926" xr:uid="{00000000-0005-0000-0000-0000574F0000}"/>
    <cellStyle name="40% - Accent5 2 2 5 2 4" xfId="19769" xr:uid="{00000000-0005-0000-0000-0000584F0000}"/>
    <cellStyle name="40% - Accent5 2 2 5 2 5" xfId="12525" xr:uid="{00000000-0005-0000-0000-0000594F0000}"/>
    <cellStyle name="40% - Accent5 2 2 5 3" xfId="7644" xr:uid="{00000000-0005-0000-0000-00005A4F0000}"/>
    <cellStyle name="40% - Accent5 2 2 5 3 2" xfId="24840" xr:uid="{00000000-0005-0000-0000-00005B4F0000}"/>
    <cellStyle name="40% - Accent5 2 2 5 3 3" xfId="14439" xr:uid="{00000000-0005-0000-0000-00005C4F0000}"/>
    <cellStyle name="40% - Accent5 2 2 5 4" xfId="4036" xr:uid="{00000000-0005-0000-0000-00005D4F0000}"/>
    <cellStyle name="40% - Accent5 2 2 5 4 2" xfId="21232" xr:uid="{00000000-0005-0000-0000-00005E4F0000}"/>
    <cellStyle name="40% - Accent5 2 2 5 5" xfId="18075" xr:uid="{00000000-0005-0000-0000-00005F4F0000}"/>
    <cellStyle name="40% - Accent5 2 2 5 6" xfId="10831" xr:uid="{00000000-0005-0000-0000-0000604F0000}"/>
    <cellStyle name="40% - Accent5 2 2 6" xfId="1283" xr:uid="{00000000-0005-0000-0000-0000614F0000}"/>
    <cellStyle name="40% - Accent5 2 2 6 2" xfId="2884" xr:uid="{00000000-0005-0000-0000-0000624F0000}"/>
    <cellStyle name="40% - Accent5 2 2 6 2 2" xfId="9649" xr:uid="{00000000-0005-0000-0000-0000634F0000}"/>
    <cellStyle name="40% - Accent5 2 2 6 2 2 2" xfId="26845" xr:uid="{00000000-0005-0000-0000-0000644F0000}"/>
    <cellStyle name="40% - Accent5 2 2 6 2 2 3" xfId="16444" xr:uid="{00000000-0005-0000-0000-0000654F0000}"/>
    <cellStyle name="40% - Accent5 2 2 6 2 3" xfId="6041" xr:uid="{00000000-0005-0000-0000-0000664F0000}"/>
    <cellStyle name="40% - Accent5 2 2 6 2 3 2" xfId="23237" xr:uid="{00000000-0005-0000-0000-0000674F0000}"/>
    <cellStyle name="40% - Accent5 2 2 6 2 4" xfId="20080" xr:uid="{00000000-0005-0000-0000-0000684F0000}"/>
    <cellStyle name="40% - Accent5 2 2 6 2 5" xfId="12836" xr:uid="{00000000-0005-0000-0000-0000694F0000}"/>
    <cellStyle name="40% - Accent5 2 2 6 3" xfId="8052" xr:uid="{00000000-0005-0000-0000-00006A4F0000}"/>
    <cellStyle name="40% - Accent5 2 2 6 3 2" xfId="25248" xr:uid="{00000000-0005-0000-0000-00006B4F0000}"/>
    <cellStyle name="40% - Accent5 2 2 6 3 3" xfId="14847" xr:uid="{00000000-0005-0000-0000-00006C4F0000}"/>
    <cellStyle name="40% - Accent5 2 2 6 4" xfId="4444" xr:uid="{00000000-0005-0000-0000-00006D4F0000}"/>
    <cellStyle name="40% - Accent5 2 2 6 4 2" xfId="21640" xr:uid="{00000000-0005-0000-0000-00006E4F0000}"/>
    <cellStyle name="40% - Accent5 2 2 6 5" xfId="18483" xr:uid="{00000000-0005-0000-0000-00006F4F0000}"/>
    <cellStyle name="40% - Accent5 2 2 6 6" xfId="11239" xr:uid="{00000000-0005-0000-0000-0000704F0000}"/>
    <cellStyle name="40% - Accent5 2 2 7" xfId="1691" xr:uid="{00000000-0005-0000-0000-0000714F0000}"/>
    <cellStyle name="40% - Accent5 2 2 7 2" xfId="3280" xr:uid="{00000000-0005-0000-0000-0000724F0000}"/>
    <cellStyle name="40% - Accent5 2 2 7 2 2" xfId="10045" xr:uid="{00000000-0005-0000-0000-0000734F0000}"/>
    <cellStyle name="40% - Accent5 2 2 7 2 2 2" xfId="27241" xr:uid="{00000000-0005-0000-0000-0000744F0000}"/>
    <cellStyle name="40% - Accent5 2 2 7 2 2 3" xfId="16840" xr:uid="{00000000-0005-0000-0000-0000754F0000}"/>
    <cellStyle name="40% - Accent5 2 2 7 2 3" xfId="6437" xr:uid="{00000000-0005-0000-0000-0000764F0000}"/>
    <cellStyle name="40% - Accent5 2 2 7 2 3 2" xfId="23633" xr:uid="{00000000-0005-0000-0000-0000774F0000}"/>
    <cellStyle name="40% - Accent5 2 2 7 2 4" xfId="20476" xr:uid="{00000000-0005-0000-0000-0000784F0000}"/>
    <cellStyle name="40% - Accent5 2 2 7 2 5" xfId="13232" xr:uid="{00000000-0005-0000-0000-0000794F0000}"/>
    <cellStyle name="40% - Accent5 2 2 7 3" xfId="8460" xr:uid="{00000000-0005-0000-0000-00007A4F0000}"/>
    <cellStyle name="40% - Accent5 2 2 7 3 2" xfId="25656" xr:uid="{00000000-0005-0000-0000-00007B4F0000}"/>
    <cellStyle name="40% - Accent5 2 2 7 3 3" xfId="15255" xr:uid="{00000000-0005-0000-0000-00007C4F0000}"/>
    <cellStyle name="40% - Accent5 2 2 7 4" xfId="4852" xr:uid="{00000000-0005-0000-0000-00007D4F0000}"/>
    <cellStyle name="40% - Accent5 2 2 7 4 2" xfId="22048" xr:uid="{00000000-0005-0000-0000-00007E4F0000}"/>
    <cellStyle name="40% - Accent5 2 2 7 5" xfId="18891" xr:uid="{00000000-0005-0000-0000-00007F4F0000}"/>
    <cellStyle name="40% - Accent5 2 2 7 6" xfId="11647" xr:uid="{00000000-0005-0000-0000-0000804F0000}"/>
    <cellStyle name="40% - Accent5 2 2 8" xfId="2162" xr:uid="{00000000-0005-0000-0000-0000814F0000}"/>
    <cellStyle name="40% - Accent5 2 2 8 2" xfId="8928" xr:uid="{00000000-0005-0000-0000-0000824F0000}"/>
    <cellStyle name="40% - Accent5 2 2 8 2 2" xfId="26124" xr:uid="{00000000-0005-0000-0000-0000834F0000}"/>
    <cellStyle name="40% - Accent5 2 2 8 2 3" xfId="15723" xr:uid="{00000000-0005-0000-0000-0000844F0000}"/>
    <cellStyle name="40% - Accent5 2 2 8 3" xfId="5320" xr:uid="{00000000-0005-0000-0000-0000854F0000}"/>
    <cellStyle name="40% - Accent5 2 2 8 3 2" xfId="22516" xr:uid="{00000000-0005-0000-0000-0000864F0000}"/>
    <cellStyle name="40% - Accent5 2 2 8 4" xfId="19359" xr:uid="{00000000-0005-0000-0000-0000874F0000}"/>
    <cellStyle name="40% - Accent5 2 2 8 5" xfId="12115" xr:uid="{00000000-0005-0000-0000-0000884F0000}"/>
    <cellStyle name="40% - Accent5 2 2 9" xfId="579" xr:uid="{00000000-0005-0000-0000-0000894F0000}"/>
    <cellStyle name="40% - Accent5 2 2 9 2" xfId="7348" xr:uid="{00000000-0005-0000-0000-00008A4F0000}"/>
    <cellStyle name="40% - Accent5 2 2 9 2 2" xfId="24544" xr:uid="{00000000-0005-0000-0000-00008B4F0000}"/>
    <cellStyle name="40% - Accent5 2 2 9 3" xfId="17779" xr:uid="{00000000-0005-0000-0000-00008C4F0000}"/>
    <cellStyle name="40% - Accent5 2 2 9 4" xfId="14143" xr:uid="{00000000-0005-0000-0000-00008D4F0000}"/>
    <cellStyle name="40% - Accent5 2 3" xfId="122" xr:uid="{00000000-0005-0000-0000-00008E4F0000}"/>
    <cellStyle name="40% - Accent5 2 3 10" xfId="6897" xr:uid="{00000000-0005-0000-0000-00008F4F0000}"/>
    <cellStyle name="40% - Accent5 2 3 10 2" xfId="24093" xr:uid="{00000000-0005-0000-0000-0000904F0000}"/>
    <cellStyle name="40% - Accent5 2 3 10 3" xfId="13692" xr:uid="{00000000-0005-0000-0000-0000914F0000}"/>
    <cellStyle name="40% - Accent5 2 3 11" xfId="3768" xr:uid="{00000000-0005-0000-0000-0000924F0000}"/>
    <cellStyle name="40% - Accent5 2 3 11 2" xfId="20964" xr:uid="{00000000-0005-0000-0000-0000934F0000}"/>
    <cellStyle name="40% - Accent5 2 3 12" xfId="17328" xr:uid="{00000000-0005-0000-0000-0000944F0000}"/>
    <cellStyle name="40% - Accent5 2 3 13" xfId="27775" xr:uid="{00000000-0005-0000-0000-0000954F0000}"/>
    <cellStyle name="40% - Accent5 2 3 14" xfId="10563" xr:uid="{00000000-0005-0000-0000-0000964F0000}"/>
    <cellStyle name="40% - Accent5 2 3 2" xfId="326" xr:uid="{00000000-0005-0000-0000-0000974F0000}"/>
    <cellStyle name="40% - Accent5 2 3 2 10" xfId="27861" xr:uid="{00000000-0005-0000-0000-0000984F0000}"/>
    <cellStyle name="40% - Accent5 2 3 2 11" xfId="10649" xr:uid="{00000000-0005-0000-0000-0000994F0000}"/>
    <cellStyle name="40% - Accent5 2 3 2 2" xfId="1101" xr:uid="{00000000-0005-0000-0000-00009A4F0000}"/>
    <cellStyle name="40% - Accent5 2 3 2 2 2" xfId="2714" xr:uid="{00000000-0005-0000-0000-00009B4F0000}"/>
    <cellStyle name="40% - Accent5 2 3 2 2 2 2" xfId="9479" xr:uid="{00000000-0005-0000-0000-00009C4F0000}"/>
    <cellStyle name="40% - Accent5 2 3 2 2 2 2 2" xfId="26675" xr:uid="{00000000-0005-0000-0000-00009D4F0000}"/>
    <cellStyle name="40% - Accent5 2 3 2 2 2 2 3" xfId="16274" xr:uid="{00000000-0005-0000-0000-00009E4F0000}"/>
    <cellStyle name="40% - Accent5 2 3 2 2 2 3" xfId="5871" xr:uid="{00000000-0005-0000-0000-00009F4F0000}"/>
    <cellStyle name="40% - Accent5 2 3 2 2 2 3 2" xfId="23067" xr:uid="{00000000-0005-0000-0000-0000A04F0000}"/>
    <cellStyle name="40% - Accent5 2 3 2 2 2 4" xfId="19910" xr:uid="{00000000-0005-0000-0000-0000A14F0000}"/>
    <cellStyle name="40% - Accent5 2 3 2 2 2 5" xfId="12666" xr:uid="{00000000-0005-0000-0000-0000A24F0000}"/>
    <cellStyle name="40% - Accent5 2 3 2 2 3" xfId="7870" xr:uid="{00000000-0005-0000-0000-0000A34F0000}"/>
    <cellStyle name="40% - Accent5 2 3 2 2 3 2" xfId="25066" xr:uid="{00000000-0005-0000-0000-0000A44F0000}"/>
    <cellStyle name="40% - Accent5 2 3 2 2 3 3" xfId="14665" xr:uid="{00000000-0005-0000-0000-0000A54F0000}"/>
    <cellStyle name="40% - Accent5 2 3 2 2 4" xfId="4262" xr:uid="{00000000-0005-0000-0000-0000A64F0000}"/>
    <cellStyle name="40% - Accent5 2 3 2 2 4 2" xfId="21458" xr:uid="{00000000-0005-0000-0000-0000A74F0000}"/>
    <cellStyle name="40% - Accent5 2 3 2 2 5" xfId="18301" xr:uid="{00000000-0005-0000-0000-0000A84F0000}"/>
    <cellStyle name="40% - Accent5 2 3 2 2 6" xfId="11057" xr:uid="{00000000-0005-0000-0000-0000A94F0000}"/>
    <cellStyle name="40% - Accent5 2 3 2 3" xfId="1509" xr:uid="{00000000-0005-0000-0000-0000AA4F0000}"/>
    <cellStyle name="40% - Accent5 2 3 2 3 2" xfId="3110" xr:uid="{00000000-0005-0000-0000-0000AB4F0000}"/>
    <cellStyle name="40% - Accent5 2 3 2 3 2 2" xfId="9875" xr:uid="{00000000-0005-0000-0000-0000AC4F0000}"/>
    <cellStyle name="40% - Accent5 2 3 2 3 2 2 2" xfId="27071" xr:uid="{00000000-0005-0000-0000-0000AD4F0000}"/>
    <cellStyle name="40% - Accent5 2 3 2 3 2 2 3" xfId="16670" xr:uid="{00000000-0005-0000-0000-0000AE4F0000}"/>
    <cellStyle name="40% - Accent5 2 3 2 3 2 3" xfId="6267" xr:uid="{00000000-0005-0000-0000-0000AF4F0000}"/>
    <cellStyle name="40% - Accent5 2 3 2 3 2 3 2" xfId="23463" xr:uid="{00000000-0005-0000-0000-0000B04F0000}"/>
    <cellStyle name="40% - Accent5 2 3 2 3 2 4" xfId="20306" xr:uid="{00000000-0005-0000-0000-0000B14F0000}"/>
    <cellStyle name="40% - Accent5 2 3 2 3 2 5" xfId="13062" xr:uid="{00000000-0005-0000-0000-0000B24F0000}"/>
    <cellStyle name="40% - Accent5 2 3 2 3 3" xfId="8278" xr:uid="{00000000-0005-0000-0000-0000B34F0000}"/>
    <cellStyle name="40% - Accent5 2 3 2 3 3 2" xfId="25474" xr:uid="{00000000-0005-0000-0000-0000B44F0000}"/>
    <cellStyle name="40% - Accent5 2 3 2 3 3 3" xfId="15073" xr:uid="{00000000-0005-0000-0000-0000B54F0000}"/>
    <cellStyle name="40% - Accent5 2 3 2 3 4" xfId="4670" xr:uid="{00000000-0005-0000-0000-0000B64F0000}"/>
    <cellStyle name="40% - Accent5 2 3 2 3 4 2" xfId="21866" xr:uid="{00000000-0005-0000-0000-0000B74F0000}"/>
    <cellStyle name="40% - Accent5 2 3 2 3 5" xfId="18709" xr:uid="{00000000-0005-0000-0000-0000B84F0000}"/>
    <cellStyle name="40% - Accent5 2 3 2 3 6" xfId="11465" xr:uid="{00000000-0005-0000-0000-0000B94F0000}"/>
    <cellStyle name="40% - Accent5 2 3 2 4" xfId="1917" xr:uid="{00000000-0005-0000-0000-0000BA4F0000}"/>
    <cellStyle name="40% - Accent5 2 3 2 4 2" xfId="3506" xr:uid="{00000000-0005-0000-0000-0000BB4F0000}"/>
    <cellStyle name="40% - Accent5 2 3 2 4 2 2" xfId="10271" xr:uid="{00000000-0005-0000-0000-0000BC4F0000}"/>
    <cellStyle name="40% - Accent5 2 3 2 4 2 2 2" xfId="27467" xr:uid="{00000000-0005-0000-0000-0000BD4F0000}"/>
    <cellStyle name="40% - Accent5 2 3 2 4 2 2 3" xfId="17066" xr:uid="{00000000-0005-0000-0000-0000BE4F0000}"/>
    <cellStyle name="40% - Accent5 2 3 2 4 2 3" xfId="6663" xr:uid="{00000000-0005-0000-0000-0000BF4F0000}"/>
    <cellStyle name="40% - Accent5 2 3 2 4 2 3 2" xfId="23859" xr:uid="{00000000-0005-0000-0000-0000C04F0000}"/>
    <cellStyle name="40% - Accent5 2 3 2 4 2 4" xfId="20702" xr:uid="{00000000-0005-0000-0000-0000C14F0000}"/>
    <cellStyle name="40% - Accent5 2 3 2 4 2 5" xfId="13458" xr:uid="{00000000-0005-0000-0000-0000C24F0000}"/>
    <cellStyle name="40% - Accent5 2 3 2 4 3" xfId="8686" xr:uid="{00000000-0005-0000-0000-0000C34F0000}"/>
    <cellStyle name="40% - Accent5 2 3 2 4 3 2" xfId="25882" xr:uid="{00000000-0005-0000-0000-0000C44F0000}"/>
    <cellStyle name="40% - Accent5 2 3 2 4 3 3" xfId="15481" xr:uid="{00000000-0005-0000-0000-0000C54F0000}"/>
    <cellStyle name="40% - Accent5 2 3 2 4 4" xfId="5078" xr:uid="{00000000-0005-0000-0000-0000C64F0000}"/>
    <cellStyle name="40% - Accent5 2 3 2 4 4 2" xfId="22274" xr:uid="{00000000-0005-0000-0000-0000C74F0000}"/>
    <cellStyle name="40% - Accent5 2 3 2 4 5" xfId="19117" xr:uid="{00000000-0005-0000-0000-0000C84F0000}"/>
    <cellStyle name="40% - Accent5 2 3 2 4 6" xfId="11873" xr:uid="{00000000-0005-0000-0000-0000C94F0000}"/>
    <cellStyle name="40% - Accent5 2 3 2 5" xfId="2276" xr:uid="{00000000-0005-0000-0000-0000CA4F0000}"/>
    <cellStyle name="40% - Accent5 2 3 2 5 2" xfId="9042" xr:uid="{00000000-0005-0000-0000-0000CB4F0000}"/>
    <cellStyle name="40% - Accent5 2 3 2 5 2 2" xfId="26238" xr:uid="{00000000-0005-0000-0000-0000CC4F0000}"/>
    <cellStyle name="40% - Accent5 2 3 2 5 2 3" xfId="15837" xr:uid="{00000000-0005-0000-0000-0000CD4F0000}"/>
    <cellStyle name="40% - Accent5 2 3 2 5 3" xfId="5434" xr:uid="{00000000-0005-0000-0000-0000CE4F0000}"/>
    <cellStyle name="40% - Accent5 2 3 2 5 3 2" xfId="22630" xr:uid="{00000000-0005-0000-0000-0000CF4F0000}"/>
    <cellStyle name="40% - Accent5 2 3 2 5 4" xfId="19473" xr:uid="{00000000-0005-0000-0000-0000D04F0000}"/>
    <cellStyle name="40% - Accent5 2 3 2 5 5" xfId="12229" xr:uid="{00000000-0005-0000-0000-0000D14F0000}"/>
    <cellStyle name="40% - Accent5 2 3 2 6" xfId="693" xr:uid="{00000000-0005-0000-0000-0000D24F0000}"/>
    <cellStyle name="40% - Accent5 2 3 2 6 2" xfId="7462" xr:uid="{00000000-0005-0000-0000-0000D34F0000}"/>
    <cellStyle name="40% - Accent5 2 3 2 6 2 2" xfId="24658" xr:uid="{00000000-0005-0000-0000-0000D44F0000}"/>
    <cellStyle name="40% - Accent5 2 3 2 6 3" xfId="17893" xr:uid="{00000000-0005-0000-0000-0000D54F0000}"/>
    <cellStyle name="40% - Accent5 2 3 2 6 4" xfId="14257" xr:uid="{00000000-0005-0000-0000-0000D64F0000}"/>
    <cellStyle name="40% - Accent5 2 3 2 7" xfId="7095" xr:uid="{00000000-0005-0000-0000-0000D74F0000}"/>
    <cellStyle name="40% - Accent5 2 3 2 7 2" xfId="24291" xr:uid="{00000000-0005-0000-0000-0000D84F0000}"/>
    <cellStyle name="40% - Accent5 2 3 2 7 3" xfId="13890" xr:uid="{00000000-0005-0000-0000-0000D94F0000}"/>
    <cellStyle name="40% - Accent5 2 3 2 8" xfId="3854" xr:uid="{00000000-0005-0000-0000-0000DA4F0000}"/>
    <cellStyle name="40% - Accent5 2 3 2 8 2" xfId="21050" xr:uid="{00000000-0005-0000-0000-0000DB4F0000}"/>
    <cellStyle name="40% - Accent5 2 3 2 9" xfId="17526" xr:uid="{00000000-0005-0000-0000-0000DC4F0000}"/>
    <cellStyle name="40% - Accent5 2 3 3" xfId="424" xr:uid="{00000000-0005-0000-0000-0000DD4F0000}"/>
    <cellStyle name="40% - Accent5 2 3 3 10" xfId="27959" xr:uid="{00000000-0005-0000-0000-0000DE4F0000}"/>
    <cellStyle name="40% - Accent5 2 3 3 11" xfId="10747" xr:uid="{00000000-0005-0000-0000-0000DF4F0000}"/>
    <cellStyle name="40% - Accent5 2 3 3 2" xfId="1199" xr:uid="{00000000-0005-0000-0000-0000E04F0000}"/>
    <cellStyle name="40% - Accent5 2 3 3 2 2" xfId="2812" xr:uid="{00000000-0005-0000-0000-0000E14F0000}"/>
    <cellStyle name="40% - Accent5 2 3 3 2 2 2" xfId="9577" xr:uid="{00000000-0005-0000-0000-0000E24F0000}"/>
    <cellStyle name="40% - Accent5 2 3 3 2 2 2 2" xfId="26773" xr:uid="{00000000-0005-0000-0000-0000E34F0000}"/>
    <cellStyle name="40% - Accent5 2 3 3 2 2 2 3" xfId="16372" xr:uid="{00000000-0005-0000-0000-0000E44F0000}"/>
    <cellStyle name="40% - Accent5 2 3 3 2 2 3" xfId="5969" xr:uid="{00000000-0005-0000-0000-0000E54F0000}"/>
    <cellStyle name="40% - Accent5 2 3 3 2 2 3 2" xfId="23165" xr:uid="{00000000-0005-0000-0000-0000E64F0000}"/>
    <cellStyle name="40% - Accent5 2 3 3 2 2 4" xfId="20008" xr:uid="{00000000-0005-0000-0000-0000E74F0000}"/>
    <cellStyle name="40% - Accent5 2 3 3 2 2 5" xfId="12764" xr:uid="{00000000-0005-0000-0000-0000E84F0000}"/>
    <cellStyle name="40% - Accent5 2 3 3 2 3" xfId="7968" xr:uid="{00000000-0005-0000-0000-0000E94F0000}"/>
    <cellStyle name="40% - Accent5 2 3 3 2 3 2" xfId="25164" xr:uid="{00000000-0005-0000-0000-0000EA4F0000}"/>
    <cellStyle name="40% - Accent5 2 3 3 2 3 3" xfId="14763" xr:uid="{00000000-0005-0000-0000-0000EB4F0000}"/>
    <cellStyle name="40% - Accent5 2 3 3 2 4" xfId="4360" xr:uid="{00000000-0005-0000-0000-0000EC4F0000}"/>
    <cellStyle name="40% - Accent5 2 3 3 2 4 2" xfId="21556" xr:uid="{00000000-0005-0000-0000-0000ED4F0000}"/>
    <cellStyle name="40% - Accent5 2 3 3 2 5" xfId="18399" xr:uid="{00000000-0005-0000-0000-0000EE4F0000}"/>
    <cellStyle name="40% - Accent5 2 3 3 2 6" xfId="11155" xr:uid="{00000000-0005-0000-0000-0000EF4F0000}"/>
    <cellStyle name="40% - Accent5 2 3 3 3" xfId="1607" xr:uid="{00000000-0005-0000-0000-0000F04F0000}"/>
    <cellStyle name="40% - Accent5 2 3 3 3 2" xfId="3208" xr:uid="{00000000-0005-0000-0000-0000F14F0000}"/>
    <cellStyle name="40% - Accent5 2 3 3 3 2 2" xfId="9973" xr:uid="{00000000-0005-0000-0000-0000F24F0000}"/>
    <cellStyle name="40% - Accent5 2 3 3 3 2 2 2" xfId="27169" xr:uid="{00000000-0005-0000-0000-0000F34F0000}"/>
    <cellStyle name="40% - Accent5 2 3 3 3 2 2 3" xfId="16768" xr:uid="{00000000-0005-0000-0000-0000F44F0000}"/>
    <cellStyle name="40% - Accent5 2 3 3 3 2 3" xfId="6365" xr:uid="{00000000-0005-0000-0000-0000F54F0000}"/>
    <cellStyle name="40% - Accent5 2 3 3 3 2 3 2" xfId="23561" xr:uid="{00000000-0005-0000-0000-0000F64F0000}"/>
    <cellStyle name="40% - Accent5 2 3 3 3 2 4" xfId="20404" xr:uid="{00000000-0005-0000-0000-0000F74F0000}"/>
    <cellStyle name="40% - Accent5 2 3 3 3 2 5" xfId="13160" xr:uid="{00000000-0005-0000-0000-0000F84F0000}"/>
    <cellStyle name="40% - Accent5 2 3 3 3 3" xfId="8376" xr:uid="{00000000-0005-0000-0000-0000F94F0000}"/>
    <cellStyle name="40% - Accent5 2 3 3 3 3 2" xfId="25572" xr:uid="{00000000-0005-0000-0000-0000FA4F0000}"/>
    <cellStyle name="40% - Accent5 2 3 3 3 3 3" xfId="15171" xr:uid="{00000000-0005-0000-0000-0000FB4F0000}"/>
    <cellStyle name="40% - Accent5 2 3 3 3 4" xfId="4768" xr:uid="{00000000-0005-0000-0000-0000FC4F0000}"/>
    <cellStyle name="40% - Accent5 2 3 3 3 4 2" xfId="21964" xr:uid="{00000000-0005-0000-0000-0000FD4F0000}"/>
    <cellStyle name="40% - Accent5 2 3 3 3 5" xfId="18807" xr:uid="{00000000-0005-0000-0000-0000FE4F0000}"/>
    <cellStyle name="40% - Accent5 2 3 3 3 6" xfId="11563" xr:uid="{00000000-0005-0000-0000-0000FF4F0000}"/>
    <cellStyle name="40% - Accent5 2 3 3 4" xfId="2015" xr:uid="{00000000-0005-0000-0000-000000500000}"/>
    <cellStyle name="40% - Accent5 2 3 3 4 2" xfId="3604" xr:uid="{00000000-0005-0000-0000-000001500000}"/>
    <cellStyle name="40% - Accent5 2 3 3 4 2 2" xfId="10369" xr:uid="{00000000-0005-0000-0000-000002500000}"/>
    <cellStyle name="40% - Accent5 2 3 3 4 2 2 2" xfId="27565" xr:uid="{00000000-0005-0000-0000-000003500000}"/>
    <cellStyle name="40% - Accent5 2 3 3 4 2 2 3" xfId="17164" xr:uid="{00000000-0005-0000-0000-000004500000}"/>
    <cellStyle name="40% - Accent5 2 3 3 4 2 3" xfId="6761" xr:uid="{00000000-0005-0000-0000-000005500000}"/>
    <cellStyle name="40% - Accent5 2 3 3 4 2 3 2" xfId="23957" xr:uid="{00000000-0005-0000-0000-000006500000}"/>
    <cellStyle name="40% - Accent5 2 3 3 4 2 4" xfId="20800" xr:uid="{00000000-0005-0000-0000-000007500000}"/>
    <cellStyle name="40% - Accent5 2 3 3 4 2 5" xfId="13556" xr:uid="{00000000-0005-0000-0000-000008500000}"/>
    <cellStyle name="40% - Accent5 2 3 3 4 3" xfId="8784" xr:uid="{00000000-0005-0000-0000-000009500000}"/>
    <cellStyle name="40% - Accent5 2 3 3 4 3 2" xfId="25980" xr:uid="{00000000-0005-0000-0000-00000A500000}"/>
    <cellStyle name="40% - Accent5 2 3 3 4 3 3" xfId="15579" xr:uid="{00000000-0005-0000-0000-00000B500000}"/>
    <cellStyle name="40% - Accent5 2 3 3 4 4" xfId="5176" xr:uid="{00000000-0005-0000-0000-00000C500000}"/>
    <cellStyle name="40% - Accent5 2 3 3 4 4 2" xfId="22372" xr:uid="{00000000-0005-0000-0000-00000D500000}"/>
    <cellStyle name="40% - Accent5 2 3 3 4 5" xfId="19215" xr:uid="{00000000-0005-0000-0000-00000E500000}"/>
    <cellStyle name="40% - Accent5 2 3 3 4 6" xfId="11971" xr:uid="{00000000-0005-0000-0000-00000F500000}"/>
    <cellStyle name="40% - Accent5 2 3 3 5" xfId="2374" xr:uid="{00000000-0005-0000-0000-000010500000}"/>
    <cellStyle name="40% - Accent5 2 3 3 5 2" xfId="9140" xr:uid="{00000000-0005-0000-0000-000011500000}"/>
    <cellStyle name="40% - Accent5 2 3 3 5 2 2" xfId="26336" xr:uid="{00000000-0005-0000-0000-000012500000}"/>
    <cellStyle name="40% - Accent5 2 3 3 5 2 3" xfId="15935" xr:uid="{00000000-0005-0000-0000-000013500000}"/>
    <cellStyle name="40% - Accent5 2 3 3 5 3" xfId="5532" xr:uid="{00000000-0005-0000-0000-000014500000}"/>
    <cellStyle name="40% - Accent5 2 3 3 5 3 2" xfId="22728" xr:uid="{00000000-0005-0000-0000-000015500000}"/>
    <cellStyle name="40% - Accent5 2 3 3 5 4" xfId="19571" xr:uid="{00000000-0005-0000-0000-000016500000}"/>
    <cellStyle name="40% - Accent5 2 3 3 5 5" xfId="12327" xr:uid="{00000000-0005-0000-0000-000017500000}"/>
    <cellStyle name="40% - Accent5 2 3 3 6" xfId="791" xr:uid="{00000000-0005-0000-0000-000018500000}"/>
    <cellStyle name="40% - Accent5 2 3 3 6 2" xfId="7560" xr:uid="{00000000-0005-0000-0000-000019500000}"/>
    <cellStyle name="40% - Accent5 2 3 3 6 2 2" xfId="24756" xr:uid="{00000000-0005-0000-0000-00001A500000}"/>
    <cellStyle name="40% - Accent5 2 3 3 6 3" xfId="17991" xr:uid="{00000000-0005-0000-0000-00001B500000}"/>
    <cellStyle name="40% - Accent5 2 3 3 6 4" xfId="14355" xr:uid="{00000000-0005-0000-0000-00001C500000}"/>
    <cellStyle name="40% - Accent5 2 3 3 7" xfId="7193" xr:uid="{00000000-0005-0000-0000-00001D500000}"/>
    <cellStyle name="40% - Accent5 2 3 3 7 2" xfId="24389" xr:uid="{00000000-0005-0000-0000-00001E500000}"/>
    <cellStyle name="40% - Accent5 2 3 3 7 3" xfId="13988" xr:uid="{00000000-0005-0000-0000-00001F500000}"/>
    <cellStyle name="40% - Accent5 2 3 3 8" xfId="3952" xr:uid="{00000000-0005-0000-0000-000020500000}"/>
    <cellStyle name="40% - Accent5 2 3 3 8 2" xfId="21148" xr:uid="{00000000-0005-0000-0000-000021500000}"/>
    <cellStyle name="40% - Accent5 2 3 3 9" xfId="17624" xr:uid="{00000000-0005-0000-0000-000022500000}"/>
    <cellStyle name="40% - Accent5 2 3 4" xfId="240" xr:uid="{00000000-0005-0000-0000-000023500000}"/>
    <cellStyle name="40% - Accent5 2 3 4 2" xfId="1423" xr:uid="{00000000-0005-0000-0000-000024500000}"/>
    <cellStyle name="40% - Accent5 2 3 4 2 2" xfId="3024" xr:uid="{00000000-0005-0000-0000-000025500000}"/>
    <cellStyle name="40% - Accent5 2 3 4 2 2 2" xfId="9789" xr:uid="{00000000-0005-0000-0000-000026500000}"/>
    <cellStyle name="40% - Accent5 2 3 4 2 2 2 2" xfId="26985" xr:uid="{00000000-0005-0000-0000-000027500000}"/>
    <cellStyle name="40% - Accent5 2 3 4 2 2 2 3" xfId="16584" xr:uid="{00000000-0005-0000-0000-000028500000}"/>
    <cellStyle name="40% - Accent5 2 3 4 2 2 3" xfId="6181" xr:uid="{00000000-0005-0000-0000-000029500000}"/>
    <cellStyle name="40% - Accent5 2 3 4 2 2 3 2" xfId="23377" xr:uid="{00000000-0005-0000-0000-00002A500000}"/>
    <cellStyle name="40% - Accent5 2 3 4 2 2 4" xfId="20220" xr:uid="{00000000-0005-0000-0000-00002B500000}"/>
    <cellStyle name="40% - Accent5 2 3 4 2 2 5" xfId="12976" xr:uid="{00000000-0005-0000-0000-00002C500000}"/>
    <cellStyle name="40% - Accent5 2 3 4 2 3" xfId="8192" xr:uid="{00000000-0005-0000-0000-00002D500000}"/>
    <cellStyle name="40% - Accent5 2 3 4 2 3 2" xfId="25388" xr:uid="{00000000-0005-0000-0000-00002E500000}"/>
    <cellStyle name="40% - Accent5 2 3 4 2 3 3" xfId="14987" xr:uid="{00000000-0005-0000-0000-00002F500000}"/>
    <cellStyle name="40% - Accent5 2 3 4 2 4" xfId="4584" xr:uid="{00000000-0005-0000-0000-000030500000}"/>
    <cellStyle name="40% - Accent5 2 3 4 2 4 2" xfId="21780" xr:uid="{00000000-0005-0000-0000-000031500000}"/>
    <cellStyle name="40% - Accent5 2 3 4 2 5" xfId="18623" xr:uid="{00000000-0005-0000-0000-000032500000}"/>
    <cellStyle name="40% - Accent5 2 3 4 2 6" xfId="11379" xr:uid="{00000000-0005-0000-0000-000033500000}"/>
    <cellStyle name="40% - Accent5 2 3 4 3" xfId="1831" xr:uid="{00000000-0005-0000-0000-000034500000}"/>
    <cellStyle name="40% - Accent5 2 3 4 3 2" xfId="3420" xr:uid="{00000000-0005-0000-0000-000035500000}"/>
    <cellStyle name="40% - Accent5 2 3 4 3 2 2" xfId="10185" xr:uid="{00000000-0005-0000-0000-000036500000}"/>
    <cellStyle name="40% - Accent5 2 3 4 3 2 2 2" xfId="27381" xr:uid="{00000000-0005-0000-0000-000037500000}"/>
    <cellStyle name="40% - Accent5 2 3 4 3 2 2 3" xfId="16980" xr:uid="{00000000-0005-0000-0000-000038500000}"/>
    <cellStyle name="40% - Accent5 2 3 4 3 2 3" xfId="6577" xr:uid="{00000000-0005-0000-0000-000039500000}"/>
    <cellStyle name="40% - Accent5 2 3 4 3 2 3 2" xfId="23773" xr:uid="{00000000-0005-0000-0000-00003A500000}"/>
    <cellStyle name="40% - Accent5 2 3 4 3 2 4" xfId="20616" xr:uid="{00000000-0005-0000-0000-00003B500000}"/>
    <cellStyle name="40% - Accent5 2 3 4 3 2 5" xfId="13372" xr:uid="{00000000-0005-0000-0000-00003C500000}"/>
    <cellStyle name="40% - Accent5 2 3 4 3 3" xfId="8600" xr:uid="{00000000-0005-0000-0000-00003D500000}"/>
    <cellStyle name="40% - Accent5 2 3 4 3 3 2" xfId="25796" xr:uid="{00000000-0005-0000-0000-00003E500000}"/>
    <cellStyle name="40% - Accent5 2 3 4 3 3 3" xfId="15395" xr:uid="{00000000-0005-0000-0000-00003F500000}"/>
    <cellStyle name="40% - Accent5 2 3 4 3 4" xfId="4992" xr:uid="{00000000-0005-0000-0000-000040500000}"/>
    <cellStyle name="40% - Accent5 2 3 4 3 4 2" xfId="22188" xr:uid="{00000000-0005-0000-0000-000041500000}"/>
    <cellStyle name="40% - Accent5 2 3 4 3 5" xfId="19031" xr:uid="{00000000-0005-0000-0000-000042500000}"/>
    <cellStyle name="40% - Accent5 2 3 4 3 6" xfId="11787" xr:uid="{00000000-0005-0000-0000-000043500000}"/>
    <cellStyle name="40% - Accent5 2 3 4 4" xfId="2475" xr:uid="{00000000-0005-0000-0000-000044500000}"/>
    <cellStyle name="40% - Accent5 2 3 4 4 2" xfId="9240" xr:uid="{00000000-0005-0000-0000-000045500000}"/>
    <cellStyle name="40% - Accent5 2 3 4 4 2 2" xfId="26436" xr:uid="{00000000-0005-0000-0000-000046500000}"/>
    <cellStyle name="40% - Accent5 2 3 4 4 2 3" xfId="16035" xr:uid="{00000000-0005-0000-0000-000047500000}"/>
    <cellStyle name="40% - Accent5 2 3 4 4 3" xfId="5632" xr:uid="{00000000-0005-0000-0000-000048500000}"/>
    <cellStyle name="40% - Accent5 2 3 4 4 3 2" xfId="22828" xr:uid="{00000000-0005-0000-0000-000049500000}"/>
    <cellStyle name="40% - Accent5 2 3 4 4 4" xfId="19671" xr:uid="{00000000-0005-0000-0000-00004A500000}"/>
    <cellStyle name="40% - Accent5 2 3 4 4 5" xfId="12427" xr:uid="{00000000-0005-0000-0000-00004B500000}"/>
    <cellStyle name="40% - Accent5 2 3 4 5" xfId="1015" xr:uid="{00000000-0005-0000-0000-00004C500000}"/>
    <cellStyle name="40% - Accent5 2 3 4 5 2" xfId="7784" xr:uid="{00000000-0005-0000-0000-00004D500000}"/>
    <cellStyle name="40% - Accent5 2 3 4 5 2 2" xfId="24980" xr:uid="{00000000-0005-0000-0000-00004E500000}"/>
    <cellStyle name="40% - Accent5 2 3 4 5 3" xfId="18215" xr:uid="{00000000-0005-0000-0000-00004F500000}"/>
    <cellStyle name="40% - Accent5 2 3 4 5 4" xfId="14579" xr:uid="{00000000-0005-0000-0000-000050500000}"/>
    <cellStyle name="40% - Accent5 2 3 4 6" xfId="7009" xr:uid="{00000000-0005-0000-0000-000051500000}"/>
    <cellStyle name="40% - Accent5 2 3 4 6 2" xfId="24205" xr:uid="{00000000-0005-0000-0000-000052500000}"/>
    <cellStyle name="40% - Accent5 2 3 4 6 3" xfId="13804" xr:uid="{00000000-0005-0000-0000-000053500000}"/>
    <cellStyle name="40% - Accent5 2 3 4 7" xfId="4176" xr:uid="{00000000-0005-0000-0000-000054500000}"/>
    <cellStyle name="40% - Accent5 2 3 4 7 2" xfId="21372" xr:uid="{00000000-0005-0000-0000-000055500000}"/>
    <cellStyle name="40% - Accent5 2 3 4 8" xfId="17440" xr:uid="{00000000-0005-0000-0000-000056500000}"/>
    <cellStyle name="40% - Accent5 2 3 4 9" xfId="10971" xr:uid="{00000000-0005-0000-0000-000057500000}"/>
    <cellStyle name="40% - Accent5 2 3 5" xfId="903" xr:uid="{00000000-0005-0000-0000-000058500000}"/>
    <cellStyle name="40% - Accent5 2 3 5 2" xfId="2601" xr:uid="{00000000-0005-0000-0000-000059500000}"/>
    <cellStyle name="40% - Accent5 2 3 5 2 2" xfId="9366" xr:uid="{00000000-0005-0000-0000-00005A500000}"/>
    <cellStyle name="40% - Accent5 2 3 5 2 2 2" xfId="26562" xr:uid="{00000000-0005-0000-0000-00005B500000}"/>
    <cellStyle name="40% - Accent5 2 3 5 2 2 3" xfId="16161" xr:uid="{00000000-0005-0000-0000-00005C500000}"/>
    <cellStyle name="40% - Accent5 2 3 5 2 3" xfId="5758" xr:uid="{00000000-0005-0000-0000-00005D500000}"/>
    <cellStyle name="40% - Accent5 2 3 5 2 3 2" xfId="22954" xr:uid="{00000000-0005-0000-0000-00005E500000}"/>
    <cellStyle name="40% - Accent5 2 3 5 2 4" xfId="19797" xr:uid="{00000000-0005-0000-0000-00005F500000}"/>
    <cellStyle name="40% - Accent5 2 3 5 2 5" xfId="12553" xr:uid="{00000000-0005-0000-0000-000060500000}"/>
    <cellStyle name="40% - Accent5 2 3 5 3" xfId="7672" xr:uid="{00000000-0005-0000-0000-000061500000}"/>
    <cellStyle name="40% - Accent5 2 3 5 3 2" xfId="24868" xr:uid="{00000000-0005-0000-0000-000062500000}"/>
    <cellStyle name="40% - Accent5 2 3 5 3 3" xfId="14467" xr:uid="{00000000-0005-0000-0000-000063500000}"/>
    <cellStyle name="40% - Accent5 2 3 5 4" xfId="4064" xr:uid="{00000000-0005-0000-0000-000064500000}"/>
    <cellStyle name="40% - Accent5 2 3 5 4 2" xfId="21260" xr:uid="{00000000-0005-0000-0000-000065500000}"/>
    <cellStyle name="40% - Accent5 2 3 5 5" xfId="18103" xr:uid="{00000000-0005-0000-0000-000066500000}"/>
    <cellStyle name="40% - Accent5 2 3 5 6" xfId="10859" xr:uid="{00000000-0005-0000-0000-000067500000}"/>
    <cellStyle name="40% - Accent5 2 3 6" xfId="1311" xr:uid="{00000000-0005-0000-0000-000068500000}"/>
    <cellStyle name="40% - Accent5 2 3 6 2" xfId="2912" xr:uid="{00000000-0005-0000-0000-000069500000}"/>
    <cellStyle name="40% - Accent5 2 3 6 2 2" xfId="9677" xr:uid="{00000000-0005-0000-0000-00006A500000}"/>
    <cellStyle name="40% - Accent5 2 3 6 2 2 2" xfId="26873" xr:uid="{00000000-0005-0000-0000-00006B500000}"/>
    <cellStyle name="40% - Accent5 2 3 6 2 2 3" xfId="16472" xr:uid="{00000000-0005-0000-0000-00006C500000}"/>
    <cellStyle name="40% - Accent5 2 3 6 2 3" xfId="6069" xr:uid="{00000000-0005-0000-0000-00006D500000}"/>
    <cellStyle name="40% - Accent5 2 3 6 2 3 2" xfId="23265" xr:uid="{00000000-0005-0000-0000-00006E500000}"/>
    <cellStyle name="40% - Accent5 2 3 6 2 4" xfId="20108" xr:uid="{00000000-0005-0000-0000-00006F500000}"/>
    <cellStyle name="40% - Accent5 2 3 6 2 5" xfId="12864" xr:uid="{00000000-0005-0000-0000-000070500000}"/>
    <cellStyle name="40% - Accent5 2 3 6 3" xfId="8080" xr:uid="{00000000-0005-0000-0000-000071500000}"/>
    <cellStyle name="40% - Accent5 2 3 6 3 2" xfId="25276" xr:uid="{00000000-0005-0000-0000-000072500000}"/>
    <cellStyle name="40% - Accent5 2 3 6 3 3" xfId="14875" xr:uid="{00000000-0005-0000-0000-000073500000}"/>
    <cellStyle name="40% - Accent5 2 3 6 4" xfId="4472" xr:uid="{00000000-0005-0000-0000-000074500000}"/>
    <cellStyle name="40% - Accent5 2 3 6 4 2" xfId="21668" xr:uid="{00000000-0005-0000-0000-000075500000}"/>
    <cellStyle name="40% - Accent5 2 3 6 5" xfId="18511" xr:uid="{00000000-0005-0000-0000-000076500000}"/>
    <cellStyle name="40% - Accent5 2 3 6 6" xfId="11267" xr:uid="{00000000-0005-0000-0000-000077500000}"/>
    <cellStyle name="40% - Accent5 2 3 7" xfId="1719" xr:uid="{00000000-0005-0000-0000-000078500000}"/>
    <cellStyle name="40% - Accent5 2 3 7 2" xfId="3308" xr:uid="{00000000-0005-0000-0000-000079500000}"/>
    <cellStyle name="40% - Accent5 2 3 7 2 2" xfId="10073" xr:uid="{00000000-0005-0000-0000-00007A500000}"/>
    <cellStyle name="40% - Accent5 2 3 7 2 2 2" xfId="27269" xr:uid="{00000000-0005-0000-0000-00007B500000}"/>
    <cellStyle name="40% - Accent5 2 3 7 2 2 3" xfId="16868" xr:uid="{00000000-0005-0000-0000-00007C500000}"/>
    <cellStyle name="40% - Accent5 2 3 7 2 3" xfId="6465" xr:uid="{00000000-0005-0000-0000-00007D500000}"/>
    <cellStyle name="40% - Accent5 2 3 7 2 3 2" xfId="23661" xr:uid="{00000000-0005-0000-0000-00007E500000}"/>
    <cellStyle name="40% - Accent5 2 3 7 2 4" xfId="20504" xr:uid="{00000000-0005-0000-0000-00007F500000}"/>
    <cellStyle name="40% - Accent5 2 3 7 2 5" xfId="13260" xr:uid="{00000000-0005-0000-0000-000080500000}"/>
    <cellStyle name="40% - Accent5 2 3 7 3" xfId="8488" xr:uid="{00000000-0005-0000-0000-000081500000}"/>
    <cellStyle name="40% - Accent5 2 3 7 3 2" xfId="25684" xr:uid="{00000000-0005-0000-0000-000082500000}"/>
    <cellStyle name="40% - Accent5 2 3 7 3 3" xfId="15283" xr:uid="{00000000-0005-0000-0000-000083500000}"/>
    <cellStyle name="40% - Accent5 2 3 7 4" xfId="4880" xr:uid="{00000000-0005-0000-0000-000084500000}"/>
    <cellStyle name="40% - Accent5 2 3 7 4 2" xfId="22076" xr:uid="{00000000-0005-0000-0000-000085500000}"/>
    <cellStyle name="40% - Accent5 2 3 7 5" xfId="18919" xr:uid="{00000000-0005-0000-0000-000086500000}"/>
    <cellStyle name="40% - Accent5 2 3 7 6" xfId="11675" xr:uid="{00000000-0005-0000-0000-000087500000}"/>
    <cellStyle name="40% - Accent5 2 3 8" xfId="2190" xr:uid="{00000000-0005-0000-0000-000088500000}"/>
    <cellStyle name="40% - Accent5 2 3 8 2" xfId="8956" xr:uid="{00000000-0005-0000-0000-000089500000}"/>
    <cellStyle name="40% - Accent5 2 3 8 2 2" xfId="26152" xr:uid="{00000000-0005-0000-0000-00008A500000}"/>
    <cellStyle name="40% - Accent5 2 3 8 2 3" xfId="15751" xr:uid="{00000000-0005-0000-0000-00008B500000}"/>
    <cellStyle name="40% - Accent5 2 3 8 3" xfId="5348" xr:uid="{00000000-0005-0000-0000-00008C500000}"/>
    <cellStyle name="40% - Accent5 2 3 8 3 2" xfId="22544" xr:uid="{00000000-0005-0000-0000-00008D500000}"/>
    <cellStyle name="40% - Accent5 2 3 8 4" xfId="19387" xr:uid="{00000000-0005-0000-0000-00008E500000}"/>
    <cellStyle name="40% - Accent5 2 3 8 5" xfId="12143" xr:uid="{00000000-0005-0000-0000-00008F500000}"/>
    <cellStyle name="40% - Accent5 2 3 9" xfId="607" xr:uid="{00000000-0005-0000-0000-000090500000}"/>
    <cellStyle name="40% - Accent5 2 3 9 2" xfId="7376" xr:uid="{00000000-0005-0000-0000-000091500000}"/>
    <cellStyle name="40% - Accent5 2 3 9 2 2" xfId="24572" xr:uid="{00000000-0005-0000-0000-000092500000}"/>
    <cellStyle name="40% - Accent5 2 3 9 3" xfId="17807" xr:uid="{00000000-0005-0000-0000-000093500000}"/>
    <cellStyle name="40% - Accent5 2 3 9 4" xfId="14171" xr:uid="{00000000-0005-0000-0000-000094500000}"/>
    <cellStyle name="40% - Accent5 2 4" xfId="181" xr:uid="{00000000-0005-0000-0000-000095500000}"/>
    <cellStyle name="40% - Accent5 2 4 10" xfId="27718" xr:uid="{00000000-0005-0000-0000-000096500000}"/>
    <cellStyle name="40% - Accent5 2 4 11" xfId="10506" xr:uid="{00000000-0005-0000-0000-000097500000}"/>
    <cellStyle name="40% - Accent5 2 4 2" xfId="958" xr:uid="{00000000-0005-0000-0000-000098500000}"/>
    <cellStyle name="40% - Accent5 2 4 2 2" xfId="2628" xr:uid="{00000000-0005-0000-0000-000099500000}"/>
    <cellStyle name="40% - Accent5 2 4 2 2 2" xfId="9393" xr:uid="{00000000-0005-0000-0000-00009A500000}"/>
    <cellStyle name="40% - Accent5 2 4 2 2 2 2" xfId="26589" xr:uid="{00000000-0005-0000-0000-00009B500000}"/>
    <cellStyle name="40% - Accent5 2 4 2 2 2 3" xfId="16188" xr:uid="{00000000-0005-0000-0000-00009C500000}"/>
    <cellStyle name="40% - Accent5 2 4 2 2 3" xfId="5785" xr:uid="{00000000-0005-0000-0000-00009D500000}"/>
    <cellStyle name="40% - Accent5 2 4 2 2 3 2" xfId="22981" xr:uid="{00000000-0005-0000-0000-00009E500000}"/>
    <cellStyle name="40% - Accent5 2 4 2 2 4" xfId="19824" xr:uid="{00000000-0005-0000-0000-00009F500000}"/>
    <cellStyle name="40% - Accent5 2 4 2 2 5" xfId="12580" xr:uid="{00000000-0005-0000-0000-0000A0500000}"/>
    <cellStyle name="40% - Accent5 2 4 2 3" xfId="7727" xr:uid="{00000000-0005-0000-0000-0000A1500000}"/>
    <cellStyle name="40% - Accent5 2 4 2 3 2" xfId="24923" xr:uid="{00000000-0005-0000-0000-0000A2500000}"/>
    <cellStyle name="40% - Accent5 2 4 2 3 3" xfId="14522" xr:uid="{00000000-0005-0000-0000-0000A3500000}"/>
    <cellStyle name="40% - Accent5 2 4 2 4" xfId="4119" xr:uid="{00000000-0005-0000-0000-0000A4500000}"/>
    <cellStyle name="40% - Accent5 2 4 2 4 2" xfId="21315" xr:uid="{00000000-0005-0000-0000-0000A5500000}"/>
    <cellStyle name="40% - Accent5 2 4 2 5" xfId="18158" xr:uid="{00000000-0005-0000-0000-0000A6500000}"/>
    <cellStyle name="40% - Accent5 2 4 2 6" xfId="10914" xr:uid="{00000000-0005-0000-0000-0000A7500000}"/>
    <cellStyle name="40% - Accent5 2 4 3" xfId="1366" xr:uid="{00000000-0005-0000-0000-0000A8500000}"/>
    <cellStyle name="40% - Accent5 2 4 3 2" xfId="2967" xr:uid="{00000000-0005-0000-0000-0000A9500000}"/>
    <cellStyle name="40% - Accent5 2 4 3 2 2" xfId="9732" xr:uid="{00000000-0005-0000-0000-0000AA500000}"/>
    <cellStyle name="40% - Accent5 2 4 3 2 2 2" xfId="26928" xr:uid="{00000000-0005-0000-0000-0000AB500000}"/>
    <cellStyle name="40% - Accent5 2 4 3 2 2 3" xfId="16527" xr:uid="{00000000-0005-0000-0000-0000AC500000}"/>
    <cellStyle name="40% - Accent5 2 4 3 2 3" xfId="6124" xr:uid="{00000000-0005-0000-0000-0000AD500000}"/>
    <cellStyle name="40% - Accent5 2 4 3 2 3 2" xfId="23320" xr:uid="{00000000-0005-0000-0000-0000AE500000}"/>
    <cellStyle name="40% - Accent5 2 4 3 2 4" xfId="20163" xr:uid="{00000000-0005-0000-0000-0000AF500000}"/>
    <cellStyle name="40% - Accent5 2 4 3 2 5" xfId="12919" xr:uid="{00000000-0005-0000-0000-0000B0500000}"/>
    <cellStyle name="40% - Accent5 2 4 3 3" xfId="8135" xr:uid="{00000000-0005-0000-0000-0000B1500000}"/>
    <cellStyle name="40% - Accent5 2 4 3 3 2" xfId="25331" xr:uid="{00000000-0005-0000-0000-0000B2500000}"/>
    <cellStyle name="40% - Accent5 2 4 3 3 3" xfId="14930" xr:uid="{00000000-0005-0000-0000-0000B3500000}"/>
    <cellStyle name="40% - Accent5 2 4 3 4" xfId="4527" xr:uid="{00000000-0005-0000-0000-0000B4500000}"/>
    <cellStyle name="40% - Accent5 2 4 3 4 2" xfId="21723" xr:uid="{00000000-0005-0000-0000-0000B5500000}"/>
    <cellStyle name="40% - Accent5 2 4 3 5" xfId="18566" xr:uid="{00000000-0005-0000-0000-0000B6500000}"/>
    <cellStyle name="40% - Accent5 2 4 3 6" xfId="11322" xr:uid="{00000000-0005-0000-0000-0000B7500000}"/>
    <cellStyle name="40% - Accent5 2 4 4" xfId="1774" xr:uid="{00000000-0005-0000-0000-0000B8500000}"/>
    <cellStyle name="40% - Accent5 2 4 4 2" xfId="3363" xr:uid="{00000000-0005-0000-0000-0000B9500000}"/>
    <cellStyle name="40% - Accent5 2 4 4 2 2" xfId="10128" xr:uid="{00000000-0005-0000-0000-0000BA500000}"/>
    <cellStyle name="40% - Accent5 2 4 4 2 2 2" xfId="27324" xr:uid="{00000000-0005-0000-0000-0000BB500000}"/>
    <cellStyle name="40% - Accent5 2 4 4 2 2 3" xfId="16923" xr:uid="{00000000-0005-0000-0000-0000BC500000}"/>
    <cellStyle name="40% - Accent5 2 4 4 2 3" xfId="6520" xr:uid="{00000000-0005-0000-0000-0000BD500000}"/>
    <cellStyle name="40% - Accent5 2 4 4 2 3 2" xfId="23716" xr:uid="{00000000-0005-0000-0000-0000BE500000}"/>
    <cellStyle name="40% - Accent5 2 4 4 2 4" xfId="20559" xr:uid="{00000000-0005-0000-0000-0000BF500000}"/>
    <cellStyle name="40% - Accent5 2 4 4 2 5" xfId="13315" xr:uid="{00000000-0005-0000-0000-0000C0500000}"/>
    <cellStyle name="40% - Accent5 2 4 4 3" xfId="8543" xr:uid="{00000000-0005-0000-0000-0000C1500000}"/>
    <cellStyle name="40% - Accent5 2 4 4 3 2" xfId="25739" xr:uid="{00000000-0005-0000-0000-0000C2500000}"/>
    <cellStyle name="40% - Accent5 2 4 4 3 3" xfId="15338" xr:uid="{00000000-0005-0000-0000-0000C3500000}"/>
    <cellStyle name="40% - Accent5 2 4 4 4" xfId="4935" xr:uid="{00000000-0005-0000-0000-0000C4500000}"/>
    <cellStyle name="40% - Accent5 2 4 4 4 2" xfId="22131" xr:uid="{00000000-0005-0000-0000-0000C5500000}"/>
    <cellStyle name="40% - Accent5 2 4 4 5" xfId="18974" xr:uid="{00000000-0005-0000-0000-0000C6500000}"/>
    <cellStyle name="40% - Accent5 2 4 4 6" xfId="11730" xr:uid="{00000000-0005-0000-0000-0000C7500000}"/>
    <cellStyle name="40% - Accent5 2 4 5" xfId="2133" xr:uid="{00000000-0005-0000-0000-0000C8500000}"/>
    <cellStyle name="40% - Accent5 2 4 5 2" xfId="8899" xr:uid="{00000000-0005-0000-0000-0000C9500000}"/>
    <cellStyle name="40% - Accent5 2 4 5 2 2" xfId="26095" xr:uid="{00000000-0005-0000-0000-0000CA500000}"/>
    <cellStyle name="40% - Accent5 2 4 5 2 3" xfId="15694" xr:uid="{00000000-0005-0000-0000-0000CB500000}"/>
    <cellStyle name="40% - Accent5 2 4 5 3" xfId="5291" xr:uid="{00000000-0005-0000-0000-0000CC500000}"/>
    <cellStyle name="40% - Accent5 2 4 5 3 2" xfId="22487" xr:uid="{00000000-0005-0000-0000-0000CD500000}"/>
    <cellStyle name="40% - Accent5 2 4 5 4" xfId="19330" xr:uid="{00000000-0005-0000-0000-0000CE500000}"/>
    <cellStyle name="40% - Accent5 2 4 5 5" xfId="12086" xr:uid="{00000000-0005-0000-0000-0000CF500000}"/>
    <cellStyle name="40% - Accent5 2 4 6" xfId="550" xr:uid="{00000000-0005-0000-0000-0000D0500000}"/>
    <cellStyle name="40% - Accent5 2 4 6 2" xfId="7319" xr:uid="{00000000-0005-0000-0000-0000D1500000}"/>
    <cellStyle name="40% - Accent5 2 4 6 2 2" xfId="24515" xr:uid="{00000000-0005-0000-0000-0000D2500000}"/>
    <cellStyle name="40% - Accent5 2 4 6 3" xfId="17750" xr:uid="{00000000-0005-0000-0000-0000D3500000}"/>
    <cellStyle name="40% - Accent5 2 4 6 4" xfId="14114" xr:uid="{00000000-0005-0000-0000-0000D4500000}"/>
    <cellStyle name="40% - Accent5 2 4 7" xfId="6952" xr:uid="{00000000-0005-0000-0000-0000D5500000}"/>
    <cellStyle name="40% - Accent5 2 4 7 2" xfId="24148" xr:uid="{00000000-0005-0000-0000-0000D6500000}"/>
    <cellStyle name="40% - Accent5 2 4 7 3" xfId="13747" xr:uid="{00000000-0005-0000-0000-0000D7500000}"/>
    <cellStyle name="40% - Accent5 2 4 8" xfId="3711" xr:uid="{00000000-0005-0000-0000-0000D8500000}"/>
    <cellStyle name="40% - Accent5 2 4 8 2" xfId="20907" xr:uid="{00000000-0005-0000-0000-0000D9500000}"/>
    <cellStyle name="40% - Accent5 2 4 9" xfId="17383" xr:uid="{00000000-0005-0000-0000-0000DA500000}"/>
    <cellStyle name="40% - Accent5 2 5" xfId="269" xr:uid="{00000000-0005-0000-0000-0000DB500000}"/>
    <cellStyle name="40% - Accent5 2 5 10" xfId="27804" xr:uid="{00000000-0005-0000-0000-0000DC500000}"/>
    <cellStyle name="40% - Accent5 2 5 11" xfId="10592" xr:uid="{00000000-0005-0000-0000-0000DD500000}"/>
    <cellStyle name="40% - Accent5 2 5 2" xfId="1044" xr:uid="{00000000-0005-0000-0000-0000DE500000}"/>
    <cellStyle name="40% - Accent5 2 5 2 2" xfId="2657" xr:uid="{00000000-0005-0000-0000-0000DF500000}"/>
    <cellStyle name="40% - Accent5 2 5 2 2 2" xfId="9422" xr:uid="{00000000-0005-0000-0000-0000E0500000}"/>
    <cellStyle name="40% - Accent5 2 5 2 2 2 2" xfId="26618" xr:uid="{00000000-0005-0000-0000-0000E1500000}"/>
    <cellStyle name="40% - Accent5 2 5 2 2 2 3" xfId="16217" xr:uid="{00000000-0005-0000-0000-0000E2500000}"/>
    <cellStyle name="40% - Accent5 2 5 2 2 3" xfId="5814" xr:uid="{00000000-0005-0000-0000-0000E3500000}"/>
    <cellStyle name="40% - Accent5 2 5 2 2 3 2" xfId="23010" xr:uid="{00000000-0005-0000-0000-0000E4500000}"/>
    <cellStyle name="40% - Accent5 2 5 2 2 4" xfId="19853" xr:uid="{00000000-0005-0000-0000-0000E5500000}"/>
    <cellStyle name="40% - Accent5 2 5 2 2 5" xfId="12609" xr:uid="{00000000-0005-0000-0000-0000E6500000}"/>
    <cellStyle name="40% - Accent5 2 5 2 3" xfId="7813" xr:uid="{00000000-0005-0000-0000-0000E7500000}"/>
    <cellStyle name="40% - Accent5 2 5 2 3 2" xfId="25009" xr:uid="{00000000-0005-0000-0000-0000E8500000}"/>
    <cellStyle name="40% - Accent5 2 5 2 3 3" xfId="14608" xr:uid="{00000000-0005-0000-0000-0000E9500000}"/>
    <cellStyle name="40% - Accent5 2 5 2 4" xfId="4205" xr:uid="{00000000-0005-0000-0000-0000EA500000}"/>
    <cellStyle name="40% - Accent5 2 5 2 4 2" xfId="21401" xr:uid="{00000000-0005-0000-0000-0000EB500000}"/>
    <cellStyle name="40% - Accent5 2 5 2 5" xfId="18244" xr:uid="{00000000-0005-0000-0000-0000EC500000}"/>
    <cellStyle name="40% - Accent5 2 5 2 6" xfId="11000" xr:uid="{00000000-0005-0000-0000-0000ED500000}"/>
    <cellStyle name="40% - Accent5 2 5 3" xfId="1452" xr:uid="{00000000-0005-0000-0000-0000EE500000}"/>
    <cellStyle name="40% - Accent5 2 5 3 2" xfId="3053" xr:uid="{00000000-0005-0000-0000-0000EF500000}"/>
    <cellStyle name="40% - Accent5 2 5 3 2 2" xfId="9818" xr:uid="{00000000-0005-0000-0000-0000F0500000}"/>
    <cellStyle name="40% - Accent5 2 5 3 2 2 2" xfId="27014" xr:uid="{00000000-0005-0000-0000-0000F1500000}"/>
    <cellStyle name="40% - Accent5 2 5 3 2 2 3" xfId="16613" xr:uid="{00000000-0005-0000-0000-0000F2500000}"/>
    <cellStyle name="40% - Accent5 2 5 3 2 3" xfId="6210" xr:uid="{00000000-0005-0000-0000-0000F3500000}"/>
    <cellStyle name="40% - Accent5 2 5 3 2 3 2" xfId="23406" xr:uid="{00000000-0005-0000-0000-0000F4500000}"/>
    <cellStyle name="40% - Accent5 2 5 3 2 4" xfId="20249" xr:uid="{00000000-0005-0000-0000-0000F5500000}"/>
    <cellStyle name="40% - Accent5 2 5 3 2 5" xfId="13005" xr:uid="{00000000-0005-0000-0000-0000F6500000}"/>
    <cellStyle name="40% - Accent5 2 5 3 3" xfId="8221" xr:uid="{00000000-0005-0000-0000-0000F7500000}"/>
    <cellStyle name="40% - Accent5 2 5 3 3 2" xfId="25417" xr:uid="{00000000-0005-0000-0000-0000F8500000}"/>
    <cellStyle name="40% - Accent5 2 5 3 3 3" xfId="15016" xr:uid="{00000000-0005-0000-0000-0000F9500000}"/>
    <cellStyle name="40% - Accent5 2 5 3 4" xfId="4613" xr:uid="{00000000-0005-0000-0000-0000FA500000}"/>
    <cellStyle name="40% - Accent5 2 5 3 4 2" xfId="21809" xr:uid="{00000000-0005-0000-0000-0000FB500000}"/>
    <cellStyle name="40% - Accent5 2 5 3 5" xfId="18652" xr:uid="{00000000-0005-0000-0000-0000FC500000}"/>
    <cellStyle name="40% - Accent5 2 5 3 6" xfId="11408" xr:uid="{00000000-0005-0000-0000-0000FD500000}"/>
    <cellStyle name="40% - Accent5 2 5 4" xfId="1860" xr:uid="{00000000-0005-0000-0000-0000FE500000}"/>
    <cellStyle name="40% - Accent5 2 5 4 2" xfId="3449" xr:uid="{00000000-0005-0000-0000-0000FF500000}"/>
    <cellStyle name="40% - Accent5 2 5 4 2 2" xfId="10214" xr:uid="{00000000-0005-0000-0000-000000510000}"/>
    <cellStyle name="40% - Accent5 2 5 4 2 2 2" xfId="27410" xr:uid="{00000000-0005-0000-0000-000001510000}"/>
    <cellStyle name="40% - Accent5 2 5 4 2 2 3" xfId="17009" xr:uid="{00000000-0005-0000-0000-000002510000}"/>
    <cellStyle name="40% - Accent5 2 5 4 2 3" xfId="6606" xr:uid="{00000000-0005-0000-0000-000003510000}"/>
    <cellStyle name="40% - Accent5 2 5 4 2 3 2" xfId="23802" xr:uid="{00000000-0005-0000-0000-000004510000}"/>
    <cellStyle name="40% - Accent5 2 5 4 2 4" xfId="20645" xr:uid="{00000000-0005-0000-0000-000005510000}"/>
    <cellStyle name="40% - Accent5 2 5 4 2 5" xfId="13401" xr:uid="{00000000-0005-0000-0000-000006510000}"/>
    <cellStyle name="40% - Accent5 2 5 4 3" xfId="8629" xr:uid="{00000000-0005-0000-0000-000007510000}"/>
    <cellStyle name="40% - Accent5 2 5 4 3 2" xfId="25825" xr:uid="{00000000-0005-0000-0000-000008510000}"/>
    <cellStyle name="40% - Accent5 2 5 4 3 3" xfId="15424" xr:uid="{00000000-0005-0000-0000-000009510000}"/>
    <cellStyle name="40% - Accent5 2 5 4 4" xfId="5021" xr:uid="{00000000-0005-0000-0000-00000A510000}"/>
    <cellStyle name="40% - Accent5 2 5 4 4 2" xfId="22217" xr:uid="{00000000-0005-0000-0000-00000B510000}"/>
    <cellStyle name="40% - Accent5 2 5 4 5" xfId="19060" xr:uid="{00000000-0005-0000-0000-00000C510000}"/>
    <cellStyle name="40% - Accent5 2 5 4 6" xfId="11816" xr:uid="{00000000-0005-0000-0000-00000D510000}"/>
    <cellStyle name="40% - Accent5 2 5 5" xfId="2219" xr:uid="{00000000-0005-0000-0000-00000E510000}"/>
    <cellStyle name="40% - Accent5 2 5 5 2" xfId="8985" xr:uid="{00000000-0005-0000-0000-00000F510000}"/>
    <cellStyle name="40% - Accent5 2 5 5 2 2" xfId="26181" xr:uid="{00000000-0005-0000-0000-000010510000}"/>
    <cellStyle name="40% - Accent5 2 5 5 2 3" xfId="15780" xr:uid="{00000000-0005-0000-0000-000011510000}"/>
    <cellStyle name="40% - Accent5 2 5 5 3" xfId="5377" xr:uid="{00000000-0005-0000-0000-000012510000}"/>
    <cellStyle name="40% - Accent5 2 5 5 3 2" xfId="22573" xr:uid="{00000000-0005-0000-0000-000013510000}"/>
    <cellStyle name="40% - Accent5 2 5 5 4" xfId="19416" xr:uid="{00000000-0005-0000-0000-000014510000}"/>
    <cellStyle name="40% - Accent5 2 5 5 5" xfId="12172" xr:uid="{00000000-0005-0000-0000-000015510000}"/>
    <cellStyle name="40% - Accent5 2 5 6" xfId="636" xr:uid="{00000000-0005-0000-0000-000016510000}"/>
    <cellStyle name="40% - Accent5 2 5 6 2" xfId="7405" xr:uid="{00000000-0005-0000-0000-000017510000}"/>
    <cellStyle name="40% - Accent5 2 5 6 2 2" xfId="24601" xr:uid="{00000000-0005-0000-0000-000018510000}"/>
    <cellStyle name="40% - Accent5 2 5 6 3" xfId="17836" xr:uid="{00000000-0005-0000-0000-000019510000}"/>
    <cellStyle name="40% - Accent5 2 5 6 4" xfId="14200" xr:uid="{00000000-0005-0000-0000-00001A510000}"/>
    <cellStyle name="40% - Accent5 2 5 7" xfId="7038" xr:uid="{00000000-0005-0000-0000-00001B510000}"/>
    <cellStyle name="40% - Accent5 2 5 7 2" xfId="24234" xr:uid="{00000000-0005-0000-0000-00001C510000}"/>
    <cellStyle name="40% - Accent5 2 5 7 3" xfId="13833" xr:uid="{00000000-0005-0000-0000-00001D510000}"/>
    <cellStyle name="40% - Accent5 2 5 8" xfId="3797" xr:uid="{00000000-0005-0000-0000-00001E510000}"/>
    <cellStyle name="40% - Accent5 2 5 8 2" xfId="20993" xr:uid="{00000000-0005-0000-0000-00001F510000}"/>
    <cellStyle name="40% - Accent5 2 5 9" xfId="17469" xr:uid="{00000000-0005-0000-0000-000020510000}"/>
    <cellStyle name="40% - Accent5 2 6" xfId="367" xr:uid="{00000000-0005-0000-0000-000021510000}"/>
    <cellStyle name="40% - Accent5 2 6 10" xfId="27902" xr:uid="{00000000-0005-0000-0000-000022510000}"/>
    <cellStyle name="40% - Accent5 2 6 11" xfId="10690" xr:uid="{00000000-0005-0000-0000-000023510000}"/>
    <cellStyle name="40% - Accent5 2 6 2" xfId="1142" xr:uid="{00000000-0005-0000-0000-000024510000}"/>
    <cellStyle name="40% - Accent5 2 6 2 2" xfId="2755" xr:uid="{00000000-0005-0000-0000-000025510000}"/>
    <cellStyle name="40% - Accent5 2 6 2 2 2" xfId="9520" xr:uid="{00000000-0005-0000-0000-000026510000}"/>
    <cellStyle name="40% - Accent5 2 6 2 2 2 2" xfId="26716" xr:uid="{00000000-0005-0000-0000-000027510000}"/>
    <cellStyle name="40% - Accent5 2 6 2 2 2 3" xfId="16315" xr:uid="{00000000-0005-0000-0000-000028510000}"/>
    <cellStyle name="40% - Accent5 2 6 2 2 3" xfId="5912" xr:uid="{00000000-0005-0000-0000-000029510000}"/>
    <cellStyle name="40% - Accent5 2 6 2 2 3 2" xfId="23108" xr:uid="{00000000-0005-0000-0000-00002A510000}"/>
    <cellStyle name="40% - Accent5 2 6 2 2 4" xfId="19951" xr:uid="{00000000-0005-0000-0000-00002B510000}"/>
    <cellStyle name="40% - Accent5 2 6 2 2 5" xfId="12707" xr:uid="{00000000-0005-0000-0000-00002C510000}"/>
    <cellStyle name="40% - Accent5 2 6 2 3" xfId="7911" xr:uid="{00000000-0005-0000-0000-00002D510000}"/>
    <cellStyle name="40% - Accent5 2 6 2 3 2" xfId="25107" xr:uid="{00000000-0005-0000-0000-00002E510000}"/>
    <cellStyle name="40% - Accent5 2 6 2 3 3" xfId="14706" xr:uid="{00000000-0005-0000-0000-00002F510000}"/>
    <cellStyle name="40% - Accent5 2 6 2 4" xfId="4303" xr:uid="{00000000-0005-0000-0000-000030510000}"/>
    <cellStyle name="40% - Accent5 2 6 2 4 2" xfId="21499" xr:uid="{00000000-0005-0000-0000-000031510000}"/>
    <cellStyle name="40% - Accent5 2 6 2 5" xfId="18342" xr:uid="{00000000-0005-0000-0000-000032510000}"/>
    <cellStyle name="40% - Accent5 2 6 2 6" xfId="11098" xr:uid="{00000000-0005-0000-0000-000033510000}"/>
    <cellStyle name="40% - Accent5 2 6 3" xfId="1550" xr:uid="{00000000-0005-0000-0000-000034510000}"/>
    <cellStyle name="40% - Accent5 2 6 3 2" xfId="3151" xr:uid="{00000000-0005-0000-0000-000035510000}"/>
    <cellStyle name="40% - Accent5 2 6 3 2 2" xfId="9916" xr:uid="{00000000-0005-0000-0000-000036510000}"/>
    <cellStyle name="40% - Accent5 2 6 3 2 2 2" xfId="27112" xr:uid="{00000000-0005-0000-0000-000037510000}"/>
    <cellStyle name="40% - Accent5 2 6 3 2 2 3" xfId="16711" xr:uid="{00000000-0005-0000-0000-000038510000}"/>
    <cellStyle name="40% - Accent5 2 6 3 2 3" xfId="6308" xr:uid="{00000000-0005-0000-0000-000039510000}"/>
    <cellStyle name="40% - Accent5 2 6 3 2 3 2" xfId="23504" xr:uid="{00000000-0005-0000-0000-00003A510000}"/>
    <cellStyle name="40% - Accent5 2 6 3 2 4" xfId="20347" xr:uid="{00000000-0005-0000-0000-00003B510000}"/>
    <cellStyle name="40% - Accent5 2 6 3 2 5" xfId="13103" xr:uid="{00000000-0005-0000-0000-00003C510000}"/>
    <cellStyle name="40% - Accent5 2 6 3 3" xfId="8319" xr:uid="{00000000-0005-0000-0000-00003D510000}"/>
    <cellStyle name="40% - Accent5 2 6 3 3 2" xfId="25515" xr:uid="{00000000-0005-0000-0000-00003E510000}"/>
    <cellStyle name="40% - Accent5 2 6 3 3 3" xfId="15114" xr:uid="{00000000-0005-0000-0000-00003F510000}"/>
    <cellStyle name="40% - Accent5 2 6 3 4" xfId="4711" xr:uid="{00000000-0005-0000-0000-000040510000}"/>
    <cellStyle name="40% - Accent5 2 6 3 4 2" xfId="21907" xr:uid="{00000000-0005-0000-0000-000041510000}"/>
    <cellStyle name="40% - Accent5 2 6 3 5" xfId="18750" xr:uid="{00000000-0005-0000-0000-000042510000}"/>
    <cellStyle name="40% - Accent5 2 6 3 6" xfId="11506" xr:uid="{00000000-0005-0000-0000-000043510000}"/>
    <cellStyle name="40% - Accent5 2 6 4" xfId="1958" xr:uid="{00000000-0005-0000-0000-000044510000}"/>
    <cellStyle name="40% - Accent5 2 6 4 2" xfId="3547" xr:uid="{00000000-0005-0000-0000-000045510000}"/>
    <cellStyle name="40% - Accent5 2 6 4 2 2" xfId="10312" xr:uid="{00000000-0005-0000-0000-000046510000}"/>
    <cellStyle name="40% - Accent5 2 6 4 2 2 2" xfId="27508" xr:uid="{00000000-0005-0000-0000-000047510000}"/>
    <cellStyle name="40% - Accent5 2 6 4 2 2 3" xfId="17107" xr:uid="{00000000-0005-0000-0000-000048510000}"/>
    <cellStyle name="40% - Accent5 2 6 4 2 3" xfId="6704" xr:uid="{00000000-0005-0000-0000-000049510000}"/>
    <cellStyle name="40% - Accent5 2 6 4 2 3 2" xfId="23900" xr:uid="{00000000-0005-0000-0000-00004A510000}"/>
    <cellStyle name="40% - Accent5 2 6 4 2 4" xfId="20743" xr:uid="{00000000-0005-0000-0000-00004B510000}"/>
    <cellStyle name="40% - Accent5 2 6 4 2 5" xfId="13499" xr:uid="{00000000-0005-0000-0000-00004C510000}"/>
    <cellStyle name="40% - Accent5 2 6 4 3" xfId="8727" xr:uid="{00000000-0005-0000-0000-00004D510000}"/>
    <cellStyle name="40% - Accent5 2 6 4 3 2" xfId="25923" xr:uid="{00000000-0005-0000-0000-00004E510000}"/>
    <cellStyle name="40% - Accent5 2 6 4 3 3" xfId="15522" xr:uid="{00000000-0005-0000-0000-00004F510000}"/>
    <cellStyle name="40% - Accent5 2 6 4 4" xfId="5119" xr:uid="{00000000-0005-0000-0000-000050510000}"/>
    <cellStyle name="40% - Accent5 2 6 4 4 2" xfId="22315" xr:uid="{00000000-0005-0000-0000-000051510000}"/>
    <cellStyle name="40% - Accent5 2 6 4 5" xfId="19158" xr:uid="{00000000-0005-0000-0000-000052510000}"/>
    <cellStyle name="40% - Accent5 2 6 4 6" xfId="11914" xr:uid="{00000000-0005-0000-0000-000053510000}"/>
    <cellStyle name="40% - Accent5 2 6 5" xfId="2317" xr:uid="{00000000-0005-0000-0000-000054510000}"/>
    <cellStyle name="40% - Accent5 2 6 5 2" xfId="9083" xr:uid="{00000000-0005-0000-0000-000055510000}"/>
    <cellStyle name="40% - Accent5 2 6 5 2 2" xfId="26279" xr:uid="{00000000-0005-0000-0000-000056510000}"/>
    <cellStyle name="40% - Accent5 2 6 5 2 3" xfId="15878" xr:uid="{00000000-0005-0000-0000-000057510000}"/>
    <cellStyle name="40% - Accent5 2 6 5 3" xfId="5475" xr:uid="{00000000-0005-0000-0000-000058510000}"/>
    <cellStyle name="40% - Accent5 2 6 5 3 2" xfId="22671" xr:uid="{00000000-0005-0000-0000-000059510000}"/>
    <cellStyle name="40% - Accent5 2 6 5 4" xfId="19514" xr:uid="{00000000-0005-0000-0000-00005A510000}"/>
    <cellStyle name="40% - Accent5 2 6 5 5" xfId="12270" xr:uid="{00000000-0005-0000-0000-00005B510000}"/>
    <cellStyle name="40% - Accent5 2 6 6" xfId="734" xr:uid="{00000000-0005-0000-0000-00005C510000}"/>
    <cellStyle name="40% - Accent5 2 6 6 2" xfId="7503" xr:uid="{00000000-0005-0000-0000-00005D510000}"/>
    <cellStyle name="40% - Accent5 2 6 6 2 2" xfId="24699" xr:uid="{00000000-0005-0000-0000-00005E510000}"/>
    <cellStyle name="40% - Accent5 2 6 6 3" xfId="17934" xr:uid="{00000000-0005-0000-0000-00005F510000}"/>
    <cellStyle name="40% - Accent5 2 6 6 4" xfId="14298" xr:uid="{00000000-0005-0000-0000-000060510000}"/>
    <cellStyle name="40% - Accent5 2 6 7" xfId="7136" xr:uid="{00000000-0005-0000-0000-000061510000}"/>
    <cellStyle name="40% - Accent5 2 6 7 2" xfId="24332" xr:uid="{00000000-0005-0000-0000-000062510000}"/>
    <cellStyle name="40% - Accent5 2 6 7 3" xfId="13931" xr:uid="{00000000-0005-0000-0000-000063510000}"/>
    <cellStyle name="40% - Accent5 2 6 8" xfId="3895" xr:uid="{00000000-0005-0000-0000-000064510000}"/>
    <cellStyle name="40% - Accent5 2 6 8 2" xfId="21091" xr:uid="{00000000-0005-0000-0000-000065510000}"/>
    <cellStyle name="40% - Accent5 2 6 9" xfId="17567" xr:uid="{00000000-0005-0000-0000-000066510000}"/>
    <cellStyle name="40% - Accent5 2 7" xfId="150" xr:uid="{00000000-0005-0000-0000-000067510000}"/>
    <cellStyle name="40% - Accent5 2 7 2" xfId="1339" xr:uid="{00000000-0005-0000-0000-000068510000}"/>
    <cellStyle name="40% - Accent5 2 7 2 2" xfId="2940" xr:uid="{00000000-0005-0000-0000-000069510000}"/>
    <cellStyle name="40% - Accent5 2 7 2 2 2" xfId="9705" xr:uid="{00000000-0005-0000-0000-00006A510000}"/>
    <cellStyle name="40% - Accent5 2 7 2 2 2 2" xfId="26901" xr:uid="{00000000-0005-0000-0000-00006B510000}"/>
    <cellStyle name="40% - Accent5 2 7 2 2 2 3" xfId="16500" xr:uid="{00000000-0005-0000-0000-00006C510000}"/>
    <cellStyle name="40% - Accent5 2 7 2 2 3" xfId="6097" xr:uid="{00000000-0005-0000-0000-00006D510000}"/>
    <cellStyle name="40% - Accent5 2 7 2 2 3 2" xfId="23293" xr:uid="{00000000-0005-0000-0000-00006E510000}"/>
    <cellStyle name="40% - Accent5 2 7 2 2 4" xfId="20136" xr:uid="{00000000-0005-0000-0000-00006F510000}"/>
    <cellStyle name="40% - Accent5 2 7 2 2 5" xfId="12892" xr:uid="{00000000-0005-0000-0000-000070510000}"/>
    <cellStyle name="40% - Accent5 2 7 2 3" xfId="8108" xr:uid="{00000000-0005-0000-0000-000071510000}"/>
    <cellStyle name="40% - Accent5 2 7 2 3 2" xfId="25304" xr:uid="{00000000-0005-0000-0000-000072510000}"/>
    <cellStyle name="40% - Accent5 2 7 2 3 3" xfId="14903" xr:uid="{00000000-0005-0000-0000-000073510000}"/>
    <cellStyle name="40% - Accent5 2 7 2 4" xfId="4500" xr:uid="{00000000-0005-0000-0000-000074510000}"/>
    <cellStyle name="40% - Accent5 2 7 2 4 2" xfId="21696" xr:uid="{00000000-0005-0000-0000-000075510000}"/>
    <cellStyle name="40% - Accent5 2 7 2 5" xfId="18539" xr:uid="{00000000-0005-0000-0000-000076510000}"/>
    <cellStyle name="40% - Accent5 2 7 2 6" xfId="11295" xr:uid="{00000000-0005-0000-0000-000077510000}"/>
    <cellStyle name="40% - Accent5 2 7 3" xfId="1747" xr:uid="{00000000-0005-0000-0000-000078510000}"/>
    <cellStyle name="40% - Accent5 2 7 3 2" xfId="3336" xr:uid="{00000000-0005-0000-0000-000079510000}"/>
    <cellStyle name="40% - Accent5 2 7 3 2 2" xfId="10101" xr:uid="{00000000-0005-0000-0000-00007A510000}"/>
    <cellStyle name="40% - Accent5 2 7 3 2 2 2" xfId="27297" xr:uid="{00000000-0005-0000-0000-00007B510000}"/>
    <cellStyle name="40% - Accent5 2 7 3 2 2 3" xfId="16896" xr:uid="{00000000-0005-0000-0000-00007C510000}"/>
    <cellStyle name="40% - Accent5 2 7 3 2 3" xfId="6493" xr:uid="{00000000-0005-0000-0000-00007D510000}"/>
    <cellStyle name="40% - Accent5 2 7 3 2 3 2" xfId="23689" xr:uid="{00000000-0005-0000-0000-00007E510000}"/>
    <cellStyle name="40% - Accent5 2 7 3 2 4" xfId="20532" xr:uid="{00000000-0005-0000-0000-00007F510000}"/>
    <cellStyle name="40% - Accent5 2 7 3 2 5" xfId="13288" xr:uid="{00000000-0005-0000-0000-000080510000}"/>
    <cellStyle name="40% - Accent5 2 7 3 3" xfId="8516" xr:uid="{00000000-0005-0000-0000-000081510000}"/>
    <cellStyle name="40% - Accent5 2 7 3 3 2" xfId="25712" xr:uid="{00000000-0005-0000-0000-000082510000}"/>
    <cellStyle name="40% - Accent5 2 7 3 3 3" xfId="15311" xr:uid="{00000000-0005-0000-0000-000083510000}"/>
    <cellStyle name="40% - Accent5 2 7 3 4" xfId="4908" xr:uid="{00000000-0005-0000-0000-000084510000}"/>
    <cellStyle name="40% - Accent5 2 7 3 4 2" xfId="22104" xr:uid="{00000000-0005-0000-0000-000085510000}"/>
    <cellStyle name="40% - Accent5 2 7 3 5" xfId="18947" xr:uid="{00000000-0005-0000-0000-000086510000}"/>
    <cellStyle name="40% - Accent5 2 7 3 6" xfId="11703" xr:uid="{00000000-0005-0000-0000-000087510000}"/>
    <cellStyle name="40% - Accent5 2 7 4" xfId="2425" xr:uid="{00000000-0005-0000-0000-000088510000}"/>
    <cellStyle name="40% - Accent5 2 7 4 2" xfId="9190" xr:uid="{00000000-0005-0000-0000-000089510000}"/>
    <cellStyle name="40% - Accent5 2 7 4 2 2" xfId="26386" xr:uid="{00000000-0005-0000-0000-00008A510000}"/>
    <cellStyle name="40% - Accent5 2 7 4 2 3" xfId="15985" xr:uid="{00000000-0005-0000-0000-00008B510000}"/>
    <cellStyle name="40% - Accent5 2 7 4 3" xfId="5582" xr:uid="{00000000-0005-0000-0000-00008C510000}"/>
    <cellStyle name="40% - Accent5 2 7 4 3 2" xfId="22778" xr:uid="{00000000-0005-0000-0000-00008D510000}"/>
    <cellStyle name="40% - Accent5 2 7 4 4" xfId="19621" xr:uid="{00000000-0005-0000-0000-00008E510000}"/>
    <cellStyle name="40% - Accent5 2 7 4 5" xfId="12377" xr:uid="{00000000-0005-0000-0000-00008F510000}"/>
    <cellStyle name="40% - Accent5 2 7 5" xfId="931" xr:uid="{00000000-0005-0000-0000-000090510000}"/>
    <cellStyle name="40% - Accent5 2 7 5 2" xfId="7700" xr:uid="{00000000-0005-0000-0000-000091510000}"/>
    <cellStyle name="40% - Accent5 2 7 5 2 2" xfId="24896" xr:uid="{00000000-0005-0000-0000-000092510000}"/>
    <cellStyle name="40% - Accent5 2 7 5 3" xfId="18131" xr:uid="{00000000-0005-0000-0000-000093510000}"/>
    <cellStyle name="40% - Accent5 2 7 5 4" xfId="14495" xr:uid="{00000000-0005-0000-0000-000094510000}"/>
    <cellStyle name="40% - Accent5 2 7 6" xfId="6925" xr:uid="{00000000-0005-0000-0000-000095510000}"/>
    <cellStyle name="40% - Accent5 2 7 6 2" xfId="24121" xr:uid="{00000000-0005-0000-0000-000096510000}"/>
    <cellStyle name="40% - Accent5 2 7 6 3" xfId="13720" xr:uid="{00000000-0005-0000-0000-000097510000}"/>
    <cellStyle name="40% - Accent5 2 7 7" xfId="4092" xr:uid="{00000000-0005-0000-0000-000098510000}"/>
    <cellStyle name="40% - Accent5 2 7 7 2" xfId="21288" xr:uid="{00000000-0005-0000-0000-000099510000}"/>
    <cellStyle name="40% - Accent5 2 7 8" xfId="17356" xr:uid="{00000000-0005-0000-0000-00009A510000}"/>
    <cellStyle name="40% - Accent5 2 7 9" xfId="10887" xr:uid="{00000000-0005-0000-0000-00009B510000}"/>
    <cellStyle name="40% - Accent5 2 8" xfId="846" xr:uid="{00000000-0005-0000-0000-00009C510000}"/>
    <cellStyle name="40% - Accent5 2 8 2" xfId="2544" xr:uid="{00000000-0005-0000-0000-00009D510000}"/>
    <cellStyle name="40% - Accent5 2 8 2 2" xfId="9309" xr:uid="{00000000-0005-0000-0000-00009E510000}"/>
    <cellStyle name="40% - Accent5 2 8 2 2 2" xfId="26505" xr:uid="{00000000-0005-0000-0000-00009F510000}"/>
    <cellStyle name="40% - Accent5 2 8 2 2 3" xfId="16104" xr:uid="{00000000-0005-0000-0000-0000A0510000}"/>
    <cellStyle name="40% - Accent5 2 8 2 3" xfId="5701" xr:uid="{00000000-0005-0000-0000-0000A1510000}"/>
    <cellStyle name="40% - Accent5 2 8 2 3 2" xfId="22897" xr:uid="{00000000-0005-0000-0000-0000A2510000}"/>
    <cellStyle name="40% - Accent5 2 8 2 4" xfId="19740" xr:uid="{00000000-0005-0000-0000-0000A3510000}"/>
    <cellStyle name="40% - Accent5 2 8 2 5" xfId="12496" xr:uid="{00000000-0005-0000-0000-0000A4510000}"/>
    <cellStyle name="40% - Accent5 2 8 3" xfId="7615" xr:uid="{00000000-0005-0000-0000-0000A5510000}"/>
    <cellStyle name="40% - Accent5 2 8 3 2" xfId="24811" xr:uid="{00000000-0005-0000-0000-0000A6510000}"/>
    <cellStyle name="40% - Accent5 2 8 3 3" xfId="14410" xr:uid="{00000000-0005-0000-0000-0000A7510000}"/>
    <cellStyle name="40% - Accent5 2 8 4" xfId="4007" xr:uid="{00000000-0005-0000-0000-0000A8510000}"/>
    <cellStyle name="40% - Accent5 2 8 4 2" xfId="21203" xr:uid="{00000000-0005-0000-0000-0000A9510000}"/>
    <cellStyle name="40% - Accent5 2 8 5" xfId="18046" xr:uid="{00000000-0005-0000-0000-0000AA510000}"/>
    <cellStyle name="40% - Accent5 2 8 6" xfId="10802" xr:uid="{00000000-0005-0000-0000-0000AB510000}"/>
    <cellStyle name="40% - Accent5 2 9" xfId="1254" xr:uid="{00000000-0005-0000-0000-0000AC510000}"/>
    <cellStyle name="40% - Accent5 2 9 2" xfId="2855" xr:uid="{00000000-0005-0000-0000-0000AD510000}"/>
    <cellStyle name="40% - Accent5 2 9 2 2" xfId="9620" xr:uid="{00000000-0005-0000-0000-0000AE510000}"/>
    <cellStyle name="40% - Accent5 2 9 2 2 2" xfId="26816" xr:uid="{00000000-0005-0000-0000-0000AF510000}"/>
    <cellStyle name="40% - Accent5 2 9 2 2 3" xfId="16415" xr:uid="{00000000-0005-0000-0000-0000B0510000}"/>
    <cellStyle name="40% - Accent5 2 9 2 3" xfId="6012" xr:uid="{00000000-0005-0000-0000-0000B1510000}"/>
    <cellStyle name="40% - Accent5 2 9 2 3 2" xfId="23208" xr:uid="{00000000-0005-0000-0000-0000B2510000}"/>
    <cellStyle name="40% - Accent5 2 9 2 4" xfId="20051" xr:uid="{00000000-0005-0000-0000-0000B3510000}"/>
    <cellStyle name="40% - Accent5 2 9 2 5" xfId="12807" xr:uid="{00000000-0005-0000-0000-0000B4510000}"/>
    <cellStyle name="40% - Accent5 2 9 3" xfId="8023" xr:uid="{00000000-0005-0000-0000-0000B5510000}"/>
    <cellStyle name="40% - Accent5 2 9 3 2" xfId="25219" xr:uid="{00000000-0005-0000-0000-0000B6510000}"/>
    <cellStyle name="40% - Accent5 2 9 3 3" xfId="14818" xr:uid="{00000000-0005-0000-0000-0000B7510000}"/>
    <cellStyle name="40% - Accent5 2 9 4" xfId="4415" xr:uid="{00000000-0005-0000-0000-0000B8510000}"/>
    <cellStyle name="40% - Accent5 2 9 4 2" xfId="21611" xr:uid="{00000000-0005-0000-0000-0000B9510000}"/>
    <cellStyle name="40% - Accent5 2 9 5" xfId="18454" xr:uid="{00000000-0005-0000-0000-0000BA510000}"/>
    <cellStyle name="40% - Accent5 2 9 6" xfId="11210" xr:uid="{00000000-0005-0000-0000-0000BB510000}"/>
    <cellStyle name="40% - Accent5 20" xfId="10435" xr:uid="{00000000-0005-0000-0000-0000BC510000}"/>
    <cellStyle name="40% - Accent5 20 2" xfId="27631" xr:uid="{00000000-0005-0000-0000-0000BD510000}"/>
    <cellStyle name="40% - Accent5 20 3" xfId="17230" xr:uid="{00000000-0005-0000-0000-0000BE510000}"/>
    <cellStyle name="40% - Accent5 21" xfId="10449" xr:uid="{00000000-0005-0000-0000-0000BF510000}"/>
    <cellStyle name="40% - Accent5 21 2" xfId="27645" xr:uid="{00000000-0005-0000-0000-0000C0510000}"/>
    <cellStyle name="40% - Accent5 21 3" xfId="17244" xr:uid="{00000000-0005-0000-0000-0000C1510000}"/>
    <cellStyle name="40% - Accent5 22" xfId="3669" xr:uid="{00000000-0005-0000-0000-0000C2510000}"/>
    <cellStyle name="40% - Accent5 22 2" xfId="20865" xr:uid="{00000000-0005-0000-0000-0000C3510000}"/>
    <cellStyle name="40% - Accent5 23" xfId="17256" xr:uid="{00000000-0005-0000-0000-0000C4510000}"/>
    <cellStyle name="40% - Accent5 24" xfId="27659" xr:uid="{00000000-0005-0000-0000-0000C5510000}"/>
    <cellStyle name="40% - Accent5 25" xfId="27674" xr:uid="{00000000-0005-0000-0000-0000C6510000}"/>
    <cellStyle name="40% - Accent5 26" xfId="10463" xr:uid="{00000000-0005-0000-0000-0000C7510000}"/>
    <cellStyle name="40% - Accent5 27" xfId="28014" xr:uid="{00000000-0005-0000-0000-0000C8510000}"/>
    <cellStyle name="40% - Accent5 3" xfId="77" xr:uid="{00000000-0005-0000-0000-0000C9510000}"/>
    <cellStyle name="40% - Accent5 3 10" xfId="6854" xr:uid="{00000000-0005-0000-0000-0000CA510000}"/>
    <cellStyle name="40% - Accent5 3 10 2" xfId="24050" xr:uid="{00000000-0005-0000-0000-0000CB510000}"/>
    <cellStyle name="40% - Accent5 3 10 3" xfId="13649" xr:uid="{00000000-0005-0000-0000-0000CC510000}"/>
    <cellStyle name="40% - Accent5 3 11" xfId="3725" xr:uid="{00000000-0005-0000-0000-0000CD510000}"/>
    <cellStyle name="40% - Accent5 3 11 2" xfId="20921" xr:uid="{00000000-0005-0000-0000-0000CE510000}"/>
    <cellStyle name="40% - Accent5 3 12" xfId="17285" xr:uid="{00000000-0005-0000-0000-0000CF510000}"/>
    <cellStyle name="40% - Accent5 3 13" xfId="27732" xr:uid="{00000000-0005-0000-0000-0000D0510000}"/>
    <cellStyle name="40% - Accent5 3 14" xfId="10520" xr:uid="{00000000-0005-0000-0000-0000D1510000}"/>
    <cellStyle name="40% - Accent5 3 2" xfId="283" xr:uid="{00000000-0005-0000-0000-0000D2510000}"/>
    <cellStyle name="40% - Accent5 3 2 10" xfId="27818" xr:uid="{00000000-0005-0000-0000-0000D3510000}"/>
    <cellStyle name="40% - Accent5 3 2 11" xfId="10606" xr:uid="{00000000-0005-0000-0000-0000D4510000}"/>
    <cellStyle name="40% - Accent5 3 2 2" xfId="1058" xr:uid="{00000000-0005-0000-0000-0000D5510000}"/>
    <cellStyle name="40% - Accent5 3 2 2 2" xfId="2671" xr:uid="{00000000-0005-0000-0000-0000D6510000}"/>
    <cellStyle name="40% - Accent5 3 2 2 2 2" xfId="9436" xr:uid="{00000000-0005-0000-0000-0000D7510000}"/>
    <cellStyle name="40% - Accent5 3 2 2 2 2 2" xfId="26632" xr:uid="{00000000-0005-0000-0000-0000D8510000}"/>
    <cellStyle name="40% - Accent5 3 2 2 2 2 3" xfId="16231" xr:uid="{00000000-0005-0000-0000-0000D9510000}"/>
    <cellStyle name="40% - Accent5 3 2 2 2 3" xfId="5828" xr:uid="{00000000-0005-0000-0000-0000DA510000}"/>
    <cellStyle name="40% - Accent5 3 2 2 2 3 2" xfId="23024" xr:uid="{00000000-0005-0000-0000-0000DB510000}"/>
    <cellStyle name="40% - Accent5 3 2 2 2 4" xfId="19867" xr:uid="{00000000-0005-0000-0000-0000DC510000}"/>
    <cellStyle name="40% - Accent5 3 2 2 2 5" xfId="12623" xr:uid="{00000000-0005-0000-0000-0000DD510000}"/>
    <cellStyle name="40% - Accent5 3 2 2 3" xfId="7827" xr:uid="{00000000-0005-0000-0000-0000DE510000}"/>
    <cellStyle name="40% - Accent5 3 2 2 3 2" xfId="25023" xr:uid="{00000000-0005-0000-0000-0000DF510000}"/>
    <cellStyle name="40% - Accent5 3 2 2 3 3" xfId="14622" xr:uid="{00000000-0005-0000-0000-0000E0510000}"/>
    <cellStyle name="40% - Accent5 3 2 2 4" xfId="4219" xr:uid="{00000000-0005-0000-0000-0000E1510000}"/>
    <cellStyle name="40% - Accent5 3 2 2 4 2" xfId="21415" xr:uid="{00000000-0005-0000-0000-0000E2510000}"/>
    <cellStyle name="40% - Accent5 3 2 2 5" xfId="18258" xr:uid="{00000000-0005-0000-0000-0000E3510000}"/>
    <cellStyle name="40% - Accent5 3 2 2 6" xfId="11014" xr:uid="{00000000-0005-0000-0000-0000E4510000}"/>
    <cellStyle name="40% - Accent5 3 2 3" xfId="1466" xr:uid="{00000000-0005-0000-0000-0000E5510000}"/>
    <cellStyle name="40% - Accent5 3 2 3 2" xfId="3067" xr:uid="{00000000-0005-0000-0000-0000E6510000}"/>
    <cellStyle name="40% - Accent5 3 2 3 2 2" xfId="9832" xr:uid="{00000000-0005-0000-0000-0000E7510000}"/>
    <cellStyle name="40% - Accent5 3 2 3 2 2 2" xfId="27028" xr:uid="{00000000-0005-0000-0000-0000E8510000}"/>
    <cellStyle name="40% - Accent5 3 2 3 2 2 3" xfId="16627" xr:uid="{00000000-0005-0000-0000-0000E9510000}"/>
    <cellStyle name="40% - Accent5 3 2 3 2 3" xfId="6224" xr:uid="{00000000-0005-0000-0000-0000EA510000}"/>
    <cellStyle name="40% - Accent5 3 2 3 2 3 2" xfId="23420" xr:uid="{00000000-0005-0000-0000-0000EB510000}"/>
    <cellStyle name="40% - Accent5 3 2 3 2 4" xfId="20263" xr:uid="{00000000-0005-0000-0000-0000EC510000}"/>
    <cellStyle name="40% - Accent5 3 2 3 2 5" xfId="13019" xr:uid="{00000000-0005-0000-0000-0000ED510000}"/>
    <cellStyle name="40% - Accent5 3 2 3 3" xfId="8235" xr:uid="{00000000-0005-0000-0000-0000EE510000}"/>
    <cellStyle name="40% - Accent5 3 2 3 3 2" xfId="25431" xr:uid="{00000000-0005-0000-0000-0000EF510000}"/>
    <cellStyle name="40% - Accent5 3 2 3 3 3" xfId="15030" xr:uid="{00000000-0005-0000-0000-0000F0510000}"/>
    <cellStyle name="40% - Accent5 3 2 3 4" xfId="4627" xr:uid="{00000000-0005-0000-0000-0000F1510000}"/>
    <cellStyle name="40% - Accent5 3 2 3 4 2" xfId="21823" xr:uid="{00000000-0005-0000-0000-0000F2510000}"/>
    <cellStyle name="40% - Accent5 3 2 3 5" xfId="18666" xr:uid="{00000000-0005-0000-0000-0000F3510000}"/>
    <cellStyle name="40% - Accent5 3 2 3 6" xfId="11422" xr:uid="{00000000-0005-0000-0000-0000F4510000}"/>
    <cellStyle name="40% - Accent5 3 2 4" xfId="1874" xr:uid="{00000000-0005-0000-0000-0000F5510000}"/>
    <cellStyle name="40% - Accent5 3 2 4 2" xfId="3463" xr:uid="{00000000-0005-0000-0000-0000F6510000}"/>
    <cellStyle name="40% - Accent5 3 2 4 2 2" xfId="10228" xr:uid="{00000000-0005-0000-0000-0000F7510000}"/>
    <cellStyle name="40% - Accent5 3 2 4 2 2 2" xfId="27424" xr:uid="{00000000-0005-0000-0000-0000F8510000}"/>
    <cellStyle name="40% - Accent5 3 2 4 2 2 3" xfId="17023" xr:uid="{00000000-0005-0000-0000-0000F9510000}"/>
    <cellStyle name="40% - Accent5 3 2 4 2 3" xfId="6620" xr:uid="{00000000-0005-0000-0000-0000FA510000}"/>
    <cellStyle name="40% - Accent5 3 2 4 2 3 2" xfId="23816" xr:uid="{00000000-0005-0000-0000-0000FB510000}"/>
    <cellStyle name="40% - Accent5 3 2 4 2 4" xfId="20659" xr:uid="{00000000-0005-0000-0000-0000FC510000}"/>
    <cellStyle name="40% - Accent5 3 2 4 2 5" xfId="13415" xr:uid="{00000000-0005-0000-0000-0000FD510000}"/>
    <cellStyle name="40% - Accent5 3 2 4 3" xfId="8643" xr:uid="{00000000-0005-0000-0000-0000FE510000}"/>
    <cellStyle name="40% - Accent5 3 2 4 3 2" xfId="25839" xr:uid="{00000000-0005-0000-0000-0000FF510000}"/>
    <cellStyle name="40% - Accent5 3 2 4 3 3" xfId="15438" xr:uid="{00000000-0005-0000-0000-000000520000}"/>
    <cellStyle name="40% - Accent5 3 2 4 4" xfId="5035" xr:uid="{00000000-0005-0000-0000-000001520000}"/>
    <cellStyle name="40% - Accent5 3 2 4 4 2" xfId="22231" xr:uid="{00000000-0005-0000-0000-000002520000}"/>
    <cellStyle name="40% - Accent5 3 2 4 5" xfId="19074" xr:uid="{00000000-0005-0000-0000-000003520000}"/>
    <cellStyle name="40% - Accent5 3 2 4 6" xfId="11830" xr:uid="{00000000-0005-0000-0000-000004520000}"/>
    <cellStyle name="40% - Accent5 3 2 5" xfId="2233" xr:uid="{00000000-0005-0000-0000-000005520000}"/>
    <cellStyle name="40% - Accent5 3 2 5 2" xfId="8999" xr:uid="{00000000-0005-0000-0000-000006520000}"/>
    <cellStyle name="40% - Accent5 3 2 5 2 2" xfId="26195" xr:uid="{00000000-0005-0000-0000-000007520000}"/>
    <cellStyle name="40% - Accent5 3 2 5 2 3" xfId="15794" xr:uid="{00000000-0005-0000-0000-000008520000}"/>
    <cellStyle name="40% - Accent5 3 2 5 3" xfId="5391" xr:uid="{00000000-0005-0000-0000-000009520000}"/>
    <cellStyle name="40% - Accent5 3 2 5 3 2" xfId="22587" xr:uid="{00000000-0005-0000-0000-00000A520000}"/>
    <cellStyle name="40% - Accent5 3 2 5 4" xfId="19430" xr:uid="{00000000-0005-0000-0000-00000B520000}"/>
    <cellStyle name="40% - Accent5 3 2 5 5" xfId="12186" xr:uid="{00000000-0005-0000-0000-00000C520000}"/>
    <cellStyle name="40% - Accent5 3 2 6" xfId="650" xr:uid="{00000000-0005-0000-0000-00000D520000}"/>
    <cellStyle name="40% - Accent5 3 2 6 2" xfId="7419" xr:uid="{00000000-0005-0000-0000-00000E520000}"/>
    <cellStyle name="40% - Accent5 3 2 6 2 2" xfId="24615" xr:uid="{00000000-0005-0000-0000-00000F520000}"/>
    <cellStyle name="40% - Accent5 3 2 6 3" xfId="17850" xr:uid="{00000000-0005-0000-0000-000010520000}"/>
    <cellStyle name="40% - Accent5 3 2 6 4" xfId="14214" xr:uid="{00000000-0005-0000-0000-000011520000}"/>
    <cellStyle name="40% - Accent5 3 2 7" xfId="7052" xr:uid="{00000000-0005-0000-0000-000012520000}"/>
    <cellStyle name="40% - Accent5 3 2 7 2" xfId="24248" xr:uid="{00000000-0005-0000-0000-000013520000}"/>
    <cellStyle name="40% - Accent5 3 2 7 3" xfId="13847" xr:uid="{00000000-0005-0000-0000-000014520000}"/>
    <cellStyle name="40% - Accent5 3 2 8" xfId="3811" xr:uid="{00000000-0005-0000-0000-000015520000}"/>
    <cellStyle name="40% - Accent5 3 2 8 2" xfId="21007" xr:uid="{00000000-0005-0000-0000-000016520000}"/>
    <cellStyle name="40% - Accent5 3 2 9" xfId="17483" xr:uid="{00000000-0005-0000-0000-000017520000}"/>
    <cellStyle name="40% - Accent5 3 3" xfId="381" xr:uid="{00000000-0005-0000-0000-000018520000}"/>
    <cellStyle name="40% - Accent5 3 3 10" xfId="27916" xr:uid="{00000000-0005-0000-0000-000019520000}"/>
    <cellStyle name="40% - Accent5 3 3 11" xfId="10704" xr:uid="{00000000-0005-0000-0000-00001A520000}"/>
    <cellStyle name="40% - Accent5 3 3 2" xfId="1156" xr:uid="{00000000-0005-0000-0000-00001B520000}"/>
    <cellStyle name="40% - Accent5 3 3 2 2" xfId="2769" xr:uid="{00000000-0005-0000-0000-00001C520000}"/>
    <cellStyle name="40% - Accent5 3 3 2 2 2" xfId="9534" xr:uid="{00000000-0005-0000-0000-00001D520000}"/>
    <cellStyle name="40% - Accent5 3 3 2 2 2 2" xfId="26730" xr:uid="{00000000-0005-0000-0000-00001E520000}"/>
    <cellStyle name="40% - Accent5 3 3 2 2 2 3" xfId="16329" xr:uid="{00000000-0005-0000-0000-00001F520000}"/>
    <cellStyle name="40% - Accent5 3 3 2 2 3" xfId="5926" xr:uid="{00000000-0005-0000-0000-000020520000}"/>
    <cellStyle name="40% - Accent5 3 3 2 2 3 2" xfId="23122" xr:uid="{00000000-0005-0000-0000-000021520000}"/>
    <cellStyle name="40% - Accent5 3 3 2 2 4" xfId="19965" xr:uid="{00000000-0005-0000-0000-000022520000}"/>
    <cellStyle name="40% - Accent5 3 3 2 2 5" xfId="12721" xr:uid="{00000000-0005-0000-0000-000023520000}"/>
    <cellStyle name="40% - Accent5 3 3 2 3" xfId="7925" xr:uid="{00000000-0005-0000-0000-000024520000}"/>
    <cellStyle name="40% - Accent5 3 3 2 3 2" xfId="25121" xr:uid="{00000000-0005-0000-0000-000025520000}"/>
    <cellStyle name="40% - Accent5 3 3 2 3 3" xfId="14720" xr:uid="{00000000-0005-0000-0000-000026520000}"/>
    <cellStyle name="40% - Accent5 3 3 2 4" xfId="4317" xr:uid="{00000000-0005-0000-0000-000027520000}"/>
    <cellStyle name="40% - Accent5 3 3 2 4 2" xfId="21513" xr:uid="{00000000-0005-0000-0000-000028520000}"/>
    <cellStyle name="40% - Accent5 3 3 2 5" xfId="18356" xr:uid="{00000000-0005-0000-0000-000029520000}"/>
    <cellStyle name="40% - Accent5 3 3 2 6" xfId="11112" xr:uid="{00000000-0005-0000-0000-00002A520000}"/>
    <cellStyle name="40% - Accent5 3 3 3" xfId="1564" xr:uid="{00000000-0005-0000-0000-00002B520000}"/>
    <cellStyle name="40% - Accent5 3 3 3 2" xfId="3165" xr:uid="{00000000-0005-0000-0000-00002C520000}"/>
    <cellStyle name="40% - Accent5 3 3 3 2 2" xfId="9930" xr:uid="{00000000-0005-0000-0000-00002D520000}"/>
    <cellStyle name="40% - Accent5 3 3 3 2 2 2" xfId="27126" xr:uid="{00000000-0005-0000-0000-00002E520000}"/>
    <cellStyle name="40% - Accent5 3 3 3 2 2 3" xfId="16725" xr:uid="{00000000-0005-0000-0000-00002F520000}"/>
    <cellStyle name="40% - Accent5 3 3 3 2 3" xfId="6322" xr:uid="{00000000-0005-0000-0000-000030520000}"/>
    <cellStyle name="40% - Accent5 3 3 3 2 3 2" xfId="23518" xr:uid="{00000000-0005-0000-0000-000031520000}"/>
    <cellStyle name="40% - Accent5 3 3 3 2 4" xfId="20361" xr:uid="{00000000-0005-0000-0000-000032520000}"/>
    <cellStyle name="40% - Accent5 3 3 3 2 5" xfId="13117" xr:uid="{00000000-0005-0000-0000-000033520000}"/>
    <cellStyle name="40% - Accent5 3 3 3 3" xfId="8333" xr:uid="{00000000-0005-0000-0000-000034520000}"/>
    <cellStyle name="40% - Accent5 3 3 3 3 2" xfId="25529" xr:uid="{00000000-0005-0000-0000-000035520000}"/>
    <cellStyle name="40% - Accent5 3 3 3 3 3" xfId="15128" xr:uid="{00000000-0005-0000-0000-000036520000}"/>
    <cellStyle name="40% - Accent5 3 3 3 4" xfId="4725" xr:uid="{00000000-0005-0000-0000-000037520000}"/>
    <cellStyle name="40% - Accent5 3 3 3 4 2" xfId="21921" xr:uid="{00000000-0005-0000-0000-000038520000}"/>
    <cellStyle name="40% - Accent5 3 3 3 5" xfId="18764" xr:uid="{00000000-0005-0000-0000-000039520000}"/>
    <cellStyle name="40% - Accent5 3 3 3 6" xfId="11520" xr:uid="{00000000-0005-0000-0000-00003A520000}"/>
    <cellStyle name="40% - Accent5 3 3 4" xfId="1972" xr:uid="{00000000-0005-0000-0000-00003B520000}"/>
    <cellStyle name="40% - Accent5 3 3 4 2" xfId="3561" xr:uid="{00000000-0005-0000-0000-00003C520000}"/>
    <cellStyle name="40% - Accent5 3 3 4 2 2" xfId="10326" xr:uid="{00000000-0005-0000-0000-00003D520000}"/>
    <cellStyle name="40% - Accent5 3 3 4 2 2 2" xfId="27522" xr:uid="{00000000-0005-0000-0000-00003E520000}"/>
    <cellStyle name="40% - Accent5 3 3 4 2 2 3" xfId="17121" xr:uid="{00000000-0005-0000-0000-00003F520000}"/>
    <cellStyle name="40% - Accent5 3 3 4 2 3" xfId="6718" xr:uid="{00000000-0005-0000-0000-000040520000}"/>
    <cellStyle name="40% - Accent5 3 3 4 2 3 2" xfId="23914" xr:uid="{00000000-0005-0000-0000-000041520000}"/>
    <cellStyle name="40% - Accent5 3 3 4 2 4" xfId="20757" xr:uid="{00000000-0005-0000-0000-000042520000}"/>
    <cellStyle name="40% - Accent5 3 3 4 2 5" xfId="13513" xr:uid="{00000000-0005-0000-0000-000043520000}"/>
    <cellStyle name="40% - Accent5 3 3 4 3" xfId="8741" xr:uid="{00000000-0005-0000-0000-000044520000}"/>
    <cellStyle name="40% - Accent5 3 3 4 3 2" xfId="25937" xr:uid="{00000000-0005-0000-0000-000045520000}"/>
    <cellStyle name="40% - Accent5 3 3 4 3 3" xfId="15536" xr:uid="{00000000-0005-0000-0000-000046520000}"/>
    <cellStyle name="40% - Accent5 3 3 4 4" xfId="5133" xr:uid="{00000000-0005-0000-0000-000047520000}"/>
    <cellStyle name="40% - Accent5 3 3 4 4 2" xfId="22329" xr:uid="{00000000-0005-0000-0000-000048520000}"/>
    <cellStyle name="40% - Accent5 3 3 4 5" xfId="19172" xr:uid="{00000000-0005-0000-0000-000049520000}"/>
    <cellStyle name="40% - Accent5 3 3 4 6" xfId="11928" xr:uid="{00000000-0005-0000-0000-00004A520000}"/>
    <cellStyle name="40% - Accent5 3 3 5" xfId="2331" xr:uid="{00000000-0005-0000-0000-00004B520000}"/>
    <cellStyle name="40% - Accent5 3 3 5 2" xfId="9097" xr:uid="{00000000-0005-0000-0000-00004C520000}"/>
    <cellStyle name="40% - Accent5 3 3 5 2 2" xfId="26293" xr:uid="{00000000-0005-0000-0000-00004D520000}"/>
    <cellStyle name="40% - Accent5 3 3 5 2 3" xfId="15892" xr:uid="{00000000-0005-0000-0000-00004E520000}"/>
    <cellStyle name="40% - Accent5 3 3 5 3" xfId="5489" xr:uid="{00000000-0005-0000-0000-00004F520000}"/>
    <cellStyle name="40% - Accent5 3 3 5 3 2" xfId="22685" xr:uid="{00000000-0005-0000-0000-000050520000}"/>
    <cellStyle name="40% - Accent5 3 3 5 4" xfId="19528" xr:uid="{00000000-0005-0000-0000-000051520000}"/>
    <cellStyle name="40% - Accent5 3 3 5 5" xfId="12284" xr:uid="{00000000-0005-0000-0000-000052520000}"/>
    <cellStyle name="40% - Accent5 3 3 6" xfId="748" xr:uid="{00000000-0005-0000-0000-000053520000}"/>
    <cellStyle name="40% - Accent5 3 3 6 2" xfId="7517" xr:uid="{00000000-0005-0000-0000-000054520000}"/>
    <cellStyle name="40% - Accent5 3 3 6 2 2" xfId="24713" xr:uid="{00000000-0005-0000-0000-000055520000}"/>
    <cellStyle name="40% - Accent5 3 3 6 3" xfId="17948" xr:uid="{00000000-0005-0000-0000-000056520000}"/>
    <cellStyle name="40% - Accent5 3 3 6 4" xfId="14312" xr:uid="{00000000-0005-0000-0000-000057520000}"/>
    <cellStyle name="40% - Accent5 3 3 7" xfId="7150" xr:uid="{00000000-0005-0000-0000-000058520000}"/>
    <cellStyle name="40% - Accent5 3 3 7 2" xfId="24346" xr:uid="{00000000-0005-0000-0000-000059520000}"/>
    <cellStyle name="40% - Accent5 3 3 7 3" xfId="13945" xr:uid="{00000000-0005-0000-0000-00005A520000}"/>
    <cellStyle name="40% - Accent5 3 3 8" xfId="3909" xr:uid="{00000000-0005-0000-0000-00005B520000}"/>
    <cellStyle name="40% - Accent5 3 3 8 2" xfId="21105" xr:uid="{00000000-0005-0000-0000-00005C520000}"/>
    <cellStyle name="40% - Accent5 3 3 9" xfId="17581" xr:uid="{00000000-0005-0000-0000-00005D520000}"/>
    <cellStyle name="40% - Accent5 3 4" xfId="197" xr:uid="{00000000-0005-0000-0000-00005E520000}"/>
    <cellStyle name="40% - Accent5 3 4 2" xfId="1380" xr:uid="{00000000-0005-0000-0000-00005F520000}"/>
    <cellStyle name="40% - Accent5 3 4 2 2" xfId="2981" xr:uid="{00000000-0005-0000-0000-000060520000}"/>
    <cellStyle name="40% - Accent5 3 4 2 2 2" xfId="9746" xr:uid="{00000000-0005-0000-0000-000061520000}"/>
    <cellStyle name="40% - Accent5 3 4 2 2 2 2" xfId="26942" xr:uid="{00000000-0005-0000-0000-000062520000}"/>
    <cellStyle name="40% - Accent5 3 4 2 2 2 3" xfId="16541" xr:uid="{00000000-0005-0000-0000-000063520000}"/>
    <cellStyle name="40% - Accent5 3 4 2 2 3" xfId="6138" xr:uid="{00000000-0005-0000-0000-000064520000}"/>
    <cellStyle name="40% - Accent5 3 4 2 2 3 2" xfId="23334" xr:uid="{00000000-0005-0000-0000-000065520000}"/>
    <cellStyle name="40% - Accent5 3 4 2 2 4" xfId="20177" xr:uid="{00000000-0005-0000-0000-000066520000}"/>
    <cellStyle name="40% - Accent5 3 4 2 2 5" xfId="12933" xr:uid="{00000000-0005-0000-0000-000067520000}"/>
    <cellStyle name="40% - Accent5 3 4 2 3" xfId="8149" xr:uid="{00000000-0005-0000-0000-000068520000}"/>
    <cellStyle name="40% - Accent5 3 4 2 3 2" xfId="25345" xr:uid="{00000000-0005-0000-0000-000069520000}"/>
    <cellStyle name="40% - Accent5 3 4 2 3 3" xfId="14944" xr:uid="{00000000-0005-0000-0000-00006A520000}"/>
    <cellStyle name="40% - Accent5 3 4 2 4" xfId="4541" xr:uid="{00000000-0005-0000-0000-00006B520000}"/>
    <cellStyle name="40% - Accent5 3 4 2 4 2" xfId="21737" xr:uid="{00000000-0005-0000-0000-00006C520000}"/>
    <cellStyle name="40% - Accent5 3 4 2 5" xfId="18580" xr:uid="{00000000-0005-0000-0000-00006D520000}"/>
    <cellStyle name="40% - Accent5 3 4 2 6" xfId="11336" xr:uid="{00000000-0005-0000-0000-00006E520000}"/>
    <cellStyle name="40% - Accent5 3 4 3" xfId="1788" xr:uid="{00000000-0005-0000-0000-00006F520000}"/>
    <cellStyle name="40% - Accent5 3 4 3 2" xfId="3377" xr:uid="{00000000-0005-0000-0000-000070520000}"/>
    <cellStyle name="40% - Accent5 3 4 3 2 2" xfId="10142" xr:uid="{00000000-0005-0000-0000-000071520000}"/>
    <cellStyle name="40% - Accent5 3 4 3 2 2 2" xfId="27338" xr:uid="{00000000-0005-0000-0000-000072520000}"/>
    <cellStyle name="40% - Accent5 3 4 3 2 2 3" xfId="16937" xr:uid="{00000000-0005-0000-0000-000073520000}"/>
    <cellStyle name="40% - Accent5 3 4 3 2 3" xfId="6534" xr:uid="{00000000-0005-0000-0000-000074520000}"/>
    <cellStyle name="40% - Accent5 3 4 3 2 3 2" xfId="23730" xr:uid="{00000000-0005-0000-0000-000075520000}"/>
    <cellStyle name="40% - Accent5 3 4 3 2 4" xfId="20573" xr:uid="{00000000-0005-0000-0000-000076520000}"/>
    <cellStyle name="40% - Accent5 3 4 3 2 5" xfId="13329" xr:uid="{00000000-0005-0000-0000-000077520000}"/>
    <cellStyle name="40% - Accent5 3 4 3 3" xfId="8557" xr:uid="{00000000-0005-0000-0000-000078520000}"/>
    <cellStyle name="40% - Accent5 3 4 3 3 2" xfId="25753" xr:uid="{00000000-0005-0000-0000-000079520000}"/>
    <cellStyle name="40% - Accent5 3 4 3 3 3" xfId="15352" xr:uid="{00000000-0005-0000-0000-00007A520000}"/>
    <cellStyle name="40% - Accent5 3 4 3 4" xfId="4949" xr:uid="{00000000-0005-0000-0000-00007B520000}"/>
    <cellStyle name="40% - Accent5 3 4 3 4 2" xfId="22145" xr:uid="{00000000-0005-0000-0000-00007C520000}"/>
    <cellStyle name="40% - Accent5 3 4 3 5" xfId="18988" xr:uid="{00000000-0005-0000-0000-00007D520000}"/>
    <cellStyle name="40% - Accent5 3 4 3 6" xfId="11744" xr:uid="{00000000-0005-0000-0000-00007E520000}"/>
    <cellStyle name="40% - Accent5 3 4 4" xfId="2409" xr:uid="{00000000-0005-0000-0000-00007F520000}"/>
    <cellStyle name="40% - Accent5 3 4 4 2" xfId="9174" xr:uid="{00000000-0005-0000-0000-000080520000}"/>
    <cellStyle name="40% - Accent5 3 4 4 2 2" xfId="26370" xr:uid="{00000000-0005-0000-0000-000081520000}"/>
    <cellStyle name="40% - Accent5 3 4 4 2 3" xfId="15969" xr:uid="{00000000-0005-0000-0000-000082520000}"/>
    <cellStyle name="40% - Accent5 3 4 4 3" xfId="5566" xr:uid="{00000000-0005-0000-0000-000083520000}"/>
    <cellStyle name="40% - Accent5 3 4 4 3 2" xfId="22762" xr:uid="{00000000-0005-0000-0000-000084520000}"/>
    <cellStyle name="40% - Accent5 3 4 4 4" xfId="19605" xr:uid="{00000000-0005-0000-0000-000085520000}"/>
    <cellStyle name="40% - Accent5 3 4 4 5" xfId="12361" xr:uid="{00000000-0005-0000-0000-000086520000}"/>
    <cellStyle name="40% - Accent5 3 4 5" xfId="972" xr:uid="{00000000-0005-0000-0000-000087520000}"/>
    <cellStyle name="40% - Accent5 3 4 5 2" xfId="7741" xr:uid="{00000000-0005-0000-0000-000088520000}"/>
    <cellStyle name="40% - Accent5 3 4 5 2 2" xfId="24937" xr:uid="{00000000-0005-0000-0000-000089520000}"/>
    <cellStyle name="40% - Accent5 3 4 5 3" xfId="18172" xr:uid="{00000000-0005-0000-0000-00008A520000}"/>
    <cellStyle name="40% - Accent5 3 4 5 4" xfId="14536" xr:uid="{00000000-0005-0000-0000-00008B520000}"/>
    <cellStyle name="40% - Accent5 3 4 6" xfId="6966" xr:uid="{00000000-0005-0000-0000-00008C520000}"/>
    <cellStyle name="40% - Accent5 3 4 6 2" xfId="24162" xr:uid="{00000000-0005-0000-0000-00008D520000}"/>
    <cellStyle name="40% - Accent5 3 4 6 3" xfId="13761" xr:uid="{00000000-0005-0000-0000-00008E520000}"/>
    <cellStyle name="40% - Accent5 3 4 7" xfId="4133" xr:uid="{00000000-0005-0000-0000-00008F520000}"/>
    <cellStyle name="40% - Accent5 3 4 7 2" xfId="21329" xr:uid="{00000000-0005-0000-0000-000090520000}"/>
    <cellStyle name="40% - Accent5 3 4 8" xfId="17397" xr:uid="{00000000-0005-0000-0000-000091520000}"/>
    <cellStyle name="40% - Accent5 3 4 9" xfId="10928" xr:uid="{00000000-0005-0000-0000-000092520000}"/>
    <cellStyle name="40% - Accent5 3 5" xfId="860" xr:uid="{00000000-0005-0000-0000-000093520000}"/>
    <cellStyle name="40% - Accent5 3 5 2" xfId="2558" xr:uid="{00000000-0005-0000-0000-000094520000}"/>
    <cellStyle name="40% - Accent5 3 5 2 2" xfId="9323" xr:uid="{00000000-0005-0000-0000-000095520000}"/>
    <cellStyle name="40% - Accent5 3 5 2 2 2" xfId="26519" xr:uid="{00000000-0005-0000-0000-000096520000}"/>
    <cellStyle name="40% - Accent5 3 5 2 2 3" xfId="16118" xr:uid="{00000000-0005-0000-0000-000097520000}"/>
    <cellStyle name="40% - Accent5 3 5 2 3" xfId="5715" xr:uid="{00000000-0005-0000-0000-000098520000}"/>
    <cellStyle name="40% - Accent5 3 5 2 3 2" xfId="22911" xr:uid="{00000000-0005-0000-0000-000099520000}"/>
    <cellStyle name="40% - Accent5 3 5 2 4" xfId="19754" xr:uid="{00000000-0005-0000-0000-00009A520000}"/>
    <cellStyle name="40% - Accent5 3 5 2 5" xfId="12510" xr:uid="{00000000-0005-0000-0000-00009B520000}"/>
    <cellStyle name="40% - Accent5 3 5 3" xfId="7629" xr:uid="{00000000-0005-0000-0000-00009C520000}"/>
    <cellStyle name="40% - Accent5 3 5 3 2" xfId="24825" xr:uid="{00000000-0005-0000-0000-00009D520000}"/>
    <cellStyle name="40% - Accent5 3 5 3 3" xfId="14424" xr:uid="{00000000-0005-0000-0000-00009E520000}"/>
    <cellStyle name="40% - Accent5 3 5 4" xfId="4021" xr:uid="{00000000-0005-0000-0000-00009F520000}"/>
    <cellStyle name="40% - Accent5 3 5 4 2" xfId="21217" xr:uid="{00000000-0005-0000-0000-0000A0520000}"/>
    <cellStyle name="40% - Accent5 3 5 5" xfId="18060" xr:uid="{00000000-0005-0000-0000-0000A1520000}"/>
    <cellStyle name="40% - Accent5 3 5 6" xfId="10816" xr:uid="{00000000-0005-0000-0000-0000A2520000}"/>
    <cellStyle name="40% - Accent5 3 6" xfId="1268" xr:uid="{00000000-0005-0000-0000-0000A3520000}"/>
    <cellStyle name="40% - Accent5 3 6 2" xfId="2869" xr:uid="{00000000-0005-0000-0000-0000A4520000}"/>
    <cellStyle name="40% - Accent5 3 6 2 2" xfId="9634" xr:uid="{00000000-0005-0000-0000-0000A5520000}"/>
    <cellStyle name="40% - Accent5 3 6 2 2 2" xfId="26830" xr:uid="{00000000-0005-0000-0000-0000A6520000}"/>
    <cellStyle name="40% - Accent5 3 6 2 2 3" xfId="16429" xr:uid="{00000000-0005-0000-0000-0000A7520000}"/>
    <cellStyle name="40% - Accent5 3 6 2 3" xfId="6026" xr:uid="{00000000-0005-0000-0000-0000A8520000}"/>
    <cellStyle name="40% - Accent5 3 6 2 3 2" xfId="23222" xr:uid="{00000000-0005-0000-0000-0000A9520000}"/>
    <cellStyle name="40% - Accent5 3 6 2 4" xfId="20065" xr:uid="{00000000-0005-0000-0000-0000AA520000}"/>
    <cellStyle name="40% - Accent5 3 6 2 5" xfId="12821" xr:uid="{00000000-0005-0000-0000-0000AB520000}"/>
    <cellStyle name="40% - Accent5 3 6 3" xfId="8037" xr:uid="{00000000-0005-0000-0000-0000AC520000}"/>
    <cellStyle name="40% - Accent5 3 6 3 2" xfId="25233" xr:uid="{00000000-0005-0000-0000-0000AD520000}"/>
    <cellStyle name="40% - Accent5 3 6 3 3" xfId="14832" xr:uid="{00000000-0005-0000-0000-0000AE520000}"/>
    <cellStyle name="40% - Accent5 3 6 4" xfId="4429" xr:uid="{00000000-0005-0000-0000-0000AF520000}"/>
    <cellStyle name="40% - Accent5 3 6 4 2" xfId="21625" xr:uid="{00000000-0005-0000-0000-0000B0520000}"/>
    <cellStyle name="40% - Accent5 3 6 5" xfId="18468" xr:uid="{00000000-0005-0000-0000-0000B1520000}"/>
    <cellStyle name="40% - Accent5 3 6 6" xfId="11224" xr:uid="{00000000-0005-0000-0000-0000B2520000}"/>
    <cellStyle name="40% - Accent5 3 7" xfId="1676" xr:uid="{00000000-0005-0000-0000-0000B3520000}"/>
    <cellStyle name="40% - Accent5 3 7 2" xfId="3265" xr:uid="{00000000-0005-0000-0000-0000B4520000}"/>
    <cellStyle name="40% - Accent5 3 7 2 2" xfId="10030" xr:uid="{00000000-0005-0000-0000-0000B5520000}"/>
    <cellStyle name="40% - Accent5 3 7 2 2 2" xfId="27226" xr:uid="{00000000-0005-0000-0000-0000B6520000}"/>
    <cellStyle name="40% - Accent5 3 7 2 2 3" xfId="16825" xr:uid="{00000000-0005-0000-0000-0000B7520000}"/>
    <cellStyle name="40% - Accent5 3 7 2 3" xfId="6422" xr:uid="{00000000-0005-0000-0000-0000B8520000}"/>
    <cellStyle name="40% - Accent5 3 7 2 3 2" xfId="23618" xr:uid="{00000000-0005-0000-0000-0000B9520000}"/>
    <cellStyle name="40% - Accent5 3 7 2 4" xfId="20461" xr:uid="{00000000-0005-0000-0000-0000BA520000}"/>
    <cellStyle name="40% - Accent5 3 7 2 5" xfId="13217" xr:uid="{00000000-0005-0000-0000-0000BB520000}"/>
    <cellStyle name="40% - Accent5 3 7 3" xfId="8445" xr:uid="{00000000-0005-0000-0000-0000BC520000}"/>
    <cellStyle name="40% - Accent5 3 7 3 2" xfId="25641" xr:uid="{00000000-0005-0000-0000-0000BD520000}"/>
    <cellStyle name="40% - Accent5 3 7 3 3" xfId="15240" xr:uid="{00000000-0005-0000-0000-0000BE520000}"/>
    <cellStyle name="40% - Accent5 3 7 4" xfId="4837" xr:uid="{00000000-0005-0000-0000-0000BF520000}"/>
    <cellStyle name="40% - Accent5 3 7 4 2" xfId="22033" xr:uid="{00000000-0005-0000-0000-0000C0520000}"/>
    <cellStyle name="40% - Accent5 3 7 5" xfId="18876" xr:uid="{00000000-0005-0000-0000-0000C1520000}"/>
    <cellStyle name="40% - Accent5 3 7 6" xfId="11632" xr:uid="{00000000-0005-0000-0000-0000C2520000}"/>
    <cellStyle name="40% - Accent5 3 8" xfId="2147" xr:uid="{00000000-0005-0000-0000-0000C3520000}"/>
    <cellStyle name="40% - Accent5 3 8 2" xfId="8913" xr:uid="{00000000-0005-0000-0000-0000C4520000}"/>
    <cellStyle name="40% - Accent5 3 8 2 2" xfId="26109" xr:uid="{00000000-0005-0000-0000-0000C5520000}"/>
    <cellStyle name="40% - Accent5 3 8 2 3" xfId="15708" xr:uid="{00000000-0005-0000-0000-0000C6520000}"/>
    <cellStyle name="40% - Accent5 3 8 3" xfId="5305" xr:uid="{00000000-0005-0000-0000-0000C7520000}"/>
    <cellStyle name="40% - Accent5 3 8 3 2" xfId="22501" xr:uid="{00000000-0005-0000-0000-0000C8520000}"/>
    <cellStyle name="40% - Accent5 3 8 4" xfId="19344" xr:uid="{00000000-0005-0000-0000-0000C9520000}"/>
    <cellStyle name="40% - Accent5 3 8 5" xfId="12100" xr:uid="{00000000-0005-0000-0000-0000CA520000}"/>
    <cellStyle name="40% - Accent5 3 9" xfId="564" xr:uid="{00000000-0005-0000-0000-0000CB520000}"/>
    <cellStyle name="40% - Accent5 3 9 2" xfId="7333" xr:uid="{00000000-0005-0000-0000-0000CC520000}"/>
    <cellStyle name="40% - Accent5 3 9 2 2" xfId="24529" xr:uid="{00000000-0005-0000-0000-0000CD520000}"/>
    <cellStyle name="40% - Accent5 3 9 3" xfId="17764" xr:uid="{00000000-0005-0000-0000-0000CE520000}"/>
    <cellStyle name="40% - Accent5 3 9 4" xfId="14128" xr:uid="{00000000-0005-0000-0000-0000CF520000}"/>
    <cellStyle name="40% - Accent5 4" xfId="107" xr:uid="{00000000-0005-0000-0000-0000D0520000}"/>
    <cellStyle name="40% - Accent5 4 10" xfId="6882" xr:uid="{00000000-0005-0000-0000-0000D1520000}"/>
    <cellStyle name="40% - Accent5 4 10 2" xfId="24078" xr:uid="{00000000-0005-0000-0000-0000D2520000}"/>
    <cellStyle name="40% - Accent5 4 10 3" xfId="13677" xr:uid="{00000000-0005-0000-0000-0000D3520000}"/>
    <cellStyle name="40% - Accent5 4 11" xfId="3753" xr:uid="{00000000-0005-0000-0000-0000D4520000}"/>
    <cellStyle name="40% - Accent5 4 11 2" xfId="20949" xr:uid="{00000000-0005-0000-0000-0000D5520000}"/>
    <cellStyle name="40% - Accent5 4 12" xfId="17313" xr:uid="{00000000-0005-0000-0000-0000D6520000}"/>
    <cellStyle name="40% - Accent5 4 13" xfId="27760" xr:uid="{00000000-0005-0000-0000-0000D7520000}"/>
    <cellStyle name="40% - Accent5 4 14" xfId="10548" xr:uid="{00000000-0005-0000-0000-0000D8520000}"/>
    <cellStyle name="40% - Accent5 4 2" xfId="311" xr:uid="{00000000-0005-0000-0000-0000D9520000}"/>
    <cellStyle name="40% - Accent5 4 2 10" xfId="27846" xr:uid="{00000000-0005-0000-0000-0000DA520000}"/>
    <cellStyle name="40% - Accent5 4 2 11" xfId="10634" xr:uid="{00000000-0005-0000-0000-0000DB520000}"/>
    <cellStyle name="40% - Accent5 4 2 2" xfId="1086" xr:uid="{00000000-0005-0000-0000-0000DC520000}"/>
    <cellStyle name="40% - Accent5 4 2 2 2" xfId="2699" xr:uid="{00000000-0005-0000-0000-0000DD520000}"/>
    <cellStyle name="40% - Accent5 4 2 2 2 2" xfId="9464" xr:uid="{00000000-0005-0000-0000-0000DE520000}"/>
    <cellStyle name="40% - Accent5 4 2 2 2 2 2" xfId="26660" xr:uid="{00000000-0005-0000-0000-0000DF520000}"/>
    <cellStyle name="40% - Accent5 4 2 2 2 2 3" xfId="16259" xr:uid="{00000000-0005-0000-0000-0000E0520000}"/>
    <cellStyle name="40% - Accent5 4 2 2 2 3" xfId="5856" xr:uid="{00000000-0005-0000-0000-0000E1520000}"/>
    <cellStyle name="40% - Accent5 4 2 2 2 3 2" xfId="23052" xr:uid="{00000000-0005-0000-0000-0000E2520000}"/>
    <cellStyle name="40% - Accent5 4 2 2 2 4" xfId="19895" xr:uid="{00000000-0005-0000-0000-0000E3520000}"/>
    <cellStyle name="40% - Accent5 4 2 2 2 5" xfId="12651" xr:uid="{00000000-0005-0000-0000-0000E4520000}"/>
    <cellStyle name="40% - Accent5 4 2 2 3" xfId="7855" xr:uid="{00000000-0005-0000-0000-0000E5520000}"/>
    <cellStyle name="40% - Accent5 4 2 2 3 2" xfId="25051" xr:uid="{00000000-0005-0000-0000-0000E6520000}"/>
    <cellStyle name="40% - Accent5 4 2 2 3 3" xfId="14650" xr:uid="{00000000-0005-0000-0000-0000E7520000}"/>
    <cellStyle name="40% - Accent5 4 2 2 4" xfId="4247" xr:uid="{00000000-0005-0000-0000-0000E8520000}"/>
    <cellStyle name="40% - Accent5 4 2 2 4 2" xfId="21443" xr:uid="{00000000-0005-0000-0000-0000E9520000}"/>
    <cellStyle name="40% - Accent5 4 2 2 5" xfId="18286" xr:uid="{00000000-0005-0000-0000-0000EA520000}"/>
    <cellStyle name="40% - Accent5 4 2 2 6" xfId="11042" xr:uid="{00000000-0005-0000-0000-0000EB520000}"/>
    <cellStyle name="40% - Accent5 4 2 3" xfId="1494" xr:uid="{00000000-0005-0000-0000-0000EC520000}"/>
    <cellStyle name="40% - Accent5 4 2 3 2" xfId="3095" xr:uid="{00000000-0005-0000-0000-0000ED520000}"/>
    <cellStyle name="40% - Accent5 4 2 3 2 2" xfId="9860" xr:uid="{00000000-0005-0000-0000-0000EE520000}"/>
    <cellStyle name="40% - Accent5 4 2 3 2 2 2" xfId="27056" xr:uid="{00000000-0005-0000-0000-0000EF520000}"/>
    <cellStyle name="40% - Accent5 4 2 3 2 2 3" xfId="16655" xr:uid="{00000000-0005-0000-0000-0000F0520000}"/>
    <cellStyle name="40% - Accent5 4 2 3 2 3" xfId="6252" xr:uid="{00000000-0005-0000-0000-0000F1520000}"/>
    <cellStyle name="40% - Accent5 4 2 3 2 3 2" xfId="23448" xr:uid="{00000000-0005-0000-0000-0000F2520000}"/>
    <cellStyle name="40% - Accent5 4 2 3 2 4" xfId="20291" xr:uid="{00000000-0005-0000-0000-0000F3520000}"/>
    <cellStyle name="40% - Accent5 4 2 3 2 5" xfId="13047" xr:uid="{00000000-0005-0000-0000-0000F4520000}"/>
    <cellStyle name="40% - Accent5 4 2 3 3" xfId="8263" xr:uid="{00000000-0005-0000-0000-0000F5520000}"/>
    <cellStyle name="40% - Accent5 4 2 3 3 2" xfId="25459" xr:uid="{00000000-0005-0000-0000-0000F6520000}"/>
    <cellStyle name="40% - Accent5 4 2 3 3 3" xfId="15058" xr:uid="{00000000-0005-0000-0000-0000F7520000}"/>
    <cellStyle name="40% - Accent5 4 2 3 4" xfId="4655" xr:uid="{00000000-0005-0000-0000-0000F8520000}"/>
    <cellStyle name="40% - Accent5 4 2 3 4 2" xfId="21851" xr:uid="{00000000-0005-0000-0000-0000F9520000}"/>
    <cellStyle name="40% - Accent5 4 2 3 5" xfId="18694" xr:uid="{00000000-0005-0000-0000-0000FA520000}"/>
    <cellStyle name="40% - Accent5 4 2 3 6" xfId="11450" xr:uid="{00000000-0005-0000-0000-0000FB520000}"/>
    <cellStyle name="40% - Accent5 4 2 4" xfId="1902" xr:uid="{00000000-0005-0000-0000-0000FC520000}"/>
    <cellStyle name="40% - Accent5 4 2 4 2" xfId="3491" xr:uid="{00000000-0005-0000-0000-0000FD520000}"/>
    <cellStyle name="40% - Accent5 4 2 4 2 2" xfId="10256" xr:uid="{00000000-0005-0000-0000-0000FE520000}"/>
    <cellStyle name="40% - Accent5 4 2 4 2 2 2" xfId="27452" xr:uid="{00000000-0005-0000-0000-0000FF520000}"/>
    <cellStyle name="40% - Accent5 4 2 4 2 2 3" xfId="17051" xr:uid="{00000000-0005-0000-0000-000000530000}"/>
    <cellStyle name="40% - Accent5 4 2 4 2 3" xfId="6648" xr:uid="{00000000-0005-0000-0000-000001530000}"/>
    <cellStyle name="40% - Accent5 4 2 4 2 3 2" xfId="23844" xr:uid="{00000000-0005-0000-0000-000002530000}"/>
    <cellStyle name="40% - Accent5 4 2 4 2 4" xfId="20687" xr:uid="{00000000-0005-0000-0000-000003530000}"/>
    <cellStyle name="40% - Accent5 4 2 4 2 5" xfId="13443" xr:uid="{00000000-0005-0000-0000-000004530000}"/>
    <cellStyle name="40% - Accent5 4 2 4 3" xfId="8671" xr:uid="{00000000-0005-0000-0000-000005530000}"/>
    <cellStyle name="40% - Accent5 4 2 4 3 2" xfId="25867" xr:uid="{00000000-0005-0000-0000-000006530000}"/>
    <cellStyle name="40% - Accent5 4 2 4 3 3" xfId="15466" xr:uid="{00000000-0005-0000-0000-000007530000}"/>
    <cellStyle name="40% - Accent5 4 2 4 4" xfId="5063" xr:uid="{00000000-0005-0000-0000-000008530000}"/>
    <cellStyle name="40% - Accent5 4 2 4 4 2" xfId="22259" xr:uid="{00000000-0005-0000-0000-000009530000}"/>
    <cellStyle name="40% - Accent5 4 2 4 5" xfId="19102" xr:uid="{00000000-0005-0000-0000-00000A530000}"/>
    <cellStyle name="40% - Accent5 4 2 4 6" xfId="11858" xr:uid="{00000000-0005-0000-0000-00000B530000}"/>
    <cellStyle name="40% - Accent5 4 2 5" xfId="2261" xr:uid="{00000000-0005-0000-0000-00000C530000}"/>
    <cellStyle name="40% - Accent5 4 2 5 2" xfId="9027" xr:uid="{00000000-0005-0000-0000-00000D530000}"/>
    <cellStyle name="40% - Accent5 4 2 5 2 2" xfId="26223" xr:uid="{00000000-0005-0000-0000-00000E530000}"/>
    <cellStyle name="40% - Accent5 4 2 5 2 3" xfId="15822" xr:uid="{00000000-0005-0000-0000-00000F530000}"/>
    <cellStyle name="40% - Accent5 4 2 5 3" xfId="5419" xr:uid="{00000000-0005-0000-0000-000010530000}"/>
    <cellStyle name="40% - Accent5 4 2 5 3 2" xfId="22615" xr:uid="{00000000-0005-0000-0000-000011530000}"/>
    <cellStyle name="40% - Accent5 4 2 5 4" xfId="19458" xr:uid="{00000000-0005-0000-0000-000012530000}"/>
    <cellStyle name="40% - Accent5 4 2 5 5" xfId="12214" xr:uid="{00000000-0005-0000-0000-000013530000}"/>
    <cellStyle name="40% - Accent5 4 2 6" xfId="678" xr:uid="{00000000-0005-0000-0000-000014530000}"/>
    <cellStyle name="40% - Accent5 4 2 6 2" xfId="7447" xr:uid="{00000000-0005-0000-0000-000015530000}"/>
    <cellStyle name="40% - Accent5 4 2 6 2 2" xfId="24643" xr:uid="{00000000-0005-0000-0000-000016530000}"/>
    <cellStyle name="40% - Accent5 4 2 6 3" xfId="17878" xr:uid="{00000000-0005-0000-0000-000017530000}"/>
    <cellStyle name="40% - Accent5 4 2 6 4" xfId="14242" xr:uid="{00000000-0005-0000-0000-000018530000}"/>
    <cellStyle name="40% - Accent5 4 2 7" xfId="7080" xr:uid="{00000000-0005-0000-0000-000019530000}"/>
    <cellStyle name="40% - Accent5 4 2 7 2" xfId="24276" xr:uid="{00000000-0005-0000-0000-00001A530000}"/>
    <cellStyle name="40% - Accent5 4 2 7 3" xfId="13875" xr:uid="{00000000-0005-0000-0000-00001B530000}"/>
    <cellStyle name="40% - Accent5 4 2 8" xfId="3839" xr:uid="{00000000-0005-0000-0000-00001C530000}"/>
    <cellStyle name="40% - Accent5 4 2 8 2" xfId="21035" xr:uid="{00000000-0005-0000-0000-00001D530000}"/>
    <cellStyle name="40% - Accent5 4 2 9" xfId="17511" xr:uid="{00000000-0005-0000-0000-00001E530000}"/>
    <cellStyle name="40% - Accent5 4 3" xfId="409" xr:uid="{00000000-0005-0000-0000-00001F530000}"/>
    <cellStyle name="40% - Accent5 4 3 10" xfId="27944" xr:uid="{00000000-0005-0000-0000-000020530000}"/>
    <cellStyle name="40% - Accent5 4 3 11" xfId="10732" xr:uid="{00000000-0005-0000-0000-000021530000}"/>
    <cellStyle name="40% - Accent5 4 3 2" xfId="1184" xr:uid="{00000000-0005-0000-0000-000022530000}"/>
    <cellStyle name="40% - Accent5 4 3 2 2" xfId="2797" xr:uid="{00000000-0005-0000-0000-000023530000}"/>
    <cellStyle name="40% - Accent5 4 3 2 2 2" xfId="9562" xr:uid="{00000000-0005-0000-0000-000024530000}"/>
    <cellStyle name="40% - Accent5 4 3 2 2 2 2" xfId="26758" xr:uid="{00000000-0005-0000-0000-000025530000}"/>
    <cellStyle name="40% - Accent5 4 3 2 2 2 3" xfId="16357" xr:uid="{00000000-0005-0000-0000-000026530000}"/>
    <cellStyle name="40% - Accent5 4 3 2 2 3" xfId="5954" xr:uid="{00000000-0005-0000-0000-000027530000}"/>
    <cellStyle name="40% - Accent5 4 3 2 2 3 2" xfId="23150" xr:uid="{00000000-0005-0000-0000-000028530000}"/>
    <cellStyle name="40% - Accent5 4 3 2 2 4" xfId="19993" xr:uid="{00000000-0005-0000-0000-000029530000}"/>
    <cellStyle name="40% - Accent5 4 3 2 2 5" xfId="12749" xr:uid="{00000000-0005-0000-0000-00002A530000}"/>
    <cellStyle name="40% - Accent5 4 3 2 3" xfId="7953" xr:uid="{00000000-0005-0000-0000-00002B530000}"/>
    <cellStyle name="40% - Accent5 4 3 2 3 2" xfId="25149" xr:uid="{00000000-0005-0000-0000-00002C530000}"/>
    <cellStyle name="40% - Accent5 4 3 2 3 3" xfId="14748" xr:uid="{00000000-0005-0000-0000-00002D530000}"/>
    <cellStyle name="40% - Accent5 4 3 2 4" xfId="4345" xr:uid="{00000000-0005-0000-0000-00002E530000}"/>
    <cellStyle name="40% - Accent5 4 3 2 4 2" xfId="21541" xr:uid="{00000000-0005-0000-0000-00002F530000}"/>
    <cellStyle name="40% - Accent5 4 3 2 5" xfId="18384" xr:uid="{00000000-0005-0000-0000-000030530000}"/>
    <cellStyle name="40% - Accent5 4 3 2 6" xfId="11140" xr:uid="{00000000-0005-0000-0000-000031530000}"/>
    <cellStyle name="40% - Accent5 4 3 3" xfId="1592" xr:uid="{00000000-0005-0000-0000-000032530000}"/>
    <cellStyle name="40% - Accent5 4 3 3 2" xfId="3193" xr:uid="{00000000-0005-0000-0000-000033530000}"/>
    <cellStyle name="40% - Accent5 4 3 3 2 2" xfId="9958" xr:uid="{00000000-0005-0000-0000-000034530000}"/>
    <cellStyle name="40% - Accent5 4 3 3 2 2 2" xfId="27154" xr:uid="{00000000-0005-0000-0000-000035530000}"/>
    <cellStyle name="40% - Accent5 4 3 3 2 2 3" xfId="16753" xr:uid="{00000000-0005-0000-0000-000036530000}"/>
    <cellStyle name="40% - Accent5 4 3 3 2 3" xfId="6350" xr:uid="{00000000-0005-0000-0000-000037530000}"/>
    <cellStyle name="40% - Accent5 4 3 3 2 3 2" xfId="23546" xr:uid="{00000000-0005-0000-0000-000038530000}"/>
    <cellStyle name="40% - Accent5 4 3 3 2 4" xfId="20389" xr:uid="{00000000-0005-0000-0000-000039530000}"/>
    <cellStyle name="40% - Accent5 4 3 3 2 5" xfId="13145" xr:uid="{00000000-0005-0000-0000-00003A530000}"/>
    <cellStyle name="40% - Accent5 4 3 3 3" xfId="8361" xr:uid="{00000000-0005-0000-0000-00003B530000}"/>
    <cellStyle name="40% - Accent5 4 3 3 3 2" xfId="25557" xr:uid="{00000000-0005-0000-0000-00003C530000}"/>
    <cellStyle name="40% - Accent5 4 3 3 3 3" xfId="15156" xr:uid="{00000000-0005-0000-0000-00003D530000}"/>
    <cellStyle name="40% - Accent5 4 3 3 4" xfId="4753" xr:uid="{00000000-0005-0000-0000-00003E530000}"/>
    <cellStyle name="40% - Accent5 4 3 3 4 2" xfId="21949" xr:uid="{00000000-0005-0000-0000-00003F530000}"/>
    <cellStyle name="40% - Accent5 4 3 3 5" xfId="18792" xr:uid="{00000000-0005-0000-0000-000040530000}"/>
    <cellStyle name="40% - Accent5 4 3 3 6" xfId="11548" xr:uid="{00000000-0005-0000-0000-000041530000}"/>
    <cellStyle name="40% - Accent5 4 3 4" xfId="2000" xr:uid="{00000000-0005-0000-0000-000042530000}"/>
    <cellStyle name="40% - Accent5 4 3 4 2" xfId="3589" xr:uid="{00000000-0005-0000-0000-000043530000}"/>
    <cellStyle name="40% - Accent5 4 3 4 2 2" xfId="10354" xr:uid="{00000000-0005-0000-0000-000044530000}"/>
    <cellStyle name="40% - Accent5 4 3 4 2 2 2" xfId="27550" xr:uid="{00000000-0005-0000-0000-000045530000}"/>
    <cellStyle name="40% - Accent5 4 3 4 2 2 3" xfId="17149" xr:uid="{00000000-0005-0000-0000-000046530000}"/>
    <cellStyle name="40% - Accent5 4 3 4 2 3" xfId="6746" xr:uid="{00000000-0005-0000-0000-000047530000}"/>
    <cellStyle name="40% - Accent5 4 3 4 2 3 2" xfId="23942" xr:uid="{00000000-0005-0000-0000-000048530000}"/>
    <cellStyle name="40% - Accent5 4 3 4 2 4" xfId="20785" xr:uid="{00000000-0005-0000-0000-000049530000}"/>
    <cellStyle name="40% - Accent5 4 3 4 2 5" xfId="13541" xr:uid="{00000000-0005-0000-0000-00004A530000}"/>
    <cellStyle name="40% - Accent5 4 3 4 3" xfId="8769" xr:uid="{00000000-0005-0000-0000-00004B530000}"/>
    <cellStyle name="40% - Accent5 4 3 4 3 2" xfId="25965" xr:uid="{00000000-0005-0000-0000-00004C530000}"/>
    <cellStyle name="40% - Accent5 4 3 4 3 3" xfId="15564" xr:uid="{00000000-0005-0000-0000-00004D530000}"/>
    <cellStyle name="40% - Accent5 4 3 4 4" xfId="5161" xr:uid="{00000000-0005-0000-0000-00004E530000}"/>
    <cellStyle name="40% - Accent5 4 3 4 4 2" xfId="22357" xr:uid="{00000000-0005-0000-0000-00004F530000}"/>
    <cellStyle name="40% - Accent5 4 3 4 5" xfId="19200" xr:uid="{00000000-0005-0000-0000-000050530000}"/>
    <cellStyle name="40% - Accent5 4 3 4 6" xfId="11956" xr:uid="{00000000-0005-0000-0000-000051530000}"/>
    <cellStyle name="40% - Accent5 4 3 5" xfId="2359" xr:uid="{00000000-0005-0000-0000-000052530000}"/>
    <cellStyle name="40% - Accent5 4 3 5 2" xfId="9125" xr:uid="{00000000-0005-0000-0000-000053530000}"/>
    <cellStyle name="40% - Accent5 4 3 5 2 2" xfId="26321" xr:uid="{00000000-0005-0000-0000-000054530000}"/>
    <cellStyle name="40% - Accent5 4 3 5 2 3" xfId="15920" xr:uid="{00000000-0005-0000-0000-000055530000}"/>
    <cellStyle name="40% - Accent5 4 3 5 3" xfId="5517" xr:uid="{00000000-0005-0000-0000-000056530000}"/>
    <cellStyle name="40% - Accent5 4 3 5 3 2" xfId="22713" xr:uid="{00000000-0005-0000-0000-000057530000}"/>
    <cellStyle name="40% - Accent5 4 3 5 4" xfId="19556" xr:uid="{00000000-0005-0000-0000-000058530000}"/>
    <cellStyle name="40% - Accent5 4 3 5 5" xfId="12312" xr:uid="{00000000-0005-0000-0000-000059530000}"/>
    <cellStyle name="40% - Accent5 4 3 6" xfId="776" xr:uid="{00000000-0005-0000-0000-00005A530000}"/>
    <cellStyle name="40% - Accent5 4 3 6 2" xfId="7545" xr:uid="{00000000-0005-0000-0000-00005B530000}"/>
    <cellStyle name="40% - Accent5 4 3 6 2 2" xfId="24741" xr:uid="{00000000-0005-0000-0000-00005C530000}"/>
    <cellStyle name="40% - Accent5 4 3 6 3" xfId="17976" xr:uid="{00000000-0005-0000-0000-00005D530000}"/>
    <cellStyle name="40% - Accent5 4 3 6 4" xfId="14340" xr:uid="{00000000-0005-0000-0000-00005E530000}"/>
    <cellStyle name="40% - Accent5 4 3 7" xfId="7178" xr:uid="{00000000-0005-0000-0000-00005F530000}"/>
    <cellStyle name="40% - Accent5 4 3 7 2" xfId="24374" xr:uid="{00000000-0005-0000-0000-000060530000}"/>
    <cellStyle name="40% - Accent5 4 3 7 3" xfId="13973" xr:uid="{00000000-0005-0000-0000-000061530000}"/>
    <cellStyle name="40% - Accent5 4 3 8" xfId="3937" xr:uid="{00000000-0005-0000-0000-000062530000}"/>
    <cellStyle name="40% - Accent5 4 3 8 2" xfId="21133" xr:uid="{00000000-0005-0000-0000-000063530000}"/>
    <cellStyle name="40% - Accent5 4 3 9" xfId="17609" xr:uid="{00000000-0005-0000-0000-000064530000}"/>
    <cellStyle name="40% - Accent5 4 4" xfId="225" xr:uid="{00000000-0005-0000-0000-000065530000}"/>
    <cellStyle name="40% - Accent5 4 4 2" xfId="1408" xr:uid="{00000000-0005-0000-0000-000066530000}"/>
    <cellStyle name="40% - Accent5 4 4 2 2" xfId="3009" xr:uid="{00000000-0005-0000-0000-000067530000}"/>
    <cellStyle name="40% - Accent5 4 4 2 2 2" xfId="9774" xr:uid="{00000000-0005-0000-0000-000068530000}"/>
    <cellStyle name="40% - Accent5 4 4 2 2 2 2" xfId="26970" xr:uid="{00000000-0005-0000-0000-000069530000}"/>
    <cellStyle name="40% - Accent5 4 4 2 2 2 3" xfId="16569" xr:uid="{00000000-0005-0000-0000-00006A530000}"/>
    <cellStyle name="40% - Accent5 4 4 2 2 3" xfId="6166" xr:uid="{00000000-0005-0000-0000-00006B530000}"/>
    <cellStyle name="40% - Accent5 4 4 2 2 3 2" xfId="23362" xr:uid="{00000000-0005-0000-0000-00006C530000}"/>
    <cellStyle name="40% - Accent5 4 4 2 2 4" xfId="20205" xr:uid="{00000000-0005-0000-0000-00006D530000}"/>
    <cellStyle name="40% - Accent5 4 4 2 2 5" xfId="12961" xr:uid="{00000000-0005-0000-0000-00006E530000}"/>
    <cellStyle name="40% - Accent5 4 4 2 3" xfId="8177" xr:uid="{00000000-0005-0000-0000-00006F530000}"/>
    <cellStyle name="40% - Accent5 4 4 2 3 2" xfId="25373" xr:uid="{00000000-0005-0000-0000-000070530000}"/>
    <cellStyle name="40% - Accent5 4 4 2 3 3" xfId="14972" xr:uid="{00000000-0005-0000-0000-000071530000}"/>
    <cellStyle name="40% - Accent5 4 4 2 4" xfId="4569" xr:uid="{00000000-0005-0000-0000-000072530000}"/>
    <cellStyle name="40% - Accent5 4 4 2 4 2" xfId="21765" xr:uid="{00000000-0005-0000-0000-000073530000}"/>
    <cellStyle name="40% - Accent5 4 4 2 5" xfId="18608" xr:uid="{00000000-0005-0000-0000-000074530000}"/>
    <cellStyle name="40% - Accent5 4 4 2 6" xfId="11364" xr:uid="{00000000-0005-0000-0000-000075530000}"/>
    <cellStyle name="40% - Accent5 4 4 3" xfId="1816" xr:uid="{00000000-0005-0000-0000-000076530000}"/>
    <cellStyle name="40% - Accent5 4 4 3 2" xfId="3405" xr:uid="{00000000-0005-0000-0000-000077530000}"/>
    <cellStyle name="40% - Accent5 4 4 3 2 2" xfId="10170" xr:uid="{00000000-0005-0000-0000-000078530000}"/>
    <cellStyle name="40% - Accent5 4 4 3 2 2 2" xfId="27366" xr:uid="{00000000-0005-0000-0000-000079530000}"/>
    <cellStyle name="40% - Accent5 4 4 3 2 2 3" xfId="16965" xr:uid="{00000000-0005-0000-0000-00007A530000}"/>
    <cellStyle name="40% - Accent5 4 4 3 2 3" xfId="6562" xr:uid="{00000000-0005-0000-0000-00007B530000}"/>
    <cellStyle name="40% - Accent5 4 4 3 2 3 2" xfId="23758" xr:uid="{00000000-0005-0000-0000-00007C530000}"/>
    <cellStyle name="40% - Accent5 4 4 3 2 4" xfId="20601" xr:uid="{00000000-0005-0000-0000-00007D530000}"/>
    <cellStyle name="40% - Accent5 4 4 3 2 5" xfId="13357" xr:uid="{00000000-0005-0000-0000-00007E530000}"/>
    <cellStyle name="40% - Accent5 4 4 3 3" xfId="8585" xr:uid="{00000000-0005-0000-0000-00007F530000}"/>
    <cellStyle name="40% - Accent5 4 4 3 3 2" xfId="25781" xr:uid="{00000000-0005-0000-0000-000080530000}"/>
    <cellStyle name="40% - Accent5 4 4 3 3 3" xfId="15380" xr:uid="{00000000-0005-0000-0000-000081530000}"/>
    <cellStyle name="40% - Accent5 4 4 3 4" xfId="4977" xr:uid="{00000000-0005-0000-0000-000082530000}"/>
    <cellStyle name="40% - Accent5 4 4 3 4 2" xfId="22173" xr:uid="{00000000-0005-0000-0000-000083530000}"/>
    <cellStyle name="40% - Accent5 4 4 3 5" xfId="19016" xr:uid="{00000000-0005-0000-0000-000084530000}"/>
    <cellStyle name="40% - Accent5 4 4 3 6" xfId="11772" xr:uid="{00000000-0005-0000-0000-000085530000}"/>
    <cellStyle name="40% - Accent5 4 4 4" xfId="2460" xr:uid="{00000000-0005-0000-0000-000086530000}"/>
    <cellStyle name="40% - Accent5 4 4 4 2" xfId="9225" xr:uid="{00000000-0005-0000-0000-000087530000}"/>
    <cellStyle name="40% - Accent5 4 4 4 2 2" xfId="26421" xr:uid="{00000000-0005-0000-0000-000088530000}"/>
    <cellStyle name="40% - Accent5 4 4 4 2 3" xfId="16020" xr:uid="{00000000-0005-0000-0000-000089530000}"/>
    <cellStyle name="40% - Accent5 4 4 4 3" xfId="5617" xr:uid="{00000000-0005-0000-0000-00008A530000}"/>
    <cellStyle name="40% - Accent5 4 4 4 3 2" xfId="22813" xr:uid="{00000000-0005-0000-0000-00008B530000}"/>
    <cellStyle name="40% - Accent5 4 4 4 4" xfId="19656" xr:uid="{00000000-0005-0000-0000-00008C530000}"/>
    <cellStyle name="40% - Accent5 4 4 4 5" xfId="12412" xr:uid="{00000000-0005-0000-0000-00008D530000}"/>
    <cellStyle name="40% - Accent5 4 4 5" xfId="1000" xr:uid="{00000000-0005-0000-0000-00008E530000}"/>
    <cellStyle name="40% - Accent5 4 4 5 2" xfId="7769" xr:uid="{00000000-0005-0000-0000-00008F530000}"/>
    <cellStyle name="40% - Accent5 4 4 5 2 2" xfId="24965" xr:uid="{00000000-0005-0000-0000-000090530000}"/>
    <cellStyle name="40% - Accent5 4 4 5 3" xfId="18200" xr:uid="{00000000-0005-0000-0000-000091530000}"/>
    <cellStyle name="40% - Accent5 4 4 5 4" xfId="14564" xr:uid="{00000000-0005-0000-0000-000092530000}"/>
    <cellStyle name="40% - Accent5 4 4 6" xfId="6994" xr:uid="{00000000-0005-0000-0000-000093530000}"/>
    <cellStyle name="40% - Accent5 4 4 6 2" xfId="24190" xr:uid="{00000000-0005-0000-0000-000094530000}"/>
    <cellStyle name="40% - Accent5 4 4 6 3" xfId="13789" xr:uid="{00000000-0005-0000-0000-000095530000}"/>
    <cellStyle name="40% - Accent5 4 4 7" xfId="4161" xr:uid="{00000000-0005-0000-0000-000096530000}"/>
    <cellStyle name="40% - Accent5 4 4 7 2" xfId="21357" xr:uid="{00000000-0005-0000-0000-000097530000}"/>
    <cellStyle name="40% - Accent5 4 4 8" xfId="17425" xr:uid="{00000000-0005-0000-0000-000098530000}"/>
    <cellStyle name="40% - Accent5 4 4 9" xfId="10956" xr:uid="{00000000-0005-0000-0000-000099530000}"/>
    <cellStyle name="40% - Accent5 4 5" xfId="888" xr:uid="{00000000-0005-0000-0000-00009A530000}"/>
    <cellStyle name="40% - Accent5 4 5 2" xfId="2586" xr:uid="{00000000-0005-0000-0000-00009B530000}"/>
    <cellStyle name="40% - Accent5 4 5 2 2" xfId="9351" xr:uid="{00000000-0005-0000-0000-00009C530000}"/>
    <cellStyle name="40% - Accent5 4 5 2 2 2" xfId="26547" xr:uid="{00000000-0005-0000-0000-00009D530000}"/>
    <cellStyle name="40% - Accent5 4 5 2 2 3" xfId="16146" xr:uid="{00000000-0005-0000-0000-00009E530000}"/>
    <cellStyle name="40% - Accent5 4 5 2 3" xfId="5743" xr:uid="{00000000-0005-0000-0000-00009F530000}"/>
    <cellStyle name="40% - Accent5 4 5 2 3 2" xfId="22939" xr:uid="{00000000-0005-0000-0000-0000A0530000}"/>
    <cellStyle name="40% - Accent5 4 5 2 4" xfId="19782" xr:uid="{00000000-0005-0000-0000-0000A1530000}"/>
    <cellStyle name="40% - Accent5 4 5 2 5" xfId="12538" xr:uid="{00000000-0005-0000-0000-0000A2530000}"/>
    <cellStyle name="40% - Accent5 4 5 3" xfId="7657" xr:uid="{00000000-0005-0000-0000-0000A3530000}"/>
    <cellStyle name="40% - Accent5 4 5 3 2" xfId="24853" xr:uid="{00000000-0005-0000-0000-0000A4530000}"/>
    <cellStyle name="40% - Accent5 4 5 3 3" xfId="14452" xr:uid="{00000000-0005-0000-0000-0000A5530000}"/>
    <cellStyle name="40% - Accent5 4 5 4" xfId="4049" xr:uid="{00000000-0005-0000-0000-0000A6530000}"/>
    <cellStyle name="40% - Accent5 4 5 4 2" xfId="21245" xr:uid="{00000000-0005-0000-0000-0000A7530000}"/>
    <cellStyle name="40% - Accent5 4 5 5" xfId="18088" xr:uid="{00000000-0005-0000-0000-0000A8530000}"/>
    <cellStyle name="40% - Accent5 4 5 6" xfId="10844" xr:uid="{00000000-0005-0000-0000-0000A9530000}"/>
    <cellStyle name="40% - Accent5 4 6" xfId="1296" xr:uid="{00000000-0005-0000-0000-0000AA530000}"/>
    <cellStyle name="40% - Accent5 4 6 2" xfId="2897" xr:uid="{00000000-0005-0000-0000-0000AB530000}"/>
    <cellStyle name="40% - Accent5 4 6 2 2" xfId="9662" xr:uid="{00000000-0005-0000-0000-0000AC530000}"/>
    <cellStyle name="40% - Accent5 4 6 2 2 2" xfId="26858" xr:uid="{00000000-0005-0000-0000-0000AD530000}"/>
    <cellStyle name="40% - Accent5 4 6 2 2 3" xfId="16457" xr:uid="{00000000-0005-0000-0000-0000AE530000}"/>
    <cellStyle name="40% - Accent5 4 6 2 3" xfId="6054" xr:uid="{00000000-0005-0000-0000-0000AF530000}"/>
    <cellStyle name="40% - Accent5 4 6 2 3 2" xfId="23250" xr:uid="{00000000-0005-0000-0000-0000B0530000}"/>
    <cellStyle name="40% - Accent5 4 6 2 4" xfId="20093" xr:uid="{00000000-0005-0000-0000-0000B1530000}"/>
    <cellStyle name="40% - Accent5 4 6 2 5" xfId="12849" xr:uid="{00000000-0005-0000-0000-0000B2530000}"/>
    <cellStyle name="40% - Accent5 4 6 3" xfId="8065" xr:uid="{00000000-0005-0000-0000-0000B3530000}"/>
    <cellStyle name="40% - Accent5 4 6 3 2" xfId="25261" xr:uid="{00000000-0005-0000-0000-0000B4530000}"/>
    <cellStyle name="40% - Accent5 4 6 3 3" xfId="14860" xr:uid="{00000000-0005-0000-0000-0000B5530000}"/>
    <cellStyle name="40% - Accent5 4 6 4" xfId="4457" xr:uid="{00000000-0005-0000-0000-0000B6530000}"/>
    <cellStyle name="40% - Accent5 4 6 4 2" xfId="21653" xr:uid="{00000000-0005-0000-0000-0000B7530000}"/>
    <cellStyle name="40% - Accent5 4 6 5" xfId="18496" xr:uid="{00000000-0005-0000-0000-0000B8530000}"/>
    <cellStyle name="40% - Accent5 4 6 6" xfId="11252" xr:uid="{00000000-0005-0000-0000-0000B9530000}"/>
    <cellStyle name="40% - Accent5 4 7" xfId="1704" xr:uid="{00000000-0005-0000-0000-0000BA530000}"/>
    <cellStyle name="40% - Accent5 4 7 2" xfId="3293" xr:uid="{00000000-0005-0000-0000-0000BB530000}"/>
    <cellStyle name="40% - Accent5 4 7 2 2" xfId="10058" xr:uid="{00000000-0005-0000-0000-0000BC530000}"/>
    <cellStyle name="40% - Accent5 4 7 2 2 2" xfId="27254" xr:uid="{00000000-0005-0000-0000-0000BD530000}"/>
    <cellStyle name="40% - Accent5 4 7 2 2 3" xfId="16853" xr:uid="{00000000-0005-0000-0000-0000BE530000}"/>
    <cellStyle name="40% - Accent5 4 7 2 3" xfId="6450" xr:uid="{00000000-0005-0000-0000-0000BF530000}"/>
    <cellStyle name="40% - Accent5 4 7 2 3 2" xfId="23646" xr:uid="{00000000-0005-0000-0000-0000C0530000}"/>
    <cellStyle name="40% - Accent5 4 7 2 4" xfId="20489" xr:uid="{00000000-0005-0000-0000-0000C1530000}"/>
    <cellStyle name="40% - Accent5 4 7 2 5" xfId="13245" xr:uid="{00000000-0005-0000-0000-0000C2530000}"/>
    <cellStyle name="40% - Accent5 4 7 3" xfId="8473" xr:uid="{00000000-0005-0000-0000-0000C3530000}"/>
    <cellStyle name="40% - Accent5 4 7 3 2" xfId="25669" xr:uid="{00000000-0005-0000-0000-0000C4530000}"/>
    <cellStyle name="40% - Accent5 4 7 3 3" xfId="15268" xr:uid="{00000000-0005-0000-0000-0000C5530000}"/>
    <cellStyle name="40% - Accent5 4 7 4" xfId="4865" xr:uid="{00000000-0005-0000-0000-0000C6530000}"/>
    <cellStyle name="40% - Accent5 4 7 4 2" xfId="22061" xr:uid="{00000000-0005-0000-0000-0000C7530000}"/>
    <cellStyle name="40% - Accent5 4 7 5" xfId="18904" xr:uid="{00000000-0005-0000-0000-0000C8530000}"/>
    <cellStyle name="40% - Accent5 4 7 6" xfId="11660" xr:uid="{00000000-0005-0000-0000-0000C9530000}"/>
    <cellStyle name="40% - Accent5 4 8" xfId="2175" xr:uid="{00000000-0005-0000-0000-0000CA530000}"/>
    <cellStyle name="40% - Accent5 4 8 2" xfId="8941" xr:uid="{00000000-0005-0000-0000-0000CB530000}"/>
    <cellStyle name="40% - Accent5 4 8 2 2" xfId="26137" xr:uid="{00000000-0005-0000-0000-0000CC530000}"/>
    <cellStyle name="40% - Accent5 4 8 2 3" xfId="15736" xr:uid="{00000000-0005-0000-0000-0000CD530000}"/>
    <cellStyle name="40% - Accent5 4 8 3" xfId="5333" xr:uid="{00000000-0005-0000-0000-0000CE530000}"/>
    <cellStyle name="40% - Accent5 4 8 3 2" xfId="22529" xr:uid="{00000000-0005-0000-0000-0000CF530000}"/>
    <cellStyle name="40% - Accent5 4 8 4" xfId="19372" xr:uid="{00000000-0005-0000-0000-0000D0530000}"/>
    <cellStyle name="40% - Accent5 4 8 5" xfId="12128" xr:uid="{00000000-0005-0000-0000-0000D1530000}"/>
    <cellStyle name="40% - Accent5 4 9" xfId="592" xr:uid="{00000000-0005-0000-0000-0000D2530000}"/>
    <cellStyle name="40% - Accent5 4 9 2" xfId="7361" xr:uid="{00000000-0005-0000-0000-0000D3530000}"/>
    <cellStyle name="40% - Accent5 4 9 2 2" xfId="24557" xr:uid="{00000000-0005-0000-0000-0000D4530000}"/>
    <cellStyle name="40% - Accent5 4 9 3" xfId="17792" xr:uid="{00000000-0005-0000-0000-0000D5530000}"/>
    <cellStyle name="40% - Accent5 4 9 4" xfId="14156" xr:uid="{00000000-0005-0000-0000-0000D6530000}"/>
    <cellStyle name="40% - Accent5 5" xfId="165" xr:uid="{00000000-0005-0000-0000-0000D7530000}"/>
    <cellStyle name="40% - Accent5 5 10" xfId="27703" xr:uid="{00000000-0005-0000-0000-0000D8530000}"/>
    <cellStyle name="40% - Accent5 5 11" xfId="10491" xr:uid="{00000000-0005-0000-0000-0000D9530000}"/>
    <cellStyle name="40% - Accent5 5 2" xfId="943" xr:uid="{00000000-0005-0000-0000-0000DA530000}"/>
    <cellStyle name="40% - Accent5 5 2 2" xfId="2613" xr:uid="{00000000-0005-0000-0000-0000DB530000}"/>
    <cellStyle name="40% - Accent5 5 2 2 2" xfId="9378" xr:uid="{00000000-0005-0000-0000-0000DC530000}"/>
    <cellStyle name="40% - Accent5 5 2 2 2 2" xfId="26574" xr:uid="{00000000-0005-0000-0000-0000DD530000}"/>
    <cellStyle name="40% - Accent5 5 2 2 2 3" xfId="16173" xr:uid="{00000000-0005-0000-0000-0000DE530000}"/>
    <cellStyle name="40% - Accent5 5 2 2 3" xfId="5770" xr:uid="{00000000-0005-0000-0000-0000DF530000}"/>
    <cellStyle name="40% - Accent5 5 2 2 3 2" xfId="22966" xr:uid="{00000000-0005-0000-0000-0000E0530000}"/>
    <cellStyle name="40% - Accent5 5 2 2 4" xfId="19809" xr:uid="{00000000-0005-0000-0000-0000E1530000}"/>
    <cellStyle name="40% - Accent5 5 2 2 5" xfId="12565" xr:uid="{00000000-0005-0000-0000-0000E2530000}"/>
    <cellStyle name="40% - Accent5 5 2 3" xfId="7712" xr:uid="{00000000-0005-0000-0000-0000E3530000}"/>
    <cellStyle name="40% - Accent5 5 2 3 2" xfId="24908" xr:uid="{00000000-0005-0000-0000-0000E4530000}"/>
    <cellStyle name="40% - Accent5 5 2 3 3" xfId="14507" xr:uid="{00000000-0005-0000-0000-0000E5530000}"/>
    <cellStyle name="40% - Accent5 5 2 4" xfId="4104" xr:uid="{00000000-0005-0000-0000-0000E6530000}"/>
    <cellStyle name="40% - Accent5 5 2 4 2" xfId="21300" xr:uid="{00000000-0005-0000-0000-0000E7530000}"/>
    <cellStyle name="40% - Accent5 5 2 5" xfId="18143" xr:uid="{00000000-0005-0000-0000-0000E8530000}"/>
    <cellStyle name="40% - Accent5 5 2 6" xfId="10899" xr:uid="{00000000-0005-0000-0000-0000E9530000}"/>
    <cellStyle name="40% - Accent5 5 3" xfId="1351" xr:uid="{00000000-0005-0000-0000-0000EA530000}"/>
    <cellStyle name="40% - Accent5 5 3 2" xfId="2952" xr:uid="{00000000-0005-0000-0000-0000EB530000}"/>
    <cellStyle name="40% - Accent5 5 3 2 2" xfId="9717" xr:uid="{00000000-0005-0000-0000-0000EC530000}"/>
    <cellStyle name="40% - Accent5 5 3 2 2 2" xfId="26913" xr:uid="{00000000-0005-0000-0000-0000ED530000}"/>
    <cellStyle name="40% - Accent5 5 3 2 2 3" xfId="16512" xr:uid="{00000000-0005-0000-0000-0000EE530000}"/>
    <cellStyle name="40% - Accent5 5 3 2 3" xfId="6109" xr:uid="{00000000-0005-0000-0000-0000EF530000}"/>
    <cellStyle name="40% - Accent5 5 3 2 3 2" xfId="23305" xr:uid="{00000000-0005-0000-0000-0000F0530000}"/>
    <cellStyle name="40% - Accent5 5 3 2 4" xfId="20148" xr:uid="{00000000-0005-0000-0000-0000F1530000}"/>
    <cellStyle name="40% - Accent5 5 3 2 5" xfId="12904" xr:uid="{00000000-0005-0000-0000-0000F2530000}"/>
    <cellStyle name="40% - Accent5 5 3 3" xfId="8120" xr:uid="{00000000-0005-0000-0000-0000F3530000}"/>
    <cellStyle name="40% - Accent5 5 3 3 2" xfId="25316" xr:uid="{00000000-0005-0000-0000-0000F4530000}"/>
    <cellStyle name="40% - Accent5 5 3 3 3" xfId="14915" xr:uid="{00000000-0005-0000-0000-0000F5530000}"/>
    <cellStyle name="40% - Accent5 5 3 4" xfId="4512" xr:uid="{00000000-0005-0000-0000-0000F6530000}"/>
    <cellStyle name="40% - Accent5 5 3 4 2" xfId="21708" xr:uid="{00000000-0005-0000-0000-0000F7530000}"/>
    <cellStyle name="40% - Accent5 5 3 5" xfId="18551" xr:uid="{00000000-0005-0000-0000-0000F8530000}"/>
    <cellStyle name="40% - Accent5 5 3 6" xfId="11307" xr:uid="{00000000-0005-0000-0000-0000F9530000}"/>
    <cellStyle name="40% - Accent5 5 4" xfId="1759" xr:uid="{00000000-0005-0000-0000-0000FA530000}"/>
    <cellStyle name="40% - Accent5 5 4 2" xfId="3348" xr:uid="{00000000-0005-0000-0000-0000FB530000}"/>
    <cellStyle name="40% - Accent5 5 4 2 2" xfId="10113" xr:uid="{00000000-0005-0000-0000-0000FC530000}"/>
    <cellStyle name="40% - Accent5 5 4 2 2 2" xfId="27309" xr:uid="{00000000-0005-0000-0000-0000FD530000}"/>
    <cellStyle name="40% - Accent5 5 4 2 2 3" xfId="16908" xr:uid="{00000000-0005-0000-0000-0000FE530000}"/>
    <cellStyle name="40% - Accent5 5 4 2 3" xfId="6505" xr:uid="{00000000-0005-0000-0000-0000FF530000}"/>
    <cellStyle name="40% - Accent5 5 4 2 3 2" xfId="23701" xr:uid="{00000000-0005-0000-0000-000000540000}"/>
    <cellStyle name="40% - Accent5 5 4 2 4" xfId="20544" xr:uid="{00000000-0005-0000-0000-000001540000}"/>
    <cellStyle name="40% - Accent5 5 4 2 5" xfId="13300" xr:uid="{00000000-0005-0000-0000-000002540000}"/>
    <cellStyle name="40% - Accent5 5 4 3" xfId="8528" xr:uid="{00000000-0005-0000-0000-000003540000}"/>
    <cellStyle name="40% - Accent5 5 4 3 2" xfId="25724" xr:uid="{00000000-0005-0000-0000-000004540000}"/>
    <cellStyle name="40% - Accent5 5 4 3 3" xfId="15323" xr:uid="{00000000-0005-0000-0000-000005540000}"/>
    <cellStyle name="40% - Accent5 5 4 4" xfId="4920" xr:uid="{00000000-0005-0000-0000-000006540000}"/>
    <cellStyle name="40% - Accent5 5 4 4 2" xfId="22116" xr:uid="{00000000-0005-0000-0000-000007540000}"/>
    <cellStyle name="40% - Accent5 5 4 5" xfId="18959" xr:uid="{00000000-0005-0000-0000-000008540000}"/>
    <cellStyle name="40% - Accent5 5 4 6" xfId="11715" xr:uid="{00000000-0005-0000-0000-000009540000}"/>
    <cellStyle name="40% - Accent5 5 5" xfId="2118" xr:uid="{00000000-0005-0000-0000-00000A540000}"/>
    <cellStyle name="40% - Accent5 5 5 2" xfId="8884" xr:uid="{00000000-0005-0000-0000-00000B540000}"/>
    <cellStyle name="40% - Accent5 5 5 2 2" xfId="26080" xr:uid="{00000000-0005-0000-0000-00000C540000}"/>
    <cellStyle name="40% - Accent5 5 5 2 3" xfId="15679" xr:uid="{00000000-0005-0000-0000-00000D540000}"/>
    <cellStyle name="40% - Accent5 5 5 3" xfId="5276" xr:uid="{00000000-0005-0000-0000-00000E540000}"/>
    <cellStyle name="40% - Accent5 5 5 3 2" xfId="22472" xr:uid="{00000000-0005-0000-0000-00000F540000}"/>
    <cellStyle name="40% - Accent5 5 5 4" xfId="19315" xr:uid="{00000000-0005-0000-0000-000010540000}"/>
    <cellStyle name="40% - Accent5 5 5 5" xfId="12071" xr:uid="{00000000-0005-0000-0000-000011540000}"/>
    <cellStyle name="40% - Accent5 5 6" xfId="535" xr:uid="{00000000-0005-0000-0000-000012540000}"/>
    <cellStyle name="40% - Accent5 5 6 2" xfId="7304" xr:uid="{00000000-0005-0000-0000-000013540000}"/>
    <cellStyle name="40% - Accent5 5 6 2 2" xfId="24500" xr:uid="{00000000-0005-0000-0000-000014540000}"/>
    <cellStyle name="40% - Accent5 5 6 3" xfId="17735" xr:uid="{00000000-0005-0000-0000-000015540000}"/>
    <cellStyle name="40% - Accent5 5 6 4" xfId="14099" xr:uid="{00000000-0005-0000-0000-000016540000}"/>
    <cellStyle name="40% - Accent5 5 7" xfId="6937" xr:uid="{00000000-0005-0000-0000-000017540000}"/>
    <cellStyle name="40% - Accent5 5 7 2" xfId="24133" xr:uid="{00000000-0005-0000-0000-000018540000}"/>
    <cellStyle name="40% - Accent5 5 7 3" xfId="13732" xr:uid="{00000000-0005-0000-0000-000019540000}"/>
    <cellStyle name="40% - Accent5 5 8" xfId="3696" xr:uid="{00000000-0005-0000-0000-00001A540000}"/>
    <cellStyle name="40% - Accent5 5 8 2" xfId="20892" xr:uid="{00000000-0005-0000-0000-00001B540000}"/>
    <cellStyle name="40% - Accent5 5 9" xfId="17368" xr:uid="{00000000-0005-0000-0000-00001C540000}"/>
    <cellStyle name="40% - Accent5 6" xfId="254" xr:uid="{00000000-0005-0000-0000-00001D540000}"/>
    <cellStyle name="40% - Accent5 6 10" xfId="27789" xr:uid="{00000000-0005-0000-0000-00001E540000}"/>
    <cellStyle name="40% - Accent5 6 11" xfId="10577" xr:uid="{00000000-0005-0000-0000-00001F540000}"/>
    <cellStyle name="40% - Accent5 6 2" xfId="1029" xr:uid="{00000000-0005-0000-0000-000020540000}"/>
    <cellStyle name="40% - Accent5 6 2 2" xfId="2642" xr:uid="{00000000-0005-0000-0000-000021540000}"/>
    <cellStyle name="40% - Accent5 6 2 2 2" xfId="9407" xr:uid="{00000000-0005-0000-0000-000022540000}"/>
    <cellStyle name="40% - Accent5 6 2 2 2 2" xfId="26603" xr:uid="{00000000-0005-0000-0000-000023540000}"/>
    <cellStyle name="40% - Accent5 6 2 2 2 3" xfId="16202" xr:uid="{00000000-0005-0000-0000-000024540000}"/>
    <cellStyle name="40% - Accent5 6 2 2 3" xfId="5799" xr:uid="{00000000-0005-0000-0000-000025540000}"/>
    <cellStyle name="40% - Accent5 6 2 2 3 2" xfId="22995" xr:uid="{00000000-0005-0000-0000-000026540000}"/>
    <cellStyle name="40% - Accent5 6 2 2 4" xfId="19838" xr:uid="{00000000-0005-0000-0000-000027540000}"/>
    <cellStyle name="40% - Accent5 6 2 2 5" xfId="12594" xr:uid="{00000000-0005-0000-0000-000028540000}"/>
    <cellStyle name="40% - Accent5 6 2 3" xfId="7798" xr:uid="{00000000-0005-0000-0000-000029540000}"/>
    <cellStyle name="40% - Accent5 6 2 3 2" xfId="24994" xr:uid="{00000000-0005-0000-0000-00002A540000}"/>
    <cellStyle name="40% - Accent5 6 2 3 3" xfId="14593" xr:uid="{00000000-0005-0000-0000-00002B540000}"/>
    <cellStyle name="40% - Accent5 6 2 4" xfId="4190" xr:uid="{00000000-0005-0000-0000-00002C540000}"/>
    <cellStyle name="40% - Accent5 6 2 4 2" xfId="21386" xr:uid="{00000000-0005-0000-0000-00002D540000}"/>
    <cellStyle name="40% - Accent5 6 2 5" xfId="18229" xr:uid="{00000000-0005-0000-0000-00002E540000}"/>
    <cellStyle name="40% - Accent5 6 2 6" xfId="10985" xr:uid="{00000000-0005-0000-0000-00002F540000}"/>
    <cellStyle name="40% - Accent5 6 3" xfId="1437" xr:uid="{00000000-0005-0000-0000-000030540000}"/>
    <cellStyle name="40% - Accent5 6 3 2" xfId="3038" xr:uid="{00000000-0005-0000-0000-000031540000}"/>
    <cellStyle name="40% - Accent5 6 3 2 2" xfId="9803" xr:uid="{00000000-0005-0000-0000-000032540000}"/>
    <cellStyle name="40% - Accent5 6 3 2 2 2" xfId="26999" xr:uid="{00000000-0005-0000-0000-000033540000}"/>
    <cellStyle name="40% - Accent5 6 3 2 2 3" xfId="16598" xr:uid="{00000000-0005-0000-0000-000034540000}"/>
    <cellStyle name="40% - Accent5 6 3 2 3" xfId="6195" xr:uid="{00000000-0005-0000-0000-000035540000}"/>
    <cellStyle name="40% - Accent5 6 3 2 3 2" xfId="23391" xr:uid="{00000000-0005-0000-0000-000036540000}"/>
    <cellStyle name="40% - Accent5 6 3 2 4" xfId="20234" xr:uid="{00000000-0005-0000-0000-000037540000}"/>
    <cellStyle name="40% - Accent5 6 3 2 5" xfId="12990" xr:uid="{00000000-0005-0000-0000-000038540000}"/>
    <cellStyle name="40% - Accent5 6 3 3" xfId="8206" xr:uid="{00000000-0005-0000-0000-000039540000}"/>
    <cellStyle name="40% - Accent5 6 3 3 2" xfId="25402" xr:uid="{00000000-0005-0000-0000-00003A540000}"/>
    <cellStyle name="40% - Accent5 6 3 3 3" xfId="15001" xr:uid="{00000000-0005-0000-0000-00003B540000}"/>
    <cellStyle name="40% - Accent5 6 3 4" xfId="4598" xr:uid="{00000000-0005-0000-0000-00003C540000}"/>
    <cellStyle name="40% - Accent5 6 3 4 2" xfId="21794" xr:uid="{00000000-0005-0000-0000-00003D540000}"/>
    <cellStyle name="40% - Accent5 6 3 5" xfId="18637" xr:uid="{00000000-0005-0000-0000-00003E540000}"/>
    <cellStyle name="40% - Accent5 6 3 6" xfId="11393" xr:uid="{00000000-0005-0000-0000-00003F540000}"/>
    <cellStyle name="40% - Accent5 6 4" xfId="1845" xr:uid="{00000000-0005-0000-0000-000040540000}"/>
    <cellStyle name="40% - Accent5 6 4 2" xfId="3434" xr:uid="{00000000-0005-0000-0000-000041540000}"/>
    <cellStyle name="40% - Accent5 6 4 2 2" xfId="10199" xr:uid="{00000000-0005-0000-0000-000042540000}"/>
    <cellStyle name="40% - Accent5 6 4 2 2 2" xfId="27395" xr:uid="{00000000-0005-0000-0000-000043540000}"/>
    <cellStyle name="40% - Accent5 6 4 2 2 3" xfId="16994" xr:uid="{00000000-0005-0000-0000-000044540000}"/>
    <cellStyle name="40% - Accent5 6 4 2 3" xfId="6591" xr:uid="{00000000-0005-0000-0000-000045540000}"/>
    <cellStyle name="40% - Accent5 6 4 2 3 2" xfId="23787" xr:uid="{00000000-0005-0000-0000-000046540000}"/>
    <cellStyle name="40% - Accent5 6 4 2 4" xfId="20630" xr:uid="{00000000-0005-0000-0000-000047540000}"/>
    <cellStyle name="40% - Accent5 6 4 2 5" xfId="13386" xr:uid="{00000000-0005-0000-0000-000048540000}"/>
    <cellStyle name="40% - Accent5 6 4 3" xfId="8614" xr:uid="{00000000-0005-0000-0000-000049540000}"/>
    <cellStyle name="40% - Accent5 6 4 3 2" xfId="25810" xr:uid="{00000000-0005-0000-0000-00004A540000}"/>
    <cellStyle name="40% - Accent5 6 4 3 3" xfId="15409" xr:uid="{00000000-0005-0000-0000-00004B540000}"/>
    <cellStyle name="40% - Accent5 6 4 4" xfId="5006" xr:uid="{00000000-0005-0000-0000-00004C540000}"/>
    <cellStyle name="40% - Accent5 6 4 4 2" xfId="22202" xr:uid="{00000000-0005-0000-0000-00004D540000}"/>
    <cellStyle name="40% - Accent5 6 4 5" xfId="19045" xr:uid="{00000000-0005-0000-0000-00004E540000}"/>
    <cellStyle name="40% - Accent5 6 4 6" xfId="11801" xr:uid="{00000000-0005-0000-0000-00004F540000}"/>
    <cellStyle name="40% - Accent5 6 5" xfId="2204" xr:uid="{00000000-0005-0000-0000-000050540000}"/>
    <cellStyle name="40% - Accent5 6 5 2" xfId="8970" xr:uid="{00000000-0005-0000-0000-000051540000}"/>
    <cellStyle name="40% - Accent5 6 5 2 2" xfId="26166" xr:uid="{00000000-0005-0000-0000-000052540000}"/>
    <cellStyle name="40% - Accent5 6 5 2 3" xfId="15765" xr:uid="{00000000-0005-0000-0000-000053540000}"/>
    <cellStyle name="40% - Accent5 6 5 3" xfId="5362" xr:uid="{00000000-0005-0000-0000-000054540000}"/>
    <cellStyle name="40% - Accent5 6 5 3 2" xfId="22558" xr:uid="{00000000-0005-0000-0000-000055540000}"/>
    <cellStyle name="40% - Accent5 6 5 4" xfId="19401" xr:uid="{00000000-0005-0000-0000-000056540000}"/>
    <cellStyle name="40% - Accent5 6 5 5" xfId="12157" xr:uid="{00000000-0005-0000-0000-000057540000}"/>
    <cellStyle name="40% - Accent5 6 6" xfId="621" xr:uid="{00000000-0005-0000-0000-000058540000}"/>
    <cellStyle name="40% - Accent5 6 6 2" xfId="7390" xr:uid="{00000000-0005-0000-0000-000059540000}"/>
    <cellStyle name="40% - Accent5 6 6 2 2" xfId="24586" xr:uid="{00000000-0005-0000-0000-00005A540000}"/>
    <cellStyle name="40% - Accent5 6 6 3" xfId="17821" xr:uid="{00000000-0005-0000-0000-00005B540000}"/>
    <cellStyle name="40% - Accent5 6 6 4" xfId="14185" xr:uid="{00000000-0005-0000-0000-00005C540000}"/>
    <cellStyle name="40% - Accent5 6 7" xfId="7023" xr:uid="{00000000-0005-0000-0000-00005D540000}"/>
    <cellStyle name="40% - Accent5 6 7 2" xfId="24219" xr:uid="{00000000-0005-0000-0000-00005E540000}"/>
    <cellStyle name="40% - Accent5 6 7 3" xfId="13818" xr:uid="{00000000-0005-0000-0000-00005F540000}"/>
    <cellStyle name="40% - Accent5 6 8" xfId="3782" xr:uid="{00000000-0005-0000-0000-000060540000}"/>
    <cellStyle name="40% - Accent5 6 8 2" xfId="20978" xr:uid="{00000000-0005-0000-0000-000061540000}"/>
    <cellStyle name="40% - Accent5 6 9" xfId="17454" xr:uid="{00000000-0005-0000-0000-000062540000}"/>
    <cellStyle name="40% - Accent5 7" xfId="340" xr:uid="{00000000-0005-0000-0000-000063540000}"/>
    <cellStyle name="40% - Accent5 7 10" xfId="27875" xr:uid="{00000000-0005-0000-0000-000064540000}"/>
    <cellStyle name="40% - Accent5 7 11" xfId="10663" xr:uid="{00000000-0005-0000-0000-000065540000}"/>
    <cellStyle name="40% - Accent5 7 2" xfId="1115" xr:uid="{00000000-0005-0000-0000-000066540000}"/>
    <cellStyle name="40% - Accent5 7 2 2" xfId="2728" xr:uid="{00000000-0005-0000-0000-000067540000}"/>
    <cellStyle name="40% - Accent5 7 2 2 2" xfId="9493" xr:uid="{00000000-0005-0000-0000-000068540000}"/>
    <cellStyle name="40% - Accent5 7 2 2 2 2" xfId="26689" xr:uid="{00000000-0005-0000-0000-000069540000}"/>
    <cellStyle name="40% - Accent5 7 2 2 2 3" xfId="16288" xr:uid="{00000000-0005-0000-0000-00006A540000}"/>
    <cellStyle name="40% - Accent5 7 2 2 3" xfId="5885" xr:uid="{00000000-0005-0000-0000-00006B540000}"/>
    <cellStyle name="40% - Accent5 7 2 2 3 2" xfId="23081" xr:uid="{00000000-0005-0000-0000-00006C540000}"/>
    <cellStyle name="40% - Accent5 7 2 2 4" xfId="19924" xr:uid="{00000000-0005-0000-0000-00006D540000}"/>
    <cellStyle name="40% - Accent5 7 2 2 5" xfId="12680" xr:uid="{00000000-0005-0000-0000-00006E540000}"/>
    <cellStyle name="40% - Accent5 7 2 3" xfId="7884" xr:uid="{00000000-0005-0000-0000-00006F540000}"/>
    <cellStyle name="40% - Accent5 7 2 3 2" xfId="25080" xr:uid="{00000000-0005-0000-0000-000070540000}"/>
    <cellStyle name="40% - Accent5 7 2 3 3" xfId="14679" xr:uid="{00000000-0005-0000-0000-000071540000}"/>
    <cellStyle name="40% - Accent5 7 2 4" xfId="4276" xr:uid="{00000000-0005-0000-0000-000072540000}"/>
    <cellStyle name="40% - Accent5 7 2 4 2" xfId="21472" xr:uid="{00000000-0005-0000-0000-000073540000}"/>
    <cellStyle name="40% - Accent5 7 2 5" xfId="18315" xr:uid="{00000000-0005-0000-0000-000074540000}"/>
    <cellStyle name="40% - Accent5 7 2 6" xfId="11071" xr:uid="{00000000-0005-0000-0000-000075540000}"/>
    <cellStyle name="40% - Accent5 7 3" xfId="1523" xr:uid="{00000000-0005-0000-0000-000076540000}"/>
    <cellStyle name="40% - Accent5 7 3 2" xfId="3124" xr:uid="{00000000-0005-0000-0000-000077540000}"/>
    <cellStyle name="40% - Accent5 7 3 2 2" xfId="9889" xr:uid="{00000000-0005-0000-0000-000078540000}"/>
    <cellStyle name="40% - Accent5 7 3 2 2 2" xfId="27085" xr:uid="{00000000-0005-0000-0000-000079540000}"/>
    <cellStyle name="40% - Accent5 7 3 2 2 3" xfId="16684" xr:uid="{00000000-0005-0000-0000-00007A540000}"/>
    <cellStyle name="40% - Accent5 7 3 2 3" xfId="6281" xr:uid="{00000000-0005-0000-0000-00007B540000}"/>
    <cellStyle name="40% - Accent5 7 3 2 3 2" xfId="23477" xr:uid="{00000000-0005-0000-0000-00007C540000}"/>
    <cellStyle name="40% - Accent5 7 3 2 4" xfId="20320" xr:uid="{00000000-0005-0000-0000-00007D540000}"/>
    <cellStyle name="40% - Accent5 7 3 2 5" xfId="13076" xr:uid="{00000000-0005-0000-0000-00007E540000}"/>
    <cellStyle name="40% - Accent5 7 3 3" xfId="8292" xr:uid="{00000000-0005-0000-0000-00007F540000}"/>
    <cellStyle name="40% - Accent5 7 3 3 2" xfId="25488" xr:uid="{00000000-0005-0000-0000-000080540000}"/>
    <cellStyle name="40% - Accent5 7 3 3 3" xfId="15087" xr:uid="{00000000-0005-0000-0000-000081540000}"/>
    <cellStyle name="40% - Accent5 7 3 4" xfId="4684" xr:uid="{00000000-0005-0000-0000-000082540000}"/>
    <cellStyle name="40% - Accent5 7 3 4 2" xfId="21880" xr:uid="{00000000-0005-0000-0000-000083540000}"/>
    <cellStyle name="40% - Accent5 7 3 5" xfId="18723" xr:uid="{00000000-0005-0000-0000-000084540000}"/>
    <cellStyle name="40% - Accent5 7 3 6" xfId="11479" xr:uid="{00000000-0005-0000-0000-000085540000}"/>
    <cellStyle name="40% - Accent5 7 4" xfId="1931" xr:uid="{00000000-0005-0000-0000-000086540000}"/>
    <cellStyle name="40% - Accent5 7 4 2" xfId="3520" xr:uid="{00000000-0005-0000-0000-000087540000}"/>
    <cellStyle name="40% - Accent5 7 4 2 2" xfId="10285" xr:uid="{00000000-0005-0000-0000-000088540000}"/>
    <cellStyle name="40% - Accent5 7 4 2 2 2" xfId="27481" xr:uid="{00000000-0005-0000-0000-000089540000}"/>
    <cellStyle name="40% - Accent5 7 4 2 2 3" xfId="17080" xr:uid="{00000000-0005-0000-0000-00008A540000}"/>
    <cellStyle name="40% - Accent5 7 4 2 3" xfId="6677" xr:uid="{00000000-0005-0000-0000-00008B540000}"/>
    <cellStyle name="40% - Accent5 7 4 2 3 2" xfId="23873" xr:uid="{00000000-0005-0000-0000-00008C540000}"/>
    <cellStyle name="40% - Accent5 7 4 2 4" xfId="20716" xr:uid="{00000000-0005-0000-0000-00008D540000}"/>
    <cellStyle name="40% - Accent5 7 4 2 5" xfId="13472" xr:uid="{00000000-0005-0000-0000-00008E540000}"/>
    <cellStyle name="40% - Accent5 7 4 3" xfId="8700" xr:uid="{00000000-0005-0000-0000-00008F540000}"/>
    <cellStyle name="40% - Accent5 7 4 3 2" xfId="25896" xr:uid="{00000000-0005-0000-0000-000090540000}"/>
    <cellStyle name="40% - Accent5 7 4 3 3" xfId="15495" xr:uid="{00000000-0005-0000-0000-000091540000}"/>
    <cellStyle name="40% - Accent5 7 4 4" xfId="5092" xr:uid="{00000000-0005-0000-0000-000092540000}"/>
    <cellStyle name="40% - Accent5 7 4 4 2" xfId="22288" xr:uid="{00000000-0005-0000-0000-000093540000}"/>
    <cellStyle name="40% - Accent5 7 4 5" xfId="19131" xr:uid="{00000000-0005-0000-0000-000094540000}"/>
    <cellStyle name="40% - Accent5 7 4 6" xfId="11887" xr:uid="{00000000-0005-0000-0000-000095540000}"/>
    <cellStyle name="40% - Accent5 7 5" xfId="2290" xr:uid="{00000000-0005-0000-0000-000096540000}"/>
    <cellStyle name="40% - Accent5 7 5 2" xfId="9056" xr:uid="{00000000-0005-0000-0000-000097540000}"/>
    <cellStyle name="40% - Accent5 7 5 2 2" xfId="26252" xr:uid="{00000000-0005-0000-0000-000098540000}"/>
    <cellStyle name="40% - Accent5 7 5 2 3" xfId="15851" xr:uid="{00000000-0005-0000-0000-000099540000}"/>
    <cellStyle name="40% - Accent5 7 5 3" xfId="5448" xr:uid="{00000000-0005-0000-0000-00009A540000}"/>
    <cellStyle name="40% - Accent5 7 5 3 2" xfId="22644" xr:uid="{00000000-0005-0000-0000-00009B540000}"/>
    <cellStyle name="40% - Accent5 7 5 4" xfId="19487" xr:uid="{00000000-0005-0000-0000-00009C540000}"/>
    <cellStyle name="40% - Accent5 7 5 5" xfId="12243" xr:uid="{00000000-0005-0000-0000-00009D540000}"/>
    <cellStyle name="40% - Accent5 7 6" xfId="707" xr:uid="{00000000-0005-0000-0000-00009E540000}"/>
    <cellStyle name="40% - Accent5 7 6 2" xfId="7476" xr:uid="{00000000-0005-0000-0000-00009F540000}"/>
    <cellStyle name="40% - Accent5 7 6 2 2" xfId="24672" xr:uid="{00000000-0005-0000-0000-0000A0540000}"/>
    <cellStyle name="40% - Accent5 7 6 3" xfId="17907" xr:uid="{00000000-0005-0000-0000-0000A1540000}"/>
    <cellStyle name="40% - Accent5 7 6 4" xfId="14271" xr:uid="{00000000-0005-0000-0000-0000A2540000}"/>
    <cellStyle name="40% - Accent5 7 7" xfId="7109" xr:uid="{00000000-0005-0000-0000-0000A3540000}"/>
    <cellStyle name="40% - Accent5 7 7 2" xfId="24305" xr:uid="{00000000-0005-0000-0000-0000A4540000}"/>
    <cellStyle name="40% - Accent5 7 7 3" xfId="13904" xr:uid="{00000000-0005-0000-0000-0000A5540000}"/>
    <cellStyle name="40% - Accent5 7 8" xfId="3868" xr:uid="{00000000-0005-0000-0000-0000A6540000}"/>
    <cellStyle name="40% - Accent5 7 8 2" xfId="21064" xr:uid="{00000000-0005-0000-0000-0000A7540000}"/>
    <cellStyle name="40% - Accent5 7 9" xfId="17540" xr:uid="{00000000-0005-0000-0000-0000A8540000}"/>
    <cellStyle name="40% - Accent5 8" xfId="352" xr:uid="{00000000-0005-0000-0000-0000A9540000}"/>
    <cellStyle name="40% - Accent5 8 10" xfId="27887" xr:uid="{00000000-0005-0000-0000-0000AA540000}"/>
    <cellStyle name="40% - Accent5 8 11" xfId="10675" xr:uid="{00000000-0005-0000-0000-0000AB540000}"/>
    <cellStyle name="40% - Accent5 8 2" xfId="1127" xr:uid="{00000000-0005-0000-0000-0000AC540000}"/>
    <cellStyle name="40% - Accent5 8 2 2" xfId="2740" xr:uid="{00000000-0005-0000-0000-0000AD540000}"/>
    <cellStyle name="40% - Accent5 8 2 2 2" xfId="9505" xr:uid="{00000000-0005-0000-0000-0000AE540000}"/>
    <cellStyle name="40% - Accent5 8 2 2 2 2" xfId="26701" xr:uid="{00000000-0005-0000-0000-0000AF540000}"/>
    <cellStyle name="40% - Accent5 8 2 2 2 3" xfId="16300" xr:uid="{00000000-0005-0000-0000-0000B0540000}"/>
    <cellStyle name="40% - Accent5 8 2 2 3" xfId="5897" xr:uid="{00000000-0005-0000-0000-0000B1540000}"/>
    <cellStyle name="40% - Accent5 8 2 2 3 2" xfId="23093" xr:uid="{00000000-0005-0000-0000-0000B2540000}"/>
    <cellStyle name="40% - Accent5 8 2 2 4" xfId="19936" xr:uid="{00000000-0005-0000-0000-0000B3540000}"/>
    <cellStyle name="40% - Accent5 8 2 2 5" xfId="12692" xr:uid="{00000000-0005-0000-0000-0000B4540000}"/>
    <cellStyle name="40% - Accent5 8 2 3" xfId="7896" xr:uid="{00000000-0005-0000-0000-0000B5540000}"/>
    <cellStyle name="40% - Accent5 8 2 3 2" xfId="25092" xr:uid="{00000000-0005-0000-0000-0000B6540000}"/>
    <cellStyle name="40% - Accent5 8 2 3 3" xfId="14691" xr:uid="{00000000-0005-0000-0000-0000B7540000}"/>
    <cellStyle name="40% - Accent5 8 2 4" xfId="4288" xr:uid="{00000000-0005-0000-0000-0000B8540000}"/>
    <cellStyle name="40% - Accent5 8 2 4 2" xfId="21484" xr:uid="{00000000-0005-0000-0000-0000B9540000}"/>
    <cellStyle name="40% - Accent5 8 2 5" xfId="18327" xr:uid="{00000000-0005-0000-0000-0000BA540000}"/>
    <cellStyle name="40% - Accent5 8 2 6" xfId="11083" xr:uid="{00000000-0005-0000-0000-0000BB540000}"/>
    <cellStyle name="40% - Accent5 8 3" xfId="1535" xr:uid="{00000000-0005-0000-0000-0000BC540000}"/>
    <cellStyle name="40% - Accent5 8 3 2" xfId="3136" xr:uid="{00000000-0005-0000-0000-0000BD540000}"/>
    <cellStyle name="40% - Accent5 8 3 2 2" xfId="9901" xr:uid="{00000000-0005-0000-0000-0000BE540000}"/>
    <cellStyle name="40% - Accent5 8 3 2 2 2" xfId="27097" xr:uid="{00000000-0005-0000-0000-0000BF540000}"/>
    <cellStyle name="40% - Accent5 8 3 2 2 3" xfId="16696" xr:uid="{00000000-0005-0000-0000-0000C0540000}"/>
    <cellStyle name="40% - Accent5 8 3 2 3" xfId="6293" xr:uid="{00000000-0005-0000-0000-0000C1540000}"/>
    <cellStyle name="40% - Accent5 8 3 2 3 2" xfId="23489" xr:uid="{00000000-0005-0000-0000-0000C2540000}"/>
    <cellStyle name="40% - Accent5 8 3 2 4" xfId="20332" xr:uid="{00000000-0005-0000-0000-0000C3540000}"/>
    <cellStyle name="40% - Accent5 8 3 2 5" xfId="13088" xr:uid="{00000000-0005-0000-0000-0000C4540000}"/>
    <cellStyle name="40% - Accent5 8 3 3" xfId="8304" xr:uid="{00000000-0005-0000-0000-0000C5540000}"/>
    <cellStyle name="40% - Accent5 8 3 3 2" xfId="25500" xr:uid="{00000000-0005-0000-0000-0000C6540000}"/>
    <cellStyle name="40% - Accent5 8 3 3 3" xfId="15099" xr:uid="{00000000-0005-0000-0000-0000C7540000}"/>
    <cellStyle name="40% - Accent5 8 3 4" xfId="4696" xr:uid="{00000000-0005-0000-0000-0000C8540000}"/>
    <cellStyle name="40% - Accent5 8 3 4 2" xfId="21892" xr:uid="{00000000-0005-0000-0000-0000C9540000}"/>
    <cellStyle name="40% - Accent5 8 3 5" xfId="18735" xr:uid="{00000000-0005-0000-0000-0000CA540000}"/>
    <cellStyle name="40% - Accent5 8 3 6" xfId="11491" xr:uid="{00000000-0005-0000-0000-0000CB540000}"/>
    <cellStyle name="40% - Accent5 8 4" xfId="1943" xr:uid="{00000000-0005-0000-0000-0000CC540000}"/>
    <cellStyle name="40% - Accent5 8 4 2" xfId="3532" xr:uid="{00000000-0005-0000-0000-0000CD540000}"/>
    <cellStyle name="40% - Accent5 8 4 2 2" xfId="10297" xr:uid="{00000000-0005-0000-0000-0000CE540000}"/>
    <cellStyle name="40% - Accent5 8 4 2 2 2" xfId="27493" xr:uid="{00000000-0005-0000-0000-0000CF540000}"/>
    <cellStyle name="40% - Accent5 8 4 2 2 3" xfId="17092" xr:uid="{00000000-0005-0000-0000-0000D0540000}"/>
    <cellStyle name="40% - Accent5 8 4 2 3" xfId="6689" xr:uid="{00000000-0005-0000-0000-0000D1540000}"/>
    <cellStyle name="40% - Accent5 8 4 2 3 2" xfId="23885" xr:uid="{00000000-0005-0000-0000-0000D2540000}"/>
    <cellStyle name="40% - Accent5 8 4 2 4" xfId="20728" xr:uid="{00000000-0005-0000-0000-0000D3540000}"/>
    <cellStyle name="40% - Accent5 8 4 2 5" xfId="13484" xr:uid="{00000000-0005-0000-0000-0000D4540000}"/>
    <cellStyle name="40% - Accent5 8 4 3" xfId="8712" xr:uid="{00000000-0005-0000-0000-0000D5540000}"/>
    <cellStyle name="40% - Accent5 8 4 3 2" xfId="25908" xr:uid="{00000000-0005-0000-0000-0000D6540000}"/>
    <cellStyle name="40% - Accent5 8 4 3 3" xfId="15507" xr:uid="{00000000-0005-0000-0000-0000D7540000}"/>
    <cellStyle name="40% - Accent5 8 4 4" xfId="5104" xr:uid="{00000000-0005-0000-0000-0000D8540000}"/>
    <cellStyle name="40% - Accent5 8 4 4 2" xfId="22300" xr:uid="{00000000-0005-0000-0000-0000D9540000}"/>
    <cellStyle name="40% - Accent5 8 4 5" xfId="19143" xr:uid="{00000000-0005-0000-0000-0000DA540000}"/>
    <cellStyle name="40% - Accent5 8 4 6" xfId="11899" xr:uid="{00000000-0005-0000-0000-0000DB540000}"/>
    <cellStyle name="40% - Accent5 8 5" xfId="2302" xr:uid="{00000000-0005-0000-0000-0000DC540000}"/>
    <cellStyle name="40% - Accent5 8 5 2" xfId="9068" xr:uid="{00000000-0005-0000-0000-0000DD540000}"/>
    <cellStyle name="40% - Accent5 8 5 2 2" xfId="26264" xr:uid="{00000000-0005-0000-0000-0000DE540000}"/>
    <cellStyle name="40% - Accent5 8 5 2 3" xfId="15863" xr:uid="{00000000-0005-0000-0000-0000DF540000}"/>
    <cellStyle name="40% - Accent5 8 5 3" xfId="5460" xr:uid="{00000000-0005-0000-0000-0000E0540000}"/>
    <cellStyle name="40% - Accent5 8 5 3 2" xfId="22656" xr:uid="{00000000-0005-0000-0000-0000E1540000}"/>
    <cellStyle name="40% - Accent5 8 5 4" xfId="19499" xr:uid="{00000000-0005-0000-0000-0000E2540000}"/>
    <cellStyle name="40% - Accent5 8 5 5" xfId="12255" xr:uid="{00000000-0005-0000-0000-0000E3540000}"/>
    <cellStyle name="40% - Accent5 8 6" xfId="719" xr:uid="{00000000-0005-0000-0000-0000E4540000}"/>
    <cellStyle name="40% - Accent5 8 6 2" xfId="7488" xr:uid="{00000000-0005-0000-0000-0000E5540000}"/>
    <cellStyle name="40% - Accent5 8 6 2 2" xfId="24684" xr:uid="{00000000-0005-0000-0000-0000E6540000}"/>
    <cellStyle name="40% - Accent5 8 6 3" xfId="17919" xr:uid="{00000000-0005-0000-0000-0000E7540000}"/>
    <cellStyle name="40% - Accent5 8 6 4" xfId="14283" xr:uid="{00000000-0005-0000-0000-0000E8540000}"/>
    <cellStyle name="40% - Accent5 8 7" xfId="7121" xr:uid="{00000000-0005-0000-0000-0000E9540000}"/>
    <cellStyle name="40% - Accent5 8 7 2" xfId="24317" xr:uid="{00000000-0005-0000-0000-0000EA540000}"/>
    <cellStyle name="40% - Accent5 8 7 3" xfId="13916" xr:uid="{00000000-0005-0000-0000-0000EB540000}"/>
    <cellStyle name="40% - Accent5 8 8" xfId="3880" xr:uid="{00000000-0005-0000-0000-0000EC540000}"/>
    <cellStyle name="40% - Accent5 8 8 2" xfId="21076" xr:uid="{00000000-0005-0000-0000-0000ED540000}"/>
    <cellStyle name="40% - Accent5 8 9" xfId="17552" xr:uid="{00000000-0005-0000-0000-0000EE540000}"/>
    <cellStyle name="40% - Accent5 9" xfId="438" xr:uid="{00000000-0005-0000-0000-0000EF540000}"/>
    <cellStyle name="40% - Accent5 9 10" xfId="27973" xr:uid="{00000000-0005-0000-0000-0000F0540000}"/>
    <cellStyle name="40% - Accent5 9 11" xfId="10761" xr:uid="{00000000-0005-0000-0000-0000F1540000}"/>
    <cellStyle name="40% - Accent5 9 2" xfId="1213" xr:uid="{00000000-0005-0000-0000-0000F2540000}"/>
    <cellStyle name="40% - Accent5 9 2 2" xfId="2826" xr:uid="{00000000-0005-0000-0000-0000F3540000}"/>
    <cellStyle name="40% - Accent5 9 2 2 2" xfId="9591" xr:uid="{00000000-0005-0000-0000-0000F4540000}"/>
    <cellStyle name="40% - Accent5 9 2 2 2 2" xfId="26787" xr:uid="{00000000-0005-0000-0000-0000F5540000}"/>
    <cellStyle name="40% - Accent5 9 2 2 2 3" xfId="16386" xr:uid="{00000000-0005-0000-0000-0000F6540000}"/>
    <cellStyle name="40% - Accent5 9 2 2 3" xfId="5983" xr:uid="{00000000-0005-0000-0000-0000F7540000}"/>
    <cellStyle name="40% - Accent5 9 2 2 3 2" xfId="23179" xr:uid="{00000000-0005-0000-0000-0000F8540000}"/>
    <cellStyle name="40% - Accent5 9 2 2 4" xfId="20022" xr:uid="{00000000-0005-0000-0000-0000F9540000}"/>
    <cellStyle name="40% - Accent5 9 2 2 5" xfId="12778" xr:uid="{00000000-0005-0000-0000-0000FA540000}"/>
    <cellStyle name="40% - Accent5 9 2 3" xfId="7982" xr:uid="{00000000-0005-0000-0000-0000FB540000}"/>
    <cellStyle name="40% - Accent5 9 2 3 2" xfId="25178" xr:uid="{00000000-0005-0000-0000-0000FC540000}"/>
    <cellStyle name="40% - Accent5 9 2 3 3" xfId="14777" xr:uid="{00000000-0005-0000-0000-0000FD540000}"/>
    <cellStyle name="40% - Accent5 9 2 4" xfId="4374" xr:uid="{00000000-0005-0000-0000-0000FE540000}"/>
    <cellStyle name="40% - Accent5 9 2 4 2" xfId="21570" xr:uid="{00000000-0005-0000-0000-0000FF540000}"/>
    <cellStyle name="40% - Accent5 9 2 5" xfId="18413" xr:uid="{00000000-0005-0000-0000-000000550000}"/>
    <cellStyle name="40% - Accent5 9 2 6" xfId="11169" xr:uid="{00000000-0005-0000-0000-000001550000}"/>
    <cellStyle name="40% - Accent5 9 3" xfId="1621" xr:uid="{00000000-0005-0000-0000-000002550000}"/>
    <cellStyle name="40% - Accent5 9 3 2" xfId="3222" xr:uid="{00000000-0005-0000-0000-000003550000}"/>
    <cellStyle name="40% - Accent5 9 3 2 2" xfId="9987" xr:uid="{00000000-0005-0000-0000-000004550000}"/>
    <cellStyle name="40% - Accent5 9 3 2 2 2" xfId="27183" xr:uid="{00000000-0005-0000-0000-000005550000}"/>
    <cellStyle name="40% - Accent5 9 3 2 2 3" xfId="16782" xr:uid="{00000000-0005-0000-0000-000006550000}"/>
    <cellStyle name="40% - Accent5 9 3 2 3" xfId="6379" xr:uid="{00000000-0005-0000-0000-000007550000}"/>
    <cellStyle name="40% - Accent5 9 3 2 3 2" xfId="23575" xr:uid="{00000000-0005-0000-0000-000008550000}"/>
    <cellStyle name="40% - Accent5 9 3 2 4" xfId="20418" xr:uid="{00000000-0005-0000-0000-000009550000}"/>
    <cellStyle name="40% - Accent5 9 3 2 5" xfId="13174" xr:uid="{00000000-0005-0000-0000-00000A550000}"/>
    <cellStyle name="40% - Accent5 9 3 3" xfId="8390" xr:uid="{00000000-0005-0000-0000-00000B550000}"/>
    <cellStyle name="40% - Accent5 9 3 3 2" xfId="25586" xr:uid="{00000000-0005-0000-0000-00000C550000}"/>
    <cellStyle name="40% - Accent5 9 3 3 3" xfId="15185" xr:uid="{00000000-0005-0000-0000-00000D550000}"/>
    <cellStyle name="40% - Accent5 9 3 4" xfId="4782" xr:uid="{00000000-0005-0000-0000-00000E550000}"/>
    <cellStyle name="40% - Accent5 9 3 4 2" xfId="21978" xr:uid="{00000000-0005-0000-0000-00000F550000}"/>
    <cellStyle name="40% - Accent5 9 3 5" xfId="18821" xr:uid="{00000000-0005-0000-0000-000010550000}"/>
    <cellStyle name="40% - Accent5 9 3 6" xfId="11577" xr:uid="{00000000-0005-0000-0000-000011550000}"/>
    <cellStyle name="40% - Accent5 9 4" xfId="2029" xr:uid="{00000000-0005-0000-0000-000012550000}"/>
    <cellStyle name="40% - Accent5 9 4 2" xfId="3618" xr:uid="{00000000-0005-0000-0000-000013550000}"/>
    <cellStyle name="40% - Accent5 9 4 2 2" xfId="10383" xr:uid="{00000000-0005-0000-0000-000014550000}"/>
    <cellStyle name="40% - Accent5 9 4 2 2 2" xfId="27579" xr:uid="{00000000-0005-0000-0000-000015550000}"/>
    <cellStyle name="40% - Accent5 9 4 2 2 3" xfId="17178" xr:uid="{00000000-0005-0000-0000-000016550000}"/>
    <cellStyle name="40% - Accent5 9 4 2 3" xfId="6775" xr:uid="{00000000-0005-0000-0000-000017550000}"/>
    <cellStyle name="40% - Accent5 9 4 2 3 2" xfId="23971" xr:uid="{00000000-0005-0000-0000-000018550000}"/>
    <cellStyle name="40% - Accent5 9 4 2 4" xfId="20814" xr:uid="{00000000-0005-0000-0000-000019550000}"/>
    <cellStyle name="40% - Accent5 9 4 2 5" xfId="13570" xr:uid="{00000000-0005-0000-0000-00001A550000}"/>
    <cellStyle name="40% - Accent5 9 4 3" xfId="8798" xr:uid="{00000000-0005-0000-0000-00001B550000}"/>
    <cellStyle name="40% - Accent5 9 4 3 2" xfId="25994" xr:uid="{00000000-0005-0000-0000-00001C550000}"/>
    <cellStyle name="40% - Accent5 9 4 3 3" xfId="15593" xr:uid="{00000000-0005-0000-0000-00001D550000}"/>
    <cellStyle name="40% - Accent5 9 4 4" xfId="5190" xr:uid="{00000000-0005-0000-0000-00001E550000}"/>
    <cellStyle name="40% - Accent5 9 4 4 2" xfId="22386" xr:uid="{00000000-0005-0000-0000-00001F550000}"/>
    <cellStyle name="40% - Accent5 9 4 5" xfId="19229" xr:uid="{00000000-0005-0000-0000-000020550000}"/>
    <cellStyle name="40% - Accent5 9 4 6" xfId="11985" xr:uid="{00000000-0005-0000-0000-000021550000}"/>
    <cellStyle name="40% - Accent5 9 5" xfId="2388" xr:uid="{00000000-0005-0000-0000-000022550000}"/>
    <cellStyle name="40% - Accent5 9 5 2" xfId="9154" xr:uid="{00000000-0005-0000-0000-000023550000}"/>
    <cellStyle name="40% - Accent5 9 5 2 2" xfId="26350" xr:uid="{00000000-0005-0000-0000-000024550000}"/>
    <cellStyle name="40% - Accent5 9 5 2 3" xfId="15949" xr:uid="{00000000-0005-0000-0000-000025550000}"/>
    <cellStyle name="40% - Accent5 9 5 3" xfId="5546" xr:uid="{00000000-0005-0000-0000-000026550000}"/>
    <cellStyle name="40% - Accent5 9 5 3 2" xfId="22742" xr:uid="{00000000-0005-0000-0000-000027550000}"/>
    <cellStyle name="40% - Accent5 9 5 4" xfId="19585" xr:uid="{00000000-0005-0000-0000-000028550000}"/>
    <cellStyle name="40% - Accent5 9 5 5" xfId="12341" xr:uid="{00000000-0005-0000-0000-000029550000}"/>
    <cellStyle name="40% - Accent5 9 6" xfId="805" xr:uid="{00000000-0005-0000-0000-00002A550000}"/>
    <cellStyle name="40% - Accent5 9 6 2" xfId="7574" xr:uid="{00000000-0005-0000-0000-00002B550000}"/>
    <cellStyle name="40% - Accent5 9 6 2 2" xfId="24770" xr:uid="{00000000-0005-0000-0000-00002C550000}"/>
    <cellStyle name="40% - Accent5 9 6 3" xfId="18005" xr:uid="{00000000-0005-0000-0000-00002D550000}"/>
    <cellStyle name="40% - Accent5 9 6 4" xfId="14369" xr:uid="{00000000-0005-0000-0000-00002E550000}"/>
    <cellStyle name="40% - Accent5 9 7" xfId="7207" xr:uid="{00000000-0005-0000-0000-00002F550000}"/>
    <cellStyle name="40% - Accent5 9 7 2" xfId="24403" xr:uid="{00000000-0005-0000-0000-000030550000}"/>
    <cellStyle name="40% - Accent5 9 7 3" xfId="14002" xr:uid="{00000000-0005-0000-0000-000031550000}"/>
    <cellStyle name="40% - Accent5 9 8" xfId="3966" xr:uid="{00000000-0005-0000-0000-000032550000}"/>
    <cellStyle name="40% - Accent5 9 8 2" xfId="21162" xr:uid="{00000000-0005-0000-0000-000033550000}"/>
    <cellStyle name="40% - Accent5 9 9" xfId="17638" xr:uid="{00000000-0005-0000-0000-000034550000}"/>
    <cellStyle name="40% - Accent6" xfId="46" builtinId="51" customBuiltin="1"/>
    <cellStyle name="40% - Accent6 10" xfId="454" xr:uid="{00000000-0005-0000-0000-000036550000}"/>
    <cellStyle name="40% - Accent6 10 10" xfId="27989" xr:uid="{00000000-0005-0000-0000-000037550000}"/>
    <cellStyle name="40% - Accent6 10 11" xfId="10777" xr:uid="{00000000-0005-0000-0000-000038550000}"/>
    <cellStyle name="40% - Accent6 10 2" xfId="1229" xr:uid="{00000000-0005-0000-0000-000039550000}"/>
    <cellStyle name="40% - Accent6 10 2 2" xfId="2842" xr:uid="{00000000-0005-0000-0000-00003A550000}"/>
    <cellStyle name="40% - Accent6 10 2 2 2" xfId="9607" xr:uid="{00000000-0005-0000-0000-00003B550000}"/>
    <cellStyle name="40% - Accent6 10 2 2 2 2" xfId="26803" xr:uid="{00000000-0005-0000-0000-00003C550000}"/>
    <cellStyle name="40% - Accent6 10 2 2 2 3" xfId="16402" xr:uid="{00000000-0005-0000-0000-00003D550000}"/>
    <cellStyle name="40% - Accent6 10 2 2 3" xfId="5999" xr:uid="{00000000-0005-0000-0000-00003E550000}"/>
    <cellStyle name="40% - Accent6 10 2 2 3 2" xfId="23195" xr:uid="{00000000-0005-0000-0000-00003F550000}"/>
    <cellStyle name="40% - Accent6 10 2 2 4" xfId="20038" xr:uid="{00000000-0005-0000-0000-000040550000}"/>
    <cellStyle name="40% - Accent6 10 2 2 5" xfId="12794" xr:uid="{00000000-0005-0000-0000-000041550000}"/>
    <cellStyle name="40% - Accent6 10 2 3" xfId="7998" xr:uid="{00000000-0005-0000-0000-000042550000}"/>
    <cellStyle name="40% - Accent6 10 2 3 2" xfId="25194" xr:uid="{00000000-0005-0000-0000-000043550000}"/>
    <cellStyle name="40% - Accent6 10 2 3 3" xfId="14793" xr:uid="{00000000-0005-0000-0000-000044550000}"/>
    <cellStyle name="40% - Accent6 10 2 4" xfId="4390" xr:uid="{00000000-0005-0000-0000-000045550000}"/>
    <cellStyle name="40% - Accent6 10 2 4 2" xfId="21586" xr:uid="{00000000-0005-0000-0000-000046550000}"/>
    <cellStyle name="40% - Accent6 10 2 5" xfId="18429" xr:uid="{00000000-0005-0000-0000-000047550000}"/>
    <cellStyle name="40% - Accent6 10 2 6" xfId="11185" xr:uid="{00000000-0005-0000-0000-000048550000}"/>
    <cellStyle name="40% - Accent6 10 3" xfId="1637" xr:uid="{00000000-0005-0000-0000-000049550000}"/>
    <cellStyle name="40% - Accent6 10 3 2" xfId="3238" xr:uid="{00000000-0005-0000-0000-00004A550000}"/>
    <cellStyle name="40% - Accent6 10 3 2 2" xfId="10003" xr:uid="{00000000-0005-0000-0000-00004B550000}"/>
    <cellStyle name="40% - Accent6 10 3 2 2 2" xfId="27199" xr:uid="{00000000-0005-0000-0000-00004C550000}"/>
    <cellStyle name="40% - Accent6 10 3 2 2 3" xfId="16798" xr:uid="{00000000-0005-0000-0000-00004D550000}"/>
    <cellStyle name="40% - Accent6 10 3 2 3" xfId="6395" xr:uid="{00000000-0005-0000-0000-00004E550000}"/>
    <cellStyle name="40% - Accent6 10 3 2 3 2" xfId="23591" xr:uid="{00000000-0005-0000-0000-00004F550000}"/>
    <cellStyle name="40% - Accent6 10 3 2 4" xfId="20434" xr:uid="{00000000-0005-0000-0000-000050550000}"/>
    <cellStyle name="40% - Accent6 10 3 2 5" xfId="13190" xr:uid="{00000000-0005-0000-0000-000051550000}"/>
    <cellStyle name="40% - Accent6 10 3 3" xfId="8406" xr:uid="{00000000-0005-0000-0000-000052550000}"/>
    <cellStyle name="40% - Accent6 10 3 3 2" xfId="25602" xr:uid="{00000000-0005-0000-0000-000053550000}"/>
    <cellStyle name="40% - Accent6 10 3 3 3" xfId="15201" xr:uid="{00000000-0005-0000-0000-000054550000}"/>
    <cellStyle name="40% - Accent6 10 3 4" xfId="4798" xr:uid="{00000000-0005-0000-0000-000055550000}"/>
    <cellStyle name="40% - Accent6 10 3 4 2" xfId="21994" xr:uid="{00000000-0005-0000-0000-000056550000}"/>
    <cellStyle name="40% - Accent6 10 3 5" xfId="18837" xr:uid="{00000000-0005-0000-0000-000057550000}"/>
    <cellStyle name="40% - Accent6 10 3 6" xfId="11593" xr:uid="{00000000-0005-0000-0000-000058550000}"/>
    <cellStyle name="40% - Accent6 10 4" xfId="2045" xr:uid="{00000000-0005-0000-0000-000059550000}"/>
    <cellStyle name="40% - Accent6 10 4 2" xfId="3634" xr:uid="{00000000-0005-0000-0000-00005A550000}"/>
    <cellStyle name="40% - Accent6 10 4 2 2" xfId="10399" xr:uid="{00000000-0005-0000-0000-00005B550000}"/>
    <cellStyle name="40% - Accent6 10 4 2 2 2" xfId="27595" xr:uid="{00000000-0005-0000-0000-00005C550000}"/>
    <cellStyle name="40% - Accent6 10 4 2 2 3" xfId="17194" xr:uid="{00000000-0005-0000-0000-00005D550000}"/>
    <cellStyle name="40% - Accent6 10 4 2 3" xfId="6791" xr:uid="{00000000-0005-0000-0000-00005E550000}"/>
    <cellStyle name="40% - Accent6 10 4 2 3 2" xfId="23987" xr:uid="{00000000-0005-0000-0000-00005F550000}"/>
    <cellStyle name="40% - Accent6 10 4 2 4" xfId="20830" xr:uid="{00000000-0005-0000-0000-000060550000}"/>
    <cellStyle name="40% - Accent6 10 4 2 5" xfId="13586" xr:uid="{00000000-0005-0000-0000-000061550000}"/>
    <cellStyle name="40% - Accent6 10 4 3" xfId="8814" xr:uid="{00000000-0005-0000-0000-000062550000}"/>
    <cellStyle name="40% - Accent6 10 4 3 2" xfId="26010" xr:uid="{00000000-0005-0000-0000-000063550000}"/>
    <cellStyle name="40% - Accent6 10 4 3 3" xfId="15609" xr:uid="{00000000-0005-0000-0000-000064550000}"/>
    <cellStyle name="40% - Accent6 10 4 4" xfId="5206" xr:uid="{00000000-0005-0000-0000-000065550000}"/>
    <cellStyle name="40% - Accent6 10 4 4 2" xfId="22402" xr:uid="{00000000-0005-0000-0000-000066550000}"/>
    <cellStyle name="40% - Accent6 10 4 5" xfId="19245" xr:uid="{00000000-0005-0000-0000-000067550000}"/>
    <cellStyle name="40% - Accent6 10 4 6" xfId="12001" xr:uid="{00000000-0005-0000-0000-000068550000}"/>
    <cellStyle name="40% - Accent6 10 5" xfId="2404" xr:uid="{00000000-0005-0000-0000-000069550000}"/>
    <cellStyle name="40% - Accent6 10 5 2" xfId="9170" xr:uid="{00000000-0005-0000-0000-00006A550000}"/>
    <cellStyle name="40% - Accent6 10 5 2 2" xfId="26366" xr:uid="{00000000-0005-0000-0000-00006B550000}"/>
    <cellStyle name="40% - Accent6 10 5 2 3" xfId="15965" xr:uid="{00000000-0005-0000-0000-00006C550000}"/>
    <cellStyle name="40% - Accent6 10 5 3" xfId="5562" xr:uid="{00000000-0005-0000-0000-00006D550000}"/>
    <cellStyle name="40% - Accent6 10 5 3 2" xfId="22758" xr:uid="{00000000-0005-0000-0000-00006E550000}"/>
    <cellStyle name="40% - Accent6 10 5 4" xfId="19601" xr:uid="{00000000-0005-0000-0000-00006F550000}"/>
    <cellStyle name="40% - Accent6 10 5 5" xfId="12357" xr:uid="{00000000-0005-0000-0000-000070550000}"/>
    <cellStyle name="40% - Accent6 10 6" xfId="821" xr:uid="{00000000-0005-0000-0000-000071550000}"/>
    <cellStyle name="40% - Accent6 10 6 2" xfId="7590" xr:uid="{00000000-0005-0000-0000-000072550000}"/>
    <cellStyle name="40% - Accent6 10 6 2 2" xfId="24786" xr:uid="{00000000-0005-0000-0000-000073550000}"/>
    <cellStyle name="40% - Accent6 10 6 3" xfId="18021" xr:uid="{00000000-0005-0000-0000-000074550000}"/>
    <cellStyle name="40% - Accent6 10 6 4" xfId="14385" xr:uid="{00000000-0005-0000-0000-000075550000}"/>
    <cellStyle name="40% - Accent6 10 7" xfId="7223" xr:uid="{00000000-0005-0000-0000-000076550000}"/>
    <cellStyle name="40% - Accent6 10 7 2" xfId="24419" xr:uid="{00000000-0005-0000-0000-000077550000}"/>
    <cellStyle name="40% - Accent6 10 7 3" xfId="14018" xr:uid="{00000000-0005-0000-0000-000078550000}"/>
    <cellStyle name="40% - Accent6 10 8" xfId="3982" xr:uid="{00000000-0005-0000-0000-000079550000}"/>
    <cellStyle name="40% - Accent6 10 8 2" xfId="21178" xr:uid="{00000000-0005-0000-0000-00007A550000}"/>
    <cellStyle name="40% - Accent6 10 9" xfId="17654" xr:uid="{00000000-0005-0000-0000-00007B550000}"/>
    <cellStyle name="40% - Accent6 11" xfId="136" xr:uid="{00000000-0005-0000-0000-00007C550000}"/>
    <cellStyle name="40% - Accent6 11 2" xfId="1325" xr:uid="{00000000-0005-0000-0000-00007D550000}"/>
    <cellStyle name="40% - Accent6 11 2 2" xfId="2926" xr:uid="{00000000-0005-0000-0000-00007E550000}"/>
    <cellStyle name="40% - Accent6 11 2 2 2" xfId="9691" xr:uid="{00000000-0005-0000-0000-00007F550000}"/>
    <cellStyle name="40% - Accent6 11 2 2 2 2" xfId="26887" xr:uid="{00000000-0005-0000-0000-000080550000}"/>
    <cellStyle name="40% - Accent6 11 2 2 2 3" xfId="16486" xr:uid="{00000000-0005-0000-0000-000081550000}"/>
    <cellStyle name="40% - Accent6 11 2 2 3" xfId="6083" xr:uid="{00000000-0005-0000-0000-000082550000}"/>
    <cellStyle name="40% - Accent6 11 2 2 3 2" xfId="23279" xr:uid="{00000000-0005-0000-0000-000083550000}"/>
    <cellStyle name="40% - Accent6 11 2 2 4" xfId="20122" xr:uid="{00000000-0005-0000-0000-000084550000}"/>
    <cellStyle name="40% - Accent6 11 2 2 5" xfId="12878" xr:uid="{00000000-0005-0000-0000-000085550000}"/>
    <cellStyle name="40% - Accent6 11 2 3" xfId="8094" xr:uid="{00000000-0005-0000-0000-000086550000}"/>
    <cellStyle name="40% - Accent6 11 2 3 2" xfId="25290" xr:uid="{00000000-0005-0000-0000-000087550000}"/>
    <cellStyle name="40% - Accent6 11 2 3 3" xfId="14889" xr:uid="{00000000-0005-0000-0000-000088550000}"/>
    <cellStyle name="40% - Accent6 11 2 4" xfId="4486" xr:uid="{00000000-0005-0000-0000-000089550000}"/>
    <cellStyle name="40% - Accent6 11 2 4 2" xfId="21682" xr:uid="{00000000-0005-0000-0000-00008A550000}"/>
    <cellStyle name="40% - Accent6 11 2 5" xfId="18525" xr:uid="{00000000-0005-0000-0000-00008B550000}"/>
    <cellStyle name="40% - Accent6 11 2 6" xfId="11281" xr:uid="{00000000-0005-0000-0000-00008C550000}"/>
    <cellStyle name="40% - Accent6 11 3" xfId="1733" xr:uid="{00000000-0005-0000-0000-00008D550000}"/>
    <cellStyle name="40% - Accent6 11 3 2" xfId="3322" xr:uid="{00000000-0005-0000-0000-00008E550000}"/>
    <cellStyle name="40% - Accent6 11 3 2 2" xfId="10087" xr:uid="{00000000-0005-0000-0000-00008F550000}"/>
    <cellStyle name="40% - Accent6 11 3 2 2 2" xfId="27283" xr:uid="{00000000-0005-0000-0000-000090550000}"/>
    <cellStyle name="40% - Accent6 11 3 2 2 3" xfId="16882" xr:uid="{00000000-0005-0000-0000-000091550000}"/>
    <cellStyle name="40% - Accent6 11 3 2 3" xfId="6479" xr:uid="{00000000-0005-0000-0000-000092550000}"/>
    <cellStyle name="40% - Accent6 11 3 2 3 2" xfId="23675" xr:uid="{00000000-0005-0000-0000-000093550000}"/>
    <cellStyle name="40% - Accent6 11 3 2 4" xfId="20518" xr:uid="{00000000-0005-0000-0000-000094550000}"/>
    <cellStyle name="40% - Accent6 11 3 2 5" xfId="13274" xr:uid="{00000000-0005-0000-0000-000095550000}"/>
    <cellStyle name="40% - Accent6 11 3 3" xfId="8502" xr:uid="{00000000-0005-0000-0000-000096550000}"/>
    <cellStyle name="40% - Accent6 11 3 3 2" xfId="25698" xr:uid="{00000000-0005-0000-0000-000097550000}"/>
    <cellStyle name="40% - Accent6 11 3 3 3" xfId="15297" xr:uid="{00000000-0005-0000-0000-000098550000}"/>
    <cellStyle name="40% - Accent6 11 3 4" xfId="4894" xr:uid="{00000000-0005-0000-0000-000099550000}"/>
    <cellStyle name="40% - Accent6 11 3 4 2" xfId="22090" xr:uid="{00000000-0005-0000-0000-00009A550000}"/>
    <cellStyle name="40% - Accent6 11 3 5" xfId="18933" xr:uid="{00000000-0005-0000-0000-00009B550000}"/>
    <cellStyle name="40% - Accent6 11 3 6" xfId="11689" xr:uid="{00000000-0005-0000-0000-00009C550000}"/>
    <cellStyle name="40% - Accent6 11 4" xfId="2479" xr:uid="{00000000-0005-0000-0000-00009D550000}"/>
    <cellStyle name="40% - Accent6 11 4 2" xfId="9244" xr:uid="{00000000-0005-0000-0000-00009E550000}"/>
    <cellStyle name="40% - Accent6 11 4 2 2" xfId="26440" xr:uid="{00000000-0005-0000-0000-00009F550000}"/>
    <cellStyle name="40% - Accent6 11 4 2 3" xfId="16039" xr:uid="{00000000-0005-0000-0000-0000A0550000}"/>
    <cellStyle name="40% - Accent6 11 4 3" xfId="5636" xr:uid="{00000000-0005-0000-0000-0000A1550000}"/>
    <cellStyle name="40% - Accent6 11 4 3 2" xfId="22832" xr:uid="{00000000-0005-0000-0000-0000A2550000}"/>
    <cellStyle name="40% - Accent6 11 4 4" xfId="19675" xr:uid="{00000000-0005-0000-0000-0000A3550000}"/>
    <cellStyle name="40% - Accent6 11 4 5" xfId="12431" xr:uid="{00000000-0005-0000-0000-0000A4550000}"/>
    <cellStyle name="40% - Accent6 11 5" xfId="917" xr:uid="{00000000-0005-0000-0000-0000A5550000}"/>
    <cellStyle name="40% - Accent6 11 5 2" xfId="7686" xr:uid="{00000000-0005-0000-0000-0000A6550000}"/>
    <cellStyle name="40% - Accent6 11 5 2 2" xfId="24882" xr:uid="{00000000-0005-0000-0000-0000A7550000}"/>
    <cellStyle name="40% - Accent6 11 5 3" xfId="18117" xr:uid="{00000000-0005-0000-0000-0000A8550000}"/>
    <cellStyle name="40% - Accent6 11 5 4" xfId="14481" xr:uid="{00000000-0005-0000-0000-0000A9550000}"/>
    <cellStyle name="40% - Accent6 11 6" xfId="6911" xr:uid="{00000000-0005-0000-0000-0000AA550000}"/>
    <cellStyle name="40% - Accent6 11 6 2" xfId="24107" xr:uid="{00000000-0005-0000-0000-0000AB550000}"/>
    <cellStyle name="40% - Accent6 11 6 3" xfId="13706" xr:uid="{00000000-0005-0000-0000-0000AC550000}"/>
    <cellStyle name="40% - Accent6 11 7" xfId="4078" xr:uid="{00000000-0005-0000-0000-0000AD550000}"/>
    <cellStyle name="40% - Accent6 11 7 2" xfId="21274" xr:uid="{00000000-0005-0000-0000-0000AE550000}"/>
    <cellStyle name="40% - Accent6 11 8" xfId="17342" xr:uid="{00000000-0005-0000-0000-0000AF550000}"/>
    <cellStyle name="40% - Accent6 11 9" xfId="10873" xr:uid="{00000000-0005-0000-0000-0000B0550000}"/>
    <cellStyle name="40% - Accent6 12" xfId="469" xr:uid="{00000000-0005-0000-0000-0000B1550000}"/>
    <cellStyle name="40% - Accent6 12 2" xfId="2505" xr:uid="{00000000-0005-0000-0000-0000B2550000}"/>
    <cellStyle name="40% - Accent6 12 2 2" xfId="9270" xr:uid="{00000000-0005-0000-0000-0000B3550000}"/>
    <cellStyle name="40% - Accent6 12 2 2 2" xfId="26466" xr:uid="{00000000-0005-0000-0000-0000B4550000}"/>
    <cellStyle name="40% - Accent6 12 2 2 3" xfId="16065" xr:uid="{00000000-0005-0000-0000-0000B5550000}"/>
    <cellStyle name="40% - Accent6 12 2 3" xfId="5662" xr:uid="{00000000-0005-0000-0000-0000B6550000}"/>
    <cellStyle name="40% - Accent6 12 2 3 2" xfId="22858" xr:uid="{00000000-0005-0000-0000-0000B7550000}"/>
    <cellStyle name="40% - Accent6 12 2 4" xfId="19701" xr:uid="{00000000-0005-0000-0000-0000B8550000}"/>
    <cellStyle name="40% - Accent6 12 2 5" xfId="12457" xr:uid="{00000000-0005-0000-0000-0000B9550000}"/>
    <cellStyle name="40% - Accent6 12 3" xfId="833" xr:uid="{00000000-0005-0000-0000-0000BA550000}"/>
    <cellStyle name="40% - Accent6 12 3 2" xfId="7602" xr:uid="{00000000-0005-0000-0000-0000BB550000}"/>
    <cellStyle name="40% - Accent6 12 3 2 2" xfId="24798" xr:uid="{00000000-0005-0000-0000-0000BC550000}"/>
    <cellStyle name="40% - Accent6 12 3 3" xfId="18033" xr:uid="{00000000-0005-0000-0000-0000BD550000}"/>
    <cellStyle name="40% - Accent6 12 3 4" xfId="14397" xr:uid="{00000000-0005-0000-0000-0000BE550000}"/>
    <cellStyle name="40% - Accent6 12 4" xfId="7238" xr:uid="{00000000-0005-0000-0000-0000BF550000}"/>
    <cellStyle name="40% - Accent6 12 4 2" xfId="24434" xr:uid="{00000000-0005-0000-0000-0000C0550000}"/>
    <cellStyle name="40% - Accent6 12 4 3" xfId="14033" xr:uid="{00000000-0005-0000-0000-0000C1550000}"/>
    <cellStyle name="40% - Accent6 12 5" xfId="3994" xr:uid="{00000000-0005-0000-0000-0000C2550000}"/>
    <cellStyle name="40% - Accent6 12 5 2" xfId="21190" xr:uid="{00000000-0005-0000-0000-0000C3550000}"/>
    <cellStyle name="40% - Accent6 12 6" xfId="17669" xr:uid="{00000000-0005-0000-0000-0000C4550000}"/>
    <cellStyle name="40% - Accent6 12 7" xfId="10789" xr:uid="{00000000-0005-0000-0000-0000C5550000}"/>
    <cellStyle name="40% - Accent6 13" xfId="483" xr:uid="{00000000-0005-0000-0000-0000C6550000}"/>
    <cellStyle name="40% - Accent6 13 2" xfId="2519" xr:uid="{00000000-0005-0000-0000-0000C7550000}"/>
    <cellStyle name="40% - Accent6 13 2 2" xfId="9284" xr:uid="{00000000-0005-0000-0000-0000C8550000}"/>
    <cellStyle name="40% - Accent6 13 2 2 2" xfId="26480" xr:uid="{00000000-0005-0000-0000-0000C9550000}"/>
    <cellStyle name="40% - Accent6 13 2 2 3" xfId="16079" xr:uid="{00000000-0005-0000-0000-0000CA550000}"/>
    <cellStyle name="40% - Accent6 13 2 3" xfId="5676" xr:uid="{00000000-0005-0000-0000-0000CB550000}"/>
    <cellStyle name="40% - Accent6 13 2 3 2" xfId="22872" xr:uid="{00000000-0005-0000-0000-0000CC550000}"/>
    <cellStyle name="40% - Accent6 13 2 4" xfId="19715" xr:uid="{00000000-0005-0000-0000-0000CD550000}"/>
    <cellStyle name="40% - Accent6 13 2 5" xfId="12471" xr:uid="{00000000-0005-0000-0000-0000CE550000}"/>
    <cellStyle name="40% - Accent6 13 3" xfId="1241" xr:uid="{00000000-0005-0000-0000-0000CF550000}"/>
    <cellStyle name="40% - Accent6 13 3 2" xfId="8010" xr:uid="{00000000-0005-0000-0000-0000D0550000}"/>
    <cellStyle name="40% - Accent6 13 3 2 2" xfId="25206" xr:uid="{00000000-0005-0000-0000-0000D1550000}"/>
    <cellStyle name="40% - Accent6 13 3 3" xfId="18441" xr:uid="{00000000-0005-0000-0000-0000D2550000}"/>
    <cellStyle name="40% - Accent6 13 3 4" xfId="14805" xr:uid="{00000000-0005-0000-0000-0000D3550000}"/>
    <cellStyle name="40% - Accent6 13 4" xfId="7252" xr:uid="{00000000-0005-0000-0000-0000D4550000}"/>
    <cellStyle name="40% - Accent6 13 4 2" xfId="24448" xr:uid="{00000000-0005-0000-0000-0000D5550000}"/>
    <cellStyle name="40% - Accent6 13 4 3" xfId="14047" xr:uid="{00000000-0005-0000-0000-0000D6550000}"/>
    <cellStyle name="40% - Accent6 13 5" xfId="4402" xr:uid="{00000000-0005-0000-0000-0000D7550000}"/>
    <cellStyle name="40% - Accent6 13 5 2" xfId="21598" xr:uid="{00000000-0005-0000-0000-0000D8550000}"/>
    <cellStyle name="40% - Accent6 13 6" xfId="17683" xr:uid="{00000000-0005-0000-0000-0000D9550000}"/>
    <cellStyle name="40% - Accent6 13 7" xfId="11197" xr:uid="{00000000-0005-0000-0000-0000DA550000}"/>
    <cellStyle name="40% - Accent6 14" xfId="497" xr:uid="{00000000-0005-0000-0000-0000DB550000}"/>
    <cellStyle name="40% - Accent6 14 2" xfId="2531" xr:uid="{00000000-0005-0000-0000-0000DC550000}"/>
    <cellStyle name="40% - Accent6 14 2 2" xfId="9296" xr:uid="{00000000-0005-0000-0000-0000DD550000}"/>
    <cellStyle name="40% - Accent6 14 2 2 2" xfId="26492" xr:uid="{00000000-0005-0000-0000-0000DE550000}"/>
    <cellStyle name="40% - Accent6 14 2 2 3" xfId="16091" xr:uid="{00000000-0005-0000-0000-0000DF550000}"/>
    <cellStyle name="40% - Accent6 14 2 3" xfId="5688" xr:uid="{00000000-0005-0000-0000-0000E0550000}"/>
    <cellStyle name="40% - Accent6 14 2 3 2" xfId="22884" xr:uid="{00000000-0005-0000-0000-0000E1550000}"/>
    <cellStyle name="40% - Accent6 14 2 4" xfId="19727" xr:uid="{00000000-0005-0000-0000-0000E2550000}"/>
    <cellStyle name="40% - Accent6 14 2 5" xfId="12483" xr:uid="{00000000-0005-0000-0000-0000E3550000}"/>
    <cellStyle name="40% - Accent6 14 3" xfId="1649" xr:uid="{00000000-0005-0000-0000-0000E4550000}"/>
    <cellStyle name="40% - Accent6 14 3 2" xfId="8418" xr:uid="{00000000-0005-0000-0000-0000E5550000}"/>
    <cellStyle name="40% - Accent6 14 3 2 2" xfId="25614" xr:uid="{00000000-0005-0000-0000-0000E6550000}"/>
    <cellStyle name="40% - Accent6 14 3 3" xfId="18849" xr:uid="{00000000-0005-0000-0000-0000E7550000}"/>
    <cellStyle name="40% - Accent6 14 3 4" xfId="15213" xr:uid="{00000000-0005-0000-0000-0000E8550000}"/>
    <cellStyle name="40% - Accent6 14 4" xfId="7266" xr:uid="{00000000-0005-0000-0000-0000E9550000}"/>
    <cellStyle name="40% - Accent6 14 4 2" xfId="24462" xr:uid="{00000000-0005-0000-0000-0000EA550000}"/>
    <cellStyle name="40% - Accent6 14 4 3" xfId="14061" xr:uid="{00000000-0005-0000-0000-0000EB550000}"/>
    <cellStyle name="40% - Accent6 14 5" xfId="4810" xr:uid="{00000000-0005-0000-0000-0000EC550000}"/>
    <cellStyle name="40% - Accent6 14 5 2" xfId="22006" xr:uid="{00000000-0005-0000-0000-0000ED550000}"/>
    <cellStyle name="40% - Accent6 14 6" xfId="17697" xr:uid="{00000000-0005-0000-0000-0000EE550000}"/>
    <cellStyle name="40% - Accent6 14 7" xfId="11605" xr:uid="{00000000-0005-0000-0000-0000EF550000}"/>
    <cellStyle name="40% - Accent6 15" xfId="2060" xr:uid="{00000000-0005-0000-0000-0000F0550000}"/>
    <cellStyle name="40% - Accent6 15 2" xfId="3646" xr:uid="{00000000-0005-0000-0000-0000F1550000}"/>
    <cellStyle name="40% - Accent6 15 2 2" xfId="10411" xr:uid="{00000000-0005-0000-0000-0000F2550000}"/>
    <cellStyle name="40% - Accent6 15 2 2 2" xfId="27607" xr:uid="{00000000-0005-0000-0000-0000F3550000}"/>
    <cellStyle name="40% - Accent6 15 2 2 3" xfId="17206" xr:uid="{00000000-0005-0000-0000-0000F4550000}"/>
    <cellStyle name="40% - Accent6 15 2 3" xfId="6803" xr:uid="{00000000-0005-0000-0000-0000F5550000}"/>
    <cellStyle name="40% - Accent6 15 2 3 2" xfId="23999" xr:uid="{00000000-0005-0000-0000-0000F6550000}"/>
    <cellStyle name="40% - Accent6 15 2 4" xfId="20842" xr:uid="{00000000-0005-0000-0000-0000F7550000}"/>
    <cellStyle name="40% - Accent6 15 2 5" xfId="13598" xr:uid="{00000000-0005-0000-0000-0000F8550000}"/>
    <cellStyle name="40% - Accent6 15 3" xfId="8829" xr:uid="{00000000-0005-0000-0000-0000F9550000}"/>
    <cellStyle name="40% - Accent6 15 3 2" xfId="26025" xr:uid="{00000000-0005-0000-0000-0000FA550000}"/>
    <cellStyle name="40% - Accent6 15 3 3" xfId="15624" xr:uid="{00000000-0005-0000-0000-0000FB550000}"/>
    <cellStyle name="40% - Accent6 15 4" xfId="5221" xr:uid="{00000000-0005-0000-0000-0000FC550000}"/>
    <cellStyle name="40% - Accent6 15 4 2" xfId="22417" xr:uid="{00000000-0005-0000-0000-0000FD550000}"/>
    <cellStyle name="40% - Accent6 15 5" xfId="19260" xr:uid="{00000000-0005-0000-0000-0000FE550000}"/>
    <cellStyle name="40% - Accent6 15 6" xfId="12016" xr:uid="{00000000-0005-0000-0000-0000FF550000}"/>
    <cellStyle name="40% - Accent6 16" xfId="2074" xr:uid="{00000000-0005-0000-0000-000000560000}"/>
    <cellStyle name="40% - Accent6 16 2" xfId="3658" xr:uid="{00000000-0005-0000-0000-000001560000}"/>
    <cellStyle name="40% - Accent6 16 2 2" xfId="10423" xr:uid="{00000000-0005-0000-0000-000002560000}"/>
    <cellStyle name="40% - Accent6 16 2 2 2" xfId="27619" xr:uid="{00000000-0005-0000-0000-000003560000}"/>
    <cellStyle name="40% - Accent6 16 2 2 3" xfId="17218" xr:uid="{00000000-0005-0000-0000-000004560000}"/>
    <cellStyle name="40% - Accent6 16 2 3" xfId="6815" xr:uid="{00000000-0005-0000-0000-000005560000}"/>
    <cellStyle name="40% - Accent6 16 2 3 2" xfId="24011" xr:uid="{00000000-0005-0000-0000-000006560000}"/>
    <cellStyle name="40% - Accent6 16 2 4" xfId="20854" xr:uid="{00000000-0005-0000-0000-000007560000}"/>
    <cellStyle name="40% - Accent6 16 2 5" xfId="13610" xr:uid="{00000000-0005-0000-0000-000008560000}"/>
    <cellStyle name="40% - Accent6 16 3" xfId="8843" xr:uid="{00000000-0005-0000-0000-000009560000}"/>
    <cellStyle name="40% - Accent6 16 3 2" xfId="26039" xr:uid="{00000000-0005-0000-0000-00000A560000}"/>
    <cellStyle name="40% - Accent6 16 3 3" xfId="15638" xr:uid="{00000000-0005-0000-0000-00000B560000}"/>
    <cellStyle name="40% - Accent6 16 4" xfId="5235" xr:uid="{00000000-0005-0000-0000-00000C560000}"/>
    <cellStyle name="40% - Accent6 16 4 2" xfId="22431" xr:uid="{00000000-0005-0000-0000-00000D560000}"/>
    <cellStyle name="40% - Accent6 16 5" xfId="19274" xr:uid="{00000000-0005-0000-0000-00000E560000}"/>
    <cellStyle name="40% - Accent6 16 6" xfId="12030" xr:uid="{00000000-0005-0000-0000-00000F560000}"/>
    <cellStyle name="40% - Accent6 17" xfId="2089" xr:uid="{00000000-0005-0000-0000-000010560000}"/>
    <cellStyle name="40% - Accent6 17 2" xfId="8858" xr:uid="{00000000-0005-0000-0000-000011560000}"/>
    <cellStyle name="40% - Accent6 17 2 2" xfId="26054" xr:uid="{00000000-0005-0000-0000-000012560000}"/>
    <cellStyle name="40% - Accent6 17 2 3" xfId="15653" xr:uid="{00000000-0005-0000-0000-000013560000}"/>
    <cellStyle name="40% - Accent6 17 3" xfId="5250" xr:uid="{00000000-0005-0000-0000-000014560000}"/>
    <cellStyle name="40% - Accent6 17 3 2" xfId="22446" xr:uid="{00000000-0005-0000-0000-000015560000}"/>
    <cellStyle name="40% - Accent6 17 4" xfId="19289" xr:uid="{00000000-0005-0000-0000-000016560000}"/>
    <cellStyle name="40% - Accent6 17 5" xfId="12045" xr:uid="{00000000-0005-0000-0000-000017560000}"/>
    <cellStyle name="40% - Accent6 18" xfId="509" xr:uid="{00000000-0005-0000-0000-000018560000}"/>
    <cellStyle name="40% - Accent6 18 2" xfId="7278" xr:uid="{00000000-0005-0000-0000-000019560000}"/>
    <cellStyle name="40% - Accent6 18 2 2" xfId="24474" xr:uid="{00000000-0005-0000-0000-00001A560000}"/>
    <cellStyle name="40% - Accent6 18 3" xfId="17709" xr:uid="{00000000-0005-0000-0000-00001B560000}"/>
    <cellStyle name="40% - Accent6 18 4" xfId="14073" xr:uid="{00000000-0005-0000-0000-00001C560000}"/>
    <cellStyle name="40% - Accent6 19" xfId="6827" xr:uid="{00000000-0005-0000-0000-00001D560000}"/>
    <cellStyle name="40% - Accent6 19 2" xfId="24023" xr:uid="{00000000-0005-0000-0000-00001E560000}"/>
    <cellStyle name="40% - Accent6 19 3" xfId="13622" xr:uid="{00000000-0005-0000-0000-00001F560000}"/>
    <cellStyle name="40% - Accent6 2" xfId="62" xr:uid="{00000000-0005-0000-0000-000020560000}"/>
    <cellStyle name="40% - Accent6 2 10" xfId="1663" xr:uid="{00000000-0005-0000-0000-000021560000}"/>
    <cellStyle name="40% - Accent6 2 10 2" xfId="3252" xr:uid="{00000000-0005-0000-0000-000022560000}"/>
    <cellStyle name="40% - Accent6 2 10 2 2" xfId="10017" xr:uid="{00000000-0005-0000-0000-000023560000}"/>
    <cellStyle name="40% - Accent6 2 10 2 2 2" xfId="27213" xr:uid="{00000000-0005-0000-0000-000024560000}"/>
    <cellStyle name="40% - Accent6 2 10 2 2 3" xfId="16812" xr:uid="{00000000-0005-0000-0000-000025560000}"/>
    <cellStyle name="40% - Accent6 2 10 2 3" xfId="6409" xr:uid="{00000000-0005-0000-0000-000026560000}"/>
    <cellStyle name="40% - Accent6 2 10 2 3 2" xfId="23605" xr:uid="{00000000-0005-0000-0000-000027560000}"/>
    <cellStyle name="40% - Accent6 2 10 2 4" xfId="20448" xr:uid="{00000000-0005-0000-0000-000028560000}"/>
    <cellStyle name="40% - Accent6 2 10 2 5" xfId="13204" xr:uid="{00000000-0005-0000-0000-000029560000}"/>
    <cellStyle name="40% - Accent6 2 10 3" xfId="8432" xr:uid="{00000000-0005-0000-0000-00002A560000}"/>
    <cellStyle name="40% - Accent6 2 10 3 2" xfId="25628" xr:uid="{00000000-0005-0000-0000-00002B560000}"/>
    <cellStyle name="40% - Accent6 2 10 3 3" xfId="15227" xr:uid="{00000000-0005-0000-0000-00002C560000}"/>
    <cellStyle name="40% - Accent6 2 10 4" xfId="4824" xr:uid="{00000000-0005-0000-0000-00002D560000}"/>
    <cellStyle name="40% - Accent6 2 10 4 2" xfId="22020" xr:uid="{00000000-0005-0000-0000-00002E560000}"/>
    <cellStyle name="40% - Accent6 2 10 5" xfId="18863" xr:uid="{00000000-0005-0000-0000-00002F560000}"/>
    <cellStyle name="40% - Accent6 2 10 6" xfId="11619" xr:uid="{00000000-0005-0000-0000-000030560000}"/>
    <cellStyle name="40% - Accent6 2 11" xfId="2108" xr:uid="{00000000-0005-0000-0000-000031560000}"/>
    <cellStyle name="40% - Accent6 2 11 2" xfId="8874" xr:uid="{00000000-0005-0000-0000-000032560000}"/>
    <cellStyle name="40% - Accent6 2 11 2 2" xfId="26070" xr:uid="{00000000-0005-0000-0000-000033560000}"/>
    <cellStyle name="40% - Accent6 2 11 2 3" xfId="15669" xr:uid="{00000000-0005-0000-0000-000034560000}"/>
    <cellStyle name="40% - Accent6 2 11 3" xfId="5266" xr:uid="{00000000-0005-0000-0000-000035560000}"/>
    <cellStyle name="40% - Accent6 2 11 3 2" xfId="22462" xr:uid="{00000000-0005-0000-0000-000036560000}"/>
    <cellStyle name="40% - Accent6 2 11 4" xfId="19305" xr:uid="{00000000-0005-0000-0000-000037560000}"/>
    <cellStyle name="40% - Accent6 2 11 5" xfId="12061" xr:uid="{00000000-0005-0000-0000-000038560000}"/>
    <cellStyle name="40% - Accent6 2 12" xfId="525" xr:uid="{00000000-0005-0000-0000-000039560000}"/>
    <cellStyle name="40% - Accent6 2 12 2" xfId="7294" xr:uid="{00000000-0005-0000-0000-00003A560000}"/>
    <cellStyle name="40% - Accent6 2 12 2 2" xfId="24490" xr:uid="{00000000-0005-0000-0000-00003B560000}"/>
    <cellStyle name="40% - Accent6 2 12 3" xfId="17725" xr:uid="{00000000-0005-0000-0000-00003C560000}"/>
    <cellStyle name="40% - Accent6 2 12 4" xfId="14089" xr:uid="{00000000-0005-0000-0000-00003D560000}"/>
    <cellStyle name="40% - Accent6 2 13" xfId="6841" xr:uid="{00000000-0005-0000-0000-00003E560000}"/>
    <cellStyle name="40% - Accent6 2 13 2" xfId="24037" xr:uid="{00000000-0005-0000-0000-00003F560000}"/>
    <cellStyle name="40% - Accent6 2 13 3" xfId="13636" xr:uid="{00000000-0005-0000-0000-000040560000}"/>
    <cellStyle name="40% - Accent6 2 14" xfId="3686" xr:uid="{00000000-0005-0000-0000-000041560000}"/>
    <cellStyle name="40% - Accent6 2 14 2" xfId="20882" xr:uid="{00000000-0005-0000-0000-000042560000}"/>
    <cellStyle name="40% - Accent6 2 15" xfId="17272" xr:uid="{00000000-0005-0000-0000-000043560000}"/>
    <cellStyle name="40% - Accent6 2 16" xfId="27693" xr:uid="{00000000-0005-0000-0000-000044560000}"/>
    <cellStyle name="40% - Accent6 2 17" xfId="10481" xr:uid="{00000000-0005-0000-0000-000045560000}"/>
    <cellStyle name="40% - Accent6 2 2" xfId="96" xr:uid="{00000000-0005-0000-0000-000046560000}"/>
    <cellStyle name="40% - Accent6 2 2 10" xfId="6871" xr:uid="{00000000-0005-0000-0000-000047560000}"/>
    <cellStyle name="40% - Accent6 2 2 10 2" xfId="24067" xr:uid="{00000000-0005-0000-0000-000048560000}"/>
    <cellStyle name="40% - Accent6 2 2 10 3" xfId="13666" xr:uid="{00000000-0005-0000-0000-000049560000}"/>
    <cellStyle name="40% - Accent6 2 2 11" xfId="3742" xr:uid="{00000000-0005-0000-0000-00004A560000}"/>
    <cellStyle name="40% - Accent6 2 2 11 2" xfId="20938" xr:uid="{00000000-0005-0000-0000-00004B560000}"/>
    <cellStyle name="40% - Accent6 2 2 12" xfId="17302" xr:uid="{00000000-0005-0000-0000-00004C560000}"/>
    <cellStyle name="40% - Accent6 2 2 13" xfId="27749" xr:uid="{00000000-0005-0000-0000-00004D560000}"/>
    <cellStyle name="40% - Accent6 2 2 14" xfId="10537" xr:uid="{00000000-0005-0000-0000-00004E560000}"/>
    <cellStyle name="40% - Accent6 2 2 2" xfId="300" xr:uid="{00000000-0005-0000-0000-00004F560000}"/>
    <cellStyle name="40% - Accent6 2 2 2 10" xfId="27835" xr:uid="{00000000-0005-0000-0000-000050560000}"/>
    <cellStyle name="40% - Accent6 2 2 2 11" xfId="10623" xr:uid="{00000000-0005-0000-0000-000051560000}"/>
    <cellStyle name="40% - Accent6 2 2 2 2" xfId="1075" xr:uid="{00000000-0005-0000-0000-000052560000}"/>
    <cellStyle name="40% - Accent6 2 2 2 2 2" xfId="2688" xr:uid="{00000000-0005-0000-0000-000053560000}"/>
    <cellStyle name="40% - Accent6 2 2 2 2 2 2" xfId="9453" xr:uid="{00000000-0005-0000-0000-000054560000}"/>
    <cellStyle name="40% - Accent6 2 2 2 2 2 2 2" xfId="26649" xr:uid="{00000000-0005-0000-0000-000055560000}"/>
    <cellStyle name="40% - Accent6 2 2 2 2 2 2 3" xfId="16248" xr:uid="{00000000-0005-0000-0000-000056560000}"/>
    <cellStyle name="40% - Accent6 2 2 2 2 2 3" xfId="5845" xr:uid="{00000000-0005-0000-0000-000057560000}"/>
    <cellStyle name="40% - Accent6 2 2 2 2 2 3 2" xfId="23041" xr:uid="{00000000-0005-0000-0000-000058560000}"/>
    <cellStyle name="40% - Accent6 2 2 2 2 2 4" xfId="19884" xr:uid="{00000000-0005-0000-0000-000059560000}"/>
    <cellStyle name="40% - Accent6 2 2 2 2 2 5" xfId="12640" xr:uid="{00000000-0005-0000-0000-00005A560000}"/>
    <cellStyle name="40% - Accent6 2 2 2 2 3" xfId="7844" xr:uid="{00000000-0005-0000-0000-00005B560000}"/>
    <cellStyle name="40% - Accent6 2 2 2 2 3 2" xfId="25040" xr:uid="{00000000-0005-0000-0000-00005C560000}"/>
    <cellStyle name="40% - Accent6 2 2 2 2 3 3" xfId="14639" xr:uid="{00000000-0005-0000-0000-00005D560000}"/>
    <cellStyle name="40% - Accent6 2 2 2 2 4" xfId="4236" xr:uid="{00000000-0005-0000-0000-00005E560000}"/>
    <cellStyle name="40% - Accent6 2 2 2 2 4 2" xfId="21432" xr:uid="{00000000-0005-0000-0000-00005F560000}"/>
    <cellStyle name="40% - Accent6 2 2 2 2 5" xfId="18275" xr:uid="{00000000-0005-0000-0000-000060560000}"/>
    <cellStyle name="40% - Accent6 2 2 2 2 6" xfId="11031" xr:uid="{00000000-0005-0000-0000-000061560000}"/>
    <cellStyle name="40% - Accent6 2 2 2 3" xfId="1483" xr:uid="{00000000-0005-0000-0000-000062560000}"/>
    <cellStyle name="40% - Accent6 2 2 2 3 2" xfId="3084" xr:uid="{00000000-0005-0000-0000-000063560000}"/>
    <cellStyle name="40% - Accent6 2 2 2 3 2 2" xfId="9849" xr:uid="{00000000-0005-0000-0000-000064560000}"/>
    <cellStyle name="40% - Accent6 2 2 2 3 2 2 2" xfId="27045" xr:uid="{00000000-0005-0000-0000-000065560000}"/>
    <cellStyle name="40% - Accent6 2 2 2 3 2 2 3" xfId="16644" xr:uid="{00000000-0005-0000-0000-000066560000}"/>
    <cellStyle name="40% - Accent6 2 2 2 3 2 3" xfId="6241" xr:uid="{00000000-0005-0000-0000-000067560000}"/>
    <cellStyle name="40% - Accent6 2 2 2 3 2 3 2" xfId="23437" xr:uid="{00000000-0005-0000-0000-000068560000}"/>
    <cellStyle name="40% - Accent6 2 2 2 3 2 4" xfId="20280" xr:uid="{00000000-0005-0000-0000-000069560000}"/>
    <cellStyle name="40% - Accent6 2 2 2 3 2 5" xfId="13036" xr:uid="{00000000-0005-0000-0000-00006A560000}"/>
    <cellStyle name="40% - Accent6 2 2 2 3 3" xfId="8252" xr:uid="{00000000-0005-0000-0000-00006B560000}"/>
    <cellStyle name="40% - Accent6 2 2 2 3 3 2" xfId="25448" xr:uid="{00000000-0005-0000-0000-00006C560000}"/>
    <cellStyle name="40% - Accent6 2 2 2 3 3 3" xfId="15047" xr:uid="{00000000-0005-0000-0000-00006D560000}"/>
    <cellStyle name="40% - Accent6 2 2 2 3 4" xfId="4644" xr:uid="{00000000-0005-0000-0000-00006E560000}"/>
    <cellStyle name="40% - Accent6 2 2 2 3 4 2" xfId="21840" xr:uid="{00000000-0005-0000-0000-00006F560000}"/>
    <cellStyle name="40% - Accent6 2 2 2 3 5" xfId="18683" xr:uid="{00000000-0005-0000-0000-000070560000}"/>
    <cellStyle name="40% - Accent6 2 2 2 3 6" xfId="11439" xr:uid="{00000000-0005-0000-0000-000071560000}"/>
    <cellStyle name="40% - Accent6 2 2 2 4" xfId="1891" xr:uid="{00000000-0005-0000-0000-000072560000}"/>
    <cellStyle name="40% - Accent6 2 2 2 4 2" xfId="3480" xr:uid="{00000000-0005-0000-0000-000073560000}"/>
    <cellStyle name="40% - Accent6 2 2 2 4 2 2" xfId="10245" xr:uid="{00000000-0005-0000-0000-000074560000}"/>
    <cellStyle name="40% - Accent6 2 2 2 4 2 2 2" xfId="27441" xr:uid="{00000000-0005-0000-0000-000075560000}"/>
    <cellStyle name="40% - Accent6 2 2 2 4 2 2 3" xfId="17040" xr:uid="{00000000-0005-0000-0000-000076560000}"/>
    <cellStyle name="40% - Accent6 2 2 2 4 2 3" xfId="6637" xr:uid="{00000000-0005-0000-0000-000077560000}"/>
    <cellStyle name="40% - Accent6 2 2 2 4 2 3 2" xfId="23833" xr:uid="{00000000-0005-0000-0000-000078560000}"/>
    <cellStyle name="40% - Accent6 2 2 2 4 2 4" xfId="20676" xr:uid="{00000000-0005-0000-0000-000079560000}"/>
    <cellStyle name="40% - Accent6 2 2 2 4 2 5" xfId="13432" xr:uid="{00000000-0005-0000-0000-00007A560000}"/>
    <cellStyle name="40% - Accent6 2 2 2 4 3" xfId="8660" xr:uid="{00000000-0005-0000-0000-00007B560000}"/>
    <cellStyle name="40% - Accent6 2 2 2 4 3 2" xfId="25856" xr:uid="{00000000-0005-0000-0000-00007C560000}"/>
    <cellStyle name="40% - Accent6 2 2 2 4 3 3" xfId="15455" xr:uid="{00000000-0005-0000-0000-00007D560000}"/>
    <cellStyle name="40% - Accent6 2 2 2 4 4" xfId="5052" xr:uid="{00000000-0005-0000-0000-00007E560000}"/>
    <cellStyle name="40% - Accent6 2 2 2 4 4 2" xfId="22248" xr:uid="{00000000-0005-0000-0000-00007F560000}"/>
    <cellStyle name="40% - Accent6 2 2 2 4 5" xfId="19091" xr:uid="{00000000-0005-0000-0000-000080560000}"/>
    <cellStyle name="40% - Accent6 2 2 2 4 6" xfId="11847" xr:uid="{00000000-0005-0000-0000-000081560000}"/>
    <cellStyle name="40% - Accent6 2 2 2 5" xfId="2250" xr:uid="{00000000-0005-0000-0000-000082560000}"/>
    <cellStyle name="40% - Accent6 2 2 2 5 2" xfId="9016" xr:uid="{00000000-0005-0000-0000-000083560000}"/>
    <cellStyle name="40% - Accent6 2 2 2 5 2 2" xfId="26212" xr:uid="{00000000-0005-0000-0000-000084560000}"/>
    <cellStyle name="40% - Accent6 2 2 2 5 2 3" xfId="15811" xr:uid="{00000000-0005-0000-0000-000085560000}"/>
    <cellStyle name="40% - Accent6 2 2 2 5 3" xfId="5408" xr:uid="{00000000-0005-0000-0000-000086560000}"/>
    <cellStyle name="40% - Accent6 2 2 2 5 3 2" xfId="22604" xr:uid="{00000000-0005-0000-0000-000087560000}"/>
    <cellStyle name="40% - Accent6 2 2 2 5 4" xfId="19447" xr:uid="{00000000-0005-0000-0000-000088560000}"/>
    <cellStyle name="40% - Accent6 2 2 2 5 5" xfId="12203" xr:uid="{00000000-0005-0000-0000-000089560000}"/>
    <cellStyle name="40% - Accent6 2 2 2 6" xfId="667" xr:uid="{00000000-0005-0000-0000-00008A560000}"/>
    <cellStyle name="40% - Accent6 2 2 2 6 2" xfId="7436" xr:uid="{00000000-0005-0000-0000-00008B560000}"/>
    <cellStyle name="40% - Accent6 2 2 2 6 2 2" xfId="24632" xr:uid="{00000000-0005-0000-0000-00008C560000}"/>
    <cellStyle name="40% - Accent6 2 2 2 6 3" xfId="17867" xr:uid="{00000000-0005-0000-0000-00008D560000}"/>
    <cellStyle name="40% - Accent6 2 2 2 6 4" xfId="14231" xr:uid="{00000000-0005-0000-0000-00008E560000}"/>
    <cellStyle name="40% - Accent6 2 2 2 7" xfId="7069" xr:uid="{00000000-0005-0000-0000-00008F560000}"/>
    <cellStyle name="40% - Accent6 2 2 2 7 2" xfId="24265" xr:uid="{00000000-0005-0000-0000-000090560000}"/>
    <cellStyle name="40% - Accent6 2 2 2 7 3" xfId="13864" xr:uid="{00000000-0005-0000-0000-000091560000}"/>
    <cellStyle name="40% - Accent6 2 2 2 8" xfId="3828" xr:uid="{00000000-0005-0000-0000-000092560000}"/>
    <cellStyle name="40% - Accent6 2 2 2 8 2" xfId="21024" xr:uid="{00000000-0005-0000-0000-000093560000}"/>
    <cellStyle name="40% - Accent6 2 2 2 9" xfId="17500" xr:uid="{00000000-0005-0000-0000-000094560000}"/>
    <cellStyle name="40% - Accent6 2 2 3" xfId="398" xr:uid="{00000000-0005-0000-0000-000095560000}"/>
    <cellStyle name="40% - Accent6 2 2 3 10" xfId="27933" xr:uid="{00000000-0005-0000-0000-000096560000}"/>
    <cellStyle name="40% - Accent6 2 2 3 11" xfId="10721" xr:uid="{00000000-0005-0000-0000-000097560000}"/>
    <cellStyle name="40% - Accent6 2 2 3 2" xfId="1173" xr:uid="{00000000-0005-0000-0000-000098560000}"/>
    <cellStyle name="40% - Accent6 2 2 3 2 2" xfId="2786" xr:uid="{00000000-0005-0000-0000-000099560000}"/>
    <cellStyle name="40% - Accent6 2 2 3 2 2 2" xfId="9551" xr:uid="{00000000-0005-0000-0000-00009A560000}"/>
    <cellStyle name="40% - Accent6 2 2 3 2 2 2 2" xfId="26747" xr:uid="{00000000-0005-0000-0000-00009B560000}"/>
    <cellStyle name="40% - Accent6 2 2 3 2 2 2 3" xfId="16346" xr:uid="{00000000-0005-0000-0000-00009C560000}"/>
    <cellStyle name="40% - Accent6 2 2 3 2 2 3" xfId="5943" xr:uid="{00000000-0005-0000-0000-00009D560000}"/>
    <cellStyle name="40% - Accent6 2 2 3 2 2 3 2" xfId="23139" xr:uid="{00000000-0005-0000-0000-00009E560000}"/>
    <cellStyle name="40% - Accent6 2 2 3 2 2 4" xfId="19982" xr:uid="{00000000-0005-0000-0000-00009F560000}"/>
    <cellStyle name="40% - Accent6 2 2 3 2 2 5" xfId="12738" xr:uid="{00000000-0005-0000-0000-0000A0560000}"/>
    <cellStyle name="40% - Accent6 2 2 3 2 3" xfId="7942" xr:uid="{00000000-0005-0000-0000-0000A1560000}"/>
    <cellStyle name="40% - Accent6 2 2 3 2 3 2" xfId="25138" xr:uid="{00000000-0005-0000-0000-0000A2560000}"/>
    <cellStyle name="40% - Accent6 2 2 3 2 3 3" xfId="14737" xr:uid="{00000000-0005-0000-0000-0000A3560000}"/>
    <cellStyle name="40% - Accent6 2 2 3 2 4" xfId="4334" xr:uid="{00000000-0005-0000-0000-0000A4560000}"/>
    <cellStyle name="40% - Accent6 2 2 3 2 4 2" xfId="21530" xr:uid="{00000000-0005-0000-0000-0000A5560000}"/>
    <cellStyle name="40% - Accent6 2 2 3 2 5" xfId="18373" xr:uid="{00000000-0005-0000-0000-0000A6560000}"/>
    <cellStyle name="40% - Accent6 2 2 3 2 6" xfId="11129" xr:uid="{00000000-0005-0000-0000-0000A7560000}"/>
    <cellStyle name="40% - Accent6 2 2 3 3" xfId="1581" xr:uid="{00000000-0005-0000-0000-0000A8560000}"/>
    <cellStyle name="40% - Accent6 2 2 3 3 2" xfId="3182" xr:uid="{00000000-0005-0000-0000-0000A9560000}"/>
    <cellStyle name="40% - Accent6 2 2 3 3 2 2" xfId="9947" xr:uid="{00000000-0005-0000-0000-0000AA560000}"/>
    <cellStyle name="40% - Accent6 2 2 3 3 2 2 2" xfId="27143" xr:uid="{00000000-0005-0000-0000-0000AB560000}"/>
    <cellStyle name="40% - Accent6 2 2 3 3 2 2 3" xfId="16742" xr:uid="{00000000-0005-0000-0000-0000AC560000}"/>
    <cellStyle name="40% - Accent6 2 2 3 3 2 3" xfId="6339" xr:uid="{00000000-0005-0000-0000-0000AD560000}"/>
    <cellStyle name="40% - Accent6 2 2 3 3 2 3 2" xfId="23535" xr:uid="{00000000-0005-0000-0000-0000AE560000}"/>
    <cellStyle name="40% - Accent6 2 2 3 3 2 4" xfId="20378" xr:uid="{00000000-0005-0000-0000-0000AF560000}"/>
    <cellStyle name="40% - Accent6 2 2 3 3 2 5" xfId="13134" xr:uid="{00000000-0005-0000-0000-0000B0560000}"/>
    <cellStyle name="40% - Accent6 2 2 3 3 3" xfId="8350" xr:uid="{00000000-0005-0000-0000-0000B1560000}"/>
    <cellStyle name="40% - Accent6 2 2 3 3 3 2" xfId="25546" xr:uid="{00000000-0005-0000-0000-0000B2560000}"/>
    <cellStyle name="40% - Accent6 2 2 3 3 3 3" xfId="15145" xr:uid="{00000000-0005-0000-0000-0000B3560000}"/>
    <cellStyle name="40% - Accent6 2 2 3 3 4" xfId="4742" xr:uid="{00000000-0005-0000-0000-0000B4560000}"/>
    <cellStyle name="40% - Accent6 2 2 3 3 4 2" xfId="21938" xr:uid="{00000000-0005-0000-0000-0000B5560000}"/>
    <cellStyle name="40% - Accent6 2 2 3 3 5" xfId="18781" xr:uid="{00000000-0005-0000-0000-0000B6560000}"/>
    <cellStyle name="40% - Accent6 2 2 3 3 6" xfId="11537" xr:uid="{00000000-0005-0000-0000-0000B7560000}"/>
    <cellStyle name="40% - Accent6 2 2 3 4" xfId="1989" xr:uid="{00000000-0005-0000-0000-0000B8560000}"/>
    <cellStyle name="40% - Accent6 2 2 3 4 2" xfId="3578" xr:uid="{00000000-0005-0000-0000-0000B9560000}"/>
    <cellStyle name="40% - Accent6 2 2 3 4 2 2" xfId="10343" xr:uid="{00000000-0005-0000-0000-0000BA560000}"/>
    <cellStyle name="40% - Accent6 2 2 3 4 2 2 2" xfId="27539" xr:uid="{00000000-0005-0000-0000-0000BB560000}"/>
    <cellStyle name="40% - Accent6 2 2 3 4 2 2 3" xfId="17138" xr:uid="{00000000-0005-0000-0000-0000BC560000}"/>
    <cellStyle name="40% - Accent6 2 2 3 4 2 3" xfId="6735" xr:uid="{00000000-0005-0000-0000-0000BD560000}"/>
    <cellStyle name="40% - Accent6 2 2 3 4 2 3 2" xfId="23931" xr:uid="{00000000-0005-0000-0000-0000BE560000}"/>
    <cellStyle name="40% - Accent6 2 2 3 4 2 4" xfId="20774" xr:uid="{00000000-0005-0000-0000-0000BF560000}"/>
    <cellStyle name="40% - Accent6 2 2 3 4 2 5" xfId="13530" xr:uid="{00000000-0005-0000-0000-0000C0560000}"/>
    <cellStyle name="40% - Accent6 2 2 3 4 3" xfId="8758" xr:uid="{00000000-0005-0000-0000-0000C1560000}"/>
    <cellStyle name="40% - Accent6 2 2 3 4 3 2" xfId="25954" xr:uid="{00000000-0005-0000-0000-0000C2560000}"/>
    <cellStyle name="40% - Accent6 2 2 3 4 3 3" xfId="15553" xr:uid="{00000000-0005-0000-0000-0000C3560000}"/>
    <cellStyle name="40% - Accent6 2 2 3 4 4" xfId="5150" xr:uid="{00000000-0005-0000-0000-0000C4560000}"/>
    <cellStyle name="40% - Accent6 2 2 3 4 4 2" xfId="22346" xr:uid="{00000000-0005-0000-0000-0000C5560000}"/>
    <cellStyle name="40% - Accent6 2 2 3 4 5" xfId="19189" xr:uid="{00000000-0005-0000-0000-0000C6560000}"/>
    <cellStyle name="40% - Accent6 2 2 3 4 6" xfId="11945" xr:uid="{00000000-0005-0000-0000-0000C7560000}"/>
    <cellStyle name="40% - Accent6 2 2 3 5" xfId="2348" xr:uid="{00000000-0005-0000-0000-0000C8560000}"/>
    <cellStyle name="40% - Accent6 2 2 3 5 2" xfId="9114" xr:uid="{00000000-0005-0000-0000-0000C9560000}"/>
    <cellStyle name="40% - Accent6 2 2 3 5 2 2" xfId="26310" xr:uid="{00000000-0005-0000-0000-0000CA560000}"/>
    <cellStyle name="40% - Accent6 2 2 3 5 2 3" xfId="15909" xr:uid="{00000000-0005-0000-0000-0000CB560000}"/>
    <cellStyle name="40% - Accent6 2 2 3 5 3" xfId="5506" xr:uid="{00000000-0005-0000-0000-0000CC560000}"/>
    <cellStyle name="40% - Accent6 2 2 3 5 3 2" xfId="22702" xr:uid="{00000000-0005-0000-0000-0000CD560000}"/>
    <cellStyle name="40% - Accent6 2 2 3 5 4" xfId="19545" xr:uid="{00000000-0005-0000-0000-0000CE560000}"/>
    <cellStyle name="40% - Accent6 2 2 3 5 5" xfId="12301" xr:uid="{00000000-0005-0000-0000-0000CF560000}"/>
    <cellStyle name="40% - Accent6 2 2 3 6" xfId="765" xr:uid="{00000000-0005-0000-0000-0000D0560000}"/>
    <cellStyle name="40% - Accent6 2 2 3 6 2" xfId="7534" xr:uid="{00000000-0005-0000-0000-0000D1560000}"/>
    <cellStyle name="40% - Accent6 2 2 3 6 2 2" xfId="24730" xr:uid="{00000000-0005-0000-0000-0000D2560000}"/>
    <cellStyle name="40% - Accent6 2 2 3 6 3" xfId="17965" xr:uid="{00000000-0005-0000-0000-0000D3560000}"/>
    <cellStyle name="40% - Accent6 2 2 3 6 4" xfId="14329" xr:uid="{00000000-0005-0000-0000-0000D4560000}"/>
    <cellStyle name="40% - Accent6 2 2 3 7" xfId="7167" xr:uid="{00000000-0005-0000-0000-0000D5560000}"/>
    <cellStyle name="40% - Accent6 2 2 3 7 2" xfId="24363" xr:uid="{00000000-0005-0000-0000-0000D6560000}"/>
    <cellStyle name="40% - Accent6 2 2 3 7 3" xfId="13962" xr:uid="{00000000-0005-0000-0000-0000D7560000}"/>
    <cellStyle name="40% - Accent6 2 2 3 8" xfId="3926" xr:uid="{00000000-0005-0000-0000-0000D8560000}"/>
    <cellStyle name="40% - Accent6 2 2 3 8 2" xfId="21122" xr:uid="{00000000-0005-0000-0000-0000D9560000}"/>
    <cellStyle name="40% - Accent6 2 2 3 9" xfId="17598" xr:uid="{00000000-0005-0000-0000-0000DA560000}"/>
    <cellStyle name="40% - Accent6 2 2 4" xfId="214" xr:uid="{00000000-0005-0000-0000-0000DB560000}"/>
    <cellStyle name="40% - Accent6 2 2 4 2" xfId="1397" xr:uid="{00000000-0005-0000-0000-0000DC560000}"/>
    <cellStyle name="40% - Accent6 2 2 4 2 2" xfId="2998" xr:uid="{00000000-0005-0000-0000-0000DD560000}"/>
    <cellStyle name="40% - Accent6 2 2 4 2 2 2" xfId="9763" xr:uid="{00000000-0005-0000-0000-0000DE560000}"/>
    <cellStyle name="40% - Accent6 2 2 4 2 2 2 2" xfId="26959" xr:uid="{00000000-0005-0000-0000-0000DF560000}"/>
    <cellStyle name="40% - Accent6 2 2 4 2 2 2 3" xfId="16558" xr:uid="{00000000-0005-0000-0000-0000E0560000}"/>
    <cellStyle name="40% - Accent6 2 2 4 2 2 3" xfId="6155" xr:uid="{00000000-0005-0000-0000-0000E1560000}"/>
    <cellStyle name="40% - Accent6 2 2 4 2 2 3 2" xfId="23351" xr:uid="{00000000-0005-0000-0000-0000E2560000}"/>
    <cellStyle name="40% - Accent6 2 2 4 2 2 4" xfId="20194" xr:uid="{00000000-0005-0000-0000-0000E3560000}"/>
    <cellStyle name="40% - Accent6 2 2 4 2 2 5" xfId="12950" xr:uid="{00000000-0005-0000-0000-0000E4560000}"/>
    <cellStyle name="40% - Accent6 2 2 4 2 3" xfId="8166" xr:uid="{00000000-0005-0000-0000-0000E5560000}"/>
    <cellStyle name="40% - Accent6 2 2 4 2 3 2" xfId="25362" xr:uid="{00000000-0005-0000-0000-0000E6560000}"/>
    <cellStyle name="40% - Accent6 2 2 4 2 3 3" xfId="14961" xr:uid="{00000000-0005-0000-0000-0000E7560000}"/>
    <cellStyle name="40% - Accent6 2 2 4 2 4" xfId="4558" xr:uid="{00000000-0005-0000-0000-0000E8560000}"/>
    <cellStyle name="40% - Accent6 2 2 4 2 4 2" xfId="21754" xr:uid="{00000000-0005-0000-0000-0000E9560000}"/>
    <cellStyle name="40% - Accent6 2 2 4 2 5" xfId="18597" xr:uid="{00000000-0005-0000-0000-0000EA560000}"/>
    <cellStyle name="40% - Accent6 2 2 4 2 6" xfId="11353" xr:uid="{00000000-0005-0000-0000-0000EB560000}"/>
    <cellStyle name="40% - Accent6 2 2 4 3" xfId="1805" xr:uid="{00000000-0005-0000-0000-0000EC560000}"/>
    <cellStyle name="40% - Accent6 2 2 4 3 2" xfId="3394" xr:uid="{00000000-0005-0000-0000-0000ED560000}"/>
    <cellStyle name="40% - Accent6 2 2 4 3 2 2" xfId="10159" xr:uid="{00000000-0005-0000-0000-0000EE560000}"/>
    <cellStyle name="40% - Accent6 2 2 4 3 2 2 2" xfId="27355" xr:uid="{00000000-0005-0000-0000-0000EF560000}"/>
    <cellStyle name="40% - Accent6 2 2 4 3 2 2 3" xfId="16954" xr:uid="{00000000-0005-0000-0000-0000F0560000}"/>
    <cellStyle name="40% - Accent6 2 2 4 3 2 3" xfId="6551" xr:uid="{00000000-0005-0000-0000-0000F1560000}"/>
    <cellStyle name="40% - Accent6 2 2 4 3 2 3 2" xfId="23747" xr:uid="{00000000-0005-0000-0000-0000F2560000}"/>
    <cellStyle name="40% - Accent6 2 2 4 3 2 4" xfId="20590" xr:uid="{00000000-0005-0000-0000-0000F3560000}"/>
    <cellStyle name="40% - Accent6 2 2 4 3 2 5" xfId="13346" xr:uid="{00000000-0005-0000-0000-0000F4560000}"/>
    <cellStyle name="40% - Accent6 2 2 4 3 3" xfId="8574" xr:uid="{00000000-0005-0000-0000-0000F5560000}"/>
    <cellStyle name="40% - Accent6 2 2 4 3 3 2" xfId="25770" xr:uid="{00000000-0005-0000-0000-0000F6560000}"/>
    <cellStyle name="40% - Accent6 2 2 4 3 3 3" xfId="15369" xr:uid="{00000000-0005-0000-0000-0000F7560000}"/>
    <cellStyle name="40% - Accent6 2 2 4 3 4" xfId="4966" xr:uid="{00000000-0005-0000-0000-0000F8560000}"/>
    <cellStyle name="40% - Accent6 2 2 4 3 4 2" xfId="22162" xr:uid="{00000000-0005-0000-0000-0000F9560000}"/>
    <cellStyle name="40% - Accent6 2 2 4 3 5" xfId="19005" xr:uid="{00000000-0005-0000-0000-0000FA560000}"/>
    <cellStyle name="40% - Accent6 2 2 4 3 6" xfId="11761" xr:uid="{00000000-0005-0000-0000-0000FB560000}"/>
    <cellStyle name="40% - Accent6 2 2 4 4" xfId="2483" xr:uid="{00000000-0005-0000-0000-0000FC560000}"/>
    <cellStyle name="40% - Accent6 2 2 4 4 2" xfId="9248" xr:uid="{00000000-0005-0000-0000-0000FD560000}"/>
    <cellStyle name="40% - Accent6 2 2 4 4 2 2" xfId="26444" xr:uid="{00000000-0005-0000-0000-0000FE560000}"/>
    <cellStyle name="40% - Accent6 2 2 4 4 2 3" xfId="16043" xr:uid="{00000000-0005-0000-0000-0000FF560000}"/>
    <cellStyle name="40% - Accent6 2 2 4 4 3" xfId="5640" xr:uid="{00000000-0005-0000-0000-000000570000}"/>
    <cellStyle name="40% - Accent6 2 2 4 4 3 2" xfId="22836" xr:uid="{00000000-0005-0000-0000-000001570000}"/>
    <cellStyle name="40% - Accent6 2 2 4 4 4" xfId="19679" xr:uid="{00000000-0005-0000-0000-000002570000}"/>
    <cellStyle name="40% - Accent6 2 2 4 4 5" xfId="12435" xr:uid="{00000000-0005-0000-0000-000003570000}"/>
    <cellStyle name="40% - Accent6 2 2 4 5" xfId="989" xr:uid="{00000000-0005-0000-0000-000004570000}"/>
    <cellStyle name="40% - Accent6 2 2 4 5 2" xfId="7758" xr:uid="{00000000-0005-0000-0000-000005570000}"/>
    <cellStyle name="40% - Accent6 2 2 4 5 2 2" xfId="24954" xr:uid="{00000000-0005-0000-0000-000006570000}"/>
    <cellStyle name="40% - Accent6 2 2 4 5 3" xfId="18189" xr:uid="{00000000-0005-0000-0000-000007570000}"/>
    <cellStyle name="40% - Accent6 2 2 4 5 4" xfId="14553" xr:uid="{00000000-0005-0000-0000-000008570000}"/>
    <cellStyle name="40% - Accent6 2 2 4 6" xfId="6983" xr:uid="{00000000-0005-0000-0000-000009570000}"/>
    <cellStyle name="40% - Accent6 2 2 4 6 2" xfId="24179" xr:uid="{00000000-0005-0000-0000-00000A570000}"/>
    <cellStyle name="40% - Accent6 2 2 4 6 3" xfId="13778" xr:uid="{00000000-0005-0000-0000-00000B570000}"/>
    <cellStyle name="40% - Accent6 2 2 4 7" xfId="4150" xr:uid="{00000000-0005-0000-0000-00000C570000}"/>
    <cellStyle name="40% - Accent6 2 2 4 7 2" xfId="21346" xr:uid="{00000000-0005-0000-0000-00000D570000}"/>
    <cellStyle name="40% - Accent6 2 2 4 8" xfId="17414" xr:uid="{00000000-0005-0000-0000-00000E570000}"/>
    <cellStyle name="40% - Accent6 2 2 4 9" xfId="10945" xr:uid="{00000000-0005-0000-0000-00000F570000}"/>
    <cellStyle name="40% - Accent6 2 2 5" xfId="877" xr:uid="{00000000-0005-0000-0000-000010570000}"/>
    <cellStyle name="40% - Accent6 2 2 5 2" xfId="2575" xr:uid="{00000000-0005-0000-0000-000011570000}"/>
    <cellStyle name="40% - Accent6 2 2 5 2 2" xfId="9340" xr:uid="{00000000-0005-0000-0000-000012570000}"/>
    <cellStyle name="40% - Accent6 2 2 5 2 2 2" xfId="26536" xr:uid="{00000000-0005-0000-0000-000013570000}"/>
    <cellStyle name="40% - Accent6 2 2 5 2 2 3" xfId="16135" xr:uid="{00000000-0005-0000-0000-000014570000}"/>
    <cellStyle name="40% - Accent6 2 2 5 2 3" xfId="5732" xr:uid="{00000000-0005-0000-0000-000015570000}"/>
    <cellStyle name="40% - Accent6 2 2 5 2 3 2" xfId="22928" xr:uid="{00000000-0005-0000-0000-000016570000}"/>
    <cellStyle name="40% - Accent6 2 2 5 2 4" xfId="19771" xr:uid="{00000000-0005-0000-0000-000017570000}"/>
    <cellStyle name="40% - Accent6 2 2 5 2 5" xfId="12527" xr:uid="{00000000-0005-0000-0000-000018570000}"/>
    <cellStyle name="40% - Accent6 2 2 5 3" xfId="7646" xr:uid="{00000000-0005-0000-0000-000019570000}"/>
    <cellStyle name="40% - Accent6 2 2 5 3 2" xfId="24842" xr:uid="{00000000-0005-0000-0000-00001A570000}"/>
    <cellStyle name="40% - Accent6 2 2 5 3 3" xfId="14441" xr:uid="{00000000-0005-0000-0000-00001B570000}"/>
    <cellStyle name="40% - Accent6 2 2 5 4" xfId="4038" xr:uid="{00000000-0005-0000-0000-00001C570000}"/>
    <cellStyle name="40% - Accent6 2 2 5 4 2" xfId="21234" xr:uid="{00000000-0005-0000-0000-00001D570000}"/>
    <cellStyle name="40% - Accent6 2 2 5 5" xfId="18077" xr:uid="{00000000-0005-0000-0000-00001E570000}"/>
    <cellStyle name="40% - Accent6 2 2 5 6" xfId="10833" xr:uid="{00000000-0005-0000-0000-00001F570000}"/>
    <cellStyle name="40% - Accent6 2 2 6" xfId="1285" xr:uid="{00000000-0005-0000-0000-000020570000}"/>
    <cellStyle name="40% - Accent6 2 2 6 2" xfId="2886" xr:uid="{00000000-0005-0000-0000-000021570000}"/>
    <cellStyle name="40% - Accent6 2 2 6 2 2" xfId="9651" xr:uid="{00000000-0005-0000-0000-000022570000}"/>
    <cellStyle name="40% - Accent6 2 2 6 2 2 2" xfId="26847" xr:uid="{00000000-0005-0000-0000-000023570000}"/>
    <cellStyle name="40% - Accent6 2 2 6 2 2 3" xfId="16446" xr:uid="{00000000-0005-0000-0000-000024570000}"/>
    <cellStyle name="40% - Accent6 2 2 6 2 3" xfId="6043" xr:uid="{00000000-0005-0000-0000-000025570000}"/>
    <cellStyle name="40% - Accent6 2 2 6 2 3 2" xfId="23239" xr:uid="{00000000-0005-0000-0000-000026570000}"/>
    <cellStyle name="40% - Accent6 2 2 6 2 4" xfId="20082" xr:uid="{00000000-0005-0000-0000-000027570000}"/>
    <cellStyle name="40% - Accent6 2 2 6 2 5" xfId="12838" xr:uid="{00000000-0005-0000-0000-000028570000}"/>
    <cellStyle name="40% - Accent6 2 2 6 3" xfId="8054" xr:uid="{00000000-0005-0000-0000-000029570000}"/>
    <cellStyle name="40% - Accent6 2 2 6 3 2" xfId="25250" xr:uid="{00000000-0005-0000-0000-00002A570000}"/>
    <cellStyle name="40% - Accent6 2 2 6 3 3" xfId="14849" xr:uid="{00000000-0005-0000-0000-00002B570000}"/>
    <cellStyle name="40% - Accent6 2 2 6 4" xfId="4446" xr:uid="{00000000-0005-0000-0000-00002C570000}"/>
    <cellStyle name="40% - Accent6 2 2 6 4 2" xfId="21642" xr:uid="{00000000-0005-0000-0000-00002D570000}"/>
    <cellStyle name="40% - Accent6 2 2 6 5" xfId="18485" xr:uid="{00000000-0005-0000-0000-00002E570000}"/>
    <cellStyle name="40% - Accent6 2 2 6 6" xfId="11241" xr:uid="{00000000-0005-0000-0000-00002F570000}"/>
    <cellStyle name="40% - Accent6 2 2 7" xfId="1693" xr:uid="{00000000-0005-0000-0000-000030570000}"/>
    <cellStyle name="40% - Accent6 2 2 7 2" xfId="3282" xr:uid="{00000000-0005-0000-0000-000031570000}"/>
    <cellStyle name="40% - Accent6 2 2 7 2 2" xfId="10047" xr:uid="{00000000-0005-0000-0000-000032570000}"/>
    <cellStyle name="40% - Accent6 2 2 7 2 2 2" xfId="27243" xr:uid="{00000000-0005-0000-0000-000033570000}"/>
    <cellStyle name="40% - Accent6 2 2 7 2 2 3" xfId="16842" xr:uid="{00000000-0005-0000-0000-000034570000}"/>
    <cellStyle name="40% - Accent6 2 2 7 2 3" xfId="6439" xr:uid="{00000000-0005-0000-0000-000035570000}"/>
    <cellStyle name="40% - Accent6 2 2 7 2 3 2" xfId="23635" xr:uid="{00000000-0005-0000-0000-000036570000}"/>
    <cellStyle name="40% - Accent6 2 2 7 2 4" xfId="20478" xr:uid="{00000000-0005-0000-0000-000037570000}"/>
    <cellStyle name="40% - Accent6 2 2 7 2 5" xfId="13234" xr:uid="{00000000-0005-0000-0000-000038570000}"/>
    <cellStyle name="40% - Accent6 2 2 7 3" xfId="8462" xr:uid="{00000000-0005-0000-0000-000039570000}"/>
    <cellStyle name="40% - Accent6 2 2 7 3 2" xfId="25658" xr:uid="{00000000-0005-0000-0000-00003A570000}"/>
    <cellStyle name="40% - Accent6 2 2 7 3 3" xfId="15257" xr:uid="{00000000-0005-0000-0000-00003B570000}"/>
    <cellStyle name="40% - Accent6 2 2 7 4" xfId="4854" xr:uid="{00000000-0005-0000-0000-00003C570000}"/>
    <cellStyle name="40% - Accent6 2 2 7 4 2" xfId="22050" xr:uid="{00000000-0005-0000-0000-00003D570000}"/>
    <cellStyle name="40% - Accent6 2 2 7 5" xfId="18893" xr:uid="{00000000-0005-0000-0000-00003E570000}"/>
    <cellStyle name="40% - Accent6 2 2 7 6" xfId="11649" xr:uid="{00000000-0005-0000-0000-00003F570000}"/>
    <cellStyle name="40% - Accent6 2 2 8" xfId="2164" xr:uid="{00000000-0005-0000-0000-000040570000}"/>
    <cellStyle name="40% - Accent6 2 2 8 2" xfId="8930" xr:uid="{00000000-0005-0000-0000-000041570000}"/>
    <cellStyle name="40% - Accent6 2 2 8 2 2" xfId="26126" xr:uid="{00000000-0005-0000-0000-000042570000}"/>
    <cellStyle name="40% - Accent6 2 2 8 2 3" xfId="15725" xr:uid="{00000000-0005-0000-0000-000043570000}"/>
    <cellStyle name="40% - Accent6 2 2 8 3" xfId="5322" xr:uid="{00000000-0005-0000-0000-000044570000}"/>
    <cellStyle name="40% - Accent6 2 2 8 3 2" xfId="22518" xr:uid="{00000000-0005-0000-0000-000045570000}"/>
    <cellStyle name="40% - Accent6 2 2 8 4" xfId="19361" xr:uid="{00000000-0005-0000-0000-000046570000}"/>
    <cellStyle name="40% - Accent6 2 2 8 5" xfId="12117" xr:uid="{00000000-0005-0000-0000-000047570000}"/>
    <cellStyle name="40% - Accent6 2 2 9" xfId="581" xr:uid="{00000000-0005-0000-0000-000048570000}"/>
    <cellStyle name="40% - Accent6 2 2 9 2" xfId="7350" xr:uid="{00000000-0005-0000-0000-000049570000}"/>
    <cellStyle name="40% - Accent6 2 2 9 2 2" xfId="24546" xr:uid="{00000000-0005-0000-0000-00004A570000}"/>
    <cellStyle name="40% - Accent6 2 2 9 3" xfId="17781" xr:uid="{00000000-0005-0000-0000-00004B570000}"/>
    <cellStyle name="40% - Accent6 2 2 9 4" xfId="14145" xr:uid="{00000000-0005-0000-0000-00004C570000}"/>
    <cellStyle name="40% - Accent6 2 3" xfId="124" xr:uid="{00000000-0005-0000-0000-00004D570000}"/>
    <cellStyle name="40% - Accent6 2 3 10" xfId="6899" xr:uid="{00000000-0005-0000-0000-00004E570000}"/>
    <cellStyle name="40% - Accent6 2 3 10 2" xfId="24095" xr:uid="{00000000-0005-0000-0000-00004F570000}"/>
    <cellStyle name="40% - Accent6 2 3 10 3" xfId="13694" xr:uid="{00000000-0005-0000-0000-000050570000}"/>
    <cellStyle name="40% - Accent6 2 3 11" xfId="3770" xr:uid="{00000000-0005-0000-0000-000051570000}"/>
    <cellStyle name="40% - Accent6 2 3 11 2" xfId="20966" xr:uid="{00000000-0005-0000-0000-000052570000}"/>
    <cellStyle name="40% - Accent6 2 3 12" xfId="17330" xr:uid="{00000000-0005-0000-0000-000053570000}"/>
    <cellStyle name="40% - Accent6 2 3 13" xfId="27777" xr:uid="{00000000-0005-0000-0000-000054570000}"/>
    <cellStyle name="40% - Accent6 2 3 14" xfId="10565" xr:uid="{00000000-0005-0000-0000-000055570000}"/>
    <cellStyle name="40% - Accent6 2 3 2" xfId="328" xr:uid="{00000000-0005-0000-0000-000056570000}"/>
    <cellStyle name="40% - Accent6 2 3 2 10" xfId="27863" xr:uid="{00000000-0005-0000-0000-000057570000}"/>
    <cellStyle name="40% - Accent6 2 3 2 11" xfId="10651" xr:uid="{00000000-0005-0000-0000-000058570000}"/>
    <cellStyle name="40% - Accent6 2 3 2 2" xfId="1103" xr:uid="{00000000-0005-0000-0000-000059570000}"/>
    <cellStyle name="40% - Accent6 2 3 2 2 2" xfId="2716" xr:uid="{00000000-0005-0000-0000-00005A570000}"/>
    <cellStyle name="40% - Accent6 2 3 2 2 2 2" xfId="9481" xr:uid="{00000000-0005-0000-0000-00005B570000}"/>
    <cellStyle name="40% - Accent6 2 3 2 2 2 2 2" xfId="26677" xr:uid="{00000000-0005-0000-0000-00005C570000}"/>
    <cellStyle name="40% - Accent6 2 3 2 2 2 2 3" xfId="16276" xr:uid="{00000000-0005-0000-0000-00005D570000}"/>
    <cellStyle name="40% - Accent6 2 3 2 2 2 3" xfId="5873" xr:uid="{00000000-0005-0000-0000-00005E570000}"/>
    <cellStyle name="40% - Accent6 2 3 2 2 2 3 2" xfId="23069" xr:uid="{00000000-0005-0000-0000-00005F570000}"/>
    <cellStyle name="40% - Accent6 2 3 2 2 2 4" xfId="19912" xr:uid="{00000000-0005-0000-0000-000060570000}"/>
    <cellStyle name="40% - Accent6 2 3 2 2 2 5" xfId="12668" xr:uid="{00000000-0005-0000-0000-000061570000}"/>
    <cellStyle name="40% - Accent6 2 3 2 2 3" xfId="7872" xr:uid="{00000000-0005-0000-0000-000062570000}"/>
    <cellStyle name="40% - Accent6 2 3 2 2 3 2" xfId="25068" xr:uid="{00000000-0005-0000-0000-000063570000}"/>
    <cellStyle name="40% - Accent6 2 3 2 2 3 3" xfId="14667" xr:uid="{00000000-0005-0000-0000-000064570000}"/>
    <cellStyle name="40% - Accent6 2 3 2 2 4" xfId="4264" xr:uid="{00000000-0005-0000-0000-000065570000}"/>
    <cellStyle name="40% - Accent6 2 3 2 2 4 2" xfId="21460" xr:uid="{00000000-0005-0000-0000-000066570000}"/>
    <cellStyle name="40% - Accent6 2 3 2 2 5" xfId="18303" xr:uid="{00000000-0005-0000-0000-000067570000}"/>
    <cellStyle name="40% - Accent6 2 3 2 2 6" xfId="11059" xr:uid="{00000000-0005-0000-0000-000068570000}"/>
    <cellStyle name="40% - Accent6 2 3 2 3" xfId="1511" xr:uid="{00000000-0005-0000-0000-000069570000}"/>
    <cellStyle name="40% - Accent6 2 3 2 3 2" xfId="3112" xr:uid="{00000000-0005-0000-0000-00006A570000}"/>
    <cellStyle name="40% - Accent6 2 3 2 3 2 2" xfId="9877" xr:uid="{00000000-0005-0000-0000-00006B570000}"/>
    <cellStyle name="40% - Accent6 2 3 2 3 2 2 2" xfId="27073" xr:uid="{00000000-0005-0000-0000-00006C570000}"/>
    <cellStyle name="40% - Accent6 2 3 2 3 2 2 3" xfId="16672" xr:uid="{00000000-0005-0000-0000-00006D570000}"/>
    <cellStyle name="40% - Accent6 2 3 2 3 2 3" xfId="6269" xr:uid="{00000000-0005-0000-0000-00006E570000}"/>
    <cellStyle name="40% - Accent6 2 3 2 3 2 3 2" xfId="23465" xr:uid="{00000000-0005-0000-0000-00006F570000}"/>
    <cellStyle name="40% - Accent6 2 3 2 3 2 4" xfId="20308" xr:uid="{00000000-0005-0000-0000-000070570000}"/>
    <cellStyle name="40% - Accent6 2 3 2 3 2 5" xfId="13064" xr:uid="{00000000-0005-0000-0000-000071570000}"/>
    <cellStyle name="40% - Accent6 2 3 2 3 3" xfId="8280" xr:uid="{00000000-0005-0000-0000-000072570000}"/>
    <cellStyle name="40% - Accent6 2 3 2 3 3 2" xfId="25476" xr:uid="{00000000-0005-0000-0000-000073570000}"/>
    <cellStyle name="40% - Accent6 2 3 2 3 3 3" xfId="15075" xr:uid="{00000000-0005-0000-0000-000074570000}"/>
    <cellStyle name="40% - Accent6 2 3 2 3 4" xfId="4672" xr:uid="{00000000-0005-0000-0000-000075570000}"/>
    <cellStyle name="40% - Accent6 2 3 2 3 4 2" xfId="21868" xr:uid="{00000000-0005-0000-0000-000076570000}"/>
    <cellStyle name="40% - Accent6 2 3 2 3 5" xfId="18711" xr:uid="{00000000-0005-0000-0000-000077570000}"/>
    <cellStyle name="40% - Accent6 2 3 2 3 6" xfId="11467" xr:uid="{00000000-0005-0000-0000-000078570000}"/>
    <cellStyle name="40% - Accent6 2 3 2 4" xfId="1919" xr:uid="{00000000-0005-0000-0000-000079570000}"/>
    <cellStyle name="40% - Accent6 2 3 2 4 2" xfId="3508" xr:uid="{00000000-0005-0000-0000-00007A570000}"/>
    <cellStyle name="40% - Accent6 2 3 2 4 2 2" xfId="10273" xr:uid="{00000000-0005-0000-0000-00007B570000}"/>
    <cellStyle name="40% - Accent6 2 3 2 4 2 2 2" xfId="27469" xr:uid="{00000000-0005-0000-0000-00007C570000}"/>
    <cellStyle name="40% - Accent6 2 3 2 4 2 2 3" xfId="17068" xr:uid="{00000000-0005-0000-0000-00007D570000}"/>
    <cellStyle name="40% - Accent6 2 3 2 4 2 3" xfId="6665" xr:uid="{00000000-0005-0000-0000-00007E570000}"/>
    <cellStyle name="40% - Accent6 2 3 2 4 2 3 2" xfId="23861" xr:uid="{00000000-0005-0000-0000-00007F570000}"/>
    <cellStyle name="40% - Accent6 2 3 2 4 2 4" xfId="20704" xr:uid="{00000000-0005-0000-0000-000080570000}"/>
    <cellStyle name="40% - Accent6 2 3 2 4 2 5" xfId="13460" xr:uid="{00000000-0005-0000-0000-000081570000}"/>
    <cellStyle name="40% - Accent6 2 3 2 4 3" xfId="8688" xr:uid="{00000000-0005-0000-0000-000082570000}"/>
    <cellStyle name="40% - Accent6 2 3 2 4 3 2" xfId="25884" xr:uid="{00000000-0005-0000-0000-000083570000}"/>
    <cellStyle name="40% - Accent6 2 3 2 4 3 3" xfId="15483" xr:uid="{00000000-0005-0000-0000-000084570000}"/>
    <cellStyle name="40% - Accent6 2 3 2 4 4" xfId="5080" xr:uid="{00000000-0005-0000-0000-000085570000}"/>
    <cellStyle name="40% - Accent6 2 3 2 4 4 2" xfId="22276" xr:uid="{00000000-0005-0000-0000-000086570000}"/>
    <cellStyle name="40% - Accent6 2 3 2 4 5" xfId="19119" xr:uid="{00000000-0005-0000-0000-000087570000}"/>
    <cellStyle name="40% - Accent6 2 3 2 4 6" xfId="11875" xr:uid="{00000000-0005-0000-0000-000088570000}"/>
    <cellStyle name="40% - Accent6 2 3 2 5" xfId="2278" xr:uid="{00000000-0005-0000-0000-000089570000}"/>
    <cellStyle name="40% - Accent6 2 3 2 5 2" xfId="9044" xr:uid="{00000000-0005-0000-0000-00008A570000}"/>
    <cellStyle name="40% - Accent6 2 3 2 5 2 2" xfId="26240" xr:uid="{00000000-0005-0000-0000-00008B570000}"/>
    <cellStyle name="40% - Accent6 2 3 2 5 2 3" xfId="15839" xr:uid="{00000000-0005-0000-0000-00008C570000}"/>
    <cellStyle name="40% - Accent6 2 3 2 5 3" xfId="5436" xr:uid="{00000000-0005-0000-0000-00008D570000}"/>
    <cellStyle name="40% - Accent6 2 3 2 5 3 2" xfId="22632" xr:uid="{00000000-0005-0000-0000-00008E570000}"/>
    <cellStyle name="40% - Accent6 2 3 2 5 4" xfId="19475" xr:uid="{00000000-0005-0000-0000-00008F570000}"/>
    <cellStyle name="40% - Accent6 2 3 2 5 5" xfId="12231" xr:uid="{00000000-0005-0000-0000-000090570000}"/>
    <cellStyle name="40% - Accent6 2 3 2 6" xfId="695" xr:uid="{00000000-0005-0000-0000-000091570000}"/>
    <cellStyle name="40% - Accent6 2 3 2 6 2" xfId="7464" xr:uid="{00000000-0005-0000-0000-000092570000}"/>
    <cellStyle name="40% - Accent6 2 3 2 6 2 2" xfId="24660" xr:uid="{00000000-0005-0000-0000-000093570000}"/>
    <cellStyle name="40% - Accent6 2 3 2 6 3" xfId="17895" xr:uid="{00000000-0005-0000-0000-000094570000}"/>
    <cellStyle name="40% - Accent6 2 3 2 6 4" xfId="14259" xr:uid="{00000000-0005-0000-0000-000095570000}"/>
    <cellStyle name="40% - Accent6 2 3 2 7" xfId="7097" xr:uid="{00000000-0005-0000-0000-000096570000}"/>
    <cellStyle name="40% - Accent6 2 3 2 7 2" xfId="24293" xr:uid="{00000000-0005-0000-0000-000097570000}"/>
    <cellStyle name="40% - Accent6 2 3 2 7 3" xfId="13892" xr:uid="{00000000-0005-0000-0000-000098570000}"/>
    <cellStyle name="40% - Accent6 2 3 2 8" xfId="3856" xr:uid="{00000000-0005-0000-0000-000099570000}"/>
    <cellStyle name="40% - Accent6 2 3 2 8 2" xfId="21052" xr:uid="{00000000-0005-0000-0000-00009A570000}"/>
    <cellStyle name="40% - Accent6 2 3 2 9" xfId="17528" xr:uid="{00000000-0005-0000-0000-00009B570000}"/>
    <cellStyle name="40% - Accent6 2 3 3" xfId="426" xr:uid="{00000000-0005-0000-0000-00009C570000}"/>
    <cellStyle name="40% - Accent6 2 3 3 10" xfId="27961" xr:uid="{00000000-0005-0000-0000-00009D570000}"/>
    <cellStyle name="40% - Accent6 2 3 3 11" xfId="10749" xr:uid="{00000000-0005-0000-0000-00009E570000}"/>
    <cellStyle name="40% - Accent6 2 3 3 2" xfId="1201" xr:uid="{00000000-0005-0000-0000-00009F570000}"/>
    <cellStyle name="40% - Accent6 2 3 3 2 2" xfId="2814" xr:uid="{00000000-0005-0000-0000-0000A0570000}"/>
    <cellStyle name="40% - Accent6 2 3 3 2 2 2" xfId="9579" xr:uid="{00000000-0005-0000-0000-0000A1570000}"/>
    <cellStyle name="40% - Accent6 2 3 3 2 2 2 2" xfId="26775" xr:uid="{00000000-0005-0000-0000-0000A2570000}"/>
    <cellStyle name="40% - Accent6 2 3 3 2 2 2 3" xfId="16374" xr:uid="{00000000-0005-0000-0000-0000A3570000}"/>
    <cellStyle name="40% - Accent6 2 3 3 2 2 3" xfId="5971" xr:uid="{00000000-0005-0000-0000-0000A4570000}"/>
    <cellStyle name="40% - Accent6 2 3 3 2 2 3 2" xfId="23167" xr:uid="{00000000-0005-0000-0000-0000A5570000}"/>
    <cellStyle name="40% - Accent6 2 3 3 2 2 4" xfId="20010" xr:uid="{00000000-0005-0000-0000-0000A6570000}"/>
    <cellStyle name="40% - Accent6 2 3 3 2 2 5" xfId="12766" xr:uid="{00000000-0005-0000-0000-0000A7570000}"/>
    <cellStyle name="40% - Accent6 2 3 3 2 3" xfId="7970" xr:uid="{00000000-0005-0000-0000-0000A8570000}"/>
    <cellStyle name="40% - Accent6 2 3 3 2 3 2" xfId="25166" xr:uid="{00000000-0005-0000-0000-0000A9570000}"/>
    <cellStyle name="40% - Accent6 2 3 3 2 3 3" xfId="14765" xr:uid="{00000000-0005-0000-0000-0000AA570000}"/>
    <cellStyle name="40% - Accent6 2 3 3 2 4" xfId="4362" xr:uid="{00000000-0005-0000-0000-0000AB570000}"/>
    <cellStyle name="40% - Accent6 2 3 3 2 4 2" xfId="21558" xr:uid="{00000000-0005-0000-0000-0000AC570000}"/>
    <cellStyle name="40% - Accent6 2 3 3 2 5" xfId="18401" xr:uid="{00000000-0005-0000-0000-0000AD570000}"/>
    <cellStyle name="40% - Accent6 2 3 3 2 6" xfId="11157" xr:uid="{00000000-0005-0000-0000-0000AE570000}"/>
    <cellStyle name="40% - Accent6 2 3 3 3" xfId="1609" xr:uid="{00000000-0005-0000-0000-0000AF570000}"/>
    <cellStyle name="40% - Accent6 2 3 3 3 2" xfId="3210" xr:uid="{00000000-0005-0000-0000-0000B0570000}"/>
    <cellStyle name="40% - Accent6 2 3 3 3 2 2" xfId="9975" xr:uid="{00000000-0005-0000-0000-0000B1570000}"/>
    <cellStyle name="40% - Accent6 2 3 3 3 2 2 2" xfId="27171" xr:uid="{00000000-0005-0000-0000-0000B2570000}"/>
    <cellStyle name="40% - Accent6 2 3 3 3 2 2 3" xfId="16770" xr:uid="{00000000-0005-0000-0000-0000B3570000}"/>
    <cellStyle name="40% - Accent6 2 3 3 3 2 3" xfId="6367" xr:uid="{00000000-0005-0000-0000-0000B4570000}"/>
    <cellStyle name="40% - Accent6 2 3 3 3 2 3 2" xfId="23563" xr:uid="{00000000-0005-0000-0000-0000B5570000}"/>
    <cellStyle name="40% - Accent6 2 3 3 3 2 4" xfId="20406" xr:uid="{00000000-0005-0000-0000-0000B6570000}"/>
    <cellStyle name="40% - Accent6 2 3 3 3 2 5" xfId="13162" xr:uid="{00000000-0005-0000-0000-0000B7570000}"/>
    <cellStyle name="40% - Accent6 2 3 3 3 3" xfId="8378" xr:uid="{00000000-0005-0000-0000-0000B8570000}"/>
    <cellStyle name="40% - Accent6 2 3 3 3 3 2" xfId="25574" xr:uid="{00000000-0005-0000-0000-0000B9570000}"/>
    <cellStyle name="40% - Accent6 2 3 3 3 3 3" xfId="15173" xr:uid="{00000000-0005-0000-0000-0000BA570000}"/>
    <cellStyle name="40% - Accent6 2 3 3 3 4" xfId="4770" xr:uid="{00000000-0005-0000-0000-0000BB570000}"/>
    <cellStyle name="40% - Accent6 2 3 3 3 4 2" xfId="21966" xr:uid="{00000000-0005-0000-0000-0000BC570000}"/>
    <cellStyle name="40% - Accent6 2 3 3 3 5" xfId="18809" xr:uid="{00000000-0005-0000-0000-0000BD570000}"/>
    <cellStyle name="40% - Accent6 2 3 3 3 6" xfId="11565" xr:uid="{00000000-0005-0000-0000-0000BE570000}"/>
    <cellStyle name="40% - Accent6 2 3 3 4" xfId="2017" xr:uid="{00000000-0005-0000-0000-0000BF570000}"/>
    <cellStyle name="40% - Accent6 2 3 3 4 2" xfId="3606" xr:uid="{00000000-0005-0000-0000-0000C0570000}"/>
    <cellStyle name="40% - Accent6 2 3 3 4 2 2" xfId="10371" xr:uid="{00000000-0005-0000-0000-0000C1570000}"/>
    <cellStyle name="40% - Accent6 2 3 3 4 2 2 2" xfId="27567" xr:uid="{00000000-0005-0000-0000-0000C2570000}"/>
    <cellStyle name="40% - Accent6 2 3 3 4 2 2 3" xfId="17166" xr:uid="{00000000-0005-0000-0000-0000C3570000}"/>
    <cellStyle name="40% - Accent6 2 3 3 4 2 3" xfId="6763" xr:uid="{00000000-0005-0000-0000-0000C4570000}"/>
    <cellStyle name="40% - Accent6 2 3 3 4 2 3 2" xfId="23959" xr:uid="{00000000-0005-0000-0000-0000C5570000}"/>
    <cellStyle name="40% - Accent6 2 3 3 4 2 4" xfId="20802" xr:uid="{00000000-0005-0000-0000-0000C6570000}"/>
    <cellStyle name="40% - Accent6 2 3 3 4 2 5" xfId="13558" xr:uid="{00000000-0005-0000-0000-0000C7570000}"/>
    <cellStyle name="40% - Accent6 2 3 3 4 3" xfId="8786" xr:uid="{00000000-0005-0000-0000-0000C8570000}"/>
    <cellStyle name="40% - Accent6 2 3 3 4 3 2" xfId="25982" xr:uid="{00000000-0005-0000-0000-0000C9570000}"/>
    <cellStyle name="40% - Accent6 2 3 3 4 3 3" xfId="15581" xr:uid="{00000000-0005-0000-0000-0000CA570000}"/>
    <cellStyle name="40% - Accent6 2 3 3 4 4" xfId="5178" xr:uid="{00000000-0005-0000-0000-0000CB570000}"/>
    <cellStyle name="40% - Accent6 2 3 3 4 4 2" xfId="22374" xr:uid="{00000000-0005-0000-0000-0000CC570000}"/>
    <cellStyle name="40% - Accent6 2 3 3 4 5" xfId="19217" xr:uid="{00000000-0005-0000-0000-0000CD570000}"/>
    <cellStyle name="40% - Accent6 2 3 3 4 6" xfId="11973" xr:uid="{00000000-0005-0000-0000-0000CE570000}"/>
    <cellStyle name="40% - Accent6 2 3 3 5" xfId="2376" xr:uid="{00000000-0005-0000-0000-0000CF570000}"/>
    <cellStyle name="40% - Accent6 2 3 3 5 2" xfId="9142" xr:uid="{00000000-0005-0000-0000-0000D0570000}"/>
    <cellStyle name="40% - Accent6 2 3 3 5 2 2" xfId="26338" xr:uid="{00000000-0005-0000-0000-0000D1570000}"/>
    <cellStyle name="40% - Accent6 2 3 3 5 2 3" xfId="15937" xr:uid="{00000000-0005-0000-0000-0000D2570000}"/>
    <cellStyle name="40% - Accent6 2 3 3 5 3" xfId="5534" xr:uid="{00000000-0005-0000-0000-0000D3570000}"/>
    <cellStyle name="40% - Accent6 2 3 3 5 3 2" xfId="22730" xr:uid="{00000000-0005-0000-0000-0000D4570000}"/>
    <cellStyle name="40% - Accent6 2 3 3 5 4" xfId="19573" xr:uid="{00000000-0005-0000-0000-0000D5570000}"/>
    <cellStyle name="40% - Accent6 2 3 3 5 5" xfId="12329" xr:uid="{00000000-0005-0000-0000-0000D6570000}"/>
    <cellStyle name="40% - Accent6 2 3 3 6" xfId="793" xr:uid="{00000000-0005-0000-0000-0000D7570000}"/>
    <cellStyle name="40% - Accent6 2 3 3 6 2" xfId="7562" xr:uid="{00000000-0005-0000-0000-0000D8570000}"/>
    <cellStyle name="40% - Accent6 2 3 3 6 2 2" xfId="24758" xr:uid="{00000000-0005-0000-0000-0000D9570000}"/>
    <cellStyle name="40% - Accent6 2 3 3 6 3" xfId="17993" xr:uid="{00000000-0005-0000-0000-0000DA570000}"/>
    <cellStyle name="40% - Accent6 2 3 3 6 4" xfId="14357" xr:uid="{00000000-0005-0000-0000-0000DB570000}"/>
    <cellStyle name="40% - Accent6 2 3 3 7" xfId="7195" xr:uid="{00000000-0005-0000-0000-0000DC570000}"/>
    <cellStyle name="40% - Accent6 2 3 3 7 2" xfId="24391" xr:uid="{00000000-0005-0000-0000-0000DD570000}"/>
    <cellStyle name="40% - Accent6 2 3 3 7 3" xfId="13990" xr:uid="{00000000-0005-0000-0000-0000DE570000}"/>
    <cellStyle name="40% - Accent6 2 3 3 8" xfId="3954" xr:uid="{00000000-0005-0000-0000-0000DF570000}"/>
    <cellStyle name="40% - Accent6 2 3 3 8 2" xfId="21150" xr:uid="{00000000-0005-0000-0000-0000E0570000}"/>
    <cellStyle name="40% - Accent6 2 3 3 9" xfId="17626" xr:uid="{00000000-0005-0000-0000-0000E1570000}"/>
    <cellStyle name="40% - Accent6 2 3 4" xfId="242" xr:uid="{00000000-0005-0000-0000-0000E2570000}"/>
    <cellStyle name="40% - Accent6 2 3 4 2" xfId="1425" xr:uid="{00000000-0005-0000-0000-0000E3570000}"/>
    <cellStyle name="40% - Accent6 2 3 4 2 2" xfId="3026" xr:uid="{00000000-0005-0000-0000-0000E4570000}"/>
    <cellStyle name="40% - Accent6 2 3 4 2 2 2" xfId="9791" xr:uid="{00000000-0005-0000-0000-0000E5570000}"/>
    <cellStyle name="40% - Accent6 2 3 4 2 2 2 2" xfId="26987" xr:uid="{00000000-0005-0000-0000-0000E6570000}"/>
    <cellStyle name="40% - Accent6 2 3 4 2 2 2 3" xfId="16586" xr:uid="{00000000-0005-0000-0000-0000E7570000}"/>
    <cellStyle name="40% - Accent6 2 3 4 2 2 3" xfId="6183" xr:uid="{00000000-0005-0000-0000-0000E8570000}"/>
    <cellStyle name="40% - Accent6 2 3 4 2 2 3 2" xfId="23379" xr:uid="{00000000-0005-0000-0000-0000E9570000}"/>
    <cellStyle name="40% - Accent6 2 3 4 2 2 4" xfId="20222" xr:uid="{00000000-0005-0000-0000-0000EA570000}"/>
    <cellStyle name="40% - Accent6 2 3 4 2 2 5" xfId="12978" xr:uid="{00000000-0005-0000-0000-0000EB570000}"/>
    <cellStyle name="40% - Accent6 2 3 4 2 3" xfId="8194" xr:uid="{00000000-0005-0000-0000-0000EC570000}"/>
    <cellStyle name="40% - Accent6 2 3 4 2 3 2" xfId="25390" xr:uid="{00000000-0005-0000-0000-0000ED570000}"/>
    <cellStyle name="40% - Accent6 2 3 4 2 3 3" xfId="14989" xr:uid="{00000000-0005-0000-0000-0000EE570000}"/>
    <cellStyle name="40% - Accent6 2 3 4 2 4" xfId="4586" xr:uid="{00000000-0005-0000-0000-0000EF570000}"/>
    <cellStyle name="40% - Accent6 2 3 4 2 4 2" xfId="21782" xr:uid="{00000000-0005-0000-0000-0000F0570000}"/>
    <cellStyle name="40% - Accent6 2 3 4 2 5" xfId="18625" xr:uid="{00000000-0005-0000-0000-0000F1570000}"/>
    <cellStyle name="40% - Accent6 2 3 4 2 6" xfId="11381" xr:uid="{00000000-0005-0000-0000-0000F2570000}"/>
    <cellStyle name="40% - Accent6 2 3 4 3" xfId="1833" xr:uid="{00000000-0005-0000-0000-0000F3570000}"/>
    <cellStyle name="40% - Accent6 2 3 4 3 2" xfId="3422" xr:uid="{00000000-0005-0000-0000-0000F4570000}"/>
    <cellStyle name="40% - Accent6 2 3 4 3 2 2" xfId="10187" xr:uid="{00000000-0005-0000-0000-0000F5570000}"/>
    <cellStyle name="40% - Accent6 2 3 4 3 2 2 2" xfId="27383" xr:uid="{00000000-0005-0000-0000-0000F6570000}"/>
    <cellStyle name="40% - Accent6 2 3 4 3 2 2 3" xfId="16982" xr:uid="{00000000-0005-0000-0000-0000F7570000}"/>
    <cellStyle name="40% - Accent6 2 3 4 3 2 3" xfId="6579" xr:uid="{00000000-0005-0000-0000-0000F8570000}"/>
    <cellStyle name="40% - Accent6 2 3 4 3 2 3 2" xfId="23775" xr:uid="{00000000-0005-0000-0000-0000F9570000}"/>
    <cellStyle name="40% - Accent6 2 3 4 3 2 4" xfId="20618" xr:uid="{00000000-0005-0000-0000-0000FA570000}"/>
    <cellStyle name="40% - Accent6 2 3 4 3 2 5" xfId="13374" xr:uid="{00000000-0005-0000-0000-0000FB570000}"/>
    <cellStyle name="40% - Accent6 2 3 4 3 3" xfId="8602" xr:uid="{00000000-0005-0000-0000-0000FC570000}"/>
    <cellStyle name="40% - Accent6 2 3 4 3 3 2" xfId="25798" xr:uid="{00000000-0005-0000-0000-0000FD570000}"/>
    <cellStyle name="40% - Accent6 2 3 4 3 3 3" xfId="15397" xr:uid="{00000000-0005-0000-0000-0000FE570000}"/>
    <cellStyle name="40% - Accent6 2 3 4 3 4" xfId="4994" xr:uid="{00000000-0005-0000-0000-0000FF570000}"/>
    <cellStyle name="40% - Accent6 2 3 4 3 4 2" xfId="22190" xr:uid="{00000000-0005-0000-0000-000000580000}"/>
    <cellStyle name="40% - Accent6 2 3 4 3 5" xfId="19033" xr:uid="{00000000-0005-0000-0000-000001580000}"/>
    <cellStyle name="40% - Accent6 2 3 4 3 6" xfId="11789" xr:uid="{00000000-0005-0000-0000-000002580000}"/>
    <cellStyle name="40% - Accent6 2 3 4 4" xfId="2427" xr:uid="{00000000-0005-0000-0000-000003580000}"/>
    <cellStyle name="40% - Accent6 2 3 4 4 2" xfId="9192" xr:uid="{00000000-0005-0000-0000-000004580000}"/>
    <cellStyle name="40% - Accent6 2 3 4 4 2 2" xfId="26388" xr:uid="{00000000-0005-0000-0000-000005580000}"/>
    <cellStyle name="40% - Accent6 2 3 4 4 2 3" xfId="15987" xr:uid="{00000000-0005-0000-0000-000006580000}"/>
    <cellStyle name="40% - Accent6 2 3 4 4 3" xfId="5584" xr:uid="{00000000-0005-0000-0000-000007580000}"/>
    <cellStyle name="40% - Accent6 2 3 4 4 3 2" xfId="22780" xr:uid="{00000000-0005-0000-0000-000008580000}"/>
    <cellStyle name="40% - Accent6 2 3 4 4 4" xfId="19623" xr:uid="{00000000-0005-0000-0000-000009580000}"/>
    <cellStyle name="40% - Accent6 2 3 4 4 5" xfId="12379" xr:uid="{00000000-0005-0000-0000-00000A580000}"/>
    <cellStyle name="40% - Accent6 2 3 4 5" xfId="1017" xr:uid="{00000000-0005-0000-0000-00000B580000}"/>
    <cellStyle name="40% - Accent6 2 3 4 5 2" xfId="7786" xr:uid="{00000000-0005-0000-0000-00000C580000}"/>
    <cellStyle name="40% - Accent6 2 3 4 5 2 2" xfId="24982" xr:uid="{00000000-0005-0000-0000-00000D580000}"/>
    <cellStyle name="40% - Accent6 2 3 4 5 3" xfId="18217" xr:uid="{00000000-0005-0000-0000-00000E580000}"/>
    <cellStyle name="40% - Accent6 2 3 4 5 4" xfId="14581" xr:uid="{00000000-0005-0000-0000-00000F580000}"/>
    <cellStyle name="40% - Accent6 2 3 4 6" xfId="7011" xr:uid="{00000000-0005-0000-0000-000010580000}"/>
    <cellStyle name="40% - Accent6 2 3 4 6 2" xfId="24207" xr:uid="{00000000-0005-0000-0000-000011580000}"/>
    <cellStyle name="40% - Accent6 2 3 4 6 3" xfId="13806" xr:uid="{00000000-0005-0000-0000-000012580000}"/>
    <cellStyle name="40% - Accent6 2 3 4 7" xfId="4178" xr:uid="{00000000-0005-0000-0000-000013580000}"/>
    <cellStyle name="40% - Accent6 2 3 4 7 2" xfId="21374" xr:uid="{00000000-0005-0000-0000-000014580000}"/>
    <cellStyle name="40% - Accent6 2 3 4 8" xfId="17442" xr:uid="{00000000-0005-0000-0000-000015580000}"/>
    <cellStyle name="40% - Accent6 2 3 4 9" xfId="10973" xr:uid="{00000000-0005-0000-0000-000016580000}"/>
    <cellStyle name="40% - Accent6 2 3 5" xfId="905" xr:uid="{00000000-0005-0000-0000-000017580000}"/>
    <cellStyle name="40% - Accent6 2 3 5 2" xfId="2603" xr:uid="{00000000-0005-0000-0000-000018580000}"/>
    <cellStyle name="40% - Accent6 2 3 5 2 2" xfId="9368" xr:uid="{00000000-0005-0000-0000-000019580000}"/>
    <cellStyle name="40% - Accent6 2 3 5 2 2 2" xfId="26564" xr:uid="{00000000-0005-0000-0000-00001A580000}"/>
    <cellStyle name="40% - Accent6 2 3 5 2 2 3" xfId="16163" xr:uid="{00000000-0005-0000-0000-00001B580000}"/>
    <cellStyle name="40% - Accent6 2 3 5 2 3" xfId="5760" xr:uid="{00000000-0005-0000-0000-00001C580000}"/>
    <cellStyle name="40% - Accent6 2 3 5 2 3 2" xfId="22956" xr:uid="{00000000-0005-0000-0000-00001D580000}"/>
    <cellStyle name="40% - Accent6 2 3 5 2 4" xfId="19799" xr:uid="{00000000-0005-0000-0000-00001E580000}"/>
    <cellStyle name="40% - Accent6 2 3 5 2 5" xfId="12555" xr:uid="{00000000-0005-0000-0000-00001F580000}"/>
    <cellStyle name="40% - Accent6 2 3 5 3" xfId="7674" xr:uid="{00000000-0005-0000-0000-000020580000}"/>
    <cellStyle name="40% - Accent6 2 3 5 3 2" xfId="24870" xr:uid="{00000000-0005-0000-0000-000021580000}"/>
    <cellStyle name="40% - Accent6 2 3 5 3 3" xfId="14469" xr:uid="{00000000-0005-0000-0000-000022580000}"/>
    <cellStyle name="40% - Accent6 2 3 5 4" xfId="4066" xr:uid="{00000000-0005-0000-0000-000023580000}"/>
    <cellStyle name="40% - Accent6 2 3 5 4 2" xfId="21262" xr:uid="{00000000-0005-0000-0000-000024580000}"/>
    <cellStyle name="40% - Accent6 2 3 5 5" xfId="18105" xr:uid="{00000000-0005-0000-0000-000025580000}"/>
    <cellStyle name="40% - Accent6 2 3 5 6" xfId="10861" xr:uid="{00000000-0005-0000-0000-000026580000}"/>
    <cellStyle name="40% - Accent6 2 3 6" xfId="1313" xr:uid="{00000000-0005-0000-0000-000027580000}"/>
    <cellStyle name="40% - Accent6 2 3 6 2" xfId="2914" xr:uid="{00000000-0005-0000-0000-000028580000}"/>
    <cellStyle name="40% - Accent6 2 3 6 2 2" xfId="9679" xr:uid="{00000000-0005-0000-0000-000029580000}"/>
    <cellStyle name="40% - Accent6 2 3 6 2 2 2" xfId="26875" xr:uid="{00000000-0005-0000-0000-00002A580000}"/>
    <cellStyle name="40% - Accent6 2 3 6 2 2 3" xfId="16474" xr:uid="{00000000-0005-0000-0000-00002B580000}"/>
    <cellStyle name="40% - Accent6 2 3 6 2 3" xfId="6071" xr:uid="{00000000-0005-0000-0000-00002C580000}"/>
    <cellStyle name="40% - Accent6 2 3 6 2 3 2" xfId="23267" xr:uid="{00000000-0005-0000-0000-00002D580000}"/>
    <cellStyle name="40% - Accent6 2 3 6 2 4" xfId="20110" xr:uid="{00000000-0005-0000-0000-00002E580000}"/>
    <cellStyle name="40% - Accent6 2 3 6 2 5" xfId="12866" xr:uid="{00000000-0005-0000-0000-00002F580000}"/>
    <cellStyle name="40% - Accent6 2 3 6 3" xfId="8082" xr:uid="{00000000-0005-0000-0000-000030580000}"/>
    <cellStyle name="40% - Accent6 2 3 6 3 2" xfId="25278" xr:uid="{00000000-0005-0000-0000-000031580000}"/>
    <cellStyle name="40% - Accent6 2 3 6 3 3" xfId="14877" xr:uid="{00000000-0005-0000-0000-000032580000}"/>
    <cellStyle name="40% - Accent6 2 3 6 4" xfId="4474" xr:uid="{00000000-0005-0000-0000-000033580000}"/>
    <cellStyle name="40% - Accent6 2 3 6 4 2" xfId="21670" xr:uid="{00000000-0005-0000-0000-000034580000}"/>
    <cellStyle name="40% - Accent6 2 3 6 5" xfId="18513" xr:uid="{00000000-0005-0000-0000-000035580000}"/>
    <cellStyle name="40% - Accent6 2 3 6 6" xfId="11269" xr:uid="{00000000-0005-0000-0000-000036580000}"/>
    <cellStyle name="40% - Accent6 2 3 7" xfId="1721" xr:uid="{00000000-0005-0000-0000-000037580000}"/>
    <cellStyle name="40% - Accent6 2 3 7 2" xfId="3310" xr:uid="{00000000-0005-0000-0000-000038580000}"/>
    <cellStyle name="40% - Accent6 2 3 7 2 2" xfId="10075" xr:uid="{00000000-0005-0000-0000-000039580000}"/>
    <cellStyle name="40% - Accent6 2 3 7 2 2 2" xfId="27271" xr:uid="{00000000-0005-0000-0000-00003A580000}"/>
    <cellStyle name="40% - Accent6 2 3 7 2 2 3" xfId="16870" xr:uid="{00000000-0005-0000-0000-00003B580000}"/>
    <cellStyle name="40% - Accent6 2 3 7 2 3" xfId="6467" xr:uid="{00000000-0005-0000-0000-00003C580000}"/>
    <cellStyle name="40% - Accent6 2 3 7 2 3 2" xfId="23663" xr:uid="{00000000-0005-0000-0000-00003D580000}"/>
    <cellStyle name="40% - Accent6 2 3 7 2 4" xfId="20506" xr:uid="{00000000-0005-0000-0000-00003E580000}"/>
    <cellStyle name="40% - Accent6 2 3 7 2 5" xfId="13262" xr:uid="{00000000-0005-0000-0000-00003F580000}"/>
    <cellStyle name="40% - Accent6 2 3 7 3" xfId="8490" xr:uid="{00000000-0005-0000-0000-000040580000}"/>
    <cellStyle name="40% - Accent6 2 3 7 3 2" xfId="25686" xr:uid="{00000000-0005-0000-0000-000041580000}"/>
    <cellStyle name="40% - Accent6 2 3 7 3 3" xfId="15285" xr:uid="{00000000-0005-0000-0000-000042580000}"/>
    <cellStyle name="40% - Accent6 2 3 7 4" xfId="4882" xr:uid="{00000000-0005-0000-0000-000043580000}"/>
    <cellStyle name="40% - Accent6 2 3 7 4 2" xfId="22078" xr:uid="{00000000-0005-0000-0000-000044580000}"/>
    <cellStyle name="40% - Accent6 2 3 7 5" xfId="18921" xr:uid="{00000000-0005-0000-0000-000045580000}"/>
    <cellStyle name="40% - Accent6 2 3 7 6" xfId="11677" xr:uid="{00000000-0005-0000-0000-000046580000}"/>
    <cellStyle name="40% - Accent6 2 3 8" xfId="2192" xr:uid="{00000000-0005-0000-0000-000047580000}"/>
    <cellStyle name="40% - Accent6 2 3 8 2" xfId="8958" xr:uid="{00000000-0005-0000-0000-000048580000}"/>
    <cellStyle name="40% - Accent6 2 3 8 2 2" xfId="26154" xr:uid="{00000000-0005-0000-0000-000049580000}"/>
    <cellStyle name="40% - Accent6 2 3 8 2 3" xfId="15753" xr:uid="{00000000-0005-0000-0000-00004A580000}"/>
    <cellStyle name="40% - Accent6 2 3 8 3" xfId="5350" xr:uid="{00000000-0005-0000-0000-00004B580000}"/>
    <cellStyle name="40% - Accent6 2 3 8 3 2" xfId="22546" xr:uid="{00000000-0005-0000-0000-00004C580000}"/>
    <cellStyle name="40% - Accent6 2 3 8 4" xfId="19389" xr:uid="{00000000-0005-0000-0000-00004D580000}"/>
    <cellStyle name="40% - Accent6 2 3 8 5" xfId="12145" xr:uid="{00000000-0005-0000-0000-00004E580000}"/>
    <cellStyle name="40% - Accent6 2 3 9" xfId="609" xr:uid="{00000000-0005-0000-0000-00004F580000}"/>
    <cellStyle name="40% - Accent6 2 3 9 2" xfId="7378" xr:uid="{00000000-0005-0000-0000-000050580000}"/>
    <cellStyle name="40% - Accent6 2 3 9 2 2" xfId="24574" xr:uid="{00000000-0005-0000-0000-000051580000}"/>
    <cellStyle name="40% - Accent6 2 3 9 3" xfId="17809" xr:uid="{00000000-0005-0000-0000-000052580000}"/>
    <cellStyle name="40% - Accent6 2 3 9 4" xfId="14173" xr:uid="{00000000-0005-0000-0000-000053580000}"/>
    <cellStyle name="40% - Accent6 2 4" xfId="182" xr:uid="{00000000-0005-0000-0000-000054580000}"/>
    <cellStyle name="40% - Accent6 2 4 10" xfId="27719" xr:uid="{00000000-0005-0000-0000-000055580000}"/>
    <cellStyle name="40% - Accent6 2 4 11" xfId="10507" xr:uid="{00000000-0005-0000-0000-000056580000}"/>
    <cellStyle name="40% - Accent6 2 4 2" xfId="959" xr:uid="{00000000-0005-0000-0000-000057580000}"/>
    <cellStyle name="40% - Accent6 2 4 2 2" xfId="2629" xr:uid="{00000000-0005-0000-0000-000058580000}"/>
    <cellStyle name="40% - Accent6 2 4 2 2 2" xfId="9394" xr:uid="{00000000-0005-0000-0000-000059580000}"/>
    <cellStyle name="40% - Accent6 2 4 2 2 2 2" xfId="26590" xr:uid="{00000000-0005-0000-0000-00005A580000}"/>
    <cellStyle name="40% - Accent6 2 4 2 2 2 3" xfId="16189" xr:uid="{00000000-0005-0000-0000-00005B580000}"/>
    <cellStyle name="40% - Accent6 2 4 2 2 3" xfId="5786" xr:uid="{00000000-0005-0000-0000-00005C580000}"/>
    <cellStyle name="40% - Accent6 2 4 2 2 3 2" xfId="22982" xr:uid="{00000000-0005-0000-0000-00005D580000}"/>
    <cellStyle name="40% - Accent6 2 4 2 2 4" xfId="19825" xr:uid="{00000000-0005-0000-0000-00005E580000}"/>
    <cellStyle name="40% - Accent6 2 4 2 2 5" xfId="12581" xr:uid="{00000000-0005-0000-0000-00005F580000}"/>
    <cellStyle name="40% - Accent6 2 4 2 3" xfId="7728" xr:uid="{00000000-0005-0000-0000-000060580000}"/>
    <cellStyle name="40% - Accent6 2 4 2 3 2" xfId="24924" xr:uid="{00000000-0005-0000-0000-000061580000}"/>
    <cellStyle name="40% - Accent6 2 4 2 3 3" xfId="14523" xr:uid="{00000000-0005-0000-0000-000062580000}"/>
    <cellStyle name="40% - Accent6 2 4 2 4" xfId="4120" xr:uid="{00000000-0005-0000-0000-000063580000}"/>
    <cellStyle name="40% - Accent6 2 4 2 4 2" xfId="21316" xr:uid="{00000000-0005-0000-0000-000064580000}"/>
    <cellStyle name="40% - Accent6 2 4 2 5" xfId="18159" xr:uid="{00000000-0005-0000-0000-000065580000}"/>
    <cellStyle name="40% - Accent6 2 4 2 6" xfId="10915" xr:uid="{00000000-0005-0000-0000-000066580000}"/>
    <cellStyle name="40% - Accent6 2 4 3" xfId="1367" xr:uid="{00000000-0005-0000-0000-000067580000}"/>
    <cellStyle name="40% - Accent6 2 4 3 2" xfId="2968" xr:uid="{00000000-0005-0000-0000-000068580000}"/>
    <cellStyle name="40% - Accent6 2 4 3 2 2" xfId="9733" xr:uid="{00000000-0005-0000-0000-000069580000}"/>
    <cellStyle name="40% - Accent6 2 4 3 2 2 2" xfId="26929" xr:uid="{00000000-0005-0000-0000-00006A580000}"/>
    <cellStyle name="40% - Accent6 2 4 3 2 2 3" xfId="16528" xr:uid="{00000000-0005-0000-0000-00006B580000}"/>
    <cellStyle name="40% - Accent6 2 4 3 2 3" xfId="6125" xr:uid="{00000000-0005-0000-0000-00006C580000}"/>
    <cellStyle name="40% - Accent6 2 4 3 2 3 2" xfId="23321" xr:uid="{00000000-0005-0000-0000-00006D580000}"/>
    <cellStyle name="40% - Accent6 2 4 3 2 4" xfId="20164" xr:uid="{00000000-0005-0000-0000-00006E580000}"/>
    <cellStyle name="40% - Accent6 2 4 3 2 5" xfId="12920" xr:uid="{00000000-0005-0000-0000-00006F580000}"/>
    <cellStyle name="40% - Accent6 2 4 3 3" xfId="8136" xr:uid="{00000000-0005-0000-0000-000070580000}"/>
    <cellStyle name="40% - Accent6 2 4 3 3 2" xfId="25332" xr:uid="{00000000-0005-0000-0000-000071580000}"/>
    <cellStyle name="40% - Accent6 2 4 3 3 3" xfId="14931" xr:uid="{00000000-0005-0000-0000-000072580000}"/>
    <cellStyle name="40% - Accent6 2 4 3 4" xfId="4528" xr:uid="{00000000-0005-0000-0000-000073580000}"/>
    <cellStyle name="40% - Accent6 2 4 3 4 2" xfId="21724" xr:uid="{00000000-0005-0000-0000-000074580000}"/>
    <cellStyle name="40% - Accent6 2 4 3 5" xfId="18567" xr:uid="{00000000-0005-0000-0000-000075580000}"/>
    <cellStyle name="40% - Accent6 2 4 3 6" xfId="11323" xr:uid="{00000000-0005-0000-0000-000076580000}"/>
    <cellStyle name="40% - Accent6 2 4 4" xfId="1775" xr:uid="{00000000-0005-0000-0000-000077580000}"/>
    <cellStyle name="40% - Accent6 2 4 4 2" xfId="3364" xr:uid="{00000000-0005-0000-0000-000078580000}"/>
    <cellStyle name="40% - Accent6 2 4 4 2 2" xfId="10129" xr:uid="{00000000-0005-0000-0000-000079580000}"/>
    <cellStyle name="40% - Accent6 2 4 4 2 2 2" xfId="27325" xr:uid="{00000000-0005-0000-0000-00007A580000}"/>
    <cellStyle name="40% - Accent6 2 4 4 2 2 3" xfId="16924" xr:uid="{00000000-0005-0000-0000-00007B580000}"/>
    <cellStyle name="40% - Accent6 2 4 4 2 3" xfId="6521" xr:uid="{00000000-0005-0000-0000-00007C580000}"/>
    <cellStyle name="40% - Accent6 2 4 4 2 3 2" xfId="23717" xr:uid="{00000000-0005-0000-0000-00007D580000}"/>
    <cellStyle name="40% - Accent6 2 4 4 2 4" xfId="20560" xr:uid="{00000000-0005-0000-0000-00007E580000}"/>
    <cellStyle name="40% - Accent6 2 4 4 2 5" xfId="13316" xr:uid="{00000000-0005-0000-0000-00007F580000}"/>
    <cellStyle name="40% - Accent6 2 4 4 3" xfId="8544" xr:uid="{00000000-0005-0000-0000-000080580000}"/>
    <cellStyle name="40% - Accent6 2 4 4 3 2" xfId="25740" xr:uid="{00000000-0005-0000-0000-000081580000}"/>
    <cellStyle name="40% - Accent6 2 4 4 3 3" xfId="15339" xr:uid="{00000000-0005-0000-0000-000082580000}"/>
    <cellStyle name="40% - Accent6 2 4 4 4" xfId="4936" xr:uid="{00000000-0005-0000-0000-000083580000}"/>
    <cellStyle name="40% - Accent6 2 4 4 4 2" xfId="22132" xr:uid="{00000000-0005-0000-0000-000084580000}"/>
    <cellStyle name="40% - Accent6 2 4 4 5" xfId="18975" xr:uid="{00000000-0005-0000-0000-000085580000}"/>
    <cellStyle name="40% - Accent6 2 4 4 6" xfId="11731" xr:uid="{00000000-0005-0000-0000-000086580000}"/>
    <cellStyle name="40% - Accent6 2 4 5" xfId="2134" xr:uid="{00000000-0005-0000-0000-000087580000}"/>
    <cellStyle name="40% - Accent6 2 4 5 2" xfId="8900" xr:uid="{00000000-0005-0000-0000-000088580000}"/>
    <cellStyle name="40% - Accent6 2 4 5 2 2" xfId="26096" xr:uid="{00000000-0005-0000-0000-000089580000}"/>
    <cellStyle name="40% - Accent6 2 4 5 2 3" xfId="15695" xr:uid="{00000000-0005-0000-0000-00008A580000}"/>
    <cellStyle name="40% - Accent6 2 4 5 3" xfId="5292" xr:uid="{00000000-0005-0000-0000-00008B580000}"/>
    <cellStyle name="40% - Accent6 2 4 5 3 2" xfId="22488" xr:uid="{00000000-0005-0000-0000-00008C580000}"/>
    <cellStyle name="40% - Accent6 2 4 5 4" xfId="19331" xr:uid="{00000000-0005-0000-0000-00008D580000}"/>
    <cellStyle name="40% - Accent6 2 4 5 5" xfId="12087" xr:uid="{00000000-0005-0000-0000-00008E580000}"/>
    <cellStyle name="40% - Accent6 2 4 6" xfId="551" xr:uid="{00000000-0005-0000-0000-00008F580000}"/>
    <cellStyle name="40% - Accent6 2 4 6 2" xfId="7320" xr:uid="{00000000-0005-0000-0000-000090580000}"/>
    <cellStyle name="40% - Accent6 2 4 6 2 2" xfId="24516" xr:uid="{00000000-0005-0000-0000-000091580000}"/>
    <cellStyle name="40% - Accent6 2 4 6 3" xfId="17751" xr:uid="{00000000-0005-0000-0000-000092580000}"/>
    <cellStyle name="40% - Accent6 2 4 6 4" xfId="14115" xr:uid="{00000000-0005-0000-0000-000093580000}"/>
    <cellStyle name="40% - Accent6 2 4 7" xfId="6953" xr:uid="{00000000-0005-0000-0000-000094580000}"/>
    <cellStyle name="40% - Accent6 2 4 7 2" xfId="24149" xr:uid="{00000000-0005-0000-0000-000095580000}"/>
    <cellStyle name="40% - Accent6 2 4 7 3" xfId="13748" xr:uid="{00000000-0005-0000-0000-000096580000}"/>
    <cellStyle name="40% - Accent6 2 4 8" xfId="3712" xr:uid="{00000000-0005-0000-0000-000097580000}"/>
    <cellStyle name="40% - Accent6 2 4 8 2" xfId="20908" xr:uid="{00000000-0005-0000-0000-000098580000}"/>
    <cellStyle name="40% - Accent6 2 4 9" xfId="17384" xr:uid="{00000000-0005-0000-0000-000099580000}"/>
    <cellStyle name="40% - Accent6 2 5" xfId="270" xr:uid="{00000000-0005-0000-0000-00009A580000}"/>
    <cellStyle name="40% - Accent6 2 5 10" xfId="27805" xr:uid="{00000000-0005-0000-0000-00009B580000}"/>
    <cellStyle name="40% - Accent6 2 5 11" xfId="10593" xr:uid="{00000000-0005-0000-0000-00009C580000}"/>
    <cellStyle name="40% - Accent6 2 5 2" xfId="1045" xr:uid="{00000000-0005-0000-0000-00009D580000}"/>
    <cellStyle name="40% - Accent6 2 5 2 2" xfId="2658" xr:uid="{00000000-0005-0000-0000-00009E580000}"/>
    <cellStyle name="40% - Accent6 2 5 2 2 2" xfId="9423" xr:uid="{00000000-0005-0000-0000-00009F580000}"/>
    <cellStyle name="40% - Accent6 2 5 2 2 2 2" xfId="26619" xr:uid="{00000000-0005-0000-0000-0000A0580000}"/>
    <cellStyle name="40% - Accent6 2 5 2 2 2 3" xfId="16218" xr:uid="{00000000-0005-0000-0000-0000A1580000}"/>
    <cellStyle name="40% - Accent6 2 5 2 2 3" xfId="5815" xr:uid="{00000000-0005-0000-0000-0000A2580000}"/>
    <cellStyle name="40% - Accent6 2 5 2 2 3 2" xfId="23011" xr:uid="{00000000-0005-0000-0000-0000A3580000}"/>
    <cellStyle name="40% - Accent6 2 5 2 2 4" xfId="19854" xr:uid="{00000000-0005-0000-0000-0000A4580000}"/>
    <cellStyle name="40% - Accent6 2 5 2 2 5" xfId="12610" xr:uid="{00000000-0005-0000-0000-0000A5580000}"/>
    <cellStyle name="40% - Accent6 2 5 2 3" xfId="7814" xr:uid="{00000000-0005-0000-0000-0000A6580000}"/>
    <cellStyle name="40% - Accent6 2 5 2 3 2" xfId="25010" xr:uid="{00000000-0005-0000-0000-0000A7580000}"/>
    <cellStyle name="40% - Accent6 2 5 2 3 3" xfId="14609" xr:uid="{00000000-0005-0000-0000-0000A8580000}"/>
    <cellStyle name="40% - Accent6 2 5 2 4" xfId="4206" xr:uid="{00000000-0005-0000-0000-0000A9580000}"/>
    <cellStyle name="40% - Accent6 2 5 2 4 2" xfId="21402" xr:uid="{00000000-0005-0000-0000-0000AA580000}"/>
    <cellStyle name="40% - Accent6 2 5 2 5" xfId="18245" xr:uid="{00000000-0005-0000-0000-0000AB580000}"/>
    <cellStyle name="40% - Accent6 2 5 2 6" xfId="11001" xr:uid="{00000000-0005-0000-0000-0000AC580000}"/>
    <cellStyle name="40% - Accent6 2 5 3" xfId="1453" xr:uid="{00000000-0005-0000-0000-0000AD580000}"/>
    <cellStyle name="40% - Accent6 2 5 3 2" xfId="3054" xr:uid="{00000000-0005-0000-0000-0000AE580000}"/>
    <cellStyle name="40% - Accent6 2 5 3 2 2" xfId="9819" xr:uid="{00000000-0005-0000-0000-0000AF580000}"/>
    <cellStyle name="40% - Accent6 2 5 3 2 2 2" xfId="27015" xr:uid="{00000000-0005-0000-0000-0000B0580000}"/>
    <cellStyle name="40% - Accent6 2 5 3 2 2 3" xfId="16614" xr:uid="{00000000-0005-0000-0000-0000B1580000}"/>
    <cellStyle name="40% - Accent6 2 5 3 2 3" xfId="6211" xr:uid="{00000000-0005-0000-0000-0000B2580000}"/>
    <cellStyle name="40% - Accent6 2 5 3 2 3 2" xfId="23407" xr:uid="{00000000-0005-0000-0000-0000B3580000}"/>
    <cellStyle name="40% - Accent6 2 5 3 2 4" xfId="20250" xr:uid="{00000000-0005-0000-0000-0000B4580000}"/>
    <cellStyle name="40% - Accent6 2 5 3 2 5" xfId="13006" xr:uid="{00000000-0005-0000-0000-0000B5580000}"/>
    <cellStyle name="40% - Accent6 2 5 3 3" xfId="8222" xr:uid="{00000000-0005-0000-0000-0000B6580000}"/>
    <cellStyle name="40% - Accent6 2 5 3 3 2" xfId="25418" xr:uid="{00000000-0005-0000-0000-0000B7580000}"/>
    <cellStyle name="40% - Accent6 2 5 3 3 3" xfId="15017" xr:uid="{00000000-0005-0000-0000-0000B8580000}"/>
    <cellStyle name="40% - Accent6 2 5 3 4" xfId="4614" xr:uid="{00000000-0005-0000-0000-0000B9580000}"/>
    <cellStyle name="40% - Accent6 2 5 3 4 2" xfId="21810" xr:uid="{00000000-0005-0000-0000-0000BA580000}"/>
    <cellStyle name="40% - Accent6 2 5 3 5" xfId="18653" xr:uid="{00000000-0005-0000-0000-0000BB580000}"/>
    <cellStyle name="40% - Accent6 2 5 3 6" xfId="11409" xr:uid="{00000000-0005-0000-0000-0000BC580000}"/>
    <cellStyle name="40% - Accent6 2 5 4" xfId="1861" xr:uid="{00000000-0005-0000-0000-0000BD580000}"/>
    <cellStyle name="40% - Accent6 2 5 4 2" xfId="3450" xr:uid="{00000000-0005-0000-0000-0000BE580000}"/>
    <cellStyle name="40% - Accent6 2 5 4 2 2" xfId="10215" xr:uid="{00000000-0005-0000-0000-0000BF580000}"/>
    <cellStyle name="40% - Accent6 2 5 4 2 2 2" xfId="27411" xr:uid="{00000000-0005-0000-0000-0000C0580000}"/>
    <cellStyle name="40% - Accent6 2 5 4 2 2 3" xfId="17010" xr:uid="{00000000-0005-0000-0000-0000C1580000}"/>
    <cellStyle name="40% - Accent6 2 5 4 2 3" xfId="6607" xr:uid="{00000000-0005-0000-0000-0000C2580000}"/>
    <cellStyle name="40% - Accent6 2 5 4 2 3 2" xfId="23803" xr:uid="{00000000-0005-0000-0000-0000C3580000}"/>
    <cellStyle name="40% - Accent6 2 5 4 2 4" xfId="20646" xr:uid="{00000000-0005-0000-0000-0000C4580000}"/>
    <cellStyle name="40% - Accent6 2 5 4 2 5" xfId="13402" xr:uid="{00000000-0005-0000-0000-0000C5580000}"/>
    <cellStyle name="40% - Accent6 2 5 4 3" xfId="8630" xr:uid="{00000000-0005-0000-0000-0000C6580000}"/>
    <cellStyle name="40% - Accent6 2 5 4 3 2" xfId="25826" xr:uid="{00000000-0005-0000-0000-0000C7580000}"/>
    <cellStyle name="40% - Accent6 2 5 4 3 3" xfId="15425" xr:uid="{00000000-0005-0000-0000-0000C8580000}"/>
    <cellStyle name="40% - Accent6 2 5 4 4" xfId="5022" xr:uid="{00000000-0005-0000-0000-0000C9580000}"/>
    <cellStyle name="40% - Accent6 2 5 4 4 2" xfId="22218" xr:uid="{00000000-0005-0000-0000-0000CA580000}"/>
    <cellStyle name="40% - Accent6 2 5 4 5" xfId="19061" xr:uid="{00000000-0005-0000-0000-0000CB580000}"/>
    <cellStyle name="40% - Accent6 2 5 4 6" xfId="11817" xr:uid="{00000000-0005-0000-0000-0000CC580000}"/>
    <cellStyle name="40% - Accent6 2 5 5" xfId="2220" xr:uid="{00000000-0005-0000-0000-0000CD580000}"/>
    <cellStyle name="40% - Accent6 2 5 5 2" xfId="8986" xr:uid="{00000000-0005-0000-0000-0000CE580000}"/>
    <cellStyle name="40% - Accent6 2 5 5 2 2" xfId="26182" xr:uid="{00000000-0005-0000-0000-0000CF580000}"/>
    <cellStyle name="40% - Accent6 2 5 5 2 3" xfId="15781" xr:uid="{00000000-0005-0000-0000-0000D0580000}"/>
    <cellStyle name="40% - Accent6 2 5 5 3" xfId="5378" xr:uid="{00000000-0005-0000-0000-0000D1580000}"/>
    <cellStyle name="40% - Accent6 2 5 5 3 2" xfId="22574" xr:uid="{00000000-0005-0000-0000-0000D2580000}"/>
    <cellStyle name="40% - Accent6 2 5 5 4" xfId="19417" xr:uid="{00000000-0005-0000-0000-0000D3580000}"/>
    <cellStyle name="40% - Accent6 2 5 5 5" xfId="12173" xr:uid="{00000000-0005-0000-0000-0000D4580000}"/>
    <cellStyle name="40% - Accent6 2 5 6" xfId="637" xr:uid="{00000000-0005-0000-0000-0000D5580000}"/>
    <cellStyle name="40% - Accent6 2 5 6 2" xfId="7406" xr:uid="{00000000-0005-0000-0000-0000D6580000}"/>
    <cellStyle name="40% - Accent6 2 5 6 2 2" xfId="24602" xr:uid="{00000000-0005-0000-0000-0000D7580000}"/>
    <cellStyle name="40% - Accent6 2 5 6 3" xfId="17837" xr:uid="{00000000-0005-0000-0000-0000D8580000}"/>
    <cellStyle name="40% - Accent6 2 5 6 4" xfId="14201" xr:uid="{00000000-0005-0000-0000-0000D9580000}"/>
    <cellStyle name="40% - Accent6 2 5 7" xfId="7039" xr:uid="{00000000-0005-0000-0000-0000DA580000}"/>
    <cellStyle name="40% - Accent6 2 5 7 2" xfId="24235" xr:uid="{00000000-0005-0000-0000-0000DB580000}"/>
    <cellStyle name="40% - Accent6 2 5 7 3" xfId="13834" xr:uid="{00000000-0005-0000-0000-0000DC580000}"/>
    <cellStyle name="40% - Accent6 2 5 8" xfId="3798" xr:uid="{00000000-0005-0000-0000-0000DD580000}"/>
    <cellStyle name="40% - Accent6 2 5 8 2" xfId="20994" xr:uid="{00000000-0005-0000-0000-0000DE580000}"/>
    <cellStyle name="40% - Accent6 2 5 9" xfId="17470" xr:uid="{00000000-0005-0000-0000-0000DF580000}"/>
    <cellStyle name="40% - Accent6 2 6" xfId="368" xr:uid="{00000000-0005-0000-0000-0000E0580000}"/>
    <cellStyle name="40% - Accent6 2 6 10" xfId="27903" xr:uid="{00000000-0005-0000-0000-0000E1580000}"/>
    <cellStyle name="40% - Accent6 2 6 11" xfId="10691" xr:uid="{00000000-0005-0000-0000-0000E2580000}"/>
    <cellStyle name="40% - Accent6 2 6 2" xfId="1143" xr:uid="{00000000-0005-0000-0000-0000E3580000}"/>
    <cellStyle name="40% - Accent6 2 6 2 2" xfId="2756" xr:uid="{00000000-0005-0000-0000-0000E4580000}"/>
    <cellStyle name="40% - Accent6 2 6 2 2 2" xfId="9521" xr:uid="{00000000-0005-0000-0000-0000E5580000}"/>
    <cellStyle name="40% - Accent6 2 6 2 2 2 2" xfId="26717" xr:uid="{00000000-0005-0000-0000-0000E6580000}"/>
    <cellStyle name="40% - Accent6 2 6 2 2 2 3" xfId="16316" xr:uid="{00000000-0005-0000-0000-0000E7580000}"/>
    <cellStyle name="40% - Accent6 2 6 2 2 3" xfId="5913" xr:uid="{00000000-0005-0000-0000-0000E8580000}"/>
    <cellStyle name="40% - Accent6 2 6 2 2 3 2" xfId="23109" xr:uid="{00000000-0005-0000-0000-0000E9580000}"/>
    <cellStyle name="40% - Accent6 2 6 2 2 4" xfId="19952" xr:uid="{00000000-0005-0000-0000-0000EA580000}"/>
    <cellStyle name="40% - Accent6 2 6 2 2 5" xfId="12708" xr:uid="{00000000-0005-0000-0000-0000EB580000}"/>
    <cellStyle name="40% - Accent6 2 6 2 3" xfId="7912" xr:uid="{00000000-0005-0000-0000-0000EC580000}"/>
    <cellStyle name="40% - Accent6 2 6 2 3 2" xfId="25108" xr:uid="{00000000-0005-0000-0000-0000ED580000}"/>
    <cellStyle name="40% - Accent6 2 6 2 3 3" xfId="14707" xr:uid="{00000000-0005-0000-0000-0000EE580000}"/>
    <cellStyle name="40% - Accent6 2 6 2 4" xfId="4304" xr:uid="{00000000-0005-0000-0000-0000EF580000}"/>
    <cellStyle name="40% - Accent6 2 6 2 4 2" xfId="21500" xr:uid="{00000000-0005-0000-0000-0000F0580000}"/>
    <cellStyle name="40% - Accent6 2 6 2 5" xfId="18343" xr:uid="{00000000-0005-0000-0000-0000F1580000}"/>
    <cellStyle name="40% - Accent6 2 6 2 6" xfId="11099" xr:uid="{00000000-0005-0000-0000-0000F2580000}"/>
    <cellStyle name="40% - Accent6 2 6 3" xfId="1551" xr:uid="{00000000-0005-0000-0000-0000F3580000}"/>
    <cellStyle name="40% - Accent6 2 6 3 2" xfId="3152" xr:uid="{00000000-0005-0000-0000-0000F4580000}"/>
    <cellStyle name="40% - Accent6 2 6 3 2 2" xfId="9917" xr:uid="{00000000-0005-0000-0000-0000F5580000}"/>
    <cellStyle name="40% - Accent6 2 6 3 2 2 2" xfId="27113" xr:uid="{00000000-0005-0000-0000-0000F6580000}"/>
    <cellStyle name="40% - Accent6 2 6 3 2 2 3" xfId="16712" xr:uid="{00000000-0005-0000-0000-0000F7580000}"/>
    <cellStyle name="40% - Accent6 2 6 3 2 3" xfId="6309" xr:uid="{00000000-0005-0000-0000-0000F8580000}"/>
    <cellStyle name="40% - Accent6 2 6 3 2 3 2" xfId="23505" xr:uid="{00000000-0005-0000-0000-0000F9580000}"/>
    <cellStyle name="40% - Accent6 2 6 3 2 4" xfId="20348" xr:uid="{00000000-0005-0000-0000-0000FA580000}"/>
    <cellStyle name="40% - Accent6 2 6 3 2 5" xfId="13104" xr:uid="{00000000-0005-0000-0000-0000FB580000}"/>
    <cellStyle name="40% - Accent6 2 6 3 3" xfId="8320" xr:uid="{00000000-0005-0000-0000-0000FC580000}"/>
    <cellStyle name="40% - Accent6 2 6 3 3 2" xfId="25516" xr:uid="{00000000-0005-0000-0000-0000FD580000}"/>
    <cellStyle name="40% - Accent6 2 6 3 3 3" xfId="15115" xr:uid="{00000000-0005-0000-0000-0000FE580000}"/>
    <cellStyle name="40% - Accent6 2 6 3 4" xfId="4712" xr:uid="{00000000-0005-0000-0000-0000FF580000}"/>
    <cellStyle name="40% - Accent6 2 6 3 4 2" xfId="21908" xr:uid="{00000000-0005-0000-0000-000000590000}"/>
    <cellStyle name="40% - Accent6 2 6 3 5" xfId="18751" xr:uid="{00000000-0005-0000-0000-000001590000}"/>
    <cellStyle name="40% - Accent6 2 6 3 6" xfId="11507" xr:uid="{00000000-0005-0000-0000-000002590000}"/>
    <cellStyle name="40% - Accent6 2 6 4" xfId="1959" xr:uid="{00000000-0005-0000-0000-000003590000}"/>
    <cellStyle name="40% - Accent6 2 6 4 2" xfId="3548" xr:uid="{00000000-0005-0000-0000-000004590000}"/>
    <cellStyle name="40% - Accent6 2 6 4 2 2" xfId="10313" xr:uid="{00000000-0005-0000-0000-000005590000}"/>
    <cellStyle name="40% - Accent6 2 6 4 2 2 2" xfId="27509" xr:uid="{00000000-0005-0000-0000-000006590000}"/>
    <cellStyle name="40% - Accent6 2 6 4 2 2 3" xfId="17108" xr:uid="{00000000-0005-0000-0000-000007590000}"/>
    <cellStyle name="40% - Accent6 2 6 4 2 3" xfId="6705" xr:uid="{00000000-0005-0000-0000-000008590000}"/>
    <cellStyle name="40% - Accent6 2 6 4 2 3 2" xfId="23901" xr:uid="{00000000-0005-0000-0000-000009590000}"/>
    <cellStyle name="40% - Accent6 2 6 4 2 4" xfId="20744" xr:uid="{00000000-0005-0000-0000-00000A590000}"/>
    <cellStyle name="40% - Accent6 2 6 4 2 5" xfId="13500" xr:uid="{00000000-0005-0000-0000-00000B590000}"/>
    <cellStyle name="40% - Accent6 2 6 4 3" xfId="8728" xr:uid="{00000000-0005-0000-0000-00000C590000}"/>
    <cellStyle name="40% - Accent6 2 6 4 3 2" xfId="25924" xr:uid="{00000000-0005-0000-0000-00000D590000}"/>
    <cellStyle name="40% - Accent6 2 6 4 3 3" xfId="15523" xr:uid="{00000000-0005-0000-0000-00000E590000}"/>
    <cellStyle name="40% - Accent6 2 6 4 4" xfId="5120" xr:uid="{00000000-0005-0000-0000-00000F590000}"/>
    <cellStyle name="40% - Accent6 2 6 4 4 2" xfId="22316" xr:uid="{00000000-0005-0000-0000-000010590000}"/>
    <cellStyle name="40% - Accent6 2 6 4 5" xfId="19159" xr:uid="{00000000-0005-0000-0000-000011590000}"/>
    <cellStyle name="40% - Accent6 2 6 4 6" xfId="11915" xr:uid="{00000000-0005-0000-0000-000012590000}"/>
    <cellStyle name="40% - Accent6 2 6 5" xfId="2318" xr:uid="{00000000-0005-0000-0000-000013590000}"/>
    <cellStyle name="40% - Accent6 2 6 5 2" xfId="9084" xr:uid="{00000000-0005-0000-0000-000014590000}"/>
    <cellStyle name="40% - Accent6 2 6 5 2 2" xfId="26280" xr:uid="{00000000-0005-0000-0000-000015590000}"/>
    <cellStyle name="40% - Accent6 2 6 5 2 3" xfId="15879" xr:uid="{00000000-0005-0000-0000-000016590000}"/>
    <cellStyle name="40% - Accent6 2 6 5 3" xfId="5476" xr:uid="{00000000-0005-0000-0000-000017590000}"/>
    <cellStyle name="40% - Accent6 2 6 5 3 2" xfId="22672" xr:uid="{00000000-0005-0000-0000-000018590000}"/>
    <cellStyle name="40% - Accent6 2 6 5 4" xfId="19515" xr:uid="{00000000-0005-0000-0000-000019590000}"/>
    <cellStyle name="40% - Accent6 2 6 5 5" xfId="12271" xr:uid="{00000000-0005-0000-0000-00001A590000}"/>
    <cellStyle name="40% - Accent6 2 6 6" xfId="735" xr:uid="{00000000-0005-0000-0000-00001B590000}"/>
    <cellStyle name="40% - Accent6 2 6 6 2" xfId="7504" xr:uid="{00000000-0005-0000-0000-00001C590000}"/>
    <cellStyle name="40% - Accent6 2 6 6 2 2" xfId="24700" xr:uid="{00000000-0005-0000-0000-00001D590000}"/>
    <cellStyle name="40% - Accent6 2 6 6 3" xfId="17935" xr:uid="{00000000-0005-0000-0000-00001E590000}"/>
    <cellStyle name="40% - Accent6 2 6 6 4" xfId="14299" xr:uid="{00000000-0005-0000-0000-00001F590000}"/>
    <cellStyle name="40% - Accent6 2 6 7" xfId="7137" xr:uid="{00000000-0005-0000-0000-000020590000}"/>
    <cellStyle name="40% - Accent6 2 6 7 2" xfId="24333" xr:uid="{00000000-0005-0000-0000-000021590000}"/>
    <cellStyle name="40% - Accent6 2 6 7 3" xfId="13932" xr:uid="{00000000-0005-0000-0000-000022590000}"/>
    <cellStyle name="40% - Accent6 2 6 8" xfId="3896" xr:uid="{00000000-0005-0000-0000-000023590000}"/>
    <cellStyle name="40% - Accent6 2 6 8 2" xfId="21092" xr:uid="{00000000-0005-0000-0000-000024590000}"/>
    <cellStyle name="40% - Accent6 2 6 9" xfId="17568" xr:uid="{00000000-0005-0000-0000-000025590000}"/>
    <cellStyle name="40% - Accent6 2 7" xfId="152" xr:uid="{00000000-0005-0000-0000-000026590000}"/>
    <cellStyle name="40% - Accent6 2 7 2" xfId="1341" xr:uid="{00000000-0005-0000-0000-000027590000}"/>
    <cellStyle name="40% - Accent6 2 7 2 2" xfId="2942" xr:uid="{00000000-0005-0000-0000-000028590000}"/>
    <cellStyle name="40% - Accent6 2 7 2 2 2" xfId="9707" xr:uid="{00000000-0005-0000-0000-000029590000}"/>
    <cellStyle name="40% - Accent6 2 7 2 2 2 2" xfId="26903" xr:uid="{00000000-0005-0000-0000-00002A590000}"/>
    <cellStyle name="40% - Accent6 2 7 2 2 2 3" xfId="16502" xr:uid="{00000000-0005-0000-0000-00002B590000}"/>
    <cellStyle name="40% - Accent6 2 7 2 2 3" xfId="6099" xr:uid="{00000000-0005-0000-0000-00002C590000}"/>
    <cellStyle name="40% - Accent6 2 7 2 2 3 2" xfId="23295" xr:uid="{00000000-0005-0000-0000-00002D590000}"/>
    <cellStyle name="40% - Accent6 2 7 2 2 4" xfId="20138" xr:uid="{00000000-0005-0000-0000-00002E590000}"/>
    <cellStyle name="40% - Accent6 2 7 2 2 5" xfId="12894" xr:uid="{00000000-0005-0000-0000-00002F590000}"/>
    <cellStyle name="40% - Accent6 2 7 2 3" xfId="8110" xr:uid="{00000000-0005-0000-0000-000030590000}"/>
    <cellStyle name="40% - Accent6 2 7 2 3 2" xfId="25306" xr:uid="{00000000-0005-0000-0000-000031590000}"/>
    <cellStyle name="40% - Accent6 2 7 2 3 3" xfId="14905" xr:uid="{00000000-0005-0000-0000-000032590000}"/>
    <cellStyle name="40% - Accent6 2 7 2 4" xfId="4502" xr:uid="{00000000-0005-0000-0000-000033590000}"/>
    <cellStyle name="40% - Accent6 2 7 2 4 2" xfId="21698" xr:uid="{00000000-0005-0000-0000-000034590000}"/>
    <cellStyle name="40% - Accent6 2 7 2 5" xfId="18541" xr:uid="{00000000-0005-0000-0000-000035590000}"/>
    <cellStyle name="40% - Accent6 2 7 2 6" xfId="11297" xr:uid="{00000000-0005-0000-0000-000036590000}"/>
    <cellStyle name="40% - Accent6 2 7 3" xfId="1749" xr:uid="{00000000-0005-0000-0000-000037590000}"/>
    <cellStyle name="40% - Accent6 2 7 3 2" xfId="3338" xr:uid="{00000000-0005-0000-0000-000038590000}"/>
    <cellStyle name="40% - Accent6 2 7 3 2 2" xfId="10103" xr:uid="{00000000-0005-0000-0000-000039590000}"/>
    <cellStyle name="40% - Accent6 2 7 3 2 2 2" xfId="27299" xr:uid="{00000000-0005-0000-0000-00003A590000}"/>
    <cellStyle name="40% - Accent6 2 7 3 2 2 3" xfId="16898" xr:uid="{00000000-0005-0000-0000-00003B590000}"/>
    <cellStyle name="40% - Accent6 2 7 3 2 3" xfId="6495" xr:uid="{00000000-0005-0000-0000-00003C590000}"/>
    <cellStyle name="40% - Accent6 2 7 3 2 3 2" xfId="23691" xr:uid="{00000000-0005-0000-0000-00003D590000}"/>
    <cellStyle name="40% - Accent6 2 7 3 2 4" xfId="20534" xr:uid="{00000000-0005-0000-0000-00003E590000}"/>
    <cellStyle name="40% - Accent6 2 7 3 2 5" xfId="13290" xr:uid="{00000000-0005-0000-0000-00003F590000}"/>
    <cellStyle name="40% - Accent6 2 7 3 3" xfId="8518" xr:uid="{00000000-0005-0000-0000-000040590000}"/>
    <cellStyle name="40% - Accent6 2 7 3 3 2" xfId="25714" xr:uid="{00000000-0005-0000-0000-000041590000}"/>
    <cellStyle name="40% - Accent6 2 7 3 3 3" xfId="15313" xr:uid="{00000000-0005-0000-0000-000042590000}"/>
    <cellStyle name="40% - Accent6 2 7 3 4" xfId="4910" xr:uid="{00000000-0005-0000-0000-000043590000}"/>
    <cellStyle name="40% - Accent6 2 7 3 4 2" xfId="22106" xr:uid="{00000000-0005-0000-0000-000044590000}"/>
    <cellStyle name="40% - Accent6 2 7 3 5" xfId="18949" xr:uid="{00000000-0005-0000-0000-000045590000}"/>
    <cellStyle name="40% - Accent6 2 7 3 6" xfId="11705" xr:uid="{00000000-0005-0000-0000-000046590000}"/>
    <cellStyle name="40% - Accent6 2 7 4" xfId="2488" xr:uid="{00000000-0005-0000-0000-000047590000}"/>
    <cellStyle name="40% - Accent6 2 7 4 2" xfId="9253" xr:uid="{00000000-0005-0000-0000-000048590000}"/>
    <cellStyle name="40% - Accent6 2 7 4 2 2" xfId="26449" xr:uid="{00000000-0005-0000-0000-000049590000}"/>
    <cellStyle name="40% - Accent6 2 7 4 2 3" xfId="16048" xr:uid="{00000000-0005-0000-0000-00004A590000}"/>
    <cellStyle name="40% - Accent6 2 7 4 3" xfId="5645" xr:uid="{00000000-0005-0000-0000-00004B590000}"/>
    <cellStyle name="40% - Accent6 2 7 4 3 2" xfId="22841" xr:uid="{00000000-0005-0000-0000-00004C590000}"/>
    <cellStyle name="40% - Accent6 2 7 4 4" xfId="19684" xr:uid="{00000000-0005-0000-0000-00004D590000}"/>
    <cellStyle name="40% - Accent6 2 7 4 5" xfId="12440" xr:uid="{00000000-0005-0000-0000-00004E590000}"/>
    <cellStyle name="40% - Accent6 2 7 5" xfId="933" xr:uid="{00000000-0005-0000-0000-00004F590000}"/>
    <cellStyle name="40% - Accent6 2 7 5 2" xfId="7702" xr:uid="{00000000-0005-0000-0000-000050590000}"/>
    <cellStyle name="40% - Accent6 2 7 5 2 2" xfId="24898" xr:uid="{00000000-0005-0000-0000-000051590000}"/>
    <cellStyle name="40% - Accent6 2 7 5 3" xfId="18133" xr:uid="{00000000-0005-0000-0000-000052590000}"/>
    <cellStyle name="40% - Accent6 2 7 5 4" xfId="14497" xr:uid="{00000000-0005-0000-0000-000053590000}"/>
    <cellStyle name="40% - Accent6 2 7 6" xfId="6927" xr:uid="{00000000-0005-0000-0000-000054590000}"/>
    <cellStyle name="40% - Accent6 2 7 6 2" xfId="24123" xr:uid="{00000000-0005-0000-0000-000055590000}"/>
    <cellStyle name="40% - Accent6 2 7 6 3" xfId="13722" xr:uid="{00000000-0005-0000-0000-000056590000}"/>
    <cellStyle name="40% - Accent6 2 7 7" xfId="4094" xr:uid="{00000000-0005-0000-0000-000057590000}"/>
    <cellStyle name="40% - Accent6 2 7 7 2" xfId="21290" xr:uid="{00000000-0005-0000-0000-000058590000}"/>
    <cellStyle name="40% - Accent6 2 7 8" xfId="17358" xr:uid="{00000000-0005-0000-0000-000059590000}"/>
    <cellStyle name="40% - Accent6 2 7 9" xfId="10889" xr:uid="{00000000-0005-0000-0000-00005A590000}"/>
    <cellStyle name="40% - Accent6 2 8" xfId="847" xr:uid="{00000000-0005-0000-0000-00005B590000}"/>
    <cellStyle name="40% - Accent6 2 8 2" xfId="2545" xr:uid="{00000000-0005-0000-0000-00005C590000}"/>
    <cellStyle name="40% - Accent6 2 8 2 2" xfId="9310" xr:uid="{00000000-0005-0000-0000-00005D590000}"/>
    <cellStyle name="40% - Accent6 2 8 2 2 2" xfId="26506" xr:uid="{00000000-0005-0000-0000-00005E590000}"/>
    <cellStyle name="40% - Accent6 2 8 2 2 3" xfId="16105" xr:uid="{00000000-0005-0000-0000-00005F590000}"/>
    <cellStyle name="40% - Accent6 2 8 2 3" xfId="5702" xr:uid="{00000000-0005-0000-0000-000060590000}"/>
    <cellStyle name="40% - Accent6 2 8 2 3 2" xfId="22898" xr:uid="{00000000-0005-0000-0000-000061590000}"/>
    <cellStyle name="40% - Accent6 2 8 2 4" xfId="19741" xr:uid="{00000000-0005-0000-0000-000062590000}"/>
    <cellStyle name="40% - Accent6 2 8 2 5" xfId="12497" xr:uid="{00000000-0005-0000-0000-000063590000}"/>
    <cellStyle name="40% - Accent6 2 8 3" xfId="7616" xr:uid="{00000000-0005-0000-0000-000064590000}"/>
    <cellStyle name="40% - Accent6 2 8 3 2" xfId="24812" xr:uid="{00000000-0005-0000-0000-000065590000}"/>
    <cellStyle name="40% - Accent6 2 8 3 3" xfId="14411" xr:uid="{00000000-0005-0000-0000-000066590000}"/>
    <cellStyle name="40% - Accent6 2 8 4" xfId="4008" xr:uid="{00000000-0005-0000-0000-000067590000}"/>
    <cellStyle name="40% - Accent6 2 8 4 2" xfId="21204" xr:uid="{00000000-0005-0000-0000-000068590000}"/>
    <cellStyle name="40% - Accent6 2 8 5" xfId="18047" xr:uid="{00000000-0005-0000-0000-000069590000}"/>
    <cellStyle name="40% - Accent6 2 8 6" xfId="10803" xr:uid="{00000000-0005-0000-0000-00006A590000}"/>
    <cellStyle name="40% - Accent6 2 9" xfId="1255" xr:uid="{00000000-0005-0000-0000-00006B590000}"/>
    <cellStyle name="40% - Accent6 2 9 2" xfId="2856" xr:uid="{00000000-0005-0000-0000-00006C590000}"/>
    <cellStyle name="40% - Accent6 2 9 2 2" xfId="9621" xr:uid="{00000000-0005-0000-0000-00006D590000}"/>
    <cellStyle name="40% - Accent6 2 9 2 2 2" xfId="26817" xr:uid="{00000000-0005-0000-0000-00006E590000}"/>
    <cellStyle name="40% - Accent6 2 9 2 2 3" xfId="16416" xr:uid="{00000000-0005-0000-0000-00006F590000}"/>
    <cellStyle name="40% - Accent6 2 9 2 3" xfId="6013" xr:uid="{00000000-0005-0000-0000-000070590000}"/>
    <cellStyle name="40% - Accent6 2 9 2 3 2" xfId="23209" xr:uid="{00000000-0005-0000-0000-000071590000}"/>
    <cellStyle name="40% - Accent6 2 9 2 4" xfId="20052" xr:uid="{00000000-0005-0000-0000-000072590000}"/>
    <cellStyle name="40% - Accent6 2 9 2 5" xfId="12808" xr:uid="{00000000-0005-0000-0000-000073590000}"/>
    <cellStyle name="40% - Accent6 2 9 3" xfId="8024" xr:uid="{00000000-0005-0000-0000-000074590000}"/>
    <cellStyle name="40% - Accent6 2 9 3 2" xfId="25220" xr:uid="{00000000-0005-0000-0000-000075590000}"/>
    <cellStyle name="40% - Accent6 2 9 3 3" xfId="14819" xr:uid="{00000000-0005-0000-0000-000076590000}"/>
    <cellStyle name="40% - Accent6 2 9 4" xfId="4416" xr:uid="{00000000-0005-0000-0000-000077590000}"/>
    <cellStyle name="40% - Accent6 2 9 4 2" xfId="21612" xr:uid="{00000000-0005-0000-0000-000078590000}"/>
    <cellStyle name="40% - Accent6 2 9 5" xfId="18455" xr:uid="{00000000-0005-0000-0000-000079590000}"/>
    <cellStyle name="40% - Accent6 2 9 6" xfId="11211" xr:uid="{00000000-0005-0000-0000-00007A590000}"/>
    <cellStyle name="40% - Accent6 20" xfId="10437" xr:uid="{00000000-0005-0000-0000-00007B590000}"/>
    <cellStyle name="40% - Accent6 20 2" xfId="27633" xr:uid="{00000000-0005-0000-0000-00007C590000}"/>
    <cellStyle name="40% - Accent6 20 3" xfId="17232" xr:uid="{00000000-0005-0000-0000-00007D590000}"/>
    <cellStyle name="40% - Accent6 21" xfId="10451" xr:uid="{00000000-0005-0000-0000-00007E590000}"/>
    <cellStyle name="40% - Accent6 21 2" xfId="27647" xr:uid="{00000000-0005-0000-0000-00007F590000}"/>
    <cellStyle name="40% - Accent6 21 3" xfId="17246" xr:uid="{00000000-0005-0000-0000-000080590000}"/>
    <cellStyle name="40% - Accent6 22" xfId="3670" xr:uid="{00000000-0005-0000-0000-000081590000}"/>
    <cellStyle name="40% - Accent6 22 2" xfId="20866" xr:uid="{00000000-0005-0000-0000-000082590000}"/>
    <cellStyle name="40% - Accent6 23" xfId="17258" xr:uid="{00000000-0005-0000-0000-000083590000}"/>
    <cellStyle name="40% - Accent6 24" xfId="27661" xr:uid="{00000000-0005-0000-0000-000084590000}"/>
    <cellStyle name="40% - Accent6 25" xfId="27676" xr:uid="{00000000-0005-0000-0000-000085590000}"/>
    <cellStyle name="40% - Accent6 26" xfId="10464" xr:uid="{00000000-0005-0000-0000-000086590000}"/>
    <cellStyle name="40% - Accent6 27" xfId="28016" xr:uid="{00000000-0005-0000-0000-000087590000}"/>
    <cellStyle name="40% - Accent6 3" xfId="78" xr:uid="{00000000-0005-0000-0000-000088590000}"/>
    <cellStyle name="40% - Accent6 3 10" xfId="6855" xr:uid="{00000000-0005-0000-0000-000089590000}"/>
    <cellStyle name="40% - Accent6 3 10 2" xfId="24051" xr:uid="{00000000-0005-0000-0000-00008A590000}"/>
    <cellStyle name="40% - Accent6 3 10 3" xfId="13650" xr:uid="{00000000-0005-0000-0000-00008B590000}"/>
    <cellStyle name="40% - Accent6 3 11" xfId="3726" xr:uid="{00000000-0005-0000-0000-00008C590000}"/>
    <cellStyle name="40% - Accent6 3 11 2" xfId="20922" xr:uid="{00000000-0005-0000-0000-00008D590000}"/>
    <cellStyle name="40% - Accent6 3 12" xfId="17286" xr:uid="{00000000-0005-0000-0000-00008E590000}"/>
    <cellStyle name="40% - Accent6 3 13" xfId="27733" xr:uid="{00000000-0005-0000-0000-00008F590000}"/>
    <cellStyle name="40% - Accent6 3 14" xfId="10521" xr:uid="{00000000-0005-0000-0000-000090590000}"/>
    <cellStyle name="40% - Accent6 3 2" xfId="284" xr:uid="{00000000-0005-0000-0000-000091590000}"/>
    <cellStyle name="40% - Accent6 3 2 10" xfId="27819" xr:uid="{00000000-0005-0000-0000-000092590000}"/>
    <cellStyle name="40% - Accent6 3 2 11" xfId="10607" xr:uid="{00000000-0005-0000-0000-000093590000}"/>
    <cellStyle name="40% - Accent6 3 2 2" xfId="1059" xr:uid="{00000000-0005-0000-0000-000094590000}"/>
    <cellStyle name="40% - Accent6 3 2 2 2" xfId="2672" xr:uid="{00000000-0005-0000-0000-000095590000}"/>
    <cellStyle name="40% - Accent6 3 2 2 2 2" xfId="9437" xr:uid="{00000000-0005-0000-0000-000096590000}"/>
    <cellStyle name="40% - Accent6 3 2 2 2 2 2" xfId="26633" xr:uid="{00000000-0005-0000-0000-000097590000}"/>
    <cellStyle name="40% - Accent6 3 2 2 2 2 3" xfId="16232" xr:uid="{00000000-0005-0000-0000-000098590000}"/>
    <cellStyle name="40% - Accent6 3 2 2 2 3" xfId="5829" xr:uid="{00000000-0005-0000-0000-000099590000}"/>
    <cellStyle name="40% - Accent6 3 2 2 2 3 2" xfId="23025" xr:uid="{00000000-0005-0000-0000-00009A590000}"/>
    <cellStyle name="40% - Accent6 3 2 2 2 4" xfId="19868" xr:uid="{00000000-0005-0000-0000-00009B590000}"/>
    <cellStyle name="40% - Accent6 3 2 2 2 5" xfId="12624" xr:uid="{00000000-0005-0000-0000-00009C590000}"/>
    <cellStyle name="40% - Accent6 3 2 2 3" xfId="7828" xr:uid="{00000000-0005-0000-0000-00009D590000}"/>
    <cellStyle name="40% - Accent6 3 2 2 3 2" xfId="25024" xr:uid="{00000000-0005-0000-0000-00009E590000}"/>
    <cellStyle name="40% - Accent6 3 2 2 3 3" xfId="14623" xr:uid="{00000000-0005-0000-0000-00009F590000}"/>
    <cellStyle name="40% - Accent6 3 2 2 4" xfId="4220" xr:uid="{00000000-0005-0000-0000-0000A0590000}"/>
    <cellStyle name="40% - Accent6 3 2 2 4 2" xfId="21416" xr:uid="{00000000-0005-0000-0000-0000A1590000}"/>
    <cellStyle name="40% - Accent6 3 2 2 5" xfId="18259" xr:uid="{00000000-0005-0000-0000-0000A2590000}"/>
    <cellStyle name="40% - Accent6 3 2 2 6" xfId="11015" xr:uid="{00000000-0005-0000-0000-0000A3590000}"/>
    <cellStyle name="40% - Accent6 3 2 3" xfId="1467" xr:uid="{00000000-0005-0000-0000-0000A4590000}"/>
    <cellStyle name="40% - Accent6 3 2 3 2" xfId="3068" xr:uid="{00000000-0005-0000-0000-0000A5590000}"/>
    <cellStyle name="40% - Accent6 3 2 3 2 2" xfId="9833" xr:uid="{00000000-0005-0000-0000-0000A6590000}"/>
    <cellStyle name="40% - Accent6 3 2 3 2 2 2" xfId="27029" xr:uid="{00000000-0005-0000-0000-0000A7590000}"/>
    <cellStyle name="40% - Accent6 3 2 3 2 2 3" xfId="16628" xr:uid="{00000000-0005-0000-0000-0000A8590000}"/>
    <cellStyle name="40% - Accent6 3 2 3 2 3" xfId="6225" xr:uid="{00000000-0005-0000-0000-0000A9590000}"/>
    <cellStyle name="40% - Accent6 3 2 3 2 3 2" xfId="23421" xr:uid="{00000000-0005-0000-0000-0000AA590000}"/>
    <cellStyle name="40% - Accent6 3 2 3 2 4" xfId="20264" xr:uid="{00000000-0005-0000-0000-0000AB590000}"/>
    <cellStyle name="40% - Accent6 3 2 3 2 5" xfId="13020" xr:uid="{00000000-0005-0000-0000-0000AC590000}"/>
    <cellStyle name="40% - Accent6 3 2 3 3" xfId="8236" xr:uid="{00000000-0005-0000-0000-0000AD590000}"/>
    <cellStyle name="40% - Accent6 3 2 3 3 2" xfId="25432" xr:uid="{00000000-0005-0000-0000-0000AE590000}"/>
    <cellStyle name="40% - Accent6 3 2 3 3 3" xfId="15031" xr:uid="{00000000-0005-0000-0000-0000AF590000}"/>
    <cellStyle name="40% - Accent6 3 2 3 4" xfId="4628" xr:uid="{00000000-0005-0000-0000-0000B0590000}"/>
    <cellStyle name="40% - Accent6 3 2 3 4 2" xfId="21824" xr:uid="{00000000-0005-0000-0000-0000B1590000}"/>
    <cellStyle name="40% - Accent6 3 2 3 5" xfId="18667" xr:uid="{00000000-0005-0000-0000-0000B2590000}"/>
    <cellStyle name="40% - Accent6 3 2 3 6" xfId="11423" xr:uid="{00000000-0005-0000-0000-0000B3590000}"/>
    <cellStyle name="40% - Accent6 3 2 4" xfId="1875" xr:uid="{00000000-0005-0000-0000-0000B4590000}"/>
    <cellStyle name="40% - Accent6 3 2 4 2" xfId="3464" xr:uid="{00000000-0005-0000-0000-0000B5590000}"/>
    <cellStyle name="40% - Accent6 3 2 4 2 2" xfId="10229" xr:uid="{00000000-0005-0000-0000-0000B6590000}"/>
    <cellStyle name="40% - Accent6 3 2 4 2 2 2" xfId="27425" xr:uid="{00000000-0005-0000-0000-0000B7590000}"/>
    <cellStyle name="40% - Accent6 3 2 4 2 2 3" xfId="17024" xr:uid="{00000000-0005-0000-0000-0000B8590000}"/>
    <cellStyle name="40% - Accent6 3 2 4 2 3" xfId="6621" xr:uid="{00000000-0005-0000-0000-0000B9590000}"/>
    <cellStyle name="40% - Accent6 3 2 4 2 3 2" xfId="23817" xr:uid="{00000000-0005-0000-0000-0000BA590000}"/>
    <cellStyle name="40% - Accent6 3 2 4 2 4" xfId="20660" xr:uid="{00000000-0005-0000-0000-0000BB590000}"/>
    <cellStyle name="40% - Accent6 3 2 4 2 5" xfId="13416" xr:uid="{00000000-0005-0000-0000-0000BC590000}"/>
    <cellStyle name="40% - Accent6 3 2 4 3" xfId="8644" xr:uid="{00000000-0005-0000-0000-0000BD590000}"/>
    <cellStyle name="40% - Accent6 3 2 4 3 2" xfId="25840" xr:uid="{00000000-0005-0000-0000-0000BE590000}"/>
    <cellStyle name="40% - Accent6 3 2 4 3 3" xfId="15439" xr:uid="{00000000-0005-0000-0000-0000BF590000}"/>
    <cellStyle name="40% - Accent6 3 2 4 4" xfId="5036" xr:uid="{00000000-0005-0000-0000-0000C0590000}"/>
    <cellStyle name="40% - Accent6 3 2 4 4 2" xfId="22232" xr:uid="{00000000-0005-0000-0000-0000C1590000}"/>
    <cellStyle name="40% - Accent6 3 2 4 5" xfId="19075" xr:uid="{00000000-0005-0000-0000-0000C2590000}"/>
    <cellStyle name="40% - Accent6 3 2 4 6" xfId="11831" xr:uid="{00000000-0005-0000-0000-0000C3590000}"/>
    <cellStyle name="40% - Accent6 3 2 5" xfId="2234" xr:uid="{00000000-0005-0000-0000-0000C4590000}"/>
    <cellStyle name="40% - Accent6 3 2 5 2" xfId="9000" xr:uid="{00000000-0005-0000-0000-0000C5590000}"/>
    <cellStyle name="40% - Accent6 3 2 5 2 2" xfId="26196" xr:uid="{00000000-0005-0000-0000-0000C6590000}"/>
    <cellStyle name="40% - Accent6 3 2 5 2 3" xfId="15795" xr:uid="{00000000-0005-0000-0000-0000C7590000}"/>
    <cellStyle name="40% - Accent6 3 2 5 3" xfId="5392" xr:uid="{00000000-0005-0000-0000-0000C8590000}"/>
    <cellStyle name="40% - Accent6 3 2 5 3 2" xfId="22588" xr:uid="{00000000-0005-0000-0000-0000C9590000}"/>
    <cellStyle name="40% - Accent6 3 2 5 4" xfId="19431" xr:uid="{00000000-0005-0000-0000-0000CA590000}"/>
    <cellStyle name="40% - Accent6 3 2 5 5" xfId="12187" xr:uid="{00000000-0005-0000-0000-0000CB590000}"/>
    <cellStyle name="40% - Accent6 3 2 6" xfId="651" xr:uid="{00000000-0005-0000-0000-0000CC590000}"/>
    <cellStyle name="40% - Accent6 3 2 6 2" xfId="7420" xr:uid="{00000000-0005-0000-0000-0000CD590000}"/>
    <cellStyle name="40% - Accent6 3 2 6 2 2" xfId="24616" xr:uid="{00000000-0005-0000-0000-0000CE590000}"/>
    <cellStyle name="40% - Accent6 3 2 6 3" xfId="17851" xr:uid="{00000000-0005-0000-0000-0000CF590000}"/>
    <cellStyle name="40% - Accent6 3 2 6 4" xfId="14215" xr:uid="{00000000-0005-0000-0000-0000D0590000}"/>
    <cellStyle name="40% - Accent6 3 2 7" xfId="7053" xr:uid="{00000000-0005-0000-0000-0000D1590000}"/>
    <cellStyle name="40% - Accent6 3 2 7 2" xfId="24249" xr:uid="{00000000-0005-0000-0000-0000D2590000}"/>
    <cellStyle name="40% - Accent6 3 2 7 3" xfId="13848" xr:uid="{00000000-0005-0000-0000-0000D3590000}"/>
    <cellStyle name="40% - Accent6 3 2 8" xfId="3812" xr:uid="{00000000-0005-0000-0000-0000D4590000}"/>
    <cellStyle name="40% - Accent6 3 2 8 2" xfId="21008" xr:uid="{00000000-0005-0000-0000-0000D5590000}"/>
    <cellStyle name="40% - Accent6 3 2 9" xfId="17484" xr:uid="{00000000-0005-0000-0000-0000D6590000}"/>
    <cellStyle name="40% - Accent6 3 3" xfId="382" xr:uid="{00000000-0005-0000-0000-0000D7590000}"/>
    <cellStyle name="40% - Accent6 3 3 10" xfId="27917" xr:uid="{00000000-0005-0000-0000-0000D8590000}"/>
    <cellStyle name="40% - Accent6 3 3 11" xfId="10705" xr:uid="{00000000-0005-0000-0000-0000D9590000}"/>
    <cellStyle name="40% - Accent6 3 3 2" xfId="1157" xr:uid="{00000000-0005-0000-0000-0000DA590000}"/>
    <cellStyle name="40% - Accent6 3 3 2 2" xfId="2770" xr:uid="{00000000-0005-0000-0000-0000DB590000}"/>
    <cellStyle name="40% - Accent6 3 3 2 2 2" xfId="9535" xr:uid="{00000000-0005-0000-0000-0000DC590000}"/>
    <cellStyle name="40% - Accent6 3 3 2 2 2 2" xfId="26731" xr:uid="{00000000-0005-0000-0000-0000DD590000}"/>
    <cellStyle name="40% - Accent6 3 3 2 2 2 3" xfId="16330" xr:uid="{00000000-0005-0000-0000-0000DE590000}"/>
    <cellStyle name="40% - Accent6 3 3 2 2 3" xfId="5927" xr:uid="{00000000-0005-0000-0000-0000DF590000}"/>
    <cellStyle name="40% - Accent6 3 3 2 2 3 2" xfId="23123" xr:uid="{00000000-0005-0000-0000-0000E0590000}"/>
    <cellStyle name="40% - Accent6 3 3 2 2 4" xfId="19966" xr:uid="{00000000-0005-0000-0000-0000E1590000}"/>
    <cellStyle name="40% - Accent6 3 3 2 2 5" xfId="12722" xr:uid="{00000000-0005-0000-0000-0000E2590000}"/>
    <cellStyle name="40% - Accent6 3 3 2 3" xfId="7926" xr:uid="{00000000-0005-0000-0000-0000E3590000}"/>
    <cellStyle name="40% - Accent6 3 3 2 3 2" xfId="25122" xr:uid="{00000000-0005-0000-0000-0000E4590000}"/>
    <cellStyle name="40% - Accent6 3 3 2 3 3" xfId="14721" xr:uid="{00000000-0005-0000-0000-0000E5590000}"/>
    <cellStyle name="40% - Accent6 3 3 2 4" xfId="4318" xr:uid="{00000000-0005-0000-0000-0000E6590000}"/>
    <cellStyle name="40% - Accent6 3 3 2 4 2" xfId="21514" xr:uid="{00000000-0005-0000-0000-0000E7590000}"/>
    <cellStyle name="40% - Accent6 3 3 2 5" xfId="18357" xr:uid="{00000000-0005-0000-0000-0000E8590000}"/>
    <cellStyle name="40% - Accent6 3 3 2 6" xfId="11113" xr:uid="{00000000-0005-0000-0000-0000E9590000}"/>
    <cellStyle name="40% - Accent6 3 3 3" xfId="1565" xr:uid="{00000000-0005-0000-0000-0000EA590000}"/>
    <cellStyle name="40% - Accent6 3 3 3 2" xfId="3166" xr:uid="{00000000-0005-0000-0000-0000EB590000}"/>
    <cellStyle name="40% - Accent6 3 3 3 2 2" xfId="9931" xr:uid="{00000000-0005-0000-0000-0000EC590000}"/>
    <cellStyle name="40% - Accent6 3 3 3 2 2 2" xfId="27127" xr:uid="{00000000-0005-0000-0000-0000ED590000}"/>
    <cellStyle name="40% - Accent6 3 3 3 2 2 3" xfId="16726" xr:uid="{00000000-0005-0000-0000-0000EE590000}"/>
    <cellStyle name="40% - Accent6 3 3 3 2 3" xfId="6323" xr:uid="{00000000-0005-0000-0000-0000EF590000}"/>
    <cellStyle name="40% - Accent6 3 3 3 2 3 2" xfId="23519" xr:uid="{00000000-0005-0000-0000-0000F0590000}"/>
    <cellStyle name="40% - Accent6 3 3 3 2 4" xfId="20362" xr:uid="{00000000-0005-0000-0000-0000F1590000}"/>
    <cellStyle name="40% - Accent6 3 3 3 2 5" xfId="13118" xr:uid="{00000000-0005-0000-0000-0000F2590000}"/>
    <cellStyle name="40% - Accent6 3 3 3 3" xfId="8334" xr:uid="{00000000-0005-0000-0000-0000F3590000}"/>
    <cellStyle name="40% - Accent6 3 3 3 3 2" xfId="25530" xr:uid="{00000000-0005-0000-0000-0000F4590000}"/>
    <cellStyle name="40% - Accent6 3 3 3 3 3" xfId="15129" xr:uid="{00000000-0005-0000-0000-0000F5590000}"/>
    <cellStyle name="40% - Accent6 3 3 3 4" xfId="4726" xr:uid="{00000000-0005-0000-0000-0000F6590000}"/>
    <cellStyle name="40% - Accent6 3 3 3 4 2" xfId="21922" xr:uid="{00000000-0005-0000-0000-0000F7590000}"/>
    <cellStyle name="40% - Accent6 3 3 3 5" xfId="18765" xr:uid="{00000000-0005-0000-0000-0000F8590000}"/>
    <cellStyle name="40% - Accent6 3 3 3 6" xfId="11521" xr:uid="{00000000-0005-0000-0000-0000F9590000}"/>
    <cellStyle name="40% - Accent6 3 3 4" xfId="1973" xr:uid="{00000000-0005-0000-0000-0000FA590000}"/>
    <cellStyle name="40% - Accent6 3 3 4 2" xfId="3562" xr:uid="{00000000-0005-0000-0000-0000FB590000}"/>
    <cellStyle name="40% - Accent6 3 3 4 2 2" xfId="10327" xr:uid="{00000000-0005-0000-0000-0000FC590000}"/>
    <cellStyle name="40% - Accent6 3 3 4 2 2 2" xfId="27523" xr:uid="{00000000-0005-0000-0000-0000FD590000}"/>
    <cellStyle name="40% - Accent6 3 3 4 2 2 3" xfId="17122" xr:uid="{00000000-0005-0000-0000-0000FE590000}"/>
    <cellStyle name="40% - Accent6 3 3 4 2 3" xfId="6719" xr:uid="{00000000-0005-0000-0000-0000FF590000}"/>
    <cellStyle name="40% - Accent6 3 3 4 2 3 2" xfId="23915" xr:uid="{00000000-0005-0000-0000-0000005A0000}"/>
    <cellStyle name="40% - Accent6 3 3 4 2 4" xfId="20758" xr:uid="{00000000-0005-0000-0000-0000015A0000}"/>
    <cellStyle name="40% - Accent6 3 3 4 2 5" xfId="13514" xr:uid="{00000000-0005-0000-0000-0000025A0000}"/>
    <cellStyle name="40% - Accent6 3 3 4 3" xfId="8742" xr:uid="{00000000-0005-0000-0000-0000035A0000}"/>
    <cellStyle name="40% - Accent6 3 3 4 3 2" xfId="25938" xr:uid="{00000000-0005-0000-0000-0000045A0000}"/>
    <cellStyle name="40% - Accent6 3 3 4 3 3" xfId="15537" xr:uid="{00000000-0005-0000-0000-0000055A0000}"/>
    <cellStyle name="40% - Accent6 3 3 4 4" xfId="5134" xr:uid="{00000000-0005-0000-0000-0000065A0000}"/>
    <cellStyle name="40% - Accent6 3 3 4 4 2" xfId="22330" xr:uid="{00000000-0005-0000-0000-0000075A0000}"/>
    <cellStyle name="40% - Accent6 3 3 4 5" xfId="19173" xr:uid="{00000000-0005-0000-0000-0000085A0000}"/>
    <cellStyle name="40% - Accent6 3 3 4 6" xfId="11929" xr:uid="{00000000-0005-0000-0000-0000095A0000}"/>
    <cellStyle name="40% - Accent6 3 3 5" xfId="2332" xr:uid="{00000000-0005-0000-0000-00000A5A0000}"/>
    <cellStyle name="40% - Accent6 3 3 5 2" xfId="9098" xr:uid="{00000000-0005-0000-0000-00000B5A0000}"/>
    <cellStyle name="40% - Accent6 3 3 5 2 2" xfId="26294" xr:uid="{00000000-0005-0000-0000-00000C5A0000}"/>
    <cellStyle name="40% - Accent6 3 3 5 2 3" xfId="15893" xr:uid="{00000000-0005-0000-0000-00000D5A0000}"/>
    <cellStyle name="40% - Accent6 3 3 5 3" xfId="5490" xr:uid="{00000000-0005-0000-0000-00000E5A0000}"/>
    <cellStyle name="40% - Accent6 3 3 5 3 2" xfId="22686" xr:uid="{00000000-0005-0000-0000-00000F5A0000}"/>
    <cellStyle name="40% - Accent6 3 3 5 4" xfId="19529" xr:uid="{00000000-0005-0000-0000-0000105A0000}"/>
    <cellStyle name="40% - Accent6 3 3 5 5" xfId="12285" xr:uid="{00000000-0005-0000-0000-0000115A0000}"/>
    <cellStyle name="40% - Accent6 3 3 6" xfId="749" xr:uid="{00000000-0005-0000-0000-0000125A0000}"/>
    <cellStyle name="40% - Accent6 3 3 6 2" xfId="7518" xr:uid="{00000000-0005-0000-0000-0000135A0000}"/>
    <cellStyle name="40% - Accent6 3 3 6 2 2" xfId="24714" xr:uid="{00000000-0005-0000-0000-0000145A0000}"/>
    <cellStyle name="40% - Accent6 3 3 6 3" xfId="17949" xr:uid="{00000000-0005-0000-0000-0000155A0000}"/>
    <cellStyle name="40% - Accent6 3 3 6 4" xfId="14313" xr:uid="{00000000-0005-0000-0000-0000165A0000}"/>
    <cellStyle name="40% - Accent6 3 3 7" xfId="7151" xr:uid="{00000000-0005-0000-0000-0000175A0000}"/>
    <cellStyle name="40% - Accent6 3 3 7 2" xfId="24347" xr:uid="{00000000-0005-0000-0000-0000185A0000}"/>
    <cellStyle name="40% - Accent6 3 3 7 3" xfId="13946" xr:uid="{00000000-0005-0000-0000-0000195A0000}"/>
    <cellStyle name="40% - Accent6 3 3 8" xfId="3910" xr:uid="{00000000-0005-0000-0000-00001A5A0000}"/>
    <cellStyle name="40% - Accent6 3 3 8 2" xfId="21106" xr:uid="{00000000-0005-0000-0000-00001B5A0000}"/>
    <cellStyle name="40% - Accent6 3 3 9" xfId="17582" xr:uid="{00000000-0005-0000-0000-00001C5A0000}"/>
    <cellStyle name="40% - Accent6 3 4" xfId="198" xr:uid="{00000000-0005-0000-0000-00001D5A0000}"/>
    <cellStyle name="40% - Accent6 3 4 2" xfId="1381" xr:uid="{00000000-0005-0000-0000-00001E5A0000}"/>
    <cellStyle name="40% - Accent6 3 4 2 2" xfId="2982" xr:uid="{00000000-0005-0000-0000-00001F5A0000}"/>
    <cellStyle name="40% - Accent6 3 4 2 2 2" xfId="9747" xr:uid="{00000000-0005-0000-0000-0000205A0000}"/>
    <cellStyle name="40% - Accent6 3 4 2 2 2 2" xfId="26943" xr:uid="{00000000-0005-0000-0000-0000215A0000}"/>
    <cellStyle name="40% - Accent6 3 4 2 2 2 3" xfId="16542" xr:uid="{00000000-0005-0000-0000-0000225A0000}"/>
    <cellStyle name="40% - Accent6 3 4 2 2 3" xfId="6139" xr:uid="{00000000-0005-0000-0000-0000235A0000}"/>
    <cellStyle name="40% - Accent6 3 4 2 2 3 2" xfId="23335" xr:uid="{00000000-0005-0000-0000-0000245A0000}"/>
    <cellStyle name="40% - Accent6 3 4 2 2 4" xfId="20178" xr:uid="{00000000-0005-0000-0000-0000255A0000}"/>
    <cellStyle name="40% - Accent6 3 4 2 2 5" xfId="12934" xr:uid="{00000000-0005-0000-0000-0000265A0000}"/>
    <cellStyle name="40% - Accent6 3 4 2 3" xfId="8150" xr:uid="{00000000-0005-0000-0000-0000275A0000}"/>
    <cellStyle name="40% - Accent6 3 4 2 3 2" xfId="25346" xr:uid="{00000000-0005-0000-0000-0000285A0000}"/>
    <cellStyle name="40% - Accent6 3 4 2 3 3" xfId="14945" xr:uid="{00000000-0005-0000-0000-0000295A0000}"/>
    <cellStyle name="40% - Accent6 3 4 2 4" xfId="4542" xr:uid="{00000000-0005-0000-0000-00002A5A0000}"/>
    <cellStyle name="40% - Accent6 3 4 2 4 2" xfId="21738" xr:uid="{00000000-0005-0000-0000-00002B5A0000}"/>
    <cellStyle name="40% - Accent6 3 4 2 5" xfId="18581" xr:uid="{00000000-0005-0000-0000-00002C5A0000}"/>
    <cellStyle name="40% - Accent6 3 4 2 6" xfId="11337" xr:uid="{00000000-0005-0000-0000-00002D5A0000}"/>
    <cellStyle name="40% - Accent6 3 4 3" xfId="1789" xr:uid="{00000000-0005-0000-0000-00002E5A0000}"/>
    <cellStyle name="40% - Accent6 3 4 3 2" xfId="3378" xr:uid="{00000000-0005-0000-0000-00002F5A0000}"/>
    <cellStyle name="40% - Accent6 3 4 3 2 2" xfId="10143" xr:uid="{00000000-0005-0000-0000-0000305A0000}"/>
    <cellStyle name="40% - Accent6 3 4 3 2 2 2" xfId="27339" xr:uid="{00000000-0005-0000-0000-0000315A0000}"/>
    <cellStyle name="40% - Accent6 3 4 3 2 2 3" xfId="16938" xr:uid="{00000000-0005-0000-0000-0000325A0000}"/>
    <cellStyle name="40% - Accent6 3 4 3 2 3" xfId="6535" xr:uid="{00000000-0005-0000-0000-0000335A0000}"/>
    <cellStyle name="40% - Accent6 3 4 3 2 3 2" xfId="23731" xr:uid="{00000000-0005-0000-0000-0000345A0000}"/>
    <cellStyle name="40% - Accent6 3 4 3 2 4" xfId="20574" xr:uid="{00000000-0005-0000-0000-0000355A0000}"/>
    <cellStyle name="40% - Accent6 3 4 3 2 5" xfId="13330" xr:uid="{00000000-0005-0000-0000-0000365A0000}"/>
    <cellStyle name="40% - Accent6 3 4 3 3" xfId="8558" xr:uid="{00000000-0005-0000-0000-0000375A0000}"/>
    <cellStyle name="40% - Accent6 3 4 3 3 2" xfId="25754" xr:uid="{00000000-0005-0000-0000-0000385A0000}"/>
    <cellStyle name="40% - Accent6 3 4 3 3 3" xfId="15353" xr:uid="{00000000-0005-0000-0000-0000395A0000}"/>
    <cellStyle name="40% - Accent6 3 4 3 4" xfId="4950" xr:uid="{00000000-0005-0000-0000-00003A5A0000}"/>
    <cellStyle name="40% - Accent6 3 4 3 4 2" xfId="22146" xr:uid="{00000000-0005-0000-0000-00003B5A0000}"/>
    <cellStyle name="40% - Accent6 3 4 3 5" xfId="18989" xr:uid="{00000000-0005-0000-0000-00003C5A0000}"/>
    <cellStyle name="40% - Accent6 3 4 3 6" xfId="11745" xr:uid="{00000000-0005-0000-0000-00003D5A0000}"/>
    <cellStyle name="40% - Accent6 3 4 4" xfId="2487" xr:uid="{00000000-0005-0000-0000-00003E5A0000}"/>
    <cellStyle name="40% - Accent6 3 4 4 2" xfId="9252" xr:uid="{00000000-0005-0000-0000-00003F5A0000}"/>
    <cellStyle name="40% - Accent6 3 4 4 2 2" xfId="26448" xr:uid="{00000000-0005-0000-0000-0000405A0000}"/>
    <cellStyle name="40% - Accent6 3 4 4 2 3" xfId="16047" xr:uid="{00000000-0005-0000-0000-0000415A0000}"/>
    <cellStyle name="40% - Accent6 3 4 4 3" xfId="5644" xr:uid="{00000000-0005-0000-0000-0000425A0000}"/>
    <cellStyle name="40% - Accent6 3 4 4 3 2" xfId="22840" xr:uid="{00000000-0005-0000-0000-0000435A0000}"/>
    <cellStyle name="40% - Accent6 3 4 4 4" xfId="19683" xr:uid="{00000000-0005-0000-0000-0000445A0000}"/>
    <cellStyle name="40% - Accent6 3 4 4 5" xfId="12439" xr:uid="{00000000-0005-0000-0000-0000455A0000}"/>
    <cellStyle name="40% - Accent6 3 4 5" xfId="973" xr:uid="{00000000-0005-0000-0000-0000465A0000}"/>
    <cellStyle name="40% - Accent6 3 4 5 2" xfId="7742" xr:uid="{00000000-0005-0000-0000-0000475A0000}"/>
    <cellStyle name="40% - Accent6 3 4 5 2 2" xfId="24938" xr:uid="{00000000-0005-0000-0000-0000485A0000}"/>
    <cellStyle name="40% - Accent6 3 4 5 3" xfId="18173" xr:uid="{00000000-0005-0000-0000-0000495A0000}"/>
    <cellStyle name="40% - Accent6 3 4 5 4" xfId="14537" xr:uid="{00000000-0005-0000-0000-00004A5A0000}"/>
    <cellStyle name="40% - Accent6 3 4 6" xfId="6967" xr:uid="{00000000-0005-0000-0000-00004B5A0000}"/>
    <cellStyle name="40% - Accent6 3 4 6 2" xfId="24163" xr:uid="{00000000-0005-0000-0000-00004C5A0000}"/>
    <cellStyle name="40% - Accent6 3 4 6 3" xfId="13762" xr:uid="{00000000-0005-0000-0000-00004D5A0000}"/>
    <cellStyle name="40% - Accent6 3 4 7" xfId="4134" xr:uid="{00000000-0005-0000-0000-00004E5A0000}"/>
    <cellStyle name="40% - Accent6 3 4 7 2" xfId="21330" xr:uid="{00000000-0005-0000-0000-00004F5A0000}"/>
    <cellStyle name="40% - Accent6 3 4 8" xfId="17398" xr:uid="{00000000-0005-0000-0000-0000505A0000}"/>
    <cellStyle name="40% - Accent6 3 4 9" xfId="10929" xr:uid="{00000000-0005-0000-0000-0000515A0000}"/>
    <cellStyle name="40% - Accent6 3 5" xfId="861" xr:uid="{00000000-0005-0000-0000-0000525A0000}"/>
    <cellStyle name="40% - Accent6 3 5 2" xfId="2559" xr:uid="{00000000-0005-0000-0000-0000535A0000}"/>
    <cellStyle name="40% - Accent6 3 5 2 2" xfId="9324" xr:uid="{00000000-0005-0000-0000-0000545A0000}"/>
    <cellStyle name="40% - Accent6 3 5 2 2 2" xfId="26520" xr:uid="{00000000-0005-0000-0000-0000555A0000}"/>
    <cellStyle name="40% - Accent6 3 5 2 2 3" xfId="16119" xr:uid="{00000000-0005-0000-0000-0000565A0000}"/>
    <cellStyle name="40% - Accent6 3 5 2 3" xfId="5716" xr:uid="{00000000-0005-0000-0000-0000575A0000}"/>
    <cellStyle name="40% - Accent6 3 5 2 3 2" xfId="22912" xr:uid="{00000000-0005-0000-0000-0000585A0000}"/>
    <cellStyle name="40% - Accent6 3 5 2 4" xfId="19755" xr:uid="{00000000-0005-0000-0000-0000595A0000}"/>
    <cellStyle name="40% - Accent6 3 5 2 5" xfId="12511" xr:uid="{00000000-0005-0000-0000-00005A5A0000}"/>
    <cellStyle name="40% - Accent6 3 5 3" xfId="7630" xr:uid="{00000000-0005-0000-0000-00005B5A0000}"/>
    <cellStyle name="40% - Accent6 3 5 3 2" xfId="24826" xr:uid="{00000000-0005-0000-0000-00005C5A0000}"/>
    <cellStyle name="40% - Accent6 3 5 3 3" xfId="14425" xr:uid="{00000000-0005-0000-0000-00005D5A0000}"/>
    <cellStyle name="40% - Accent6 3 5 4" xfId="4022" xr:uid="{00000000-0005-0000-0000-00005E5A0000}"/>
    <cellStyle name="40% - Accent6 3 5 4 2" xfId="21218" xr:uid="{00000000-0005-0000-0000-00005F5A0000}"/>
    <cellStyle name="40% - Accent6 3 5 5" xfId="18061" xr:uid="{00000000-0005-0000-0000-0000605A0000}"/>
    <cellStyle name="40% - Accent6 3 5 6" xfId="10817" xr:uid="{00000000-0005-0000-0000-0000615A0000}"/>
    <cellStyle name="40% - Accent6 3 6" xfId="1269" xr:uid="{00000000-0005-0000-0000-0000625A0000}"/>
    <cellStyle name="40% - Accent6 3 6 2" xfId="2870" xr:uid="{00000000-0005-0000-0000-0000635A0000}"/>
    <cellStyle name="40% - Accent6 3 6 2 2" xfId="9635" xr:uid="{00000000-0005-0000-0000-0000645A0000}"/>
    <cellStyle name="40% - Accent6 3 6 2 2 2" xfId="26831" xr:uid="{00000000-0005-0000-0000-0000655A0000}"/>
    <cellStyle name="40% - Accent6 3 6 2 2 3" xfId="16430" xr:uid="{00000000-0005-0000-0000-0000665A0000}"/>
    <cellStyle name="40% - Accent6 3 6 2 3" xfId="6027" xr:uid="{00000000-0005-0000-0000-0000675A0000}"/>
    <cellStyle name="40% - Accent6 3 6 2 3 2" xfId="23223" xr:uid="{00000000-0005-0000-0000-0000685A0000}"/>
    <cellStyle name="40% - Accent6 3 6 2 4" xfId="20066" xr:uid="{00000000-0005-0000-0000-0000695A0000}"/>
    <cellStyle name="40% - Accent6 3 6 2 5" xfId="12822" xr:uid="{00000000-0005-0000-0000-00006A5A0000}"/>
    <cellStyle name="40% - Accent6 3 6 3" xfId="8038" xr:uid="{00000000-0005-0000-0000-00006B5A0000}"/>
    <cellStyle name="40% - Accent6 3 6 3 2" xfId="25234" xr:uid="{00000000-0005-0000-0000-00006C5A0000}"/>
    <cellStyle name="40% - Accent6 3 6 3 3" xfId="14833" xr:uid="{00000000-0005-0000-0000-00006D5A0000}"/>
    <cellStyle name="40% - Accent6 3 6 4" xfId="4430" xr:uid="{00000000-0005-0000-0000-00006E5A0000}"/>
    <cellStyle name="40% - Accent6 3 6 4 2" xfId="21626" xr:uid="{00000000-0005-0000-0000-00006F5A0000}"/>
    <cellStyle name="40% - Accent6 3 6 5" xfId="18469" xr:uid="{00000000-0005-0000-0000-0000705A0000}"/>
    <cellStyle name="40% - Accent6 3 6 6" xfId="11225" xr:uid="{00000000-0005-0000-0000-0000715A0000}"/>
    <cellStyle name="40% - Accent6 3 7" xfId="1677" xr:uid="{00000000-0005-0000-0000-0000725A0000}"/>
    <cellStyle name="40% - Accent6 3 7 2" xfId="3266" xr:uid="{00000000-0005-0000-0000-0000735A0000}"/>
    <cellStyle name="40% - Accent6 3 7 2 2" xfId="10031" xr:uid="{00000000-0005-0000-0000-0000745A0000}"/>
    <cellStyle name="40% - Accent6 3 7 2 2 2" xfId="27227" xr:uid="{00000000-0005-0000-0000-0000755A0000}"/>
    <cellStyle name="40% - Accent6 3 7 2 2 3" xfId="16826" xr:uid="{00000000-0005-0000-0000-0000765A0000}"/>
    <cellStyle name="40% - Accent6 3 7 2 3" xfId="6423" xr:uid="{00000000-0005-0000-0000-0000775A0000}"/>
    <cellStyle name="40% - Accent6 3 7 2 3 2" xfId="23619" xr:uid="{00000000-0005-0000-0000-0000785A0000}"/>
    <cellStyle name="40% - Accent6 3 7 2 4" xfId="20462" xr:uid="{00000000-0005-0000-0000-0000795A0000}"/>
    <cellStyle name="40% - Accent6 3 7 2 5" xfId="13218" xr:uid="{00000000-0005-0000-0000-00007A5A0000}"/>
    <cellStyle name="40% - Accent6 3 7 3" xfId="8446" xr:uid="{00000000-0005-0000-0000-00007B5A0000}"/>
    <cellStyle name="40% - Accent6 3 7 3 2" xfId="25642" xr:uid="{00000000-0005-0000-0000-00007C5A0000}"/>
    <cellStyle name="40% - Accent6 3 7 3 3" xfId="15241" xr:uid="{00000000-0005-0000-0000-00007D5A0000}"/>
    <cellStyle name="40% - Accent6 3 7 4" xfId="4838" xr:uid="{00000000-0005-0000-0000-00007E5A0000}"/>
    <cellStyle name="40% - Accent6 3 7 4 2" xfId="22034" xr:uid="{00000000-0005-0000-0000-00007F5A0000}"/>
    <cellStyle name="40% - Accent6 3 7 5" xfId="18877" xr:uid="{00000000-0005-0000-0000-0000805A0000}"/>
    <cellStyle name="40% - Accent6 3 7 6" xfId="11633" xr:uid="{00000000-0005-0000-0000-0000815A0000}"/>
    <cellStyle name="40% - Accent6 3 8" xfId="2148" xr:uid="{00000000-0005-0000-0000-0000825A0000}"/>
    <cellStyle name="40% - Accent6 3 8 2" xfId="8914" xr:uid="{00000000-0005-0000-0000-0000835A0000}"/>
    <cellStyle name="40% - Accent6 3 8 2 2" xfId="26110" xr:uid="{00000000-0005-0000-0000-0000845A0000}"/>
    <cellStyle name="40% - Accent6 3 8 2 3" xfId="15709" xr:uid="{00000000-0005-0000-0000-0000855A0000}"/>
    <cellStyle name="40% - Accent6 3 8 3" xfId="5306" xr:uid="{00000000-0005-0000-0000-0000865A0000}"/>
    <cellStyle name="40% - Accent6 3 8 3 2" xfId="22502" xr:uid="{00000000-0005-0000-0000-0000875A0000}"/>
    <cellStyle name="40% - Accent6 3 8 4" xfId="19345" xr:uid="{00000000-0005-0000-0000-0000885A0000}"/>
    <cellStyle name="40% - Accent6 3 8 5" xfId="12101" xr:uid="{00000000-0005-0000-0000-0000895A0000}"/>
    <cellStyle name="40% - Accent6 3 9" xfId="565" xr:uid="{00000000-0005-0000-0000-00008A5A0000}"/>
    <cellStyle name="40% - Accent6 3 9 2" xfId="7334" xr:uid="{00000000-0005-0000-0000-00008B5A0000}"/>
    <cellStyle name="40% - Accent6 3 9 2 2" xfId="24530" xr:uid="{00000000-0005-0000-0000-00008C5A0000}"/>
    <cellStyle name="40% - Accent6 3 9 3" xfId="17765" xr:uid="{00000000-0005-0000-0000-00008D5A0000}"/>
    <cellStyle name="40% - Accent6 3 9 4" xfId="14129" xr:uid="{00000000-0005-0000-0000-00008E5A0000}"/>
    <cellStyle name="40% - Accent6 4" xfId="108" xr:uid="{00000000-0005-0000-0000-00008F5A0000}"/>
    <cellStyle name="40% - Accent6 4 10" xfId="6883" xr:uid="{00000000-0005-0000-0000-0000905A0000}"/>
    <cellStyle name="40% - Accent6 4 10 2" xfId="24079" xr:uid="{00000000-0005-0000-0000-0000915A0000}"/>
    <cellStyle name="40% - Accent6 4 10 3" xfId="13678" xr:uid="{00000000-0005-0000-0000-0000925A0000}"/>
    <cellStyle name="40% - Accent6 4 11" xfId="3754" xr:uid="{00000000-0005-0000-0000-0000935A0000}"/>
    <cellStyle name="40% - Accent6 4 11 2" xfId="20950" xr:uid="{00000000-0005-0000-0000-0000945A0000}"/>
    <cellStyle name="40% - Accent6 4 12" xfId="17314" xr:uid="{00000000-0005-0000-0000-0000955A0000}"/>
    <cellStyle name="40% - Accent6 4 13" xfId="27761" xr:uid="{00000000-0005-0000-0000-0000965A0000}"/>
    <cellStyle name="40% - Accent6 4 14" xfId="10549" xr:uid="{00000000-0005-0000-0000-0000975A0000}"/>
    <cellStyle name="40% - Accent6 4 2" xfId="312" xr:uid="{00000000-0005-0000-0000-0000985A0000}"/>
    <cellStyle name="40% - Accent6 4 2 10" xfId="27847" xr:uid="{00000000-0005-0000-0000-0000995A0000}"/>
    <cellStyle name="40% - Accent6 4 2 11" xfId="10635" xr:uid="{00000000-0005-0000-0000-00009A5A0000}"/>
    <cellStyle name="40% - Accent6 4 2 2" xfId="1087" xr:uid="{00000000-0005-0000-0000-00009B5A0000}"/>
    <cellStyle name="40% - Accent6 4 2 2 2" xfId="2700" xr:uid="{00000000-0005-0000-0000-00009C5A0000}"/>
    <cellStyle name="40% - Accent6 4 2 2 2 2" xfId="9465" xr:uid="{00000000-0005-0000-0000-00009D5A0000}"/>
    <cellStyle name="40% - Accent6 4 2 2 2 2 2" xfId="26661" xr:uid="{00000000-0005-0000-0000-00009E5A0000}"/>
    <cellStyle name="40% - Accent6 4 2 2 2 2 3" xfId="16260" xr:uid="{00000000-0005-0000-0000-00009F5A0000}"/>
    <cellStyle name="40% - Accent6 4 2 2 2 3" xfId="5857" xr:uid="{00000000-0005-0000-0000-0000A05A0000}"/>
    <cellStyle name="40% - Accent6 4 2 2 2 3 2" xfId="23053" xr:uid="{00000000-0005-0000-0000-0000A15A0000}"/>
    <cellStyle name="40% - Accent6 4 2 2 2 4" xfId="19896" xr:uid="{00000000-0005-0000-0000-0000A25A0000}"/>
    <cellStyle name="40% - Accent6 4 2 2 2 5" xfId="12652" xr:uid="{00000000-0005-0000-0000-0000A35A0000}"/>
    <cellStyle name="40% - Accent6 4 2 2 3" xfId="7856" xr:uid="{00000000-0005-0000-0000-0000A45A0000}"/>
    <cellStyle name="40% - Accent6 4 2 2 3 2" xfId="25052" xr:uid="{00000000-0005-0000-0000-0000A55A0000}"/>
    <cellStyle name="40% - Accent6 4 2 2 3 3" xfId="14651" xr:uid="{00000000-0005-0000-0000-0000A65A0000}"/>
    <cellStyle name="40% - Accent6 4 2 2 4" xfId="4248" xr:uid="{00000000-0005-0000-0000-0000A75A0000}"/>
    <cellStyle name="40% - Accent6 4 2 2 4 2" xfId="21444" xr:uid="{00000000-0005-0000-0000-0000A85A0000}"/>
    <cellStyle name="40% - Accent6 4 2 2 5" xfId="18287" xr:uid="{00000000-0005-0000-0000-0000A95A0000}"/>
    <cellStyle name="40% - Accent6 4 2 2 6" xfId="11043" xr:uid="{00000000-0005-0000-0000-0000AA5A0000}"/>
    <cellStyle name="40% - Accent6 4 2 3" xfId="1495" xr:uid="{00000000-0005-0000-0000-0000AB5A0000}"/>
    <cellStyle name="40% - Accent6 4 2 3 2" xfId="3096" xr:uid="{00000000-0005-0000-0000-0000AC5A0000}"/>
    <cellStyle name="40% - Accent6 4 2 3 2 2" xfId="9861" xr:uid="{00000000-0005-0000-0000-0000AD5A0000}"/>
    <cellStyle name="40% - Accent6 4 2 3 2 2 2" xfId="27057" xr:uid="{00000000-0005-0000-0000-0000AE5A0000}"/>
    <cellStyle name="40% - Accent6 4 2 3 2 2 3" xfId="16656" xr:uid="{00000000-0005-0000-0000-0000AF5A0000}"/>
    <cellStyle name="40% - Accent6 4 2 3 2 3" xfId="6253" xr:uid="{00000000-0005-0000-0000-0000B05A0000}"/>
    <cellStyle name="40% - Accent6 4 2 3 2 3 2" xfId="23449" xr:uid="{00000000-0005-0000-0000-0000B15A0000}"/>
    <cellStyle name="40% - Accent6 4 2 3 2 4" xfId="20292" xr:uid="{00000000-0005-0000-0000-0000B25A0000}"/>
    <cellStyle name="40% - Accent6 4 2 3 2 5" xfId="13048" xr:uid="{00000000-0005-0000-0000-0000B35A0000}"/>
    <cellStyle name="40% - Accent6 4 2 3 3" xfId="8264" xr:uid="{00000000-0005-0000-0000-0000B45A0000}"/>
    <cellStyle name="40% - Accent6 4 2 3 3 2" xfId="25460" xr:uid="{00000000-0005-0000-0000-0000B55A0000}"/>
    <cellStyle name="40% - Accent6 4 2 3 3 3" xfId="15059" xr:uid="{00000000-0005-0000-0000-0000B65A0000}"/>
    <cellStyle name="40% - Accent6 4 2 3 4" xfId="4656" xr:uid="{00000000-0005-0000-0000-0000B75A0000}"/>
    <cellStyle name="40% - Accent6 4 2 3 4 2" xfId="21852" xr:uid="{00000000-0005-0000-0000-0000B85A0000}"/>
    <cellStyle name="40% - Accent6 4 2 3 5" xfId="18695" xr:uid="{00000000-0005-0000-0000-0000B95A0000}"/>
    <cellStyle name="40% - Accent6 4 2 3 6" xfId="11451" xr:uid="{00000000-0005-0000-0000-0000BA5A0000}"/>
    <cellStyle name="40% - Accent6 4 2 4" xfId="1903" xr:uid="{00000000-0005-0000-0000-0000BB5A0000}"/>
    <cellStyle name="40% - Accent6 4 2 4 2" xfId="3492" xr:uid="{00000000-0005-0000-0000-0000BC5A0000}"/>
    <cellStyle name="40% - Accent6 4 2 4 2 2" xfId="10257" xr:uid="{00000000-0005-0000-0000-0000BD5A0000}"/>
    <cellStyle name="40% - Accent6 4 2 4 2 2 2" xfId="27453" xr:uid="{00000000-0005-0000-0000-0000BE5A0000}"/>
    <cellStyle name="40% - Accent6 4 2 4 2 2 3" xfId="17052" xr:uid="{00000000-0005-0000-0000-0000BF5A0000}"/>
    <cellStyle name="40% - Accent6 4 2 4 2 3" xfId="6649" xr:uid="{00000000-0005-0000-0000-0000C05A0000}"/>
    <cellStyle name="40% - Accent6 4 2 4 2 3 2" xfId="23845" xr:uid="{00000000-0005-0000-0000-0000C15A0000}"/>
    <cellStyle name="40% - Accent6 4 2 4 2 4" xfId="20688" xr:uid="{00000000-0005-0000-0000-0000C25A0000}"/>
    <cellStyle name="40% - Accent6 4 2 4 2 5" xfId="13444" xr:uid="{00000000-0005-0000-0000-0000C35A0000}"/>
    <cellStyle name="40% - Accent6 4 2 4 3" xfId="8672" xr:uid="{00000000-0005-0000-0000-0000C45A0000}"/>
    <cellStyle name="40% - Accent6 4 2 4 3 2" xfId="25868" xr:uid="{00000000-0005-0000-0000-0000C55A0000}"/>
    <cellStyle name="40% - Accent6 4 2 4 3 3" xfId="15467" xr:uid="{00000000-0005-0000-0000-0000C65A0000}"/>
    <cellStyle name="40% - Accent6 4 2 4 4" xfId="5064" xr:uid="{00000000-0005-0000-0000-0000C75A0000}"/>
    <cellStyle name="40% - Accent6 4 2 4 4 2" xfId="22260" xr:uid="{00000000-0005-0000-0000-0000C85A0000}"/>
    <cellStyle name="40% - Accent6 4 2 4 5" xfId="19103" xr:uid="{00000000-0005-0000-0000-0000C95A0000}"/>
    <cellStyle name="40% - Accent6 4 2 4 6" xfId="11859" xr:uid="{00000000-0005-0000-0000-0000CA5A0000}"/>
    <cellStyle name="40% - Accent6 4 2 5" xfId="2262" xr:uid="{00000000-0005-0000-0000-0000CB5A0000}"/>
    <cellStyle name="40% - Accent6 4 2 5 2" xfId="9028" xr:uid="{00000000-0005-0000-0000-0000CC5A0000}"/>
    <cellStyle name="40% - Accent6 4 2 5 2 2" xfId="26224" xr:uid="{00000000-0005-0000-0000-0000CD5A0000}"/>
    <cellStyle name="40% - Accent6 4 2 5 2 3" xfId="15823" xr:uid="{00000000-0005-0000-0000-0000CE5A0000}"/>
    <cellStyle name="40% - Accent6 4 2 5 3" xfId="5420" xr:uid="{00000000-0005-0000-0000-0000CF5A0000}"/>
    <cellStyle name="40% - Accent6 4 2 5 3 2" xfId="22616" xr:uid="{00000000-0005-0000-0000-0000D05A0000}"/>
    <cellStyle name="40% - Accent6 4 2 5 4" xfId="19459" xr:uid="{00000000-0005-0000-0000-0000D15A0000}"/>
    <cellStyle name="40% - Accent6 4 2 5 5" xfId="12215" xr:uid="{00000000-0005-0000-0000-0000D25A0000}"/>
    <cellStyle name="40% - Accent6 4 2 6" xfId="679" xr:uid="{00000000-0005-0000-0000-0000D35A0000}"/>
    <cellStyle name="40% - Accent6 4 2 6 2" xfId="7448" xr:uid="{00000000-0005-0000-0000-0000D45A0000}"/>
    <cellStyle name="40% - Accent6 4 2 6 2 2" xfId="24644" xr:uid="{00000000-0005-0000-0000-0000D55A0000}"/>
    <cellStyle name="40% - Accent6 4 2 6 3" xfId="17879" xr:uid="{00000000-0005-0000-0000-0000D65A0000}"/>
    <cellStyle name="40% - Accent6 4 2 6 4" xfId="14243" xr:uid="{00000000-0005-0000-0000-0000D75A0000}"/>
    <cellStyle name="40% - Accent6 4 2 7" xfId="7081" xr:uid="{00000000-0005-0000-0000-0000D85A0000}"/>
    <cellStyle name="40% - Accent6 4 2 7 2" xfId="24277" xr:uid="{00000000-0005-0000-0000-0000D95A0000}"/>
    <cellStyle name="40% - Accent6 4 2 7 3" xfId="13876" xr:uid="{00000000-0005-0000-0000-0000DA5A0000}"/>
    <cellStyle name="40% - Accent6 4 2 8" xfId="3840" xr:uid="{00000000-0005-0000-0000-0000DB5A0000}"/>
    <cellStyle name="40% - Accent6 4 2 8 2" xfId="21036" xr:uid="{00000000-0005-0000-0000-0000DC5A0000}"/>
    <cellStyle name="40% - Accent6 4 2 9" xfId="17512" xr:uid="{00000000-0005-0000-0000-0000DD5A0000}"/>
    <cellStyle name="40% - Accent6 4 3" xfId="410" xr:uid="{00000000-0005-0000-0000-0000DE5A0000}"/>
    <cellStyle name="40% - Accent6 4 3 10" xfId="27945" xr:uid="{00000000-0005-0000-0000-0000DF5A0000}"/>
    <cellStyle name="40% - Accent6 4 3 11" xfId="10733" xr:uid="{00000000-0005-0000-0000-0000E05A0000}"/>
    <cellStyle name="40% - Accent6 4 3 2" xfId="1185" xr:uid="{00000000-0005-0000-0000-0000E15A0000}"/>
    <cellStyle name="40% - Accent6 4 3 2 2" xfId="2798" xr:uid="{00000000-0005-0000-0000-0000E25A0000}"/>
    <cellStyle name="40% - Accent6 4 3 2 2 2" xfId="9563" xr:uid="{00000000-0005-0000-0000-0000E35A0000}"/>
    <cellStyle name="40% - Accent6 4 3 2 2 2 2" xfId="26759" xr:uid="{00000000-0005-0000-0000-0000E45A0000}"/>
    <cellStyle name="40% - Accent6 4 3 2 2 2 3" xfId="16358" xr:uid="{00000000-0005-0000-0000-0000E55A0000}"/>
    <cellStyle name="40% - Accent6 4 3 2 2 3" xfId="5955" xr:uid="{00000000-0005-0000-0000-0000E65A0000}"/>
    <cellStyle name="40% - Accent6 4 3 2 2 3 2" xfId="23151" xr:uid="{00000000-0005-0000-0000-0000E75A0000}"/>
    <cellStyle name="40% - Accent6 4 3 2 2 4" xfId="19994" xr:uid="{00000000-0005-0000-0000-0000E85A0000}"/>
    <cellStyle name="40% - Accent6 4 3 2 2 5" xfId="12750" xr:uid="{00000000-0005-0000-0000-0000E95A0000}"/>
    <cellStyle name="40% - Accent6 4 3 2 3" xfId="7954" xr:uid="{00000000-0005-0000-0000-0000EA5A0000}"/>
    <cellStyle name="40% - Accent6 4 3 2 3 2" xfId="25150" xr:uid="{00000000-0005-0000-0000-0000EB5A0000}"/>
    <cellStyle name="40% - Accent6 4 3 2 3 3" xfId="14749" xr:uid="{00000000-0005-0000-0000-0000EC5A0000}"/>
    <cellStyle name="40% - Accent6 4 3 2 4" xfId="4346" xr:uid="{00000000-0005-0000-0000-0000ED5A0000}"/>
    <cellStyle name="40% - Accent6 4 3 2 4 2" xfId="21542" xr:uid="{00000000-0005-0000-0000-0000EE5A0000}"/>
    <cellStyle name="40% - Accent6 4 3 2 5" xfId="18385" xr:uid="{00000000-0005-0000-0000-0000EF5A0000}"/>
    <cellStyle name="40% - Accent6 4 3 2 6" xfId="11141" xr:uid="{00000000-0005-0000-0000-0000F05A0000}"/>
    <cellStyle name="40% - Accent6 4 3 3" xfId="1593" xr:uid="{00000000-0005-0000-0000-0000F15A0000}"/>
    <cellStyle name="40% - Accent6 4 3 3 2" xfId="3194" xr:uid="{00000000-0005-0000-0000-0000F25A0000}"/>
    <cellStyle name="40% - Accent6 4 3 3 2 2" xfId="9959" xr:uid="{00000000-0005-0000-0000-0000F35A0000}"/>
    <cellStyle name="40% - Accent6 4 3 3 2 2 2" xfId="27155" xr:uid="{00000000-0005-0000-0000-0000F45A0000}"/>
    <cellStyle name="40% - Accent6 4 3 3 2 2 3" xfId="16754" xr:uid="{00000000-0005-0000-0000-0000F55A0000}"/>
    <cellStyle name="40% - Accent6 4 3 3 2 3" xfId="6351" xr:uid="{00000000-0005-0000-0000-0000F65A0000}"/>
    <cellStyle name="40% - Accent6 4 3 3 2 3 2" xfId="23547" xr:uid="{00000000-0005-0000-0000-0000F75A0000}"/>
    <cellStyle name="40% - Accent6 4 3 3 2 4" xfId="20390" xr:uid="{00000000-0005-0000-0000-0000F85A0000}"/>
    <cellStyle name="40% - Accent6 4 3 3 2 5" xfId="13146" xr:uid="{00000000-0005-0000-0000-0000F95A0000}"/>
    <cellStyle name="40% - Accent6 4 3 3 3" xfId="8362" xr:uid="{00000000-0005-0000-0000-0000FA5A0000}"/>
    <cellStyle name="40% - Accent6 4 3 3 3 2" xfId="25558" xr:uid="{00000000-0005-0000-0000-0000FB5A0000}"/>
    <cellStyle name="40% - Accent6 4 3 3 3 3" xfId="15157" xr:uid="{00000000-0005-0000-0000-0000FC5A0000}"/>
    <cellStyle name="40% - Accent6 4 3 3 4" xfId="4754" xr:uid="{00000000-0005-0000-0000-0000FD5A0000}"/>
    <cellStyle name="40% - Accent6 4 3 3 4 2" xfId="21950" xr:uid="{00000000-0005-0000-0000-0000FE5A0000}"/>
    <cellStyle name="40% - Accent6 4 3 3 5" xfId="18793" xr:uid="{00000000-0005-0000-0000-0000FF5A0000}"/>
    <cellStyle name="40% - Accent6 4 3 3 6" xfId="11549" xr:uid="{00000000-0005-0000-0000-0000005B0000}"/>
    <cellStyle name="40% - Accent6 4 3 4" xfId="2001" xr:uid="{00000000-0005-0000-0000-0000015B0000}"/>
    <cellStyle name="40% - Accent6 4 3 4 2" xfId="3590" xr:uid="{00000000-0005-0000-0000-0000025B0000}"/>
    <cellStyle name="40% - Accent6 4 3 4 2 2" xfId="10355" xr:uid="{00000000-0005-0000-0000-0000035B0000}"/>
    <cellStyle name="40% - Accent6 4 3 4 2 2 2" xfId="27551" xr:uid="{00000000-0005-0000-0000-0000045B0000}"/>
    <cellStyle name="40% - Accent6 4 3 4 2 2 3" xfId="17150" xr:uid="{00000000-0005-0000-0000-0000055B0000}"/>
    <cellStyle name="40% - Accent6 4 3 4 2 3" xfId="6747" xr:uid="{00000000-0005-0000-0000-0000065B0000}"/>
    <cellStyle name="40% - Accent6 4 3 4 2 3 2" xfId="23943" xr:uid="{00000000-0005-0000-0000-0000075B0000}"/>
    <cellStyle name="40% - Accent6 4 3 4 2 4" xfId="20786" xr:uid="{00000000-0005-0000-0000-0000085B0000}"/>
    <cellStyle name="40% - Accent6 4 3 4 2 5" xfId="13542" xr:uid="{00000000-0005-0000-0000-0000095B0000}"/>
    <cellStyle name="40% - Accent6 4 3 4 3" xfId="8770" xr:uid="{00000000-0005-0000-0000-00000A5B0000}"/>
    <cellStyle name="40% - Accent6 4 3 4 3 2" xfId="25966" xr:uid="{00000000-0005-0000-0000-00000B5B0000}"/>
    <cellStyle name="40% - Accent6 4 3 4 3 3" xfId="15565" xr:uid="{00000000-0005-0000-0000-00000C5B0000}"/>
    <cellStyle name="40% - Accent6 4 3 4 4" xfId="5162" xr:uid="{00000000-0005-0000-0000-00000D5B0000}"/>
    <cellStyle name="40% - Accent6 4 3 4 4 2" xfId="22358" xr:uid="{00000000-0005-0000-0000-00000E5B0000}"/>
    <cellStyle name="40% - Accent6 4 3 4 5" xfId="19201" xr:uid="{00000000-0005-0000-0000-00000F5B0000}"/>
    <cellStyle name="40% - Accent6 4 3 4 6" xfId="11957" xr:uid="{00000000-0005-0000-0000-0000105B0000}"/>
    <cellStyle name="40% - Accent6 4 3 5" xfId="2360" xr:uid="{00000000-0005-0000-0000-0000115B0000}"/>
    <cellStyle name="40% - Accent6 4 3 5 2" xfId="9126" xr:uid="{00000000-0005-0000-0000-0000125B0000}"/>
    <cellStyle name="40% - Accent6 4 3 5 2 2" xfId="26322" xr:uid="{00000000-0005-0000-0000-0000135B0000}"/>
    <cellStyle name="40% - Accent6 4 3 5 2 3" xfId="15921" xr:uid="{00000000-0005-0000-0000-0000145B0000}"/>
    <cellStyle name="40% - Accent6 4 3 5 3" xfId="5518" xr:uid="{00000000-0005-0000-0000-0000155B0000}"/>
    <cellStyle name="40% - Accent6 4 3 5 3 2" xfId="22714" xr:uid="{00000000-0005-0000-0000-0000165B0000}"/>
    <cellStyle name="40% - Accent6 4 3 5 4" xfId="19557" xr:uid="{00000000-0005-0000-0000-0000175B0000}"/>
    <cellStyle name="40% - Accent6 4 3 5 5" xfId="12313" xr:uid="{00000000-0005-0000-0000-0000185B0000}"/>
    <cellStyle name="40% - Accent6 4 3 6" xfId="777" xr:uid="{00000000-0005-0000-0000-0000195B0000}"/>
    <cellStyle name="40% - Accent6 4 3 6 2" xfId="7546" xr:uid="{00000000-0005-0000-0000-00001A5B0000}"/>
    <cellStyle name="40% - Accent6 4 3 6 2 2" xfId="24742" xr:uid="{00000000-0005-0000-0000-00001B5B0000}"/>
    <cellStyle name="40% - Accent6 4 3 6 3" xfId="17977" xr:uid="{00000000-0005-0000-0000-00001C5B0000}"/>
    <cellStyle name="40% - Accent6 4 3 6 4" xfId="14341" xr:uid="{00000000-0005-0000-0000-00001D5B0000}"/>
    <cellStyle name="40% - Accent6 4 3 7" xfId="7179" xr:uid="{00000000-0005-0000-0000-00001E5B0000}"/>
    <cellStyle name="40% - Accent6 4 3 7 2" xfId="24375" xr:uid="{00000000-0005-0000-0000-00001F5B0000}"/>
    <cellStyle name="40% - Accent6 4 3 7 3" xfId="13974" xr:uid="{00000000-0005-0000-0000-0000205B0000}"/>
    <cellStyle name="40% - Accent6 4 3 8" xfId="3938" xr:uid="{00000000-0005-0000-0000-0000215B0000}"/>
    <cellStyle name="40% - Accent6 4 3 8 2" xfId="21134" xr:uid="{00000000-0005-0000-0000-0000225B0000}"/>
    <cellStyle name="40% - Accent6 4 3 9" xfId="17610" xr:uid="{00000000-0005-0000-0000-0000235B0000}"/>
    <cellStyle name="40% - Accent6 4 4" xfId="226" xr:uid="{00000000-0005-0000-0000-0000245B0000}"/>
    <cellStyle name="40% - Accent6 4 4 2" xfId="1409" xr:uid="{00000000-0005-0000-0000-0000255B0000}"/>
    <cellStyle name="40% - Accent6 4 4 2 2" xfId="3010" xr:uid="{00000000-0005-0000-0000-0000265B0000}"/>
    <cellStyle name="40% - Accent6 4 4 2 2 2" xfId="9775" xr:uid="{00000000-0005-0000-0000-0000275B0000}"/>
    <cellStyle name="40% - Accent6 4 4 2 2 2 2" xfId="26971" xr:uid="{00000000-0005-0000-0000-0000285B0000}"/>
    <cellStyle name="40% - Accent6 4 4 2 2 2 3" xfId="16570" xr:uid="{00000000-0005-0000-0000-0000295B0000}"/>
    <cellStyle name="40% - Accent6 4 4 2 2 3" xfId="6167" xr:uid="{00000000-0005-0000-0000-00002A5B0000}"/>
    <cellStyle name="40% - Accent6 4 4 2 2 3 2" xfId="23363" xr:uid="{00000000-0005-0000-0000-00002B5B0000}"/>
    <cellStyle name="40% - Accent6 4 4 2 2 4" xfId="20206" xr:uid="{00000000-0005-0000-0000-00002C5B0000}"/>
    <cellStyle name="40% - Accent6 4 4 2 2 5" xfId="12962" xr:uid="{00000000-0005-0000-0000-00002D5B0000}"/>
    <cellStyle name="40% - Accent6 4 4 2 3" xfId="8178" xr:uid="{00000000-0005-0000-0000-00002E5B0000}"/>
    <cellStyle name="40% - Accent6 4 4 2 3 2" xfId="25374" xr:uid="{00000000-0005-0000-0000-00002F5B0000}"/>
    <cellStyle name="40% - Accent6 4 4 2 3 3" xfId="14973" xr:uid="{00000000-0005-0000-0000-0000305B0000}"/>
    <cellStyle name="40% - Accent6 4 4 2 4" xfId="4570" xr:uid="{00000000-0005-0000-0000-0000315B0000}"/>
    <cellStyle name="40% - Accent6 4 4 2 4 2" xfId="21766" xr:uid="{00000000-0005-0000-0000-0000325B0000}"/>
    <cellStyle name="40% - Accent6 4 4 2 5" xfId="18609" xr:uid="{00000000-0005-0000-0000-0000335B0000}"/>
    <cellStyle name="40% - Accent6 4 4 2 6" xfId="11365" xr:uid="{00000000-0005-0000-0000-0000345B0000}"/>
    <cellStyle name="40% - Accent6 4 4 3" xfId="1817" xr:uid="{00000000-0005-0000-0000-0000355B0000}"/>
    <cellStyle name="40% - Accent6 4 4 3 2" xfId="3406" xr:uid="{00000000-0005-0000-0000-0000365B0000}"/>
    <cellStyle name="40% - Accent6 4 4 3 2 2" xfId="10171" xr:uid="{00000000-0005-0000-0000-0000375B0000}"/>
    <cellStyle name="40% - Accent6 4 4 3 2 2 2" xfId="27367" xr:uid="{00000000-0005-0000-0000-0000385B0000}"/>
    <cellStyle name="40% - Accent6 4 4 3 2 2 3" xfId="16966" xr:uid="{00000000-0005-0000-0000-0000395B0000}"/>
    <cellStyle name="40% - Accent6 4 4 3 2 3" xfId="6563" xr:uid="{00000000-0005-0000-0000-00003A5B0000}"/>
    <cellStyle name="40% - Accent6 4 4 3 2 3 2" xfId="23759" xr:uid="{00000000-0005-0000-0000-00003B5B0000}"/>
    <cellStyle name="40% - Accent6 4 4 3 2 4" xfId="20602" xr:uid="{00000000-0005-0000-0000-00003C5B0000}"/>
    <cellStyle name="40% - Accent6 4 4 3 2 5" xfId="13358" xr:uid="{00000000-0005-0000-0000-00003D5B0000}"/>
    <cellStyle name="40% - Accent6 4 4 3 3" xfId="8586" xr:uid="{00000000-0005-0000-0000-00003E5B0000}"/>
    <cellStyle name="40% - Accent6 4 4 3 3 2" xfId="25782" xr:uid="{00000000-0005-0000-0000-00003F5B0000}"/>
    <cellStyle name="40% - Accent6 4 4 3 3 3" xfId="15381" xr:uid="{00000000-0005-0000-0000-0000405B0000}"/>
    <cellStyle name="40% - Accent6 4 4 3 4" xfId="4978" xr:uid="{00000000-0005-0000-0000-0000415B0000}"/>
    <cellStyle name="40% - Accent6 4 4 3 4 2" xfId="22174" xr:uid="{00000000-0005-0000-0000-0000425B0000}"/>
    <cellStyle name="40% - Accent6 4 4 3 5" xfId="19017" xr:uid="{00000000-0005-0000-0000-0000435B0000}"/>
    <cellStyle name="40% - Accent6 4 4 3 6" xfId="11773" xr:uid="{00000000-0005-0000-0000-0000445B0000}"/>
    <cellStyle name="40% - Accent6 4 4 4" xfId="2438" xr:uid="{00000000-0005-0000-0000-0000455B0000}"/>
    <cellStyle name="40% - Accent6 4 4 4 2" xfId="9203" xr:uid="{00000000-0005-0000-0000-0000465B0000}"/>
    <cellStyle name="40% - Accent6 4 4 4 2 2" xfId="26399" xr:uid="{00000000-0005-0000-0000-0000475B0000}"/>
    <cellStyle name="40% - Accent6 4 4 4 2 3" xfId="15998" xr:uid="{00000000-0005-0000-0000-0000485B0000}"/>
    <cellStyle name="40% - Accent6 4 4 4 3" xfId="5595" xr:uid="{00000000-0005-0000-0000-0000495B0000}"/>
    <cellStyle name="40% - Accent6 4 4 4 3 2" xfId="22791" xr:uid="{00000000-0005-0000-0000-00004A5B0000}"/>
    <cellStyle name="40% - Accent6 4 4 4 4" xfId="19634" xr:uid="{00000000-0005-0000-0000-00004B5B0000}"/>
    <cellStyle name="40% - Accent6 4 4 4 5" xfId="12390" xr:uid="{00000000-0005-0000-0000-00004C5B0000}"/>
    <cellStyle name="40% - Accent6 4 4 5" xfId="1001" xr:uid="{00000000-0005-0000-0000-00004D5B0000}"/>
    <cellStyle name="40% - Accent6 4 4 5 2" xfId="7770" xr:uid="{00000000-0005-0000-0000-00004E5B0000}"/>
    <cellStyle name="40% - Accent6 4 4 5 2 2" xfId="24966" xr:uid="{00000000-0005-0000-0000-00004F5B0000}"/>
    <cellStyle name="40% - Accent6 4 4 5 3" xfId="18201" xr:uid="{00000000-0005-0000-0000-0000505B0000}"/>
    <cellStyle name="40% - Accent6 4 4 5 4" xfId="14565" xr:uid="{00000000-0005-0000-0000-0000515B0000}"/>
    <cellStyle name="40% - Accent6 4 4 6" xfId="6995" xr:uid="{00000000-0005-0000-0000-0000525B0000}"/>
    <cellStyle name="40% - Accent6 4 4 6 2" xfId="24191" xr:uid="{00000000-0005-0000-0000-0000535B0000}"/>
    <cellStyle name="40% - Accent6 4 4 6 3" xfId="13790" xr:uid="{00000000-0005-0000-0000-0000545B0000}"/>
    <cellStyle name="40% - Accent6 4 4 7" xfId="4162" xr:uid="{00000000-0005-0000-0000-0000555B0000}"/>
    <cellStyle name="40% - Accent6 4 4 7 2" xfId="21358" xr:uid="{00000000-0005-0000-0000-0000565B0000}"/>
    <cellStyle name="40% - Accent6 4 4 8" xfId="17426" xr:uid="{00000000-0005-0000-0000-0000575B0000}"/>
    <cellStyle name="40% - Accent6 4 4 9" xfId="10957" xr:uid="{00000000-0005-0000-0000-0000585B0000}"/>
    <cellStyle name="40% - Accent6 4 5" xfId="889" xr:uid="{00000000-0005-0000-0000-0000595B0000}"/>
    <cellStyle name="40% - Accent6 4 5 2" xfId="2587" xr:uid="{00000000-0005-0000-0000-00005A5B0000}"/>
    <cellStyle name="40% - Accent6 4 5 2 2" xfId="9352" xr:uid="{00000000-0005-0000-0000-00005B5B0000}"/>
    <cellStyle name="40% - Accent6 4 5 2 2 2" xfId="26548" xr:uid="{00000000-0005-0000-0000-00005C5B0000}"/>
    <cellStyle name="40% - Accent6 4 5 2 2 3" xfId="16147" xr:uid="{00000000-0005-0000-0000-00005D5B0000}"/>
    <cellStyle name="40% - Accent6 4 5 2 3" xfId="5744" xr:uid="{00000000-0005-0000-0000-00005E5B0000}"/>
    <cellStyle name="40% - Accent6 4 5 2 3 2" xfId="22940" xr:uid="{00000000-0005-0000-0000-00005F5B0000}"/>
    <cellStyle name="40% - Accent6 4 5 2 4" xfId="19783" xr:uid="{00000000-0005-0000-0000-0000605B0000}"/>
    <cellStyle name="40% - Accent6 4 5 2 5" xfId="12539" xr:uid="{00000000-0005-0000-0000-0000615B0000}"/>
    <cellStyle name="40% - Accent6 4 5 3" xfId="7658" xr:uid="{00000000-0005-0000-0000-0000625B0000}"/>
    <cellStyle name="40% - Accent6 4 5 3 2" xfId="24854" xr:uid="{00000000-0005-0000-0000-0000635B0000}"/>
    <cellStyle name="40% - Accent6 4 5 3 3" xfId="14453" xr:uid="{00000000-0005-0000-0000-0000645B0000}"/>
    <cellStyle name="40% - Accent6 4 5 4" xfId="4050" xr:uid="{00000000-0005-0000-0000-0000655B0000}"/>
    <cellStyle name="40% - Accent6 4 5 4 2" xfId="21246" xr:uid="{00000000-0005-0000-0000-0000665B0000}"/>
    <cellStyle name="40% - Accent6 4 5 5" xfId="18089" xr:uid="{00000000-0005-0000-0000-0000675B0000}"/>
    <cellStyle name="40% - Accent6 4 5 6" xfId="10845" xr:uid="{00000000-0005-0000-0000-0000685B0000}"/>
    <cellStyle name="40% - Accent6 4 6" xfId="1297" xr:uid="{00000000-0005-0000-0000-0000695B0000}"/>
    <cellStyle name="40% - Accent6 4 6 2" xfId="2898" xr:uid="{00000000-0005-0000-0000-00006A5B0000}"/>
    <cellStyle name="40% - Accent6 4 6 2 2" xfId="9663" xr:uid="{00000000-0005-0000-0000-00006B5B0000}"/>
    <cellStyle name="40% - Accent6 4 6 2 2 2" xfId="26859" xr:uid="{00000000-0005-0000-0000-00006C5B0000}"/>
    <cellStyle name="40% - Accent6 4 6 2 2 3" xfId="16458" xr:uid="{00000000-0005-0000-0000-00006D5B0000}"/>
    <cellStyle name="40% - Accent6 4 6 2 3" xfId="6055" xr:uid="{00000000-0005-0000-0000-00006E5B0000}"/>
    <cellStyle name="40% - Accent6 4 6 2 3 2" xfId="23251" xr:uid="{00000000-0005-0000-0000-00006F5B0000}"/>
    <cellStyle name="40% - Accent6 4 6 2 4" xfId="20094" xr:uid="{00000000-0005-0000-0000-0000705B0000}"/>
    <cellStyle name="40% - Accent6 4 6 2 5" xfId="12850" xr:uid="{00000000-0005-0000-0000-0000715B0000}"/>
    <cellStyle name="40% - Accent6 4 6 3" xfId="8066" xr:uid="{00000000-0005-0000-0000-0000725B0000}"/>
    <cellStyle name="40% - Accent6 4 6 3 2" xfId="25262" xr:uid="{00000000-0005-0000-0000-0000735B0000}"/>
    <cellStyle name="40% - Accent6 4 6 3 3" xfId="14861" xr:uid="{00000000-0005-0000-0000-0000745B0000}"/>
    <cellStyle name="40% - Accent6 4 6 4" xfId="4458" xr:uid="{00000000-0005-0000-0000-0000755B0000}"/>
    <cellStyle name="40% - Accent6 4 6 4 2" xfId="21654" xr:uid="{00000000-0005-0000-0000-0000765B0000}"/>
    <cellStyle name="40% - Accent6 4 6 5" xfId="18497" xr:uid="{00000000-0005-0000-0000-0000775B0000}"/>
    <cellStyle name="40% - Accent6 4 6 6" xfId="11253" xr:uid="{00000000-0005-0000-0000-0000785B0000}"/>
    <cellStyle name="40% - Accent6 4 7" xfId="1705" xr:uid="{00000000-0005-0000-0000-0000795B0000}"/>
    <cellStyle name="40% - Accent6 4 7 2" xfId="3294" xr:uid="{00000000-0005-0000-0000-00007A5B0000}"/>
    <cellStyle name="40% - Accent6 4 7 2 2" xfId="10059" xr:uid="{00000000-0005-0000-0000-00007B5B0000}"/>
    <cellStyle name="40% - Accent6 4 7 2 2 2" xfId="27255" xr:uid="{00000000-0005-0000-0000-00007C5B0000}"/>
    <cellStyle name="40% - Accent6 4 7 2 2 3" xfId="16854" xr:uid="{00000000-0005-0000-0000-00007D5B0000}"/>
    <cellStyle name="40% - Accent6 4 7 2 3" xfId="6451" xr:uid="{00000000-0005-0000-0000-00007E5B0000}"/>
    <cellStyle name="40% - Accent6 4 7 2 3 2" xfId="23647" xr:uid="{00000000-0005-0000-0000-00007F5B0000}"/>
    <cellStyle name="40% - Accent6 4 7 2 4" xfId="20490" xr:uid="{00000000-0005-0000-0000-0000805B0000}"/>
    <cellStyle name="40% - Accent6 4 7 2 5" xfId="13246" xr:uid="{00000000-0005-0000-0000-0000815B0000}"/>
    <cellStyle name="40% - Accent6 4 7 3" xfId="8474" xr:uid="{00000000-0005-0000-0000-0000825B0000}"/>
    <cellStyle name="40% - Accent6 4 7 3 2" xfId="25670" xr:uid="{00000000-0005-0000-0000-0000835B0000}"/>
    <cellStyle name="40% - Accent6 4 7 3 3" xfId="15269" xr:uid="{00000000-0005-0000-0000-0000845B0000}"/>
    <cellStyle name="40% - Accent6 4 7 4" xfId="4866" xr:uid="{00000000-0005-0000-0000-0000855B0000}"/>
    <cellStyle name="40% - Accent6 4 7 4 2" xfId="22062" xr:uid="{00000000-0005-0000-0000-0000865B0000}"/>
    <cellStyle name="40% - Accent6 4 7 5" xfId="18905" xr:uid="{00000000-0005-0000-0000-0000875B0000}"/>
    <cellStyle name="40% - Accent6 4 7 6" xfId="11661" xr:uid="{00000000-0005-0000-0000-0000885B0000}"/>
    <cellStyle name="40% - Accent6 4 8" xfId="2176" xr:uid="{00000000-0005-0000-0000-0000895B0000}"/>
    <cellStyle name="40% - Accent6 4 8 2" xfId="8942" xr:uid="{00000000-0005-0000-0000-00008A5B0000}"/>
    <cellStyle name="40% - Accent6 4 8 2 2" xfId="26138" xr:uid="{00000000-0005-0000-0000-00008B5B0000}"/>
    <cellStyle name="40% - Accent6 4 8 2 3" xfId="15737" xr:uid="{00000000-0005-0000-0000-00008C5B0000}"/>
    <cellStyle name="40% - Accent6 4 8 3" xfId="5334" xr:uid="{00000000-0005-0000-0000-00008D5B0000}"/>
    <cellStyle name="40% - Accent6 4 8 3 2" xfId="22530" xr:uid="{00000000-0005-0000-0000-00008E5B0000}"/>
    <cellStyle name="40% - Accent6 4 8 4" xfId="19373" xr:uid="{00000000-0005-0000-0000-00008F5B0000}"/>
    <cellStyle name="40% - Accent6 4 8 5" xfId="12129" xr:uid="{00000000-0005-0000-0000-0000905B0000}"/>
    <cellStyle name="40% - Accent6 4 9" xfId="593" xr:uid="{00000000-0005-0000-0000-0000915B0000}"/>
    <cellStyle name="40% - Accent6 4 9 2" xfId="7362" xr:uid="{00000000-0005-0000-0000-0000925B0000}"/>
    <cellStyle name="40% - Accent6 4 9 2 2" xfId="24558" xr:uid="{00000000-0005-0000-0000-0000935B0000}"/>
    <cellStyle name="40% - Accent6 4 9 3" xfId="17793" xr:uid="{00000000-0005-0000-0000-0000945B0000}"/>
    <cellStyle name="40% - Accent6 4 9 4" xfId="14157" xr:uid="{00000000-0005-0000-0000-0000955B0000}"/>
    <cellStyle name="40% - Accent6 5" xfId="167" xr:uid="{00000000-0005-0000-0000-0000965B0000}"/>
    <cellStyle name="40% - Accent6 5 10" xfId="27705" xr:uid="{00000000-0005-0000-0000-0000975B0000}"/>
    <cellStyle name="40% - Accent6 5 11" xfId="10493" xr:uid="{00000000-0005-0000-0000-0000985B0000}"/>
    <cellStyle name="40% - Accent6 5 2" xfId="945" xr:uid="{00000000-0005-0000-0000-0000995B0000}"/>
    <cellStyle name="40% - Accent6 5 2 2" xfId="2615" xr:uid="{00000000-0005-0000-0000-00009A5B0000}"/>
    <cellStyle name="40% - Accent6 5 2 2 2" xfId="9380" xr:uid="{00000000-0005-0000-0000-00009B5B0000}"/>
    <cellStyle name="40% - Accent6 5 2 2 2 2" xfId="26576" xr:uid="{00000000-0005-0000-0000-00009C5B0000}"/>
    <cellStyle name="40% - Accent6 5 2 2 2 3" xfId="16175" xr:uid="{00000000-0005-0000-0000-00009D5B0000}"/>
    <cellStyle name="40% - Accent6 5 2 2 3" xfId="5772" xr:uid="{00000000-0005-0000-0000-00009E5B0000}"/>
    <cellStyle name="40% - Accent6 5 2 2 3 2" xfId="22968" xr:uid="{00000000-0005-0000-0000-00009F5B0000}"/>
    <cellStyle name="40% - Accent6 5 2 2 4" xfId="19811" xr:uid="{00000000-0005-0000-0000-0000A05B0000}"/>
    <cellStyle name="40% - Accent6 5 2 2 5" xfId="12567" xr:uid="{00000000-0005-0000-0000-0000A15B0000}"/>
    <cellStyle name="40% - Accent6 5 2 3" xfId="7714" xr:uid="{00000000-0005-0000-0000-0000A25B0000}"/>
    <cellStyle name="40% - Accent6 5 2 3 2" xfId="24910" xr:uid="{00000000-0005-0000-0000-0000A35B0000}"/>
    <cellStyle name="40% - Accent6 5 2 3 3" xfId="14509" xr:uid="{00000000-0005-0000-0000-0000A45B0000}"/>
    <cellStyle name="40% - Accent6 5 2 4" xfId="4106" xr:uid="{00000000-0005-0000-0000-0000A55B0000}"/>
    <cellStyle name="40% - Accent6 5 2 4 2" xfId="21302" xr:uid="{00000000-0005-0000-0000-0000A65B0000}"/>
    <cellStyle name="40% - Accent6 5 2 5" xfId="18145" xr:uid="{00000000-0005-0000-0000-0000A75B0000}"/>
    <cellStyle name="40% - Accent6 5 2 6" xfId="10901" xr:uid="{00000000-0005-0000-0000-0000A85B0000}"/>
    <cellStyle name="40% - Accent6 5 3" xfId="1353" xr:uid="{00000000-0005-0000-0000-0000A95B0000}"/>
    <cellStyle name="40% - Accent6 5 3 2" xfId="2954" xr:uid="{00000000-0005-0000-0000-0000AA5B0000}"/>
    <cellStyle name="40% - Accent6 5 3 2 2" xfId="9719" xr:uid="{00000000-0005-0000-0000-0000AB5B0000}"/>
    <cellStyle name="40% - Accent6 5 3 2 2 2" xfId="26915" xr:uid="{00000000-0005-0000-0000-0000AC5B0000}"/>
    <cellStyle name="40% - Accent6 5 3 2 2 3" xfId="16514" xr:uid="{00000000-0005-0000-0000-0000AD5B0000}"/>
    <cellStyle name="40% - Accent6 5 3 2 3" xfId="6111" xr:uid="{00000000-0005-0000-0000-0000AE5B0000}"/>
    <cellStyle name="40% - Accent6 5 3 2 3 2" xfId="23307" xr:uid="{00000000-0005-0000-0000-0000AF5B0000}"/>
    <cellStyle name="40% - Accent6 5 3 2 4" xfId="20150" xr:uid="{00000000-0005-0000-0000-0000B05B0000}"/>
    <cellStyle name="40% - Accent6 5 3 2 5" xfId="12906" xr:uid="{00000000-0005-0000-0000-0000B15B0000}"/>
    <cellStyle name="40% - Accent6 5 3 3" xfId="8122" xr:uid="{00000000-0005-0000-0000-0000B25B0000}"/>
    <cellStyle name="40% - Accent6 5 3 3 2" xfId="25318" xr:uid="{00000000-0005-0000-0000-0000B35B0000}"/>
    <cellStyle name="40% - Accent6 5 3 3 3" xfId="14917" xr:uid="{00000000-0005-0000-0000-0000B45B0000}"/>
    <cellStyle name="40% - Accent6 5 3 4" xfId="4514" xr:uid="{00000000-0005-0000-0000-0000B55B0000}"/>
    <cellStyle name="40% - Accent6 5 3 4 2" xfId="21710" xr:uid="{00000000-0005-0000-0000-0000B65B0000}"/>
    <cellStyle name="40% - Accent6 5 3 5" xfId="18553" xr:uid="{00000000-0005-0000-0000-0000B75B0000}"/>
    <cellStyle name="40% - Accent6 5 3 6" xfId="11309" xr:uid="{00000000-0005-0000-0000-0000B85B0000}"/>
    <cellStyle name="40% - Accent6 5 4" xfId="1761" xr:uid="{00000000-0005-0000-0000-0000B95B0000}"/>
    <cellStyle name="40% - Accent6 5 4 2" xfId="3350" xr:uid="{00000000-0005-0000-0000-0000BA5B0000}"/>
    <cellStyle name="40% - Accent6 5 4 2 2" xfId="10115" xr:uid="{00000000-0005-0000-0000-0000BB5B0000}"/>
    <cellStyle name="40% - Accent6 5 4 2 2 2" xfId="27311" xr:uid="{00000000-0005-0000-0000-0000BC5B0000}"/>
    <cellStyle name="40% - Accent6 5 4 2 2 3" xfId="16910" xr:uid="{00000000-0005-0000-0000-0000BD5B0000}"/>
    <cellStyle name="40% - Accent6 5 4 2 3" xfId="6507" xr:uid="{00000000-0005-0000-0000-0000BE5B0000}"/>
    <cellStyle name="40% - Accent6 5 4 2 3 2" xfId="23703" xr:uid="{00000000-0005-0000-0000-0000BF5B0000}"/>
    <cellStyle name="40% - Accent6 5 4 2 4" xfId="20546" xr:uid="{00000000-0005-0000-0000-0000C05B0000}"/>
    <cellStyle name="40% - Accent6 5 4 2 5" xfId="13302" xr:uid="{00000000-0005-0000-0000-0000C15B0000}"/>
    <cellStyle name="40% - Accent6 5 4 3" xfId="8530" xr:uid="{00000000-0005-0000-0000-0000C25B0000}"/>
    <cellStyle name="40% - Accent6 5 4 3 2" xfId="25726" xr:uid="{00000000-0005-0000-0000-0000C35B0000}"/>
    <cellStyle name="40% - Accent6 5 4 3 3" xfId="15325" xr:uid="{00000000-0005-0000-0000-0000C45B0000}"/>
    <cellStyle name="40% - Accent6 5 4 4" xfId="4922" xr:uid="{00000000-0005-0000-0000-0000C55B0000}"/>
    <cellStyle name="40% - Accent6 5 4 4 2" xfId="22118" xr:uid="{00000000-0005-0000-0000-0000C65B0000}"/>
    <cellStyle name="40% - Accent6 5 4 5" xfId="18961" xr:uid="{00000000-0005-0000-0000-0000C75B0000}"/>
    <cellStyle name="40% - Accent6 5 4 6" xfId="11717" xr:uid="{00000000-0005-0000-0000-0000C85B0000}"/>
    <cellStyle name="40% - Accent6 5 5" xfId="2120" xr:uid="{00000000-0005-0000-0000-0000C95B0000}"/>
    <cellStyle name="40% - Accent6 5 5 2" xfId="8886" xr:uid="{00000000-0005-0000-0000-0000CA5B0000}"/>
    <cellStyle name="40% - Accent6 5 5 2 2" xfId="26082" xr:uid="{00000000-0005-0000-0000-0000CB5B0000}"/>
    <cellStyle name="40% - Accent6 5 5 2 3" xfId="15681" xr:uid="{00000000-0005-0000-0000-0000CC5B0000}"/>
    <cellStyle name="40% - Accent6 5 5 3" xfId="5278" xr:uid="{00000000-0005-0000-0000-0000CD5B0000}"/>
    <cellStyle name="40% - Accent6 5 5 3 2" xfId="22474" xr:uid="{00000000-0005-0000-0000-0000CE5B0000}"/>
    <cellStyle name="40% - Accent6 5 5 4" xfId="19317" xr:uid="{00000000-0005-0000-0000-0000CF5B0000}"/>
    <cellStyle name="40% - Accent6 5 5 5" xfId="12073" xr:uid="{00000000-0005-0000-0000-0000D05B0000}"/>
    <cellStyle name="40% - Accent6 5 6" xfId="537" xr:uid="{00000000-0005-0000-0000-0000D15B0000}"/>
    <cellStyle name="40% - Accent6 5 6 2" xfId="7306" xr:uid="{00000000-0005-0000-0000-0000D25B0000}"/>
    <cellStyle name="40% - Accent6 5 6 2 2" xfId="24502" xr:uid="{00000000-0005-0000-0000-0000D35B0000}"/>
    <cellStyle name="40% - Accent6 5 6 3" xfId="17737" xr:uid="{00000000-0005-0000-0000-0000D45B0000}"/>
    <cellStyle name="40% - Accent6 5 6 4" xfId="14101" xr:uid="{00000000-0005-0000-0000-0000D55B0000}"/>
    <cellStyle name="40% - Accent6 5 7" xfId="6939" xr:uid="{00000000-0005-0000-0000-0000D65B0000}"/>
    <cellStyle name="40% - Accent6 5 7 2" xfId="24135" xr:uid="{00000000-0005-0000-0000-0000D75B0000}"/>
    <cellStyle name="40% - Accent6 5 7 3" xfId="13734" xr:uid="{00000000-0005-0000-0000-0000D85B0000}"/>
    <cellStyle name="40% - Accent6 5 8" xfId="3698" xr:uid="{00000000-0005-0000-0000-0000D95B0000}"/>
    <cellStyle name="40% - Accent6 5 8 2" xfId="20894" xr:uid="{00000000-0005-0000-0000-0000DA5B0000}"/>
    <cellStyle name="40% - Accent6 5 9" xfId="17370" xr:uid="{00000000-0005-0000-0000-0000DB5B0000}"/>
    <cellStyle name="40% - Accent6 6" xfId="256" xr:uid="{00000000-0005-0000-0000-0000DC5B0000}"/>
    <cellStyle name="40% - Accent6 6 10" xfId="27791" xr:uid="{00000000-0005-0000-0000-0000DD5B0000}"/>
    <cellStyle name="40% - Accent6 6 11" xfId="10579" xr:uid="{00000000-0005-0000-0000-0000DE5B0000}"/>
    <cellStyle name="40% - Accent6 6 2" xfId="1031" xr:uid="{00000000-0005-0000-0000-0000DF5B0000}"/>
    <cellStyle name="40% - Accent6 6 2 2" xfId="2644" xr:uid="{00000000-0005-0000-0000-0000E05B0000}"/>
    <cellStyle name="40% - Accent6 6 2 2 2" xfId="9409" xr:uid="{00000000-0005-0000-0000-0000E15B0000}"/>
    <cellStyle name="40% - Accent6 6 2 2 2 2" xfId="26605" xr:uid="{00000000-0005-0000-0000-0000E25B0000}"/>
    <cellStyle name="40% - Accent6 6 2 2 2 3" xfId="16204" xr:uid="{00000000-0005-0000-0000-0000E35B0000}"/>
    <cellStyle name="40% - Accent6 6 2 2 3" xfId="5801" xr:uid="{00000000-0005-0000-0000-0000E45B0000}"/>
    <cellStyle name="40% - Accent6 6 2 2 3 2" xfId="22997" xr:uid="{00000000-0005-0000-0000-0000E55B0000}"/>
    <cellStyle name="40% - Accent6 6 2 2 4" xfId="19840" xr:uid="{00000000-0005-0000-0000-0000E65B0000}"/>
    <cellStyle name="40% - Accent6 6 2 2 5" xfId="12596" xr:uid="{00000000-0005-0000-0000-0000E75B0000}"/>
    <cellStyle name="40% - Accent6 6 2 3" xfId="7800" xr:uid="{00000000-0005-0000-0000-0000E85B0000}"/>
    <cellStyle name="40% - Accent6 6 2 3 2" xfId="24996" xr:uid="{00000000-0005-0000-0000-0000E95B0000}"/>
    <cellStyle name="40% - Accent6 6 2 3 3" xfId="14595" xr:uid="{00000000-0005-0000-0000-0000EA5B0000}"/>
    <cellStyle name="40% - Accent6 6 2 4" xfId="4192" xr:uid="{00000000-0005-0000-0000-0000EB5B0000}"/>
    <cellStyle name="40% - Accent6 6 2 4 2" xfId="21388" xr:uid="{00000000-0005-0000-0000-0000EC5B0000}"/>
    <cellStyle name="40% - Accent6 6 2 5" xfId="18231" xr:uid="{00000000-0005-0000-0000-0000ED5B0000}"/>
    <cellStyle name="40% - Accent6 6 2 6" xfId="10987" xr:uid="{00000000-0005-0000-0000-0000EE5B0000}"/>
    <cellStyle name="40% - Accent6 6 3" xfId="1439" xr:uid="{00000000-0005-0000-0000-0000EF5B0000}"/>
    <cellStyle name="40% - Accent6 6 3 2" xfId="3040" xr:uid="{00000000-0005-0000-0000-0000F05B0000}"/>
    <cellStyle name="40% - Accent6 6 3 2 2" xfId="9805" xr:uid="{00000000-0005-0000-0000-0000F15B0000}"/>
    <cellStyle name="40% - Accent6 6 3 2 2 2" xfId="27001" xr:uid="{00000000-0005-0000-0000-0000F25B0000}"/>
    <cellStyle name="40% - Accent6 6 3 2 2 3" xfId="16600" xr:uid="{00000000-0005-0000-0000-0000F35B0000}"/>
    <cellStyle name="40% - Accent6 6 3 2 3" xfId="6197" xr:uid="{00000000-0005-0000-0000-0000F45B0000}"/>
    <cellStyle name="40% - Accent6 6 3 2 3 2" xfId="23393" xr:uid="{00000000-0005-0000-0000-0000F55B0000}"/>
    <cellStyle name="40% - Accent6 6 3 2 4" xfId="20236" xr:uid="{00000000-0005-0000-0000-0000F65B0000}"/>
    <cellStyle name="40% - Accent6 6 3 2 5" xfId="12992" xr:uid="{00000000-0005-0000-0000-0000F75B0000}"/>
    <cellStyle name="40% - Accent6 6 3 3" xfId="8208" xr:uid="{00000000-0005-0000-0000-0000F85B0000}"/>
    <cellStyle name="40% - Accent6 6 3 3 2" xfId="25404" xr:uid="{00000000-0005-0000-0000-0000F95B0000}"/>
    <cellStyle name="40% - Accent6 6 3 3 3" xfId="15003" xr:uid="{00000000-0005-0000-0000-0000FA5B0000}"/>
    <cellStyle name="40% - Accent6 6 3 4" xfId="4600" xr:uid="{00000000-0005-0000-0000-0000FB5B0000}"/>
    <cellStyle name="40% - Accent6 6 3 4 2" xfId="21796" xr:uid="{00000000-0005-0000-0000-0000FC5B0000}"/>
    <cellStyle name="40% - Accent6 6 3 5" xfId="18639" xr:uid="{00000000-0005-0000-0000-0000FD5B0000}"/>
    <cellStyle name="40% - Accent6 6 3 6" xfId="11395" xr:uid="{00000000-0005-0000-0000-0000FE5B0000}"/>
    <cellStyle name="40% - Accent6 6 4" xfId="1847" xr:uid="{00000000-0005-0000-0000-0000FF5B0000}"/>
    <cellStyle name="40% - Accent6 6 4 2" xfId="3436" xr:uid="{00000000-0005-0000-0000-0000005C0000}"/>
    <cellStyle name="40% - Accent6 6 4 2 2" xfId="10201" xr:uid="{00000000-0005-0000-0000-0000015C0000}"/>
    <cellStyle name="40% - Accent6 6 4 2 2 2" xfId="27397" xr:uid="{00000000-0005-0000-0000-0000025C0000}"/>
    <cellStyle name="40% - Accent6 6 4 2 2 3" xfId="16996" xr:uid="{00000000-0005-0000-0000-0000035C0000}"/>
    <cellStyle name="40% - Accent6 6 4 2 3" xfId="6593" xr:uid="{00000000-0005-0000-0000-0000045C0000}"/>
    <cellStyle name="40% - Accent6 6 4 2 3 2" xfId="23789" xr:uid="{00000000-0005-0000-0000-0000055C0000}"/>
    <cellStyle name="40% - Accent6 6 4 2 4" xfId="20632" xr:uid="{00000000-0005-0000-0000-0000065C0000}"/>
    <cellStyle name="40% - Accent6 6 4 2 5" xfId="13388" xr:uid="{00000000-0005-0000-0000-0000075C0000}"/>
    <cellStyle name="40% - Accent6 6 4 3" xfId="8616" xr:uid="{00000000-0005-0000-0000-0000085C0000}"/>
    <cellStyle name="40% - Accent6 6 4 3 2" xfId="25812" xr:uid="{00000000-0005-0000-0000-0000095C0000}"/>
    <cellStyle name="40% - Accent6 6 4 3 3" xfId="15411" xr:uid="{00000000-0005-0000-0000-00000A5C0000}"/>
    <cellStyle name="40% - Accent6 6 4 4" xfId="5008" xr:uid="{00000000-0005-0000-0000-00000B5C0000}"/>
    <cellStyle name="40% - Accent6 6 4 4 2" xfId="22204" xr:uid="{00000000-0005-0000-0000-00000C5C0000}"/>
    <cellStyle name="40% - Accent6 6 4 5" xfId="19047" xr:uid="{00000000-0005-0000-0000-00000D5C0000}"/>
    <cellStyle name="40% - Accent6 6 4 6" xfId="11803" xr:uid="{00000000-0005-0000-0000-00000E5C0000}"/>
    <cellStyle name="40% - Accent6 6 5" xfId="2206" xr:uid="{00000000-0005-0000-0000-00000F5C0000}"/>
    <cellStyle name="40% - Accent6 6 5 2" xfId="8972" xr:uid="{00000000-0005-0000-0000-0000105C0000}"/>
    <cellStyle name="40% - Accent6 6 5 2 2" xfId="26168" xr:uid="{00000000-0005-0000-0000-0000115C0000}"/>
    <cellStyle name="40% - Accent6 6 5 2 3" xfId="15767" xr:uid="{00000000-0005-0000-0000-0000125C0000}"/>
    <cellStyle name="40% - Accent6 6 5 3" xfId="5364" xr:uid="{00000000-0005-0000-0000-0000135C0000}"/>
    <cellStyle name="40% - Accent6 6 5 3 2" xfId="22560" xr:uid="{00000000-0005-0000-0000-0000145C0000}"/>
    <cellStyle name="40% - Accent6 6 5 4" xfId="19403" xr:uid="{00000000-0005-0000-0000-0000155C0000}"/>
    <cellStyle name="40% - Accent6 6 5 5" xfId="12159" xr:uid="{00000000-0005-0000-0000-0000165C0000}"/>
    <cellStyle name="40% - Accent6 6 6" xfId="623" xr:uid="{00000000-0005-0000-0000-0000175C0000}"/>
    <cellStyle name="40% - Accent6 6 6 2" xfId="7392" xr:uid="{00000000-0005-0000-0000-0000185C0000}"/>
    <cellStyle name="40% - Accent6 6 6 2 2" xfId="24588" xr:uid="{00000000-0005-0000-0000-0000195C0000}"/>
    <cellStyle name="40% - Accent6 6 6 3" xfId="17823" xr:uid="{00000000-0005-0000-0000-00001A5C0000}"/>
    <cellStyle name="40% - Accent6 6 6 4" xfId="14187" xr:uid="{00000000-0005-0000-0000-00001B5C0000}"/>
    <cellStyle name="40% - Accent6 6 7" xfId="7025" xr:uid="{00000000-0005-0000-0000-00001C5C0000}"/>
    <cellStyle name="40% - Accent6 6 7 2" xfId="24221" xr:uid="{00000000-0005-0000-0000-00001D5C0000}"/>
    <cellStyle name="40% - Accent6 6 7 3" xfId="13820" xr:uid="{00000000-0005-0000-0000-00001E5C0000}"/>
    <cellStyle name="40% - Accent6 6 8" xfId="3784" xr:uid="{00000000-0005-0000-0000-00001F5C0000}"/>
    <cellStyle name="40% - Accent6 6 8 2" xfId="20980" xr:uid="{00000000-0005-0000-0000-0000205C0000}"/>
    <cellStyle name="40% - Accent6 6 9" xfId="17456" xr:uid="{00000000-0005-0000-0000-0000215C0000}"/>
    <cellStyle name="40% - Accent6 7" xfId="342" xr:uid="{00000000-0005-0000-0000-0000225C0000}"/>
    <cellStyle name="40% - Accent6 7 10" xfId="27877" xr:uid="{00000000-0005-0000-0000-0000235C0000}"/>
    <cellStyle name="40% - Accent6 7 11" xfId="10665" xr:uid="{00000000-0005-0000-0000-0000245C0000}"/>
    <cellStyle name="40% - Accent6 7 2" xfId="1117" xr:uid="{00000000-0005-0000-0000-0000255C0000}"/>
    <cellStyle name="40% - Accent6 7 2 2" xfId="2730" xr:uid="{00000000-0005-0000-0000-0000265C0000}"/>
    <cellStyle name="40% - Accent6 7 2 2 2" xfId="9495" xr:uid="{00000000-0005-0000-0000-0000275C0000}"/>
    <cellStyle name="40% - Accent6 7 2 2 2 2" xfId="26691" xr:uid="{00000000-0005-0000-0000-0000285C0000}"/>
    <cellStyle name="40% - Accent6 7 2 2 2 3" xfId="16290" xr:uid="{00000000-0005-0000-0000-0000295C0000}"/>
    <cellStyle name="40% - Accent6 7 2 2 3" xfId="5887" xr:uid="{00000000-0005-0000-0000-00002A5C0000}"/>
    <cellStyle name="40% - Accent6 7 2 2 3 2" xfId="23083" xr:uid="{00000000-0005-0000-0000-00002B5C0000}"/>
    <cellStyle name="40% - Accent6 7 2 2 4" xfId="19926" xr:uid="{00000000-0005-0000-0000-00002C5C0000}"/>
    <cellStyle name="40% - Accent6 7 2 2 5" xfId="12682" xr:uid="{00000000-0005-0000-0000-00002D5C0000}"/>
    <cellStyle name="40% - Accent6 7 2 3" xfId="7886" xr:uid="{00000000-0005-0000-0000-00002E5C0000}"/>
    <cellStyle name="40% - Accent6 7 2 3 2" xfId="25082" xr:uid="{00000000-0005-0000-0000-00002F5C0000}"/>
    <cellStyle name="40% - Accent6 7 2 3 3" xfId="14681" xr:uid="{00000000-0005-0000-0000-0000305C0000}"/>
    <cellStyle name="40% - Accent6 7 2 4" xfId="4278" xr:uid="{00000000-0005-0000-0000-0000315C0000}"/>
    <cellStyle name="40% - Accent6 7 2 4 2" xfId="21474" xr:uid="{00000000-0005-0000-0000-0000325C0000}"/>
    <cellStyle name="40% - Accent6 7 2 5" xfId="18317" xr:uid="{00000000-0005-0000-0000-0000335C0000}"/>
    <cellStyle name="40% - Accent6 7 2 6" xfId="11073" xr:uid="{00000000-0005-0000-0000-0000345C0000}"/>
    <cellStyle name="40% - Accent6 7 3" xfId="1525" xr:uid="{00000000-0005-0000-0000-0000355C0000}"/>
    <cellStyle name="40% - Accent6 7 3 2" xfId="3126" xr:uid="{00000000-0005-0000-0000-0000365C0000}"/>
    <cellStyle name="40% - Accent6 7 3 2 2" xfId="9891" xr:uid="{00000000-0005-0000-0000-0000375C0000}"/>
    <cellStyle name="40% - Accent6 7 3 2 2 2" xfId="27087" xr:uid="{00000000-0005-0000-0000-0000385C0000}"/>
    <cellStyle name="40% - Accent6 7 3 2 2 3" xfId="16686" xr:uid="{00000000-0005-0000-0000-0000395C0000}"/>
    <cellStyle name="40% - Accent6 7 3 2 3" xfId="6283" xr:uid="{00000000-0005-0000-0000-00003A5C0000}"/>
    <cellStyle name="40% - Accent6 7 3 2 3 2" xfId="23479" xr:uid="{00000000-0005-0000-0000-00003B5C0000}"/>
    <cellStyle name="40% - Accent6 7 3 2 4" xfId="20322" xr:uid="{00000000-0005-0000-0000-00003C5C0000}"/>
    <cellStyle name="40% - Accent6 7 3 2 5" xfId="13078" xr:uid="{00000000-0005-0000-0000-00003D5C0000}"/>
    <cellStyle name="40% - Accent6 7 3 3" xfId="8294" xr:uid="{00000000-0005-0000-0000-00003E5C0000}"/>
    <cellStyle name="40% - Accent6 7 3 3 2" xfId="25490" xr:uid="{00000000-0005-0000-0000-00003F5C0000}"/>
    <cellStyle name="40% - Accent6 7 3 3 3" xfId="15089" xr:uid="{00000000-0005-0000-0000-0000405C0000}"/>
    <cellStyle name="40% - Accent6 7 3 4" xfId="4686" xr:uid="{00000000-0005-0000-0000-0000415C0000}"/>
    <cellStyle name="40% - Accent6 7 3 4 2" xfId="21882" xr:uid="{00000000-0005-0000-0000-0000425C0000}"/>
    <cellStyle name="40% - Accent6 7 3 5" xfId="18725" xr:uid="{00000000-0005-0000-0000-0000435C0000}"/>
    <cellStyle name="40% - Accent6 7 3 6" xfId="11481" xr:uid="{00000000-0005-0000-0000-0000445C0000}"/>
    <cellStyle name="40% - Accent6 7 4" xfId="1933" xr:uid="{00000000-0005-0000-0000-0000455C0000}"/>
    <cellStyle name="40% - Accent6 7 4 2" xfId="3522" xr:uid="{00000000-0005-0000-0000-0000465C0000}"/>
    <cellStyle name="40% - Accent6 7 4 2 2" xfId="10287" xr:uid="{00000000-0005-0000-0000-0000475C0000}"/>
    <cellStyle name="40% - Accent6 7 4 2 2 2" xfId="27483" xr:uid="{00000000-0005-0000-0000-0000485C0000}"/>
    <cellStyle name="40% - Accent6 7 4 2 2 3" xfId="17082" xr:uid="{00000000-0005-0000-0000-0000495C0000}"/>
    <cellStyle name="40% - Accent6 7 4 2 3" xfId="6679" xr:uid="{00000000-0005-0000-0000-00004A5C0000}"/>
    <cellStyle name="40% - Accent6 7 4 2 3 2" xfId="23875" xr:uid="{00000000-0005-0000-0000-00004B5C0000}"/>
    <cellStyle name="40% - Accent6 7 4 2 4" xfId="20718" xr:uid="{00000000-0005-0000-0000-00004C5C0000}"/>
    <cellStyle name="40% - Accent6 7 4 2 5" xfId="13474" xr:uid="{00000000-0005-0000-0000-00004D5C0000}"/>
    <cellStyle name="40% - Accent6 7 4 3" xfId="8702" xr:uid="{00000000-0005-0000-0000-00004E5C0000}"/>
    <cellStyle name="40% - Accent6 7 4 3 2" xfId="25898" xr:uid="{00000000-0005-0000-0000-00004F5C0000}"/>
    <cellStyle name="40% - Accent6 7 4 3 3" xfId="15497" xr:uid="{00000000-0005-0000-0000-0000505C0000}"/>
    <cellStyle name="40% - Accent6 7 4 4" xfId="5094" xr:uid="{00000000-0005-0000-0000-0000515C0000}"/>
    <cellStyle name="40% - Accent6 7 4 4 2" xfId="22290" xr:uid="{00000000-0005-0000-0000-0000525C0000}"/>
    <cellStyle name="40% - Accent6 7 4 5" xfId="19133" xr:uid="{00000000-0005-0000-0000-0000535C0000}"/>
    <cellStyle name="40% - Accent6 7 4 6" xfId="11889" xr:uid="{00000000-0005-0000-0000-0000545C0000}"/>
    <cellStyle name="40% - Accent6 7 5" xfId="2292" xr:uid="{00000000-0005-0000-0000-0000555C0000}"/>
    <cellStyle name="40% - Accent6 7 5 2" xfId="9058" xr:uid="{00000000-0005-0000-0000-0000565C0000}"/>
    <cellStyle name="40% - Accent6 7 5 2 2" xfId="26254" xr:uid="{00000000-0005-0000-0000-0000575C0000}"/>
    <cellStyle name="40% - Accent6 7 5 2 3" xfId="15853" xr:uid="{00000000-0005-0000-0000-0000585C0000}"/>
    <cellStyle name="40% - Accent6 7 5 3" xfId="5450" xr:uid="{00000000-0005-0000-0000-0000595C0000}"/>
    <cellStyle name="40% - Accent6 7 5 3 2" xfId="22646" xr:uid="{00000000-0005-0000-0000-00005A5C0000}"/>
    <cellStyle name="40% - Accent6 7 5 4" xfId="19489" xr:uid="{00000000-0005-0000-0000-00005B5C0000}"/>
    <cellStyle name="40% - Accent6 7 5 5" xfId="12245" xr:uid="{00000000-0005-0000-0000-00005C5C0000}"/>
    <cellStyle name="40% - Accent6 7 6" xfId="709" xr:uid="{00000000-0005-0000-0000-00005D5C0000}"/>
    <cellStyle name="40% - Accent6 7 6 2" xfId="7478" xr:uid="{00000000-0005-0000-0000-00005E5C0000}"/>
    <cellStyle name="40% - Accent6 7 6 2 2" xfId="24674" xr:uid="{00000000-0005-0000-0000-00005F5C0000}"/>
    <cellStyle name="40% - Accent6 7 6 3" xfId="17909" xr:uid="{00000000-0005-0000-0000-0000605C0000}"/>
    <cellStyle name="40% - Accent6 7 6 4" xfId="14273" xr:uid="{00000000-0005-0000-0000-0000615C0000}"/>
    <cellStyle name="40% - Accent6 7 7" xfId="7111" xr:uid="{00000000-0005-0000-0000-0000625C0000}"/>
    <cellStyle name="40% - Accent6 7 7 2" xfId="24307" xr:uid="{00000000-0005-0000-0000-0000635C0000}"/>
    <cellStyle name="40% - Accent6 7 7 3" xfId="13906" xr:uid="{00000000-0005-0000-0000-0000645C0000}"/>
    <cellStyle name="40% - Accent6 7 8" xfId="3870" xr:uid="{00000000-0005-0000-0000-0000655C0000}"/>
    <cellStyle name="40% - Accent6 7 8 2" xfId="21066" xr:uid="{00000000-0005-0000-0000-0000665C0000}"/>
    <cellStyle name="40% - Accent6 7 9" xfId="17542" xr:uid="{00000000-0005-0000-0000-0000675C0000}"/>
    <cellStyle name="40% - Accent6 8" xfId="354" xr:uid="{00000000-0005-0000-0000-0000685C0000}"/>
    <cellStyle name="40% - Accent6 8 10" xfId="27889" xr:uid="{00000000-0005-0000-0000-0000695C0000}"/>
    <cellStyle name="40% - Accent6 8 11" xfId="10677" xr:uid="{00000000-0005-0000-0000-00006A5C0000}"/>
    <cellStyle name="40% - Accent6 8 2" xfId="1129" xr:uid="{00000000-0005-0000-0000-00006B5C0000}"/>
    <cellStyle name="40% - Accent6 8 2 2" xfId="2742" xr:uid="{00000000-0005-0000-0000-00006C5C0000}"/>
    <cellStyle name="40% - Accent6 8 2 2 2" xfId="9507" xr:uid="{00000000-0005-0000-0000-00006D5C0000}"/>
    <cellStyle name="40% - Accent6 8 2 2 2 2" xfId="26703" xr:uid="{00000000-0005-0000-0000-00006E5C0000}"/>
    <cellStyle name="40% - Accent6 8 2 2 2 3" xfId="16302" xr:uid="{00000000-0005-0000-0000-00006F5C0000}"/>
    <cellStyle name="40% - Accent6 8 2 2 3" xfId="5899" xr:uid="{00000000-0005-0000-0000-0000705C0000}"/>
    <cellStyle name="40% - Accent6 8 2 2 3 2" xfId="23095" xr:uid="{00000000-0005-0000-0000-0000715C0000}"/>
    <cellStyle name="40% - Accent6 8 2 2 4" xfId="19938" xr:uid="{00000000-0005-0000-0000-0000725C0000}"/>
    <cellStyle name="40% - Accent6 8 2 2 5" xfId="12694" xr:uid="{00000000-0005-0000-0000-0000735C0000}"/>
    <cellStyle name="40% - Accent6 8 2 3" xfId="7898" xr:uid="{00000000-0005-0000-0000-0000745C0000}"/>
    <cellStyle name="40% - Accent6 8 2 3 2" xfId="25094" xr:uid="{00000000-0005-0000-0000-0000755C0000}"/>
    <cellStyle name="40% - Accent6 8 2 3 3" xfId="14693" xr:uid="{00000000-0005-0000-0000-0000765C0000}"/>
    <cellStyle name="40% - Accent6 8 2 4" xfId="4290" xr:uid="{00000000-0005-0000-0000-0000775C0000}"/>
    <cellStyle name="40% - Accent6 8 2 4 2" xfId="21486" xr:uid="{00000000-0005-0000-0000-0000785C0000}"/>
    <cellStyle name="40% - Accent6 8 2 5" xfId="18329" xr:uid="{00000000-0005-0000-0000-0000795C0000}"/>
    <cellStyle name="40% - Accent6 8 2 6" xfId="11085" xr:uid="{00000000-0005-0000-0000-00007A5C0000}"/>
    <cellStyle name="40% - Accent6 8 3" xfId="1537" xr:uid="{00000000-0005-0000-0000-00007B5C0000}"/>
    <cellStyle name="40% - Accent6 8 3 2" xfId="3138" xr:uid="{00000000-0005-0000-0000-00007C5C0000}"/>
    <cellStyle name="40% - Accent6 8 3 2 2" xfId="9903" xr:uid="{00000000-0005-0000-0000-00007D5C0000}"/>
    <cellStyle name="40% - Accent6 8 3 2 2 2" xfId="27099" xr:uid="{00000000-0005-0000-0000-00007E5C0000}"/>
    <cellStyle name="40% - Accent6 8 3 2 2 3" xfId="16698" xr:uid="{00000000-0005-0000-0000-00007F5C0000}"/>
    <cellStyle name="40% - Accent6 8 3 2 3" xfId="6295" xr:uid="{00000000-0005-0000-0000-0000805C0000}"/>
    <cellStyle name="40% - Accent6 8 3 2 3 2" xfId="23491" xr:uid="{00000000-0005-0000-0000-0000815C0000}"/>
    <cellStyle name="40% - Accent6 8 3 2 4" xfId="20334" xr:uid="{00000000-0005-0000-0000-0000825C0000}"/>
    <cellStyle name="40% - Accent6 8 3 2 5" xfId="13090" xr:uid="{00000000-0005-0000-0000-0000835C0000}"/>
    <cellStyle name="40% - Accent6 8 3 3" xfId="8306" xr:uid="{00000000-0005-0000-0000-0000845C0000}"/>
    <cellStyle name="40% - Accent6 8 3 3 2" xfId="25502" xr:uid="{00000000-0005-0000-0000-0000855C0000}"/>
    <cellStyle name="40% - Accent6 8 3 3 3" xfId="15101" xr:uid="{00000000-0005-0000-0000-0000865C0000}"/>
    <cellStyle name="40% - Accent6 8 3 4" xfId="4698" xr:uid="{00000000-0005-0000-0000-0000875C0000}"/>
    <cellStyle name="40% - Accent6 8 3 4 2" xfId="21894" xr:uid="{00000000-0005-0000-0000-0000885C0000}"/>
    <cellStyle name="40% - Accent6 8 3 5" xfId="18737" xr:uid="{00000000-0005-0000-0000-0000895C0000}"/>
    <cellStyle name="40% - Accent6 8 3 6" xfId="11493" xr:uid="{00000000-0005-0000-0000-00008A5C0000}"/>
    <cellStyle name="40% - Accent6 8 4" xfId="1945" xr:uid="{00000000-0005-0000-0000-00008B5C0000}"/>
    <cellStyle name="40% - Accent6 8 4 2" xfId="3534" xr:uid="{00000000-0005-0000-0000-00008C5C0000}"/>
    <cellStyle name="40% - Accent6 8 4 2 2" xfId="10299" xr:uid="{00000000-0005-0000-0000-00008D5C0000}"/>
    <cellStyle name="40% - Accent6 8 4 2 2 2" xfId="27495" xr:uid="{00000000-0005-0000-0000-00008E5C0000}"/>
    <cellStyle name="40% - Accent6 8 4 2 2 3" xfId="17094" xr:uid="{00000000-0005-0000-0000-00008F5C0000}"/>
    <cellStyle name="40% - Accent6 8 4 2 3" xfId="6691" xr:uid="{00000000-0005-0000-0000-0000905C0000}"/>
    <cellStyle name="40% - Accent6 8 4 2 3 2" xfId="23887" xr:uid="{00000000-0005-0000-0000-0000915C0000}"/>
    <cellStyle name="40% - Accent6 8 4 2 4" xfId="20730" xr:uid="{00000000-0005-0000-0000-0000925C0000}"/>
    <cellStyle name="40% - Accent6 8 4 2 5" xfId="13486" xr:uid="{00000000-0005-0000-0000-0000935C0000}"/>
    <cellStyle name="40% - Accent6 8 4 3" xfId="8714" xr:uid="{00000000-0005-0000-0000-0000945C0000}"/>
    <cellStyle name="40% - Accent6 8 4 3 2" xfId="25910" xr:uid="{00000000-0005-0000-0000-0000955C0000}"/>
    <cellStyle name="40% - Accent6 8 4 3 3" xfId="15509" xr:uid="{00000000-0005-0000-0000-0000965C0000}"/>
    <cellStyle name="40% - Accent6 8 4 4" xfId="5106" xr:uid="{00000000-0005-0000-0000-0000975C0000}"/>
    <cellStyle name="40% - Accent6 8 4 4 2" xfId="22302" xr:uid="{00000000-0005-0000-0000-0000985C0000}"/>
    <cellStyle name="40% - Accent6 8 4 5" xfId="19145" xr:uid="{00000000-0005-0000-0000-0000995C0000}"/>
    <cellStyle name="40% - Accent6 8 4 6" xfId="11901" xr:uid="{00000000-0005-0000-0000-00009A5C0000}"/>
    <cellStyle name="40% - Accent6 8 5" xfId="2304" xr:uid="{00000000-0005-0000-0000-00009B5C0000}"/>
    <cellStyle name="40% - Accent6 8 5 2" xfId="9070" xr:uid="{00000000-0005-0000-0000-00009C5C0000}"/>
    <cellStyle name="40% - Accent6 8 5 2 2" xfId="26266" xr:uid="{00000000-0005-0000-0000-00009D5C0000}"/>
    <cellStyle name="40% - Accent6 8 5 2 3" xfId="15865" xr:uid="{00000000-0005-0000-0000-00009E5C0000}"/>
    <cellStyle name="40% - Accent6 8 5 3" xfId="5462" xr:uid="{00000000-0005-0000-0000-00009F5C0000}"/>
    <cellStyle name="40% - Accent6 8 5 3 2" xfId="22658" xr:uid="{00000000-0005-0000-0000-0000A05C0000}"/>
    <cellStyle name="40% - Accent6 8 5 4" xfId="19501" xr:uid="{00000000-0005-0000-0000-0000A15C0000}"/>
    <cellStyle name="40% - Accent6 8 5 5" xfId="12257" xr:uid="{00000000-0005-0000-0000-0000A25C0000}"/>
    <cellStyle name="40% - Accent6 8 6" xfId="721" xr:uid="{00000000-0005-0000-0000-0000A35C0000}"/>
    <cellStyle name="40% - Accent6 8 6 2" xfId="7490" xr:uid="{00000000-0005-0000-0000-0000A45C0000}"/>
    <cellStyle name="40% - Accent6 8 6 2 2" xfId="24686" xr:uid="{00000000-0005-0000-0000-0000A55C0000}"/>
    <cellStyle name="40% - Accent6 8 6 3" xfId="17921" xr:uid="{00000000-0005-0000-0000-0000A65C0000}"/>
    <cellStyle name="40% - Accent6 8 6 4" xfId="14285" xr:uid="{00000000-0005-0000-0000-0000A75C0000}"/>
    <cellStyle name="40% - Accent6 8 7" xfId="7123" xr:uid="{00000000-0005-0000-0000-0000A85C0000}"/>
    <cellStyle name="40% - Accent6 8 7 2" xfId="24319" xr:uid="{00000000-0005-0000-0000-0000A95C0000}"/>
    <cellStyle name="40% - Accent6 8 7 3" xfId="13918" xr:uid="{00000000-0005-0000-0000-0000AA5C0000}"/>
    <cellStyle name="40% - Accent6 8 8" xfId="3882" xr:uid="{00000000-0005-0000-0000-0000AB5C0000}"/>
    <cellStyle name="40% - Accent6 8 8 2" xfId="21078" xr:uid="{00000000-0005-0000-0000-0000AC5C0000}"/>
    <cellStyle name="40% - Accent6 8 9" xfId="17554" xr:uid="{00000000-0005-0000-0000-0000AD5C0000}"/>
    <cellStyle name="40% - Accent6 9" xfId="440" xr:uid="{00000000-0005-0000-0000-0000AE5C0000}"/>
    <cellStyle name="40% - Accent6 9 10" xfId="27975" xr:uid="{00000000-0005-0000-0000-0000AF5C0000}"/>
    <cellStyle name="40% - Accent6 9 11" xfId="10763" xr:uid="{00000000-0005-0000-0000-0000B05C0000}"/>
    <cellStyle name="40% - Accent6 9 2" xfId="1215" xr:uid="{00000000-0005-0000-0000-0000B15C0000}"/>
    <cellStyle name="40% - Accent6 9 2 2" xfId="2828" xr:uid="{00000000-0005-0000-0000-0000B25C0000}"/>
    <cellStyle name="40% - Accent6 9 2 2 2" xfId="9593" xr:uid="{00000000-0005-0000-0000-0000B35C0000}"/>
    <cellStyle name="40% - Accent6 9 2 2 2 2" xfId="26789" xr:uid="{00000000-0005-0000-0000-0000B45C0000}"/>
    <cellStyle name="40% - Accent6 9 2 2 2 3" xfId="16388" xr:uid="{00000000-0005-0000-0000-0000B55C0000}"/>
    <cellStyle name="40% - Accent6 9 2 2 3" xfId="5985" xr:uid="{00000000-0005-0000-0000-0000B65C0000}"/>
    <cellStyle name="40% - Accent6 9 2 2 3 2" xfId="23181" xr:uid="{00000000-0005-0000-0000-0000B75C0000}"/>
    <cellStyle name="40% - Accent6 9 2 2 4" xfId="20024" xr:uid="{00000000-0005-0000-0000-0000B85C0000}"/>
    <cellStyle name="40% - Accent6 9 2 2 5" xfId="12780" xr:uid="{00000000-0005-0000-0000-0000B95C0000}"/>
    <cellStyle name="40% - Accent6 9 2 3" xfId="7984" xr:uid="{00000000-0005-0000-0000-0000BA5C0000}"/>
    <cellStyle name="40% - Accent6 9 2 3 2" xfId="25180" xr:uid="{00000000-0005-0000-0000-0000BB5C0000}"/>
    <cellStyle name="40% - Accent6 9 2 3 3" xfId="14779" xr:uid="{00000000-0005-0000-0000-0000BC5C0000}"/>
    <cellStyle name="40% - Accent6 9 2 4" xfId="4376" xr:uid="{00000000-0005-0000-0000-0000BD5C0000}"/>
    <cellStyle name="40% - Accent6 9 2 4 2" xfId="21572" xr:uid="{00000000-0005-0000-0000-0000BE5C0000}"/>
    <cellStyle name="40% - Accent6 9 2 5" xfId="18415" xr:uid="{00000000-0005-0000-0000-0000BF5C0000}"/>
    <cellStyle name="40% - Accent6 9 2 6" xfId="11171" xr:uid="{00000000-0005-0000-0000-0000C05C0000}"/>
    <cellStyle name="40% - Accent6 9 3" xfId="1623" xr:uid="{00000000-0005-0000-0000-0000C15C0000}"/>
    <cellStyle name="40% - Accent6 9 3 2" xfId="3224" xr:uid="{00000000-0005-0000-0000-0000C25C0000}"/>
    <cellStyle name="40% - Accent6 9 3 2 2" xfId="9989" xr:uid="{00000000-0005-0000-0000-0000C35C0000}"/>
    <cellStyle name="40% - Accent6 9 3 2 2 2" xfId="27185" xr:uid="{00000000-0005-0000-0000-0000C45C0000}"/>
    <cellStyle name="40% - Accent6 9 3 2 2 3" xfId="16784" xr:uid="{00000000-0005-0000-0000-0000C55C0000}"/>
    <cellStyle name="40% - Accent6 9 3 2 3" xfId="6381" xr:uid="{00000000-0005-0000-0000-0000C65C0000}"/>
    <cellStyle name="40% - Accent6 9 3 2 3 2" xfId="23577" xr:uid="{00000000-0005-0000-0000-0000C75C0000}"/>
    <cellStyle name="40% - Accent6 9 3 2 4" xfId="20420" xr:uid="{00000000-0005-0000-0000-0000C85C0000}"/>
    <cellStyle name="40% - Accent6 9 3 2 5" xfId="13176" xr:uid="{00000000-0005-0000-0000-0000C95C0000}"/>
    <cellStyle name="40% - Accent6 9 3 3" xfId="8392" xr:uid="{00000000-0005-0000-0000-0000CA5C0000}"/>
    <cellStyle name="40% - Accent6 9 3 3 2" xfId="25588" xr:uid="{00000000-0005-0000-0000-0000CB5C0000}"/>
    <cellStyle name="40% - Accent6 9 3 3 3" xfId="15187" xr:uid="{00000000-0005-0000-0000-0000CC5C0000}"/>
    <cellStyle name="40% - Accent6 9 3 4" xfId="4784" xr:uid="{00000000-0005-0000-0000-0000CD5C0000}"/>
    <cellStyle name="40% - Accent6 9 3 4 2" xfId="21980" xr:uid="{00000000-0005-0000-0000-0000CE5C0000}"/>
    <cellStyle name="40% - Accent6 9 3 5" xfId="18823" xr:uid="{00000000-0005-0000-0000-0000CF5C0000}"/>
    <cellStyle name="40% - Accent6 9 3 6" xfId="11579" xr:uid="{00000000-0005-0000-0000-0000D05C0000}"/>
    <cellStyle name="40% - Accent6 9 4" xfId="2031" xr:uid="{00000000-0005-0000-0000-0000D15C0000}"/>
    <cellStyle name="40% - Accent6 9 4 2" xfId="3620" xr:uid="{00000000-0005-0000-0000-0000D25C0000}"/>
    <cellStyle name="40% - Accent6 9 4 2 2" xfId="10385" xr:uid="{00000000-0005-0000-0000-0000D35C0000}"/>
    <cellStyle name="40% - Accent6 9 4 2 2 2" xfId="27581" xr:uid="{00000000-0005-0000-0000-0000D45C0000}"/>
    <cellStyle name="40% - Accent6 9 4 2 2 3" xfId="17180" xr:uid="{00000000-0005-0000-0000-0000D55C0000}"/>
    <cellStyle name="40% - Accent6 9 4 2 3" xfId="6777" xr:uid="{00000000-0005-0000-0000-0000D65C0000}"/>
    <cellStyle name="40% - Accent6 9 4 2 3 2" xfId="23973" xr:uid="{00000000-0005-0000-0000-0000D75C0000}"/>
    <cellStyle name="40% - Accent6 9 4 2 4" xfId="20816" xr:uid="{00000000-0005-0000-0000-0000D85C0000}"/>
    <cellStyle name="40% - Accent6 9 4 2 5" xfId="13572" xr:uid="{00000000-0005-0000-0000-0000D95C0000}"/>
    <cellStyle name="40% - Accent6 9 4 3" xfId="8800" xr:uid="{00000000-0005-0000-0000-0000DA5C0000}"/>
    <cellStyle name="40% - Accent6 9 4 3 2" xfId="25996" xr:uid="{00000000-0005-0000-0000-0000DB5C0000}"/>
    <cellStyle name="40% - Accent6 9 4 3 3" xfId="15595" xr:uid="{00000000-0005-0000-0000-0000DC5C0000}"/>
    <cellStyle name="40% - Accent6 9 4 4" xfId="5192" xr:uid="{00000000-0005-0000-0000-0000DD5C0000}"/>
    <cellStyle name="40% - Accent6 9 4 4 2" xfId="22388" xr:uid="{00000000-0005-0000-0000-0000DE5C0000}"/>
    <cellStyle name="40% - Accent6 9 4 5" xfId="19231" xr:uid="{00000000-0005-0000-0000-0000DF5C0000}"/>
    <cellStyle name="40% - Accent6 9 4 6" xfId="11987" xr:uid="{00000000-0005-0000-0000-0000E05C0000}"/>
    <cellStyle name="40% - Accent6 9 5" xfId="2390" xr:uid="{00000000-0005-0000-0000-0000E15C0000}"/>
    <cellStyle name="40% - Accent6 9 5 2" xfId="9156" xr:uid="{00000000-0005-0000-0000-0000E25C0000}"/>
    <cellStyle name="40% - Accent6 9 5 2 2" xfId="26352" xr:uid="{00000000-0005-0000-0000-0000E35C0000}"/>
    <cellStyle name="40% - Accent6 9 5 2 3" xfId="15951" xr:uid="{00000000-0005-0000-0000-0000E45C0000}"/>
    <cellStyle name="40% - Accent6 9 5 3" xfId="5548" xr:uid="{00000000-0005-0000-0000-0000E55C0000}"/>
    <cellStyle name="40% - Accent6 9 5 3 2" xfId="22744" xr:uid="{00000000-0005-0000-0000-0000E65C0000}"/>
    <cellStyle name="40% - Accent6 9 5 4" xfId="19587" xr:uid="{00000000-0005-0000-0000-0000E75C0000}"/>
    <cellStyle name="40% - Accent6 9 5 5" xfId="12343" xr:uid="{00000000-0005-0000-0000-0000E85C0000}"/>
    <cellStyle name="40% - Accent6 9 6" xfId="807" xr:uid="{00000000-0005-0000-0000-0000E95C0000}"/>
    <cellStyle name="40% - Accent6 9 6 2" xfId="7576" xr:uid="{00000000-0005-0000-0000-0000EA5C0000}"/>
    <cellStyle name="40% - Accent6 9 6 2 2" xfId="24772" xr:uid="{00000000-0005-0000-0000-0000EB5C0000}"/>
    <cellStyle name="40% - Accent6 9 6 3" xfId="18007" xr:uid="{00000000-0005-0000-0000-0000EC5C0000}"/>
    <cellStyle name="40% - Accent6 9 6 4" xfId="14371" xr:uid="{00000000-0005-0000-0000-0000ED5C0000}"/>
    <cellStyle name="40% - Accent6 9 7" xfId="7209" xr:uid="{00000000-0005-0000-0000-0000EE5C0000}"/>
    <cellStyle name="40% - Accent6 9 7 2" xfId="24405" xr:uid="{00000000-0005-0000-0000-0000EF5C0000}"/>
    <cellStyle name="40% - Accent6 9 7 3" xfId="14004" xr:uid="{00000000-0005-0000-0000-0000F05C0000}"/>
    <cellStyle name="40% - Accent6 9 8" xfId="3968" xr:uid="{00000000-0005-0000-0000-0000F15C0000}"/>
    <cellStyle name="40% - Accent6 9 8 2" xfId="21164" xr:uid="{00000000-0005-0000-0000-0000F25C0000}"/>
    <cellStyle name="40% - Accent6 9 9" xfId="17640" xr:uid="{00000000-0005-0000-0000-0000F35C0000}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" xfId="7" builtinId="3"/>
    <cellStyle name="Comma [0] 2" xfId="27990" xr:uid="{00000000-0005-0000-0000-0000045D0000}"/>
    <cellStyle name="Comma 10" xfId="27994" xr:uid="{00000000-0005-0000-0000-0000055D0000}"/>
    <cellStyle name="Comma 11" xfId="27995" xr:uid="{00000000-0005-0000-0000-0000065D0000}"/>
    <cellStyle name="Comma 12" xfId="27993" xr:uid="{00000000-0005-0000-0000-0000075D0000}"/>
    <cellStyle name="Comma 13" xfId="27996" xr:uid="{00000000-0005-0000-0000-0000085D0000}"/>
    <cellStyle name="Comma 14" xfId="27997" xr:uid="{00000000-0005-0000-0000-0000095D0000}"/>
    <cellStyle name="Comma 15" xfId="10465" xr:uid="{00000000-0005-0000-0000-00000A5D0000}"/>
    <cellStyle name="Comma 16" xfId="28001" xr:uid="{00000000-0005-0000-0000-00000B5D0000}"/>
    <cellStyle name="Comma 17" xfId="27998" xr:uid="{00000000-0005-0000-0000-00000C5D0000}"/>
    <cellStyle name="Comma 18" xfId="28000" xr:uid="{00000000-0005-0000-0000-00000D5D0000}"/>
    <cellStyle name="Comma 19" xfId="27999" xr:uid="{00000000-0005-0000-0000-00000E5D0000}"/>
    <cellStyle name="Comma 2" xfId="63" xr:uid="{00000000-0005-0000-0000-00000F5D0000}"/>
    <cellStyle name="Comma 2 2" xfId="183" xr:uid="{00000000-0005-0000-0000-0000105D0000}"/>
    <cellStyle name="Comma 20" xfId="28002" xr:uid="{00000000-0005-0000-0000-0000115D0000}"/>
    <cellStyle name="Comma 3" xfId="79" xr:uid="{00000000-0005-0000-0000-0000125D0000}"/>
    <cellStyle name="Comma 4" xfId="155" xr:uid="{00000000-0005-0000-0000-0000135D0000}"/>
    <cellStyle name="Comma 5" xfId="2091" xr:uid="{00000000-0005-0000-0000-0000145D0000}"/>
    <cellStyle name="Comma 6" xfId="2076" xr:uid="{00000000-0005-0000-0000-0000155D0000}"/>
    <cellStyle name="Comma 6 2" xfId="8845" xr:uid="{00000000-0005-0000-0000-0000165D0000}"/>
    <cellStyle name="Comma 6 2 2" xfId="26041" xr:uid="{00000000-0005-0000-0000-0000175D0000}"/>
    <cellStyle name="Comma 6 2 3" xfId="15640" xr:uid="{00000000-0005-0000-0000-0000185D0000}"/>
    <cellStyle name="Comma 6 3" xfId="5237" xr:uid="{00000000-0005-0000-0000-0000195D0000}"/>
    <cellStyle name="Comma 6 3 2" xfId="22433" xr:uid="{00000000-0005-0000-0000-00001A5D0000}"/>
    <cellStyle name="Comma 6 4" xfId="19276" xr:uid="{00000000-0005-0000-0000-00001B5D0000}"/>
    <cellStyle name="Comma 6 5" xfId="12032" xr:uid="{00000000-0005-0000-0000-00001C5D0000}"/>
    <cellStyle name="Comma 7" xfId="27663" xr:uid="{00000000-0005-0000-0000-00001D5D0000}"/>
    <cellStyle name="Comma 8" xfId="27664" xr:uid="{00000000-0005-0000-0000-00001E5D0000}"/>
    <cellStyle name="Comma 9" xfId="27677" xr:uid="{00000000-0005-0000-0000-00001F5D0000}"/>
    <cellStyle name="Explanatory Text" xfId="22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10" xfId="455" xr:uid="{00000000-0005-0000-0000-00002A5D0000}"/>
    <cellStyle name="Normal 10 2" xfId="2090" xr:uid="{00000000-0005-0000-0000-00002B5D0000}"/>
    <cellStyle name="Normal 10 3" xfId="2491" xr:uid="{00000000-0005-0000-0000-00002C5D0000}"/>
    <cellStyle name="Normal 10 3 2" xfId="9256" xr:uid="{00000000-0005-0000-0000-00002D5D0000}"/>
    <cellStyle name="Normal 10 3 2 2" xfId="26452" xr:uid="{00000000-0005-0000-0000-00002E5D0000}"/>
    <cellStyle name="Normal 10 3 2 3" xfId="16051" xr:uid="{00000000-0005-0000-0000-00002F5D0000}"/>
    <cellStyle name="Normal 10 3 3" xfId="5648" xr:uid="{00000000-0005-0000-0000-0000305D0000}"/>
    <cellStyle name="Normal 10 3 3 2" xfId="22844" xr:uid="{00000000-0005-0000-0000-0000315D0000}"/>
    <cellStyle name="Normal 10 3 4" xfId="19687" xr:uid="{00000000-0005-0000-0000-0000325D0000}"/>
    <cellStyle name="Normal 10 3 5" xfId="12443" xr:uid="{00000000-0005-0000-0000-0000335D0000}"/>
    <cellStyle name="Normal 10 4" xfId="2046" xr:uid="{00000000-0005-0000-0000-0000345D0000}"/>
    <cellStyle name="Normal 10 4 2" xfId="8815" xr:uid="{00000000-0005-0000-0000-0000355D0000}"/>
    <cellStyle name="Normal 10 4 2 2" xfId="26011" xr:uid="{00000000-0005-0000-0000-0000365D0000}"/>
    <cellStyle name="Normal 10 4 3" xfId="19246" xr:uid="{00000000-0005-0000-0000-0000375D0000}"/>
    <cellStyle name="Normal 10 4 4" xfId="15610" xr:uid="{00000000-0005-0000-0000-0000385D0000}"/>
    <cellStyle name="Normal 10 5" xfId="7224" xr:uid="{00000000-0005-0000-0000-0000395D0000}"/>
    <cellStyle name="Normal 10 5 2" xfId="24420" xr:uid="{00000000-0005-0000-0000-00003A5D0000}"/>
    <cellStyle name="Normal 10 5 3" xfId="14019" xr:uid="{00000000-0005-0000-0000-00003B5D0000}"/>
    <cellStyle name="Normal 10 6" xfId="5207" xr:uid="{00000000-0005-0000-0000-00003C5D0000}"/>
    <cellStyle name="Normal 10 6 2" xfId="22403" xr:uid="{00000000-0005-0000-0000-00003D5D0000}"/>
    <cellStyle name="Normal 10 7" xfId="17655" xr:uid="{00000000-0005-0000-0000-00003E5D0000}"/>
    <cellStyle name="Normal 10 8" xfId="12002" xr:uid="{00000000-0005-0000-0000-00003F5D0000}"/>
    <cellStyle name="Normal 11" xfId="456" xr:uid="{00000000-0005-0000-0000-0000405D0000}"/>
    <cellStyle name="Normal 11 2" xfId="2094" xr:uid="{00000000-0005-0000-0000-0000415D0000}"/>
    <cellStyle name="Normal 11 3" xfId="2492" xr:uid="{00000000-0005-0000-0000-0000425D0000}"/>
    <cellStyle name="Normal 11 3 2" xfId="9257" xr:uid="{00000000-0005-0000-0000-0000435D0000}"/>
    <cellStyle name="Normal 11 3 2 2" xfId="26453" xr:uid="{00000000-0005-0000-0000-0000445D0000}"/>
    <cellStyle name="Normal 11 3 2 3" xfId="16052" xr:uid="{00000000-0005-0000-0000-0000455D0000}"/>
    <cellStyle name="Normal 11 3 3" xfId="5649" xr:uid="{00000000-0005-0000-0000-0000465D0000}"/>
    <cellStyle name="Normal 11 3 3 2" xfId="22845" xr:uid="{00000000-0005-0000-0000-0000475D0000}"/>
    <cellStyle name="Normal 11 3 4" xfId="19688" xr:uid="{00000000-0005-0000-0000-0000485D0000}"/>
    <cellStyle name="Normal 11 3 5" xfId="12444" xr:uid="{00000000-0005-0000-0000-0000495D0000}"/>
    <cellStyle name="Normal 11 4" xfId="2047" xr:uid="{00000000-0005-0000-0000-00004A5D0000}"/>
    <cellStyle name="Normal 11 4 2" xfId="8816" xr:uid="{00000000-0005-0000-0000-00004B5D0000}"/>
    <cellStyle name="Normal 11 4 2 2" xfId="26012" xr:uid="{00000000-0005-0000-0000-00004C5D0000}"/>
    <cellStyle name="Normal 11 4 3" xfId="19247" xr:uid="{00000000-0005-0000-0000-00004D5D0000}"/>
    <cellStyle name="Normal 11 4 4" xfId="15611" xr:uid="{00000000-0005-0000-0000-00004E5D0000}"/>
    <cellStyle name="Normal 11 5" xfId="7225" xr:uid="{00000000-0005-0000-0000-00004F5D0000}"/>
    <cellStyle name="Normal 11 5 2" xfId="24421" xr:uid="{00000000-0005-0000-0000-0000505D0000}"/>
    <cellStyle name="Normal 11 5 3" xfId="14020" xr:uid="{00000000-0005-0000-0000-0000515D0000}"/>
    <cellStyle name="Normal 11 6" xfId="5208" xr:uid="{00000000-0005-0000-0000-0000525D0000}"/>
    <cellStyle name="Normal 11 6 2" xfId="22404" xr:uid="{00000000-0005-0000-0000-0000535D0000}"/>
    <cellStyle name="Normal 11 7" xfId="17656" xr:uid="{00000000-0005-0000-0000-0000545D0000}"/>
    <cellStyle name="Normal 11 8" xfId="12003" xr:uid="{00000000-0005-0000-0000-0000555D0000}"/>
    <cellStyle name="Normal 12" xfId="470" xr:uid="{00000000-0005-0000-0000-0000565D0000}"/>
    <cellStyle name="Normal 12 2" xfId="2405" xr:uid="{00000000-0005-0000-0000-0000575D0000}"/>
    <cellStyle name="Normal 12 3" xfId="2506" xr:uid="{00000000-0005-0000-0000-0000585D0000}"/>
    <cellStyle name="Normal 12 3 2" xfId="9271" xr:uid="{00000000-0005-0000-0000-0000595D0000}"/>
    <cellStyle name="Normal 12 3 2 2" xfId="26467" xr:uid="{00000000-0005-0000-0000-00005A5D0000}"/>
    <cellStyle name="Normal 12 3 2 3" xfId="16066" xr:uid="{00000000-0005-0000-0000-00005B5D0000}"/>
    <cellStyle name="Normal 12 3 3" xfId="5663" xr:uid="{00000000-0005-0000-0000-00005C5D0000}"/>
    <cellStyle name="Normal 12 3 3 2" xfId="22859" xr:uid="{00000000-0005-0000-0000-00005D5D0000}"/>
    <cellStyle name="Normal 12 3 4" xfId="19702" xr:uid="{00000000-0005-0000-0000-00005E5D0000}"/>
    <cellStyle name="Normal 12 3 5" xfId="12458" xr:uid="{00000000-0005-0000-0000-00005F5D0000}"/>
    <cellStyle name="Normal 12 4" xfId="2061" xr:uid="{00000000-0005-0000-0000-0000605D0000}"/>
    <cellStyle name="Normal 12 4 2" xfId="8830" xr:uid="{00000000-0005-0000-0000-0000615D0000}"/>
    <cellStyle name="Normal 12 4 2 2" xfId="26026" xr:uid="{00000000-0005-0000-0000-0000625D0000}"/>
    <cellStyle name="Normal 12 4 3" xfId="19261" xr:uid="{00000000-0005-0000-0000-0000635D0000}"/>
    <cellStyle name="Normal 12 4 4" xfId="15625" xr:uid="{00000000-0005-0000-0000-0000645D0000}"/>
    <cellStyle name="Normal 12 5" xfId="7239" xr:uid="{00000000-0005-0000-0000-0000655D0000}"/>
    <cellStyle name="Normal 12 5 2" xfId="24435" xr:uid="{00000000-0005-0000-0000-0000665D0000}"/>
    <cellStyle name="Normal 12 5 3" xfId="14034" xr:uid="{00000000-0005-0000-0000-0000675D0000}"/>
    <cellStyle name="Normal 12 6" xfId="5222" xr:uid="{00000000-0005-0000-0000-0000685D0000}"/>
    <cellStyle name="Normal 12 6 2" xfId="22418" xr:uid="{00000000-0005-0000-0000-0000695D0000}"/>
    <cellStyle name="Normal 12 7" xfId="17670" xr:uid="{00000000-0005-0000-0000-00006A5D0000}"/>
    <cellStyle name="Normal 12 8" xfId="27991" xr:uid="{00000000-0005-0000-0000-00006B5D0000}"/>
    <cellStyle name="Normal 12 9" xfId="12017" xr:uid="{00000000-0005-0000-0000-00006C5D0000}"/>
    <cellStyle name="Normal 13" xfId="484" xr:uid="{00000000-0005-0000-0000-00006D5D0000}"/>
    <cellStyle name="Normal 13 2" xfId="2075" xr:uid="{00000000-0005-0000-0000-00006E5D0000}"/>
    <cellStyle name="Normal 13 2 2" xfId="8844" xr:uid="{00000000-0005-0000-0000-00006F5D0000}"/>
    <cellStyle name="Normal 13 2 2 2" xfId="26040" xr:uid="{00000000-0005-0000-0000-0000705D0000}"/>
    <cellStyle name="Normal 13 2 3" xfId="19275" xr:uid="{00000000-0005-0000-0000-0000715D0000}"/>
    <cellStyle name="Normal 13 2 4" xfId="15639" xr:uid="{00000000-0005-0000-0000-0000725D0000}"/>
    <cellStyle name="Normal 13 3" xfId="7253" xr:uid="{00000000-0005-0000-0000-0000735D0000}"/>
    <cellStyle name="Normal 13 3 2" xfId="24449" xr:uid="{00000000-0005-0000-0000-0000745D0000}"/>
    <cellStyle name="Normal 13 3 3" xfId="14048" xr:uid="{00000000-0005-0000-0000-0000755D0000}"/>
    <cellStyle name="Normal 13 4" xfId="5236" xr:uid="{00000000-0005-0000-0000-0000765D0000}"/>
    <cellStyle name="Normal 13 4 2" xfId="22432" xr:uid="{00000000-0005-0000-0000-0000775D0000}"/>
    <cellStyle name="Normal 13 5" xfId="17684" xr:uid="{00000000-0005-0000-0000-0000785D0000}"/>
    <cellStyle name="Normal 13 6" xfId="27992" xr:uid="{00000000-0005-0000-0000-0000795D0000}"/>
    <cellStyle name="Normal 13 7" xfId="12031" xr:uid="{00000000-0005-0000-0000-00007A5D0000}"/>
    <cellStyle name="Normal 14" xfId="10424" xr:uid="{00000000-0005-0000-0000-00007B5D0000}"/>
    <cellStyle name="Normal 14 2" xfId="27620" xr:uid="{00000000-0005-0000-0000-00007C5D0000}"/>
    <cellStyle name="Normal 14 3" xfId="17219" xr:uid="{00000000-0005-0000-0000-00007D5D0000}"/>
    <cellStyle name="Normal 15" xfId="10438" xr:uid="{00000000-0005-0000-0000-00007E5D0000}"/>
    <cellStyle name="Normal 15 2" xfId="27634" xr:uid="{00000000-0005-0000-0000-00007F5D0000}"/>
    <cellStyle name="Normal 15 3" xfId="17233" xr:uid="{00000000-0005-0000-0000-0000805D0000}"/>
    <cellStyle name="Normal 16" xfId="27648" xr:uid="{00000000-0005-0000-0000-0000815D0000}"/>
    <cellStyle name="Normal 17" xfId="27662" xr:uid="{00000000-0005-0000-0000-0000825D0000}"/>
    <cellStyle name="Normal 18" xfId="10452" xr:uid="{00000000-0005-0000-0000-0000835D0000}"/>
    <cellStyle name="Normal 19" xfId="28003" xr:uid="{00000000-0005-0000-0000-0000845D0000}"/>
    <cellStyle name="Normal 2" xfId="48" xr:uid="{00000000-0005-0000-0000-0000855D0000}"/>
    <cellStyle name="Normal 2 10" xfId="1242" xr:uid="{00000000-0005-0000-0000-0000865D0000}"/>
    <cellStyle name="Normal 2 10 2" xfId="2843" xr:uid="{00000000-0005-0000-0000-0000875D0000}"/>
    <cellStyle name="Normal 2 10 2 2" xfId="9608" xr:uid="{00000000-0005-0000-0000-0000885D0000}"/>
    <cellStyle name="Normal 2 10 2 2 2" xfId="26804" xr:uid="{00000000-0005-0000-0000-0000895D0000}"/>
    <cellStyle name="Normal 2 10 2 2 3" xfId="16403" xr:uid="{00000000-0005-0000-0000-00008A5D0000}"/>
    <cellStyle name="Normal 2 10 2 3" xfId="6000" xr:uid="{00000000-0005-0000-0000-00008B5D0000}"/>
    <cellStyle name="Normal 2 10 2 3 2" xfId="23196" xr:uid="{00000000-0005-0000-0000-00008C5D0000}"/>
    <cellStyle name="Normal 2 10 2 4" xfId="20039" xr:uid="{00000000-0005-0000-0000-00008D5D0000}"/>
    <cellStyle name="Normal 2 10 2 5" xfId="12795" xr:uid="{00000000-0005-0000-0000-00008E5D0000}"/>
    <cellStyle name="Normal 2 10 3" xfId="8011" xr:uid="{00000000-0005-0000-0000-00008F5D0000}"/>
    <cellStyle name="Normal 2 10 3 2" xfId="25207" xr:uid="{00000000-0005-0000-0000-0000905D0000}"/>
    <cellStyle name="Normal 2 10 3 3" xfId="14806" xr:uid="{00000000-0005-0000-0000-0000915D0000}"/>
    <cellStyle name="Normal 2 10 4" xfId="4403" xr:uid="{00000000-0005-0000-0000-0000925D0000}"/>
    <cellStyle name="Normal 2 10 4 2" xfId="21599" xr:uid="{00000000-0005-0000-0000-0000935D0000}"/>
    <cellStyle name="Normal 2 10 5" xfId="18442" xr:uid="{00000000-0005-0000-0000-0000945D0000}"/>
    <cellStyle name="Normal 2 10 6" xfId="11198" xr:uid="{00000000-0005-0000-0000-0000955D0000}"/>
    <cellStyle name="Normal 2 11" xfId="1650" xr:uid="{00000000-0005-0000-0000-0000965D0000}"/>
    <cellStyle name="Normal 2 11 2" xfId="3239" xr:uid="{00000000-0005-0000-0000-0000975D0000}"/>
    <cellStyle name="Normal 2 11 2 2" xfId="10004" xr:uid="{00000000-0005-0000-0000-0000985D0000}"/>
    <cellStyle name="Normal 2 11 2 2 2" xfId="27200" xr:uid="{00000000-0005-0000-0000-0000995D0000}"/>
    <cellStyle name="Normal 2 11 2 2 3" xfId="16799" xr:uid="{00000000-0005-0000-0000-00009A5D0000}"/>
    <cellStyle name="Normal 2 11 2 3" xfId="6396" xr:uid="{00000000-0005-0000-0000-00009B5D0000}"/>
    <cellStyle name="Normal 2 11 2 3 2" xfId="23592" xr:uid="{00000000-0005-0000-0000-00009C5D0000}"/>
    <cellStyle name="Normal 2 11 2 4" xfId="20435" xr:uid="{00000000-0005-0000-0000-00009D5D0000}"/>
    <cellStyle name="Normal 2 11 2 5" xfId="13191" xr:uid="{00000000-0005-0000-0000-00009E5D0000}"/>
    <cellStyle name="Normal 2 11 3" xfId="8419" xr:uid="{00000000-0005-0000-0000-00009F5D0000}"/>
    <cellStyle name="Normal 2 11 3 2" xfId="25615" xr:uid="{00000000-0005-0000-0000-0000A05D0000}"/>
    <cellStyle name="Normal 2 11 3 3" xfId="15214" xr:uid="{00000000-0005-0000-0000-0000A15D0000}"/>
    <cellStyle name="Normal 2 11 4" xfId="4811" xr:uid="{00000000-0005-0000-0000-0000A25D0000}"/>
    <cellStyle name="Normal 2 11 4 2" xfId="22007" xr:uid="{00000000-0005-0000-0000-0000A35D0000}"/>
    <cellStyle name="Normal 2 11 5" xfId="18850" xr:uid="{00000000-0005-0000-0000-0000A45D0000}"/>
    <cellStyle name="Normal 2 11 6" xfId="11606" xr:uid="{00000000-0005-0000-0000-0000A55D0000}"/>
    <cellStyle name="Normal 2 12" xfId="2092" xr:uid="{00000000-0005-0000-0000-0000A65D0000}"/>
    <cellStyle name="Normal 2 12 2" xfId="8859" xr:uid="{00000000-0005-0000-0000-0000A75D0000}"/>
    <cellStyle name="Normal 2 12 2 2" xfId="26055" xr:uid="{00000000-0005-0000-0000-0000A85D0000}"/>
    <cellStyle name="Normal 2 12 2 3" xfId="15654" xr:uid="{00000000-0005-0000-0000-0000A95D0000}"/>
    <cellStyle name="Normal 2 12 3" xfId="5251" xr:uid="{00000000-0005-0000-0000-0000AA5D0000}"/>
    <cellStyle name="Normal 2 12 3 2" xfId="22447" xr:uid="{00000000-0005-0000-0000-0000AB5D0000}"/>
    <cellStyle name="Normal 2 12 4" xfId="19290" xr:uid="{00000000-0005-0000-0000-0000AC5D0000}"/>
    <cellStyle name="Normal 2 12 5" xfId="12046" xr:uid="{00000000-0005-0000-0000-0000AD5D0000}"/>
    <cellStyle name="Normal 2 13" xfId="510" xr:uid="{00000000-0005-0000-0000-0000AE5D0000}"/>
    <cellStyle name="Normal 2 13 2" xfId="7279" xr:uid="{00000000-0005-0000-0000-0000AF5D0000}"/>
    <cellStyle name="Normal 2 13 2 2" xfId="24475" xr:uid="{00000000-0005-0000-0000-0000B05D0000}"/>
    <cellStyle name="Normal 2 13 3" xfId="17710" xr:uid="{00000000-0005-0000-0000-0000B15D0000}"/>
    <cellStyle name="Normal 2 13 4" xfId="14074" xr:uid="{00000000-0005-0000-0000-0000B25D0000}"/>
    <cellStyle name="Normal 2 14" xfId="6828" xr:uid="{00000000-0005-0000-0000-0000B35D0000}"/>
    <cellStyle name="Normal 2 14 2" xfId="24024" xr:uid="{00000000-0005-0000-0000-0000B45D0000}"/>
    <cellStyle name="Normal 2 14 3" xfId="13623" xr:uid="{00000000-0005-0000-0000-0000B55D0000}"/>
    <cellStyle name="Normal 2 15" xfId="3671" xr:uid="{00000000-0005-0000-0000-0000B65D0000}"/>
    <cellStyle name="Normal 2 15 2" xfId="20867" xr:uid="{00000000-0005-0000-0000-0000B75D0000}"/>
    <cellStyle name="Normal 2 16" xfId="17259" xr:uid="{00000000-0005-0000-0000-0000B85D0000}"/>
    <cellStyle name="Normal 2 17" xfId="27678" xr:uid="{00000000-0005-0000-0000-0000B95D0000}"/>
    <cellStyle name="Normal 2 18" xfId="10466" xr:uid="{00000000-0005-0000-0000-0000BA5D0000}"/>
    <cellStyle name="Normal 2 2" xfId="64" xr:uid="{00000000-0005-0000-0000-0000BB5D0000}"/>
    <cellStyle name="Normal 2 2 10" xfId="6842" xr:uid="{00000000-0005-0000-0000-0000BC5D0000}"/>
    <cellStyle name="Normal 2 2 10 2" xfId="24038" xr:uid="{00000000-0005-0000-0000-0000BD5D0000}"/>
    <cellStyle name="Normal 2 2 10 3" xfId="13637" xr:uid="{00000000-0005-0000-0000-0000BE5D0000}"/>
    <cellStyle name="Normal 2 2 11" xfId="3713" xr:uid="{00000000-0005-0000-0000-0000BF5D0000}"/>
    <cellStyle name="Normal 2 2 11 2" xfId="20909" xr:uid="{00000000-0005-0000-0000-0000C05D0000}"/>
    <cellStyle name="Normal 2 2 12" xfId="17273" xr:uid="{00000000-0005-0000-0000-0000C15D0000}"/>
    <cellStyle name="Normal 2 2 13" xfId="27720" xr:uid="{00000000-0005-0000-0000-0000C25D0000}"/>
    <cellStyle name="Normal 2 2 14" xfId="10508" xr:uid="{00000000-0005-0000-0000-0000C35D0000}"/>
    <cellStyle name="Normal 2 2 2" xfId="271" xr:uid="{00000000-0005-0000-0000-0000C45D0000}"/>
    <cellStyle name="Normal 2 2 2 10" xfId="27806" xr:uid="{00000000-0005-0000-0000-0000C55D0000}"/>
    <cellStyle name="Normal 2 2 2 11" xfId="10594" xr:uid="{00000000-0005-0000-0000-0000C65D0000}"/>
    <cellStyle name="Normal 2 2 2 2" xfId="1046" xr:uid="{00000000-0005-0000-0000-0000C75D0000}"/>
    <cellStyle name="Normal 2 2 2 2 2" xfId="2659" xr:uid="{00000000-0005-0000-0000-0000C85D0000}"/>
    <cellStyle name="Normal 2 2 2 2 2 2" xfId="9424" xr:uid="{00000000-0005-0000-0000-0000C95D0000}"/>
    <cellStyle name="Normal 2 2 2 2 2 2 2" xfId="26620" xr:uid="{00000000-0005-0000-0000-0000CA5D0000}"/>
    <cellStyle name="Normal 2 2 2 2 2 2 3" xfId="16219" xr:uid="{00000000-0005-0000-0000-0000CB5D0000}"/>
    <cellStyle name="Normal 2 2 2 2 2 3" xfId="5816" xr:uid="{00000000-0005-0000-0000-0000CC5D0000}"/>
    <cellStyle name="Normal 2 2 2 2 2 3 2" xfId="23012" xr:uid="{00000000-0005-0000-0000-0000CD5D0000}"/>
    <cellStyle name="Normal 2 2 2 2 2 4" xfId="19855" xr:uid="{00000000-0005-0000-0000-0000CE5D0000}"/>
    <cellStyle name="Normal 2 2 2 2 2 5" xfId="12611" xr:uid="{00000000-0005-0000-0000-0000CF5D0000}"/>
    <cellStyle name="Normal 2 2 2 2 3" xfId="7815" xr:uid="{00000000-0005-0000-0000-0000D05D0000}"/>
    <cellStyle name="Normal 2 2 2 2 3 2" xfId="25011" xr:uid="{00000000-0005-0000-0000-0000D15D0000}"/>
    <cellStyle name="Normal 2 2 2 2 3 3" xfId="14610" xr:uid="{00000000-0005-0000-0000-0000D25D0000}"/>
    <cellStyle name="Normal 2 2 2 2 4" xfId="4207" xr:uid="{00000000-0005-0000-0000-0000D35D0000}"/>
    <cellStyle name="Normal 2 2 2 2 4 2" xfId="21403" xr:uid="{00000000-0005-0000-0000-0000D45D0000}"/>
    <cellStyle name="Normal 2 2 2 2 5" xfId="18246" xr:uid="{00000000-0005-0000-0000-0000D55D0000}"/>
    <cellStyle name="Normal 2 2 2 2 6" xfId="11002" xr:uid="{00000000-0005-0000-0000-0000D65D0000}"/>
    <cellStyle name="Normal 2 2 2 3" xfId="1454" xr:uid="{00000000-0005-0000-0000-0000D75D0000}"/>
    <cellStyle name="Normal 2 2 2 3 2" xfId="3055" xr:uid="{00000000-0005-0000-0000-0000D85D0000}"/>
    <cellStyle name="Normal 2 2 2 3 2 2" xfId="9820" xr:uid="{00000000-0005-0000-0000-0000D95D0000}"/>
    <cellStyle name="Normal 2 2 2 3 2 2 2" xfId="27016" xr:uid="{00000000-0005-0000-0000-0000DA5D0000}"/>
    <cellStyle name="Normal 2 2 2 3 2 2 3" xfId="16615" xr:uid="{00000000-0005-0000-0000-0000DB5D0000}"/>
    <cellStyle name="Normal 2 2 2 3 2 3" xfId="6212" xr:uid="{00000000-0005-0000-0000-0000DC5D0000}"/>
    <cellStyle name="Normal 2 2 2 3 2 3 2" xfId="23408" xr:uid="{00000000-0005-0000-0000-0000DD5D0000}"/>
    <cellStyle name="Normal 2 2 2 3 2 4" xfId="20251" xr:uid="{00000000-0005-0000-0000-0000DE5D0000}"/>
    <cellStyle name="Normal 2 2 2 3 2 5" xfId="13007" xr:uid="{00000000-0005-0000-0000-0000DF5D0000}"/>
    <cellStyle name="Normal 2 2 2 3 3" xfId="8223" xr:uid="{00000000-0005-0000-0000-0000E05D0000}"/>
    <cellStyle name="Normal 2 2 2 3 3 2" xfId="25419" xr:uid="{00000000-0005-0000-0000-0000E15D0000}"/>
    <cellStyle name="Normal 2 2 2 3 3 3" xfId="15018" xr:uid="{00000000-0005-0000-0000-0000E25D0000}"/>
    <cellStyle name="Normal 2 2 2 3 4" xfId="4615" xr:uid="{00000000-0005-0000-0000-0000E35D0000}"/>
    <cellStyle name="Normal 2 2 2 3 4 2" xfId="21811" xr:uid="{00000000-0005-0000-0000-0000E45D0000}"/>
    <cellStyle name="Normal 2 2 2 3 5" xfId="18654" xr:uid="{00000000-0005-0000-0000-0000E55D0000}"/>
    <cellStyle name="Normal 2 2 2 3 6" xfId="11410" xr:uid="{00000000-0005-0000-0000-0000E65D0000}"/>
    <cellStyle name="Normal 2 2 2 4" xfId="1862" xr:uid="{00000000-0005-0000-0000-0000E75D0000}"/>
    <cellStyle name="Normal 2 2 2 4 2" xfId="3451" xr:uid="{00000000-0005-0000-0000-0000E85D0000}"/>
    <cellStyle name="Normal 2 2 2 4 2 2" xfId="10216" xr:uid="{00000000-0005-0000-0000-0000E95D0000}"/>
    <cellStyle name="Normal 2 2 2 4 2 2 2" xfId="27412" xr:uid="{00000000-0005-0000-0000-0000EA5D0000}"/>
    <cellStyle name="Normal 2 2 2 4 2 2 3" xfId="17011" xr:uid="{00000000-0005-0000-0000-0000EB5D0000}"/>
    <cellStyle name="Normal 2 2 2 4 2 3" xfId="6608" xr:uid="{00000000-0005-0000-0000-0000EC5D0000}"/>
    <cellStyle name="Normal 2 2 2 4 2 3 2" xfId="23804" xr:uid="{00000000-0005-0000-0000-0000ED5D0000}"/>
    <cellStyle name="Normal 2 2 2 4 2 4" xfId="20647" xr:uid="{00000000-0005-0000-0000-0000EE5D0000}"/>
    <cellStyle name="Normal 2 2 2 4 2 5" xfId="13403" xr:uid="{00000000-0005-0000-0000-0000EF5D0000}"/>
    <cellStyle name="Normal 2 2 2 4 3" xfId="8631" xr:uid="{00000000-0005-0000-0000-0000F05D0000}"/>
    <cellStyle name="Normal 2 2 2 4 3 2" xfId="25827" xr:uid="{00000000-0005-0000-0000-0000F15D0000}"/>
    <cellStyle name="Normal 2 2 2 4 3 3" xfId="15426" xr:uid="{00000000-0005-0000-0000-0000F25D0000}"/>
    <cellStyle name="Normal 2 2 2 4 4" xfId="5023" xr:uid="{00000000-0005-0000-0000-0000F35D0000}"/>
    <cellStyle name="Normal 2 2 2 4 4 2" xfId="22219" xr:uid="{00000000-0005-0000-0000-0000F45D0000}"/>
    <cellStyle name="Normal 2 2 2 4 5" xfId="19062" xr:uid="{00000000-0005-0000-0000-0000F55D0000}"/>
    <cellStyle name="Normal 2 2 2 4 6" xfId="11818" xr:uid="{00000000-0005-0000-0000-0000F65D0000}"/>
    <cellStyle name="Normal 2 2 2 5" xfId="2221" xr:uid="{00000000-0005-0000-0000-0000F75D0000}"/>
    <cellStyle name="Normal 2 2 2 5 2" xfId="8987" xr:uid="{00000000-0005-0000-0000-0000F85D0000}"/>
    <cellStyle name="Normal 2 2 2 5 2 2" xfId="26183" xr:uid="{00000000-0005-0000-0000-0000F95D0000}"/>
    <cellStyle name="Normal 2 2 2 5 2 3" xfId="15782" xr:uid="{00000000-0005-0000-0000-0000FA5D0000}"/>
    <cellStyle name="Normal 2 2 2 5 3" xfId="5379" xr:uid="{00000000-0005-0000-0000-0000FB5D0000}"/>
    <cellStyle name="Normal 2 2 2 5 3 2" xfId="22575" xr:uid="{00000000-0005-0000-0000-0000FC5D0000}"/>
    <cellStyle name="Normal 2 2 2 5 4" xfId="19418" xr:uid="{00000000-0005-0000-0000-0000FD5D0000}"/>
    <cellStyle name="Normal 2 2 2 5 5" xfId="12174" xr:uid="{00000000-0005-0000-0000-0000FE5D0000}"/>
    <cellStyle name="Normal 2 2 2 6" xfId="638" xr:uid="{00000000-0005-0000-0000-0000FF5D0000}"/>
    <cellStyle name="Normal 2 2 2 6 2" xfId="7407" xr:uid="{00000000-0005-0000-0000-0000005E0000}"/>
    <cellStyle name="Normal 2 2 2 6 2 2" xfId="24603" xr:uid="{00000000-0005-0000-0000-0000015E0000}"/>
    <cellStyle name="Normal 2 2 2 6 3" xfId="17838" xr:uid="{00000000-0005-0000-0000-0000025E0000}"/>
    <cellStyle name="Normal 2 2 2 6 4" xfId="14202" xr:uid="{00000000-0005-0000-0000-0000035E0000}"/>
    <cellStyle name="Normal 2 2 2 7" xfId="7040" xr:uid="{00000000-0005-0000-0000-0000045E0000}"/>
    <cellStyle name="Normal 2 2 2 7 2" xfId="24236" xr:uid="{00000000-0005-0000-0000-0000055E0000}"/>
    <cellStyle name="Normal 2 2 2 7 3" xfId="13835" xr:uid="{00000000-0005-0000-0000-0000065E0000}"/>
    <cellStyle name="Normal 2 2 2 8" xfId="3799" xr:uid="{00000000-0005-0000-0000-0000075E0000}"/>
    <cellStyle name="Normal 2 2 2 8 2" xfId="20995" xr:uid="{00000000-0005-0000-0000-0000085E0000}"/>
    <cellStyle name="Normal 2 2 2 9" xfId="17471" xr:uid="{00000000-0005-0000-0000-0000095E0000}"/>
    <cellStyle name="Normal 2 2 3" xfId="369" xr:uid="{00000000-0005-0000-0000-00000A5E0000}"/>
    <cellStyle name="Normal 2 2 3 10" xfId="27904" xr:uid="{00000000-0005-0000-0000-00000B5E0000}"/>
    <cellStyle name="Normal 2 2 3 11" xfId="10692" xr:uid="{00000000-0005-0000-0000-00000C5E0000}"/>
    <cellStyle name="Normal 2 2 3 2" xfId="1144" xr:uid="{00000000-0005-0000-0000-00000D5E0000}"/>
    <cellStyle name="Normal 2 2 3 2 2" xfId="2757" xr:uid="{00000000-0005-0000-0000-00000E5E0000}"/>
    <cellStyle name="Normal 2 2 3 2 2 2" xfId="9522" xr:uid="{00000000-0005-0000-0000-00000F5E0000}"/>
    <cellStyle name="Normal 2 2 3 2 2 2 2" xfId="26718" xr:uid="{00000000-0005-0000-0000-0000105E0000}"/>
    <cellStyle name="Normal 2 2 3 2 2 2 3" xfId="16317" xr:uid="{00000000-0005-0000-0000-0000115E0000}"/>
    <cellStyle name="Normal 2 2 3 2 2 3" xfId="5914" xr:uid="{00000000-0005-0000-0000-0000125E0000}"/>
    <cellStyle name="Normal 2 2 3 2 2 3 2" xfId="23110" xr:uid="{00000000-0005-0000-0000-0000135E0000}"/>
    <cellStyle name="Normal 2 2 3 2 2 4" xfId="19953" xr:uid="{00000000-0005-0000-0000-0000145E0000}"/>
    <cellStyle name="Normal 2 2 3 2 2 5" xfId="12709" xr:uid="{00000000-0005-0000-0000-0000155E0000}"/>
    <cellStyle name="Normal 2 2 3 2 3" xfId="7913" xr:uid="{00000000-0005-0000-0000-0000165E0000}"/>
    <cellStyle name="Normal 2 2 3 2 3 2" xfId="25109" xr:uid="{00000000-0005-0000-0000-0000175E0000}"/>
    <cellStyle name="Normal 2 2 3 2 3 3" xfId="14708" xr:uid="{00000000-0005-0000-0000-0000185E0000}"/>
    <cellStyle name="Normal 2 2 3 2 4" xfId="4305" xr:uid="{00000000-0005-0000-0000-0000195E0000}"/>
    <cellStyle name="Normal 2 2 3 2 4 2" xfId="21501" xr:uid="{00000000-0005-0000-0000-00001A5E0000}"/>
    <cellStyle name="Normal 2 2 3 2 5" xfId="18344" xr:uid="{00000000-0005-0000-0000-00001B5E0000}"/>
    <cellStyle name="Normal 2 2 3 2 6" xfId="11100" xr:uid="{00000000-0005-0000-0000-00001C5E0000}"/>
    <cellStyle name="Normal 2 2 3 3" xfId="1552" xr:uid="{00000000-0005-0000-0000-00001D5E0000}"/>
    <cellStyle name="Normal 2 2 3 3 2" xfId="3153" xr:uid="{00000000-0005-0000-0000-00001E5E0000}"/>
    <cellStyle name="Normal 2 2 3 3 2 2" xfId="9918" xr:uid="{00000000-0005-0000-0000-00001F5E0000}"/>
    <cellStyle name="Normal 2 2 3 3 2 2 2" xfId="27114" xr:uid="{00000000-0005-0000-0000-0000205E0000}"/>
    <cellStyle name="Normal 2 2 3 3 2 2 3" xfId="16713" xr:uid="{00000000-0005-0000-0000-0000215E0000}"/>
    <cellStyle name="Normal 2 2 3 3 2 3" xfId="6310" xr:uid="{00000000-0005-0000-0000-0000225E0000}"/>
    <cellStyle name="Normal 2 2 3 3 2 3 2" xfId="23506" xr:uid="{00000000-0005-0000-0000-0000235E0000}"/>
    <cellStyle name="Normal 2 2 3 3 2 4" xfId="20349" xr:uid="{00000000-0005-0000-0000-0000245E0000}"/>
    <cellStyle name="Normal 2 2 3 3 2 5" xfId="13105" xr:uid="{00000000-0005-0000-0000-0000255E0000}"/>
    <cellStyle name="Normal 2 2 3 3 3" xfId="8321" xr:uid="{00000000-0005-0000-0000-0000265E0000}"/>
    <cellStyle name="Normal 2 2 3 3 3 2" xfId="25517" xr:uid="{00000000-0005-0000-0000-0000275E0000}"/>
    <cellStyle name="Normal 2 2 3 3 3 3" xfId="15116" xr:uid="{00000000-0005-0000-0000-0000285E0000}"/>
    <cellStyle name="Normal 2 2 3 3 4" xfId="4713" xr:uid="{00000000-0005-0000-0000-0000295E0000}"/>
    <cellStyle name="Normal 2 2 3 3 4 2" xfId="21909" xr:uid="{00000000-0005-0000-0000-00002A5E0000}"/>
    <cellStyle name="Normal 2 2 3 3 5" xfId="18752" xr:uid="{00000000-0005-0000-0000-00002B5E0000}"/>
    <cellStyle name="Normal 2 2 3 3 6" xfId="11508" xr:uid="{00000000-0005-0000-0000-00002C5E0000}"/>
    <cellStyle name="Normal 2 2 3 4" xfId="1960" xr:uid="{00000000-0005-0000-0000-00002D5E0000}"/>
    <cellStyle name="Normal 2 2 3 4 2" xfId="3549" xr:uid="{00000000-0005-0000-0000-00002E5E0000}"/>
    <cellStyle name="Normal 2 2 3 4 2 2" xfId="10314" xr:uid="{00000000-0005-0000-0000-00002F5E0000}"/>
    <cellStyle name="Normal 2 2 3 4 2 2 2" xfId="27510" xr:uid="{00000000-0005-0000-0000-0000305E0000}"/>
    <cellStyle name="Normal 2 2 3 4 2 2 3" xfId="17109" xr:uid="{00000000-0005-0000-0000-0000315E0000}"/>
    <cellStyle name="Normal 2 2 3 4 2 3" xfId="6706" xr:uid="{00000000-0005-0000-0000-0000325E0000}"/>
    <cellStyle name="Normal 2 2 3 4 2 3 2" xfId="23902" xr:uid="{00000000-0005-0000-0000-0000335E0000}"/>
    <cellStyle name="Normal 2 2 3 4 2 4" xfId="20745" xr:uid="{00000000-0005-0000-0000-0000345E0000}"/>
    <cellStyle name="Normal 2 2 3 4 2 5" xfId="13501" xr:uid="{00000000-0005-0000-0000-0000355E0000}"/>
    <cellStyle name="Normal 2 2 3 4 3" xfId="8729" xr:uid="{00000000-0005-0000-0000-0000365E0000}"/>
    <cellStyle name="Normal 2 2 3 4 3 2" xfId="25925" xr:uid="{00000000-0005-0000-0000-0000375E0000}"/>
    <cellStyle name="Normal 2 2 3 4 3 3" xfId="15524" xr:uid="{00000000-0005-0000-0000-0000385E0000}"/>
    <cellStyle name="Normal 2 2 3 4 4" xfId="5121" xr:uid="{00000000-0005-0000-0000-0000395E0000}"/>
    <cellStyle name="Normal 2 2 3 4 4 2" xfId="22317" xr:uid="{00000000-0005-0000-0000-00003A5E0000}"/>
    <cellStyle name="Normal 2 2 3 4 5" xfId="19160" xr:uid="{00000000-0005-0000-0000-00003B5E0000}"/>
    <cellStyle name="Normal 2 2 3 4 6" xfId="11916" xr:uid="{00000000-0005-0000-0000-00003C5E0000}"/>
    <cellStyle name="Normal 2 2 3 5" xfId="2319" xr:uid="{00000000-0005-0000-0000-00003D5E0000}"/>
    <cellStyle name="Normal 2 2 3 5 2" xfId="9085" xr:uid="{00000000-0005-0000-0000-00003E5E0000}"/>
    <cellStyle name="Normal 2 2 3 5 2 2" xfId="26281" xr:uid="{00000000-0005-0000-0000-00003F5E0000}"/>
    <cellStyle name="Normal 2 2 3 5 2 3" xfId="15880" xr:uid="{00000000-0005-0000-0000-0000405E0000}"/>
    <cellStyle name="Normal 2 2 3 5 3" xfId="5477" xr:uid="{00000000-0005-0000-0000-0000415E0000}"/>
    <cellStyle name="Normal 2 2 3 5 3 2" xfId="22673" xr:uid="{00000000-0005-0000-0000-0000425E0000}"/>
    <cellStyle name="Normal 2 2 3 5 4" xfId="19516" xr:uid="{00000000-0005-0000-0000-0000435E0000}"/>
    <cellStyle name="Normal 2 2 3 5 5" xfId="12272" xr:uid="{00000000-0005-0000-0000-0000445E0000}"/>
    <cellStyle name="Normal 2 2 3 6" xfId="736" xr:uid="{00000000-0005-0000-0000-0000455E0000}"/>
    <cellStyle name="Normal 2 2 3 6 2" xfId="7505" xr:uid="{00000000-0005-0000-0000-0000465E0000}"/>
    <cellStyle name="Normal 2 2 3 6 2 2" xfId="24701" xr:uid="{00000000-0005-0000-0000-0000475E0000}"/>
    <cellStyle name="Normal 2 2 3 6 3" xfId="17936" xr:uid="{00000000-0005-0000-0000-0000485E0000}"/>
    <cellStyle name="Normal 2 2 3 6 4" xfId="14300" xr:uid="{00000000-0005-0000-0000-0000495E0000}"/>
    <cellStyle name="Normal 2 2 3 7" xfId="7138" xr:uid="{00000000-0005-0000-0000-00004A5E0000}"/>
    <cellStyle name="Normal 2 2 3 7 2" xfId="24334" xr:uid="{00000000-0005-0000-0000-00004B5E0000}"/>
    <cellStyle name="Normal 2 2 3 7 3" xfId="13933" xr:uid="{00000000-0005-0000-0000-00004C5E0000}"/>
    <cellStyle name="Normal 2 2 3 8" xfId="3897" xr:uid="{00000000-0005-0000-0000-00004D5E0000}"/>
    <cellStyle name="Normal 2 2 3 8 2" xfId="21093" xr:uid="{00000000-0005-0000-0000-00004E5E0000}"/>
    <cellStyle name="Normal 2 2 3 9" xfId="17569" xr:uid="{00000000-0005-0000-0000-00004F5E0000}"/>
    <cellStyle name="Normal 2 2 4" xfId="184" xr:uid="{00000000-0005-0000-0000-0000505E0000}"/>
    <cellStyle name="Normal 2 2 4 2" xfId="1368" xr:uid="{00000000-0005-0000-0000-0000515E0000}"/>
    <cellStyle name="Normal 2 2 4 2 2" xfId="2969" xr:uid="{00000000-0005-0000-0000-0000525E0000}"/>
    <cellStyle name="Normal 2 2 4 2 2 2" xfId="9734" xr:uid="{00000000-0005-0000-0000-0000535E0000}"/>
    <cellStyle name="Normal 2 2 4 2 2 2 2" xfId="26930" xr:uid="{00000000-0005-0000-0000-0000545E0000}"/>
    <cellStyle name="Normal 2 2 4 2 2 2 3" xfId="16529" xr:uid="{00000000-0005-0000-0000-0000555E0000}"/>
    <cellStyle name="Normal 2 2 4 2 2 3" xfId="6126" xr:uid="{00000000-0005-0000-0000-0000565E0000}"/>
    <cellStyle name="Normal 2 2 4 2 2 3 2" xfId="23322" xr:uid="{00000000-0005-0000-0000-0000575E0000}"/>
    <cellStyle name="Normal 2 2 4 2 2 4" xfId="20165" xr:uid="{00000000-0005-0000-0000-0000585E0000}"/>
    <cellStyle name="Normal 2 2 4 2 2 5" xfId="12921" xr:uid="{00000000-0005-0000-0000-0000595E0000}"/>
    <cellStyle name="Normal 2 2 4 2 3" xfId="8137" xr:uid="{00000000-0005-0000-0000-00005A5E0000}"/>
    <cellStyle name="Normal 2 2 4 2 3 2" xfId="25333" xr:uid="{00000000-0005-0000-0000-00005B5E0000}"/>
    <cellStyle name="Normal 2 2 4 2 3 3" xfId="14932" xr:uid="{00000000-0005-0000-0000-00005C5E0000}"/>
    <cellStyle name="Normal 2 2 4 2 4" xfId="4529" xr:uid="{00000000-0005-0000-0000-00005D5E0000}"/>
    <cellStyle name="Normal 2 2 4 2 4 2" xfId="21725" xr:uid="{00000000-0005-0000-0000-00005E5E0000}"/>
    <cellStyle name="Normal 2 2 4 2 5" xfId="18568" xr:uid="{00000000-0005-0000-0000-00005F5E0000}"/>
    <cellStyle name="Normal 2 2 4 2 6" xfId="11324" xr:uid="{00000000-0005-0000-0000-0000605E0000}"/>
    <cellStyle name="Normal 2 2 4 3" xfId="1776" xr:uid="{00000000-0005-0000-0000-0000615E0000}"/>
    <cellStyle name="Normal 2 2 4 3 2" xfId="3365" xr:uid="{00000000-0005-0000-0000-0000625E0000}"/>
    <cellStyle name="Normal 2 2 4 3 2 2" xfId="10130" xr:uid="{00000000-0005-0000-0000-0000635E0000}"/>
    <cellStyle name="Normal 2 2 4 3 2 2 2" xfId="27326" xr:uid="{00000000-0005-0000-0000-0000645E0000}"/>
    <cellStyle name="Normal 2 2 4 3 2 2 3" xfId="16925" xr:uid="{00000000-0005-0000-0000-0000655E0000}"/>
    <cellStyle name="Normal 2 2 4 3 2 3" xfId="6522" xr:uid="{00000000-0005-0000-0000-0000665E0000}"/>
    <cellStyle name="Normal 2 2 4 3 2 3 2" xfId="23718" xr:uid="{00000000-0005-0000-0000-0000675E0000}"/>
    <cellStyle name="Normal 2 2 4 3 2 4" xfId="20561" xr:uid="{00000000-0005-0000-0000-0000685E0000}"/>
    <cellStyle name="Normal 2 2 4 3 2 5" xfId="13317" xr:uid="{00000000-0005-0000-0000-0000695E0000}"/>
    <cellStyle name="Normal 2 2 4 3 3" xfId="8545" xr:uid="{00000000-0005-0000-0000-00006A5E0000}"/>
    <cellStyle name="Normal 2 2 4 3 3 2" xfId="25741" xr:uid="{00000000-0005-0000-0000-00006B5E0000}"/>
    <cellStyle name="Normal 2 2 4 3 3 3" xfId="15340" xr:uid="{00000000-0005-0000-0000-00006C5E0000}"/>
    <cellStyle name="Normal 2 2 4 3 4" xfId="4937" xr:uid="{00000000-0005-0000-0000-00006D5E0000}"/>
    <cellStyle name="Normal 2 2 4 3 4 2" xfId="22133" xr:uid="{00000000-0005-0000-0000-00006E5E0000}"/>
    <cellStyle name="Normal 2 2 4 3 5" xfId="18976" xr:uid="{00000000-0005-0000-0000-00006F5E0000}"/>
    <cellStyle name="Normal 2 2 4 3 6" xfId="11732" xr:uid="{00000000-0005-0000-0000-0000705E0000}"/>
    <cellStyle name="Normal 2 2 4 4" xfId="2431" xr:uid="{00000000-0005-0000-0000-0000715E0000}"/>
    <cellStyle name="Normal 2 2 4 4 2" xfId="9196" xr:uid="{00000000-0005-0000-0000-0000725E0000}"/>
    <cellStyle name="Normal 2 2 4 4 2 2" xfId="26392" xr:uid="{00000000-0005-0000-0000-0000735E0000}"/>
    <cellStyle name="Normal 2 2 4 4 2 3" xfId="15991" xr:uid="{00000000-0005-0000-0000-0000745E0000}"/>
    <cellStyle name="Normal 2 2 4 4 3" xfId="5588" xr:uid="{00000000-0005-0000-0000-0000755E0000}"/>
    <cellStyle name="Normal 2 2 4 4 3 2" xfId="22784" xr:uid="{00000000-0005-0000-0000-0000765E0000}"/>
    <cellStyle name="Normal 2 2 4 4 4" xfId="19627" xr:uid="{00000000-0005-0000-0000-0000775E0000}"/>
    <cellStyle name="Normal 2 2 4 4 5" xfId="12383" xr:uid="{00000000-0005-0000-0000-0000785E0000}"/>
    <cellStyle name="Normal 2 2 4 5" xfId="960" xr:uid="{00000000-0005-0000-0000-0000795E0000}"/>
    <cellStyle name="Normal 2 2 4 5 2" xfId="7729" xr:uid="{00000000-0005-0000-0000-00007A5E0000}"/>
    <cellStyle name="Normal 2 2 4 5 2 2" xfId="24925" xr:uid="{00000000-0005-0000-0000-00007B5E0000}"/>
    <cellStyle name="Normal 2 2 4 5 3" xfId="18160" xr:uid="{00000000-0005-0000-0000-00007C5E0000}"/>
    <cellStyle name="Normal 2 2 4 5 4" xfId="14524" xr:uid="{00000000-0005-0000-0000-00007D5E0000}"/>
    <cellStyle name="Normal 2 2 4 6" xfId="6954" xr:uid="{00000000-0005-0000-0000-00007E5E0000}"/>
    <cellStyle name="Normal 2 2 4 6 2" xfId="24150" xr:uid="{00000000-0005-0000-0000-00007F5E0000}"/>
    <cellStyle name="Normal 2 2 4 6 3" xfId="13749" xr:uid="{00000000-0005-0000-0000-0000805E0000}"/>
    <cellStyle name="Normal 2 2 4 7" xfId="4121" xr:uid="{00000000-0005-0000-0000-0000815E0000}"/>
    <cellStyle name="Normal 2 2 4 7 2" xfId="21317" xr:uid="{00000000-0005-0000-0000-0000825E0000}"/>
    <cellStyle name="Normal 2 2 4 8" xfId="17385" xr:uid="{00000000-0005-0000-0000-0000835E0000}"/>
    <cellStyle name="Normal 2 2 4 9" xfId="10916" xr:uid="{00000000-0005-0000-0000-0000845E0000}"/>
    <cellStyle name="Normal 2 2 5" xfId="848" xr:uid="{00000000-0005-0000-0000-0000855E0000}"/>
    <cellStyle name="Normal 2 2 5 2" xfId="2546" xr:uid="{00000000-0005-0000-0000-0000865E0000}"/>
    <cellStyle name="Normal 2 2 5 2 2" xfId="9311" xr:uid="{00000000-0005-0000-0000-0000875E0000}"/>
    <cellStyle name="Normal 2 2 5 2 2 2" xfId="26507" xr:uid="{00000000-0005-0000-0000-0000885E0000}"/>
    <cellStyle name="Normal 2 2 5 2 2 3" xfId="16106" xr:uid="{00000000-0005-0000-0000-0000895E0000}"/>
    <cellStyle name="Normal 2 2 5 2 3" xfId="5703" xr:uid="{00000000-0005-0000-0000-00008A5E0000}"/>
    <cellStyle name="Normal 2 2 5 2 3 2" xfId="22899" xr:uid="{00000000-0005-0000-0000-00008B5E0000}"/>
    <cellStyle name="Normal 2 2 5 2 4" xfId="19742" xr:uid="{00000000-0005-0000-0000-00008C5E0000}"/>
    <cellStyle name="Normal 2 2 5 2 5" xfId="12498" xr:uid="{00000000-0005-0000-0000-00008D5E0000}"/>
    <cellStyle name="Normal 2 2 5 3" xfId="7617" xr:uid="{00000000-0005-0000-0000-00008E5E0000}"/>
    <cellStyle name="Normal 2 2 5 3 2" xfId="24813" xr:uid="{00000000-0005-0000-0000-00008F5E0000}"/>
    <cellStyle name="Normal 2 2 5 3 3" xfId="14412" xr:uid="{00000000-0005-0000-0000-0000905E0000}"/>
    <cellStyle name="Normal 2 2 5 4" xfId="4009" xr:uid="{00000000-0005-0000-0000-0000915E0000}"/>
    <cellStyle name="Normal 2 2 5 4 2" xfId="21205" xr:uid="{00000000-0005-0000-0000-0000925E0000}"/>
    <cellStyle name="Normal 2 2 5 5" xfId="18048" xr:uid="{00000000-0005-0000-0000-0000935E0000}"/>
    <cellStyle name="Normal 2 2 5 6" xfId="10804" xr:uid="{00000000-0005-0000-0000-0000945E0000}"/>
    <cellStyle name="Normal 2 2 6" xfId="1256" xr:uid="{00000000-0005-0000-0000-0000955E0000}"/>
    <cellStyle name="Normal 2 2 6 2" xfId="2857" xr:uid="{00000000-0005-0000-0000-0000965E0000}"/>
    <cellStyle name="Normal 2 2 6 2 2" xfId="9622" xr:uid="{00000000-0005-0000-0000-0000975E0000}"/>
    <cellStyle name="Normal 2 2 6 2 2 2" xfId="26818" xr:uid="{00000000-0005-0000-0000-0000985E0000}"/>
    <cellStyle name="Normal 2 2 6 2 2 3" xfId="16417" xr:uid="{00000000-0005-0000-0000-0000995E0000}"/>
    <cellStyle name="Normal 2 2 6 2 3" xfId="6014" xr:uid="{00000000-0005-0000-0000-00009A5E0000}"/>
    <cellStyle name="Normal 2 2 6 2 3 2" xfId="23210" xr:uid="{00000000-0005-0000-0000-00009B5E0000}"/>
    <cellStyle name="Normal 2 2 6 2 4" xfId="20053" xr:uid="{00000000-0005-0000-0000-00009C5E0000}"/>
    <cellStyle name="Normal 2 2 6 2 5" xfId="12809" xr:uid="{00000000-0005-0000-0000-00009D5E0000}"/>
    <cellStyle name="Normal 2 2 6 3" xfId="8025" xr:uid="{00000000-0005-0000-0000-00009E5E0000}"/>
    <cellStyle name="Normal 2 2 6 3 2" xfId="25221" xr:uid="{00000000-0005-0000-0000-00009F5E0000}"/>
    <cellStyle name="Normal 2 2 6 3 3" xfId="14820" xr:uid="{00000000-0005-0000-0000-0000A05E0000}"/>
    <cellStyle name="Normal 2 2 6 4" xfId="4417" xr:uid="{00000000-0005-0000-0000-0000A15E0000}"/>
    <cellStyle name="Normal 2 2 6 4 2" xfId="21613" xr:uid="{00000000-0005-0000-0000-0000A25E0000}"/>
    <cellStyle name="Normal 2 2 6 5" xfId="18456" xr:uid="{00000000-0005-0000-0000-0000A35E0000}"/>
    <cellStyle name="Normal 2 2 6 6" xfId="11212" xr:uid="{00000000-0005-0000-0000-0000A45E0000}"/>
    <cellStyle name="Normal 2 2 7" xfId="1664" xr:uid="{00000000-0005-0000-0000-0000A55E0000}"/>
    <cellStyle name="Normal 2 2 7 2" xfId="3253" xr:uid="{00000000-0005-0000-0000-0000A65E0000}"/>
    <cellStyle name="Normal 2 2 7 2 2" xfId="10018" xr:uid="{00000000-0005-0000-0000-0000A75E0000}"/>
    <cellStyle name="Normal 2 2 7 2 2 2" xfId="27214" xr:uid="{00000000-0005-0000-0000-0000A85E0000}"/>
    <cellStyle name="Normal 2 2 7 2 2 3" xfId="16813" xr:uid="{00000000-0005-0000-0000-0000A95E0000}"/>
    <cellStyle name="Normal 2 2 7 2 3" xfId="6410" xr:uid="{00000000-0005-0000-0000-0000AA5E0000}"/>
    <cellStyle name="Normal 2 2 7 2 3 2" xfId="23606" xr:uid="{00000000-0005-0000-0000-0000AB5E0000}"/>
    <cellStyle name="Normal 2 2 7 2 4" xfId="20449" xr:uid="{00000000-0005-0000-0000-0000AC5E0000}"/>
    <cellStyle name="Normal 2 2 7 2 5" xfId="13205" xr:uid="{00000000-0005-0000-0000-0000AD5E0000}"/>
    <cellStyle name="Normal 2 2 7 3" xfId="8433" xr:uid="{00000000-0005-0000-0000-0000AE5E0000}"/>
    <cellStyle name="Normal 2 2 7 3 2" xfId="25629" xr:uid="{00000000-0005-0000-0000-0000AF5E0000}"/>
    <cellStyle name="Normal 2 2 7 3 3" xfId="15228" xr:uid="{00000000-0005-0000-0000-0000B05E0000}"/>
    <cellStyle name="Normal 2 2 7 4" xfId="4825" xr:uid="{00000000-0005-0000-0000-0000B15E0000}"/>
    <cellStyle name="Normal 2 2 7 4 2" xfId="22021" xr:uid="{00000000-0005-0000-0000-0000B25E0000}"/>
    <cellStyle name="Normal 2 2 7 5" xfId="18864" xr:uid="{00000000-0005-0000-0000-0000B35E0000}"/>
    <cellStyle name="Normal 2 2 7 6" xfId="11620" xr:uid="{00000000-0005-0000-0000-0000B45E0000}"/>
    <cellStyle name="Normal 2 2 8" xfId="2135" xr:uid="{00000000-0005-0000-0000-0000B55E0000}"/>
    <cellStyle name="Normal 2 2 8 2" xfId="8901" xr:uid="{00000000-0005-0000-0000-0000B65E0000}"/>
    <cellStyle name="Normal 2 2 8 2 2" xfId="26097" xr:uid="{00000000-0005-0000-0000-0000B75E0000}"/>
    <cellStyle name="Normal 2 2 8 2 3" xfId="15696" xr:uid="{00000000-0005-0000-0000-0000B85E0000}"/>
    <cellStyle name="Normal 2 2 8 3" xfId="5293" xr:uid="{00000000-0005-0000-0000-0000B95E0000}"/>
    <cellStyle name="Normal 2 2 8 3 2" xfId="22489" xr:uid="{00000000-0005-0000-0000-0000BA5E0000}"/>
    <cellStyle name="Normal 2 2 8 4" xfId="19332" xr:uid="{00000000-0005-0000-0000-0000BB5E0000}"/>
    <cellStyle name="Normal 2 2 8 5" xfId="12088" xr:uid="{00000000-0005-0000-0000-0000BC5E0000}"/>
    <cellStyle name="Normal 2 2 9" xfId="552" xr:uid="{00000000-0005-0000-0000-0000BD5E0000}"/>
    <cellStyle name="Normal 2 2 9 2" xfId="7321" xr:uid="{00000000-0005-0000-0000-0000BE5E0000}"/>
    <cellStyle name="Normal 2 2 9 2 2" xfId="24517" xr:uid="{00000000-0005-0000-0000-0000BF5E0000}"/>
    <cellStyle name="Normal 2 2 9 3" xfId="17752" xr:uid="{00000000-0005-0000-0000-0000C05E0000}"/>
    <cellStyle name="Normal 2 2 9 4" xfId="14116" xr:uid="{00000000-0005-0000-0000-0000C15E0000}"/>
    <cellStyle name="Normal 2 3" xfId="80" xr:uid="{00000000-0005-0000-0000-0000C25E0000}"/>
    <cellStyle name="Normal 2 3 10" xfId="6856" xr:uid="{00000000-0005-0000-0000-0000C35E0000}"/>
    <cellStyle name="Normal 2 3 10 2" xfId="24052" xr:uid="{00000000-0005-0000-0000-0000C45E0000}"/>
    <cellStyle name="Normal 2 3 10 3" xfId="13651" xr:uid="{00000000-0005-0000-0000-0000C55E0000}"/>
    <cellStyle name="Normal 2 3 11" xfId="3727" xr:uid="{00000000-0005-0000-0000-0000C65E0000}"/>
    <cellStyle name="Normal 2 3 11 2" xfId="20923" xr:uid="{00000000-0005-0000-0000-0000C75E0000}"/>
    <cellStyle name="Normal 2 3 12" xfId="17287" xr:uid="{00000000-0005-0000-0000-0000C85E0000}"/>
    <cellStyle name="Normal 2 3 13" xfId="27734" xr:uid="{00000000-0005-0000-0000-0000C95E0000}"/>
    <cellStyle name="Normal 2 3 14" xfId="10522" xr:uid="{00000000-0005-0000-0000-0000CA5E0000}"/>
    <cellStyle name="Normal 2 3 2" xfId="285" xr:uid="{00000000-0005-0000-0000-0000CB5E0000}"/>
    <cellStyle name="Normal 2 3 2 10" xfId="27820" xr:uid="{00000000-0005-0000-0000-0000CC5E0000}"/>
    <cellStyle name="Normal 2 3 2 11" xfId="10608" xr:uid="{00000000-0005-0000-0000-0000CD5E0000}"/>
    <cellStyle name="Normal 2 3 2 2" xfId="1060" xr:uid="{00000000-0005-0000-0000-0000CE5E0000}"/>
    <cellStyle name="Normal 2 3 2 2 2" xfId="2673" xr:uid="{00000000-0005-0000-0000-0000CF5E0000}"/>
    <cellStyle name="Normal 2 3 2 2 2 2" xfId="9438" xr:uid="{00000000-0005-0000-0000-0000D05E0000}"/>
    <cellStyle name="Normal 2 3 2 2 2 2 2" xfId="26634" xr:uid="{00000000-0005-0000-0000-0000D15E0000}"/>
    <cellStyle name="Normal 2 3 2 2 2 2 3" xfId="16233" xr:uid="{00000000-0005-0000-0000-0000D25E0000}"/>
    <cellStyle name="Normal 2 3 2 2 2 3" xfId="5830" xr:uid="{00000000-0005-0000-0000-0000D35E0000}"/>
    <cellStyle name="Normal 2 3 2 2 2 3 2" xfId="23026" xr:uid="{00000000-0005-0000-0000-0000D45E0000}"/>
    <cellStyle name="Normal 2 3 2 2 2 4" xfId="19869" xr:uid="{00000000-0005-0000-0000-0000D55E0000}"/>
    <cellStyle name="Normal 2 3 2 2 2 5" xfId="12625" xr:uid="{00000000-0005-0000-0000-0000D65E0000}"/>
    <cellStyle name="Normal 2 3 2 2 3" xfId="7829" xr:uid="{00000000-0005-0000-0000-0000D75E0000}"/>
    <cellStyle name="Normal 2 3 2 2 3 2" xfId="25025" xr:uid="{00000000-0005-0000-0000-0000D85E0000}"/>
    <cellStyle name="Normal 2 3 2 2 3 3" xfId="14624" xr:uid="{00000000-0005-0000-0000-0000D95E0000}"/>
    <cellStyle name="Normal 2 3 2 2 4" xfId="4221" xr:uid="{00000000-0005-0000-0000-0000DA5E0000}"/>
    <cellStyle name="Normal 2 3 2 2 4 2" xfId="21417" xr:uid="{00000000-0005-0000-0000-0000DB5E0000}"/>
    <cellStyle name="Normal 2 3 2 2 5" xfId="18260" xr:uid="{00000000-0005-0000-0000-0000DC5E0000}"/>
    <cellStyle name="Normal 2 3 2 2 6" xfId="11016" xr:uid="{00000000-0005-0000-0000-0000DD5E0000}"/>
    <cellStyle name="Normal 2 3 2 3" xfId="1468" xr:uid="{00000000-0005-0000-0000-0000DE5E0000}"/>
    <cellStyle name="Normal 2 3 2 3 2" xfId="3069" xr:uid="{00000000-0005-0000-0000-0000DF5E0000}"/>
    <cellStyle name="Normal 2 3 2 3 2 2" xfId="9834" xr:uid="{00000000-0005-0000-0000-0000E05E0000}"/>
    <cellStyle name="Normal 2 3 2 3 2 2 2" xfId="27030" xr:uid="{00000000-0005-0000-0000-0000E15E0000}"/>
    <cellStyle name="Normal 2 3 2 3 2 2 3" xfId="16629" xr:uid="{00000000-0005-0000-0000-0000E25E0000}"/>
    <cellStyle name="Normal 2 3 2 3 2 3" xfId="6226" xr:uid="{00000000-0005-0000-0000-0000E35E0000}"/>
    <cellStyle name="Normal 2 3 2 3 2 3 2" xfId="23422" xr:uid="{00000000-0005-0000-0000-0000E45E0000}"/>
    <cellStyle name="Normal 2 3 2 3 2 4" xfId="20265" xr:uid="{00000000-0005-0000-0000-0000E55E0000}"/>
    <cellStyle name="Normal 2 3 2 3 2 5" xfId="13021" xr:uid="{00000000-0005-0000-0000-0000E65E0000}"/>
    <cellStyle name="Normal 2 3 2 3 3" xfId="8237" xr:uid="{00000000-0005-0000-0000-0000E75E0000}"/>
    <cellStyle name="Normal 2 3 2 3 3 2" xfId="25433" xr:uid="{00000000-0005-0000-0000-0000E85E0000}"/>
    <cellStyle name="Normal 2 3 2 3 3 3" xfId="15032" xr:uid="{00000000-0005-0000-0000-0000E95E0000}"/>
    <cellStyle name="Normal 2 3 2 3 4" xfId="4629" xr:uid="{00000000-0005-0000-0000-0000EA5E0000}"/>
    <cellStyle name="Normal 2 3 2 3 4 2" xfId="21825" xr:uid="{00000000-0005-0000-0000-0000EB5E0000}"/>
    <cellStyle name="Normal 2 3 2 3 5" xfId="18668" xr:uid="{00000000-0005-0000-0000-0000EC5E0000}"/>
    <cellStyle name="Normal 2 3 2 3 6" xfId="11424" xr:uid="{00000000-0005-0000-0000-0000ED5E0000}"/>
    <cellStyle name="Normal 2 3 2 4" xfId="1876" xr:uid="{00000000-0005-0000-0000-0000EE5E0000}"/>
    <cellStyle name="Normal 2 3 2 4 2" xfId="3465" xr:uid="{00000000-0005-0000-0000-0000EF5E0000}"/>
    <cellStyle name="Normal 2 3 2 4 2 2" xfId="10230" xr:uid="{00000000-0005-0000-0000-0000F05E0000}"/>
    <cellStyle name="Normal 2 3 2 4 2 2 2" xfId="27426" xr:uid="{00000000-0005-0000-0000-0000F15E0000}"/>
    <cellStyle name="Normal 2 3 2 4 2 2 3" xfId="17025" xr:uid="{00000000-0005-0000-0000-0000F25E0000}"/>
    <cellStyle name="Normal 2 3 2 4 2 3" xfId="6622" xr:uid="{00000000-0005-0000-0000-0000F35E0000}"/>
    <cellStyle name="Normal 2 3 2 4 2 3 2" xfId="23818" xr:uid="{00000000-0005-0000-0000-0000F45E0000}"/>
    <cellStyle name="Normal 2 3 2 4 2 4" xfId="20661" xr:uid="{00000000-0005-0000-0000-0000F55E0000}"/>
    <cellStyle name="Normal 2 3 2 4 2 5" xfId="13417" xr:uid="{00000000-0005-0000-0000-0000F65E0000}"/>
    <cellStyle name="Normal 2 3 2 4 3" xfId="8645" xr:uid="{00000000-0005-0000-0000-0000F75E0000}"/>
    <cellStyle name="Normal 2 3 2 4 3 2" xfId="25841" xr:uid="{00000000-0005-0000-0000-0000F85E0000}"/>
    <cellStyle name="Normal 2 3 2 4 3 3" xfId="15440" xr:uid="{00000000-0005-0000-0000-0000F95E0000}"/>
    <cellStyle name="Normal 2 3 2 4 4" xfId="5037" xr:uid="{00000000-0005-0000-0000-0000FA5E0000}"/>
    <cellStyle name="Normal 2 3 2 4 4 2" xfId="22233" xr:uid="{00000000-0005-0000-0000-0000FB5E0000}"/>
    <cellStyle name="Normal 2 3 2 4 5" xfId="19076" xr:uid="{00000000-0005-0000-0000-0000FC5E0000}"/>
    <cellStyle name="Normal 2 3 2 4 6" xfId="11832" xr:uid="{00000000-0005-0000-0000-0000FD5E0000}"/>
    <cellStyle name="Normal 2 3 2 5" xfId="2235" xr:uid="{00000000-0005-0000-0000-0000FE5E0000}"/>
    <cellStyle name="Normal 2 3 2 5 2" xfId="9001" xr:uid="{00000000-0005-0000-0000-0000FF5E0000}"/>
    <cellStyle name="Normal 2 3 2 5 2 2" xfId="26197" xr:uid="{00000000-0005-0000-0000-0000005F0000}"/>
    <cellStyle name="Normal 2 3 2 5 2 3" xfId="15796" xr:uid="{00000000-0005-0000-0000-0000015F0000}"/>
    <cellStyle name="Normal 2 3 2 5 3" xfId="5393" xr:uid="{00000000-0005-0000-0000-0000025F0000}"/>
    <cellStyle name="Normal 2 3 2 5 3 2" xfId="22589" xr:uid="{00000000-0005-0000-0000-0000035F0000}"/>
    <cellStyle name="Normal 2 3 2 5 4" xfId="19432" xr:uid="{00000000-0005-0000-0000-0000045F0000}"/>
    <cellStyle name="Normal 2 3 2 5 5" xfId="12188" xr:uid="{00000000-0005-0000-0000-0000055F0000}"/>
    <cellStyle name="Normal 2 3 2 6" xfId="652" xr:uid="{00000000-0005-0000-0000-0000065F0000}"/>
    <cellStyle name="Normal 2 3 2 6 2" xfId="7421" xr:uid="{00000000-0005-0000-0000-0000075F0000}"/>
    <cellStyle name="Normal 2 3 2 6 2 2" xfId="24617" xr:uid="{00000000-0005-0000-0000-0000085F0000}"/>
    <cellStyle name="Normal 2 3 2 6 3" xfId="17852" xr:uid="{00000000-0005-0000-0000-0000095F0000}"/>
    <cellStyle name="Normal 2 3 2 6 4" xfId="14216" xr:uid="{00000000-0005-0000-0000-00000A5F0000}"/>
    <cellStyle name="Normal 2 3 2 7" xfId="7054" xr:uid="{00000000-0005-0000-0000-00000B5F0000}"/>
    <cellStyle name="Normal 2 3 2 7 2" xfId="24250" xr:uid="{00000000-0005-0000-0000-00000C5F0000}"/>
    <cellStyle name="Normal 2 3 2 7 3" xfId="13849" xr:uid="{00000000-0005-0000-0000-00000D5F0000}"/>
    <cellStyle name="Normal 2 3 2 8" xfId="3813" xr:uid="{00000000-0005-0000-0000-00000E5F0000}"/>
    <cellStyle name="Normal 2 3 2 8 2" xfId="21009" xr:uid="{00000000-0005-0000-0000-00000F5F0000}"/>
    <cellStyle name="Normal 2 3 2 9" xfId="17485" xr:uid="{00000000-0005-0000-0000-0000105F0000}"/>
    <cellStyle name="Normal 2 3 3" xfId="383" xr:uid="{00000000-0005-0000-0000-0000115F0000}"/>
    <cellStyle name="Normal 2 3 3 10" xfId="27918" xr:uid="{00000000-0005-0000-0000-0000125F0000}"/>
    <cellStyle name="Normal 2 3 3 11" xfId="10706" xr:uid="{00000000-0005-0000-0000-0000135F0000}"/>
    <cellStyle name="Normal 2 3 3 2" xfId="1158" xr:uid="{00000000-0005-0000-0000-0000145F0000}"/>
    <cellStyle name="Normal 2 3 3 2 2" xfId="2771" xr:uid="{00000000-0005-0000-0000-0000155F0000}"/>
    <cellStyle name="Normal 2 3 3 2 2 2" xfId="9536" xr:uid="{00000000-0005-0000-0000-0000165F0000}"/>
    <cellStyle name="Normal 2 3 3 2 2 2 2" xfId="26732" xr:uid="{00000000-0005-0000-0000-0000175F0000}"/>
    <cellStyle name="Normal 2 3 3 2 2 2 3" xfId="16331" xr:uid="{00000000-0005-0000-0000-0000185F0000}"/>
    <cellStyle name="Normal 2 3 3 2 2 3" xfId="5928" xr:uid="{00000000-0005-0000-0000-0000195F0000}"/>
    <cellStyle name="Normal 2 3 3 2 2 3 2" xfId="23124" xr:uid="{00000000-0005-0000-0000-00001A5F0000}"/>
    <cellStyle name="Normal 2 3 3 2 2 4" xfId="19967" xr:uid="{00000000-0005-0000-0000-00001B5F0000}"/>
    <cellStyle name="Normal 2 3 3 2 2 5" xfId="12723" xr:uid="{00000000-0005-0000-0000-00001C5F0000}"/>
    <cellStyle name="Normal 2 3 3 2 3" xfId="7927" xr:uid="{00000000-0005-0000-0000-00001D5F0000}"/>
    <cellStyle name="Normal 2 3 3 2 3 2" xfId="25123" xr:uid="{00000000-0005-0000-0000-00001E5F0000}"/>
    <cellStyle name="Normal 2 3 3 2 3 3" xfId="14722" xr:uid="{00000000-0005-0000-0000-00001F5F0000}"/>
    <cellStyle name="Normal 2 3 3 2 4" xfId="4319" xr:uid="{00000000-0005-0000-0000-0000205F0000}"/>
    <cellStyle name="Normal 2 3 3 2 4 2" xfId="21515" xr:uid="{00000000-0005-0000-0000-0000215F0000}"/>
    <cellStyle name="Normal 2 3 3 2 5" xfId="18358" xr:uid="{00000000-0005-0000-0000-0000225F0000}"/>
    <cellStyle name="Normal 2 3 3 2 6" xfId="11114" xr:uid="{00000000-0005-0000-0000-0000235F0000}"/>
    <cellStyle name="Normal 2 3 3 3" xfId="1566" xr:uid="{00000000-0005-0000-0000-0000245F0000}"/>
    <cellStyle name="Normal 2 3 3 3 2" xfId="3167" xr:uid="{00000000-0005-0000-0000-0000255F0000}"/>
    <cellStyle name="Normal 2 3 3 3 2 2" xfId="9932" xr:uid="{00000000-0005-0000-0000-0000265F0000}"/>
    <cellStyle name="Normal 2 3 3 3 2 2 2" xfId="27128" xr:uid="{00000000-0005-0000-0000-0000275F0000}"/>
    <cellStyle name="Normal 2 3 3 3 2 2 3" xfId="16727" xr:uid="{00000000-0005-0000-0000-0000285F0000}"/>
    <cellStyle name="Normal 2 3 3 3 2 3" xfId="6324" xr:uid="{00000000-0005-0000-0000-0000295F0000}"/>
    <cellStyle name="Normal 2 3 3 3 2 3 2" xfId="23520" xr:uid="{00000000-0005-0000-0000-00002A5F0000}"/>
    <cellStyle name="Normal 2 3 3 3 2 4" xfId="20363" xr:uid="{00000000-0005-0000-0000-00002B5F0000}"/>
    <cellStyle name="Normal 2 3 3 3 2 5" xfId="13119" xr:uid="{00000000-0005-0000-0000-00002C5F0000}"/>
    <cellStyle name="Normal 2 3 3 3 3" xfId="8335" xr:uid="{00000000-0005-0000-0000-00002D5F0000}"/>
    <cellStyle name="Normal 2 3 3 3 3 2" xfId="25531" xr:uid="{00000000-0005-0000-0000-00002E5F0000}"/>
    <cellStyle name="Normal 2 3 3 3 3 3" xfId="15130" xr:uid="{00000000-0005-0000-0000-00002F5F0000}"/>
    <cellStyle name="Normal 2 3 3 3 4" xfId="4727" xr:uid="{00000000-0005-0000-0000-0000305F0000}"/>
    <cellStyle name="Normal 2 3 3 3 4 2" xfId="21923" xr:uid="{00000000-0005-0000-0000-0000315F0000}"/>
    <cellStyle name="Normal 2 3 3 3 5" xfId="18766" xr:uid="{00000000-0005-0000-0000-0000325F0000}"/>
    <cellStyle name="Normal 2 3 3 3 6" xfId="11522" xr:uid="{00000000-0005-0000-0000-0000335F0000}"/>
    <cellStyle name="Normal 2 3 3 4" xfId="1974" xr:uid="{00000000-0005-0000-0000-0000345F0000}"/>
    <cellStyle name="Normal 2 3 3 4 2" xfId="3563" xr:uid="{00000000-0005-0000-0000-0000355F0000}"/>
    <cellStyle name="Normal 2 3 3 4 2 2" xfId="10328" xr:uid="{00000000-0005-0000-0000-0000365F0000}"/>
    <cellStyle name="Normal 2 3 3 4 2 2 2" xfId="27524" xr:uid="{00000000-0005-0000-0000-0000375F0000}"/>
    <cellStyle name="Normal 2 3 3 4 2 2 3" xfId="17123" xr:uid="{00000000-0005-0000-0000-0000385F0000}"/>
    <cellStyle name="Normal 2 3 3 4 2 3" xfId="6720" xr:uid="{00000000-0005-0000-0000-0000395F0000}"/>
    <cellStyle name="Normal 2 3 3 4 2 3 2" xfId="23916" xr:uid="{00000000-0005-0000-0000-00003A5F0000}"/>
    <cellStyle name="Normal 2 3 3 4 2 4" xfId="20759" xr:uid="{00000000-0005-0000-0000-00003B5F0000}"/>
    <cellStyle name="Normal 2 3 3 4 2 5" xfId="13515" xr:uid="{00000000-0005-0000-0000-00003C5F0000}"/>
    <cellStyle name="Normal 2 3 3 4 3" xfId="8743" xr:uid="{00000000-0005-0000-0000-00003D5F0000}"/>
    <cellStyle name="Normal 2 3 3 4 3 2" xfId="25939" xr:uid="{00000000-0005-0000-0000-00003E5F0000}"/>
    <cellStyle name="Normal 2 3 3 4 3 3" xfId="15538" xr:uid="{00000000-0005-0000-0000-00003F5F0000}"/>
    <cellStyle name="Normal 2 3 3 4 4" xfId="5135" xr:uid="{00000000-0005-0000-0000-0000405F0000}"/>
    <cellStyle name="Normal 2 3 3 4 4 2" xfId="22331" xr:uid="{00000000-0005-0000-0000-0000415F0000}"/>
    <cellStyle name="Normal 2 3 3 4 5" xfId="19174" xr:uid="{00000000-0005-0000-0000-0000425F0000}"/>
    <cellStyle name="Normal 2 3 3 4 6" xfId="11930" xr:uid="{00000000-0005-0000-0000-0000435F0000}"/>
    <cellStyle name="Normal 2 3 3 5" xfId="2333" xr:uid="{00000000-0005-0000-0000-0000445F0000}"/>
    <cellStyle name="Normal 2 3 3 5 2" xfId="9099" xr:uid="{00000000-0005-0000-0000-0000455F0000}"/>
    <cellStyle name="Normal 2 3 3 5 2 2" xfId="26295" xr:uid="{00000000-0005-0000-0000-0000465F0000}"/>
    <cellStyle name="Normal 2 3 3 5 2 3" xfId="15894" xr:uid="{00000000-0005-0000-0000-0000475F0000}"/>
    <cellStyle name="Normal 2 3 3 5 3" xfId="5491" xr:uid="{00000000-0005-0000-0000-0000485F0000}"/>
    <cellStyle name="Normal 2 3 3 5 3 2" xfId="22687" xr:uid="{00000000-0005-0000-0000-0000495F0000}"/>
    <cellStyle name="Normal 2 3 3 5 4" xfId="19530" xr:uid="{00000000-0005-0000-0000-00004A5F0000}"/>
    <cellStyle name="Normal 2 3 3 5 5" xfId="12286" xr:uid="{00000000-0005-0000-0000-00004B5F0000}"/>
    <cellStyle name="Normal 2 3 3 6" xfId="750" xr:uid="{00000000-0005-0000-0000-00004C5F0000}"/>
    <cellStyle name="Normal 2 3 3 6 2" xfId="7519" xr:uid="{00000000-0005-0000-0000-00004D5F0000}"/>
    <cellStyle name="Normal 2 3 3 6 2 2" xfId="24715" xr:uid="{00000000-0005-0000-0000-00004E5F0000}"/>
    <cellStyle name="Normal 2 3 3 6 3" xfId="17950" xr:uid="{00000000-0005-0000-0000-00004F5F0000}"/>
    <cellStyle name="Normal 2 3 3 6 4" xfId="14314" xr:uid="{00000000-0005-0000-0000-0000505F0000}"/>
    <cellStyle name="Normal 2 3 3 7" xfId="7152" xr:uid="{00000000-0005-0000-0000-0000515F0000}"/>
    <cellStyle name="Normal 2 3 3 7 2" xfId="24348" xr:uid="{00000000-0005-0000-0000-0000525F0000}"/>
    <cellStyle name="Normal 2 3 3 7 3" xfId="13947" xr:uid="{00000000-0005-0000-0000-0000535F0000}"/>
    <cellStyle name="Normal 2 3 3 8" xfId="3911" xr:uid="{00000000-0005-0000-0000-0000545F0000}"/>
    <cellStyle name="Normal 2 3 3 8 2" xfId="21107" xr:uid="{00000000-0005-0000-0000-0000555F0000}"/>
    <cellStyle name="Normal 2 3 3 9" xfId="17583" xr:uid="{00000000-0005-0000-0000-0000565F0000}"/>
    <cellStyle name="Normal 2 3 4" xfId="199" xr:uid="{00000000-0005-0000-0000-0000575F0000}"/>
    <cellStyle name="Normal 2 3 4 2" xfId="1382" xr:uid="{00000000-0005-0000-0000-0000585F0000}"/>
    <cellStyle name="Normal 2 3 4 2 2" xfId="2983" xr:uid="{00000000-0005-0000-0000-0000595F0000}"/>
    <cellStyle name="Normal 2 3 4 2 2 2" xfId="9748" xr:uid="{00000000-0005-0000-0000-00005A5F0000}"/>
    <cellStyle name="Normal 2 3 4 2 2 2 2" xfId="26944" xr:uid="{00000000-0005-0000-0000-00005B5F0000}"/>
    <cellStyle name="Normal 2 3 4 2 2 2 3" xfId="16543" xr:uid="{00000000-0005-0000-0000-00005C5F0000}"/>
    <cellStyle name="Normal 2 3 4 2 2 3" xfId="6140" xr:uid="{00000000-0005-0000-0000-00005D5F0000}"/>
    <cellStyle name="Normal 2 3 4 2 2 3 2" xfId="23336" xr:uid="{00000000-0005-0000-0000-00005E5F0000}"/>
    <cellStyle name="Normal 2 3 4 2 2 4" xfId="20179" xr:uid="{00000000-0005-0000-0000-00005F5F0000}"/>
    <cellStyle name="Normal 2 3 4 2 2 5" xfId="12935" xr:uid="{00000000-0005-0000-0000-0000605F0000}"/>
    <cellStyle name="Normal 2 3 4 2 3" xfId="8151" xr:uid="{00000000-0005-0000-0000-0000615F0000}"/>
    <cellStyle name="Normal 2 3 4 2 3 2" xfId="25347" xr:uid="{00000000-0005-0000-0000-0000625F0000}"/>
    <cellStyle name="Normal 2 3 4 2 3 3" xfId="14946" xr:uid="{00000000-0005-0000-0000-0000635F0000}"/>
    <cellStyle name="Normal 2 3 4 2 4" xfId="4543" xr:uid="{00000000-0005-0000-0000-0000645F0000}"/>
    <cellStyle name="Normal 2 3 4 2 4 2" xfId="21739" xr:uid="{00000000-0005-0000-0000-0000655F0000}"/>
    <cellStyle name="Normal 2 3 4 2 5" xfId="18582" xr:uid="{00000000-0005-0000-0000-0000665F0000}"/>
    <cellStyle name="Normal 2 3 4 2 6" xfId="11338" xr:uid="{00000000-0005-0000-0000-0000675F0000}"/>
    <cellStyle name="Normal 2 3 4 3" xfId="1790" xr:uid="{00000000-0005-0000-0000-0000685F0000}"/>
    <cellStyle name="Normal 2 3 4 3 2" xfId="3379" xr:uid="{00000000-0005-0000-0000-0000695F0000}"/>
    <cellStyle name="Normal 2 3 4 3 2 2" xfId="10144" xr:uid="{00000000-0005-0000-0000-00006A5F0000}"/>
    <cellStyle name="Normal 2 3 4 3 2 2 2" xfId="27340" xr:uid="{00000000-0005-0000-0000-00006B5F0000}"/>
    <cellStyle name="Normal 2 3 4 3 2 2 3" xfId="16939" xr:uid="{00000000-0005-0000-0000-00006C5F0000}"/>
    <cellStyle name="Normal 2 3 4 3 2 3" xfId="6536" xr:uid="{00000000-0005-0000-0000-00006D5F0000}"/>
    <cellStyle name="Normal 2 3 4 3 2 3 2" xfId="23732" xr:uid="{00000000-0005-0000-0000-00006E5F0000}"/>
    <cellStyle name="Normal 2 3 4 3 2 4" xfId="20575" xr:uid="{00000000-0005-0000-0000-00006F5F0000}"/>
    <cellStyle name="Normal 2 3 4 3 2 5" xfId="13331" xr:uid="{00000000-0005-0000-0000-0000705F0000}"/>
    <cellStyle name="Normal 2 3 4 3 3" xfId="8559" xr:uid="{00000000-0005-0000-0000-0000715F0000}"/>
    <cellStyle name="Normal 2 3 4 3 3 2" xfId="25755" xr:uid="{00000000-0005-0000-0000-0000725F0000}"/>
    <cellStyle name="Normal 2 3 4 3 3 3" xfId="15354" xr:uid="{00000000-0005-0000-0000-0000735F0000}"/>
    <cellStyle name="Normal 2 3 4 3 4" xfId="4951" xr:uid="{00000000-0005-0000-0000-0000745F0000}"/>
    <cellStyle name="Normal 2 3 4 3 4 2" xfId="22147" xr:uid="{00000000-0005-0000-0000-0000755F0000}"/>
    <cellStyle name="Normal 2 3 4 3 5" xfId="18990" xr:uid="{00000000-0005-0000-0000-0000765F0000}"/>
    <cellStyle name="Normal 2 3 4 3 6" xfId="11746" xr:uid="{00000000-0005-0000-0000-0000775F0000}"/>
    <cellStyle name="Normal 2 3 4 4" xfId="2406" xr:uid="{00000000-0005-0000-0000-0000785F0000}"/>
    <cellStyle name="Normal 2 3 4 4 2" xfId="9171" xr:uid="{00000000-0005-0000-0000-0000795F0000}"/>
    <cellStyle name="Normal 2 3 4 4 2 2" xfId="26367" xr:uid="{00000000-0005-0000-0000-00007A5F0000}"/>
    <cellStyle name="Normal 2 3 4 4 2 3" xfId="15966" xr:uid="{00000000-0005-0000-0000-00007B5F0000}"/>
    <cellStyle name="Normal 2 3 4 4 3" xfId="5563" xr:uid="{00000000-0005-0000-0000-00007C5F0000}"/>
    <cellStyle name="Normal 2 3 4 4 3 2" xfId="22759" xr:uid="{00000000-0005-0000-0000-00007D5F0000}"/>
    <cellStyle name="Normal 2 3 4 4 4" xfId="19602" xr:uid="{00000000-0005-0000-0000-00007E5F0000}"/>
    <cellStyle name="Normal 2 3 4 4 5" xfId="12358" xr:uid="{00000000-0005-0000-0000-00007F5F0000}"/>
    <cellStyle name="Normal 2 3 4 5" xfId="974" xr:uid="{00000000-0005-0000-0000-0000805F0000}"/>
    <cellStyle name="Normal 2 3 4 5 2" xfId="7743" xr:uid="{00000000-0005-0000-0000-0000815F0000}"/>
    <cellStyle name="Normal 2 3 4 5 2 2" xfId="24939" xr:uid="{00000000-0005-0000-0000-0000825F0000}"/>
    <cellStyle name="Normal 2 3 4 5 3" xfId="18174" xr:uid="{00000000-0005-0000-0000-0000835F0000}"/>
    <cellStyle name="Normal 2 3 4 5 4" xfId="14538" xr:uid="{00000000-0005-0000-0000-0000845F0000}"/>
    <cellStyle name="Normal 2 3 4 6" xfId="6968" xr:uid="{00000000-0005-0000-0000-0000855F0000}"/>
    <cellStyle name="Normal 2 3 4 6 2" xfId="24164" xr:uid="{00000000-0005-0000-0000-0000865F0000}"/>
    <cellStyle name="Normal 2 3 4 6 3" xfId="13763" xr:uid="{00000000-0005-0000-0000-0000875F0000}"/>
    <cellStyle name="Normal 2 3 4 7" xfId="4135" xr:uid="{00000000-0005-0000-0000-0000885F0000}"/>
    <cellStyle name="Normal 2 3 4 7 2" xfId="21331" xr:uid="{00000000-0005-0000-0000-0000895F0000}"/>
    <cellStyle name="Normal 2 3 4 8" xfId="17399" xr:uid="{00000000-0005-0000-0000-00008A5F0000}"/>
    <cellStyle name="Normal 2 3 4 9" xfId="10930" xr:uid="{00000000-0005-0000-0000-00008B5F0000}"/>
    <cellStyle name="Normal 2 3 5" xfId="862" xr:uid="{00000000-0005-0000-0000-00008C5F0000}"/>
    <cellStyle name="Normal 2 3 5 2" xfId="2560" xr:uid="{00000000-0005-0000-0000-00008D5F0000}"/>
    <cellStyle name="Normal 2 3 5 2 2" xfId="9325" xr:uid="{00000000-0005-0000-0000-00008E5F0000}"/>
    <cellStyle name="Normal 2 3 5 2 2 2" xfId="26521" xr:uid="{00000000-0005-0000-0000-00008F5F0000}"/>
    <cellStyle name="Normal 2 3 5 2 2 3" xfId="16120" xr:uid="{00000000-0005-0000-0000-0000905F0000}"/>
    <cellStyle name="Normal 2 3 5 2 3" xfId="5717" xr:uid="{00000000-0005-0000-0000-0000915F0000}"/>
    <cellStyle name="Normal 2 3 5 2 3 2" xfId="22913" xr:uid="{00000000-0005-0000-0000-0000925F0000}"/>
    <cellStyle name="Normal 2 3 5 2 4" xfId="19756" xr:uid="{00000000-0005-0000-0000-0000935F0000}"/>
    <cellStyle name="Normal 2 3 5 2 5" xfId="12512" xr:uid="{00000000-0005-0000-0000-0000945F0000}"/>
    <cellStyle name="Normal 2 3 5 3" xfId="7631" xr:uid="{00000000-0005-0000-0000-0000955F0000}"/>
    <cellStyle name="Normal 2 3 5 3 2" xfId="24827" xr:uid="{00000000-0005-0000-0000-0000965F0000}"/>
    <cellStyle name="Normal 2 3 5 3 3" xfId="14426" xr:uid="{00000000-0005-0000-0000-0000975F0000}"/>
    <cellStyle name="Normal 2 3 5 4" xfId="4023" xr:uid="{00000000-0005-0000-0000-0000985F0000}"/>
    <cellStyle name="Normal 2 3 5 4 2" xfId="21219" xr:uid="{00000000-0005-0000-0000-0000995F0000}"/>
    <cellStyle name="Normal 2 3 5 5" xfId="18062" xr:uid="{00000000-0005-0000-0000-00009A5F0000}"/>
    <cellStyle name="Normal 2 3 5 6" xfId="10818" xr:uid="{00000000-0005-0000-0000-00009B5F0000}"/>
    <cellStyle name="Normal 2 3 6" xfId="1270" xr:uid="{00000000-0005-0000-0000-00009C5F0000}"/>
    <cellStyle name="Normal 2 3 6 2" xfId="2871" xr:uid="{00000000-0005-0000-0000-00009D5F0000}"/>
    <cellStyle name="Normal 2 3 6 2 2" xfId="9636" xr:uid="{00000000-0005-0000-0000-00009E5F0000}"/>
    <cellStyle name="Normal 2 3 6 2 2 2" xfId="26832" xr:uid="{00000000-0005-0000-0000-00009F5F0000}"/>
    <cellStyle name="Normal 2 3 6 2 2 3" xfId="16431" xr:uid="{00000000-0005-0000-0000-0000A05F0000}"/>
    <cellStyle name="Normal 2 3 6 2 3" xfId="6028" xr:uid="{00000000-0005-0000-0000-0000A15F0000}"/>
    <cellStyle name="Normal 2 3 6 2 3 2" xfId="23224" xr:uid="{00000000-0005-0000-0000-0000A25F0000}"/>
    <cellStyle name="Normal 2 3 6 2 4" xfId="20067" xr:uid="{00000000-0005-0000-0000-0000A35F0000}"/>
    <cellStyle name="Normal 2 3 6 2 5" xfId="12823" xr:uid="{00000000-0005-0000-0000-0000A45F0000}"/>
    <cellStyle name="Normal 2 3 6 3" xfId="8039" xr:uid="{00000000-0005-0000-0000-0000A55F0000}"/>
    <cellStyle name="Normal 2 3 6 3 2" xfId="25235" xr:uid="{00000000-0005-0000-0000-0000A65F0000}"/>
    <cellStyle name="Normal 2 3 6 3 3" xfId="14834" xr:uid="{00000000-0005-0000-0000-0000A75F0000}"/>
    <cellStyle name="Normal 2 3 6 4" xfId="4431" xr:uid="{00000000-0005-0000-0000-0000A85F0000}"/>
    <cellStyle name="Normal 2 3 6 4 2" xfId="21627" xr:uid="{00000000-0005-0000-0000-0000A95F0000}"/>
    <cellStyle name="Normal 2 3 6 5" xfId="18470" xr:uid="{00000000-0005-0000-0000-0000AA5F0000}"/>
    <cellStyle name="Normal 2 3 6 6" xfId="11226" xr:uid="{00000000-0005-0000-0000-0000AB5F0000}"/>
    <cellStyle name="Normal 2 3 7" xfId="1678" xr:uid="{00000000-0005-0000-0000-0000AC5F0000}"/>
    <cellStyle name="Normal 2 3 7 2" xfId="3267" xr:uid="{00000000-0005-0000-0000-0000AD5F0000}"/>
    <cellStyle name="Normal 2 3 7 2 2" xfId="10032" xr:uid="{00000000-0005-0000-0000-0000AE5F0000}"/>
    <cellStyle name="Normal 2 3 7 2 2 2" xfId="27228" xr:uid="{00000000-0005-0000-0000-0000AF5F0000}"/>
    <cellStyle name="Normal 2 3 7 2 2 3" xfId="16827" xr:uid="{00000000-0005-0000-0000-0000B05F0000}"/>
    <cellStyle name="Normal 2 3 7 2 3" xfId="6424" xr:uid="{00000000-0005-0000-0000-0000B15F0000}"/>
    <cellStyle name="Normal 2 3 7 2 3 2" xfId="23620" xr:uid="{00000000-0005-0000-0000-0000B25F0000}"/>
    <cellStyle name="Normal 2 3 7 2 4" xfId="20463" xr:uid="{00000000-0005-0000-0000-0000B35F0000}"/>
    <cellStyle name="Normal 2 3 7 2 5" xfId="13219" xr:uid="{00000000-0005-0000-0000-0000B45F0000}"/>
    <cellStyle name="Normal 2 3 7 3" xfId="8447" xr:uid="{00000000-0005-0000-0000-0000B55F0000}"/>
    <cellStyle name="Normal 2 3 7 3 2" xfId="25643" xr:uid="{00000000-0005-0000-0000-0000B65F0000}"/>
    <cellStyle name="Normal 2 3 7 3 3" xfId="15242" xr:uid="{00000000-0005-0000-0000-0000B75F0000}"/>
    <cellStyle name="Normal 2 3 7 4" xfId="4839" xr:uid="{00000000-0005-0000-0000-0000B85F0000}"/>
    <cellStyle name="Normal 2 3 7 4 2" xfId="22035" xr:uid="{00000000-0005-0000-0000-0000B95F0000}"/>
    <cellStyle name="Normal 2 3 7 5" xfId="18878" xr:uid="{00000000-0005-0000-0000-0000BA5F0000}"/>
    <cellStyle name="Normal 2 3 7 6" xfId="11634" xr:uid="{00000000-0005-0000-0000-0000BB5F0000}"/>
    <cellStyle name="Normal 2 3 8" xfId="2149" xr:uid="{00000000-0005-0000-0000-0000BC5F0000}"/>
    <cellStyle name="Normal 2 3 8 2" xfId="8915" xr:uid="{00000000-0005-0000-0000-0000BD5F0000}"/>
    <cellStyle name="Normal 2 3 8 2 2" xfId="26111" xr:uid="{00000000-0005-0000-0000-0000BE5F0000}"/>
    <cellStyle name="Normal 2 3 8 2 3" xfId="15710" xr:uid="{00000000-0005-0000-0000-0000BF5F0000}"/>
    <cellStyle name="Normal 2 3 8 3" xfId="5307" xr:uid="{00000000-0005-0000-0000-0000C05F0000}"/>
    <cellStyle name="Normal 2 3 8 3 2" xfId="22503" xr:uid="{00000000-0005-0000-0000-0000C15F0000}"/>
    <cellStyle name="Normal 2 3 8 4" xfId="19346" xr:uid="{00000000-0005-0000-0000-0000C25F0000}"/>
    <cellStyle name="Normal 2 3 8 5" xfId="12102" xr:uid="{00000000-0005-0000-0000-0000C35F0000}"/>
    <cellStyle name="Normal 2 3 9" xfId="566" xr:uid="{00000000-0005-0000-0000-0000C45F0000}"/>
    <cellStyle name="Normal 2 3 9 2" xfId="7335" xr:uid="{00000000-0005-0000-0000-0000C55F0000}"/>
    <cellStyle name="Normal 2 3 9 2 2" xfId="24531" xr:uid="{00000000-0005-0000-0000-0000C65F0000}"/>
    <cellStyle name="Normal 2 3 9 3" xfId="17766" xr:uid="{00000000-0005-0000-0000-0000C75F0000}"/>
    <cellStyle name="Normal 2 3 9 4" xfId="14130" xr:uid="{00000000-0005-0000-0000-0000C85F0000}"/>
    <cellStyle name="Normal 2 4" xfId="109" xr:uid="{00000000-0005-0000-0000-0000C95F0000}"/>
    <cellStyle name="Normal 2 4 10" xfId="6884" xr:uid="{00000000-0005-0000-0000-0000CA5F0000}"/>
    <cellStyle name="Normal 2 4 10 2" xfId="24080" xr:uid="{00000000-0005-0000-0000-0000CB5F0000}"/>
    <cellStyle name="Normal 2 4 10 3" xfId="13679" xr:uid="{00000000-0005-0000-0000-0000CC5F0000}"/>
    <cellStyle name="Normal 2 4 11" xfId="3755" xr:uid="{00000000-0005-0000-0000-0000CD5F0000}"/>
    <cellStyle name="Normal 2 4 11 2" xfId="20951" xr:uid="{00000000-0005-0000-0000-0000CE5F0000}"/>
    <cellStyle name="Normal 2 4 12" xfId="17315" xr:uid="{00000000-0005-0000-0000-0000CF5F0000}"/>
    <cellStyle name="Normal 2 4 13" xfId="27762" xr:uid="{00000000-0005-0000-0000-0000D05F0000}"/>
    <cellStyle name="Normal 2 4 14" xfId="10550" xr:uid="{00000000-0005-0000-0000-0000D15F0000}"/>
    <cellStyle name="Normal 2 4 2" xfId="313" xr:uid="{00000000-0005-0000-0000-0000D25F0000}"/>
    <cellStyle name="Normal 2 4 2 10" xfId="27848" xr:uid="{00000000-0005-0000-0000-0000D35F0000}"/>
    <cellStyle name="Normal 2 4 2 11" xfId="10636" xr:uid="{00000000-0005-0000-0000-0000D45F0000}"/>
    <cellStyle name="Normal 2 4 2 2" xfId="1088" xr:uid="{00000000-0005-0000-0000-0000D55F0000}"/>
    <cellStyle name="Normal 2 4 2 2 2" xfId="2701" xr:uid="{00000000-0005-0000-0000-0000D65F0000}"/>
    <cellStyle name="Normal 2 4 2 2 2 2" xfId="9466" xr:uid="{00000000-0005-0000-0000-0000D75F0000}"/>
    <cellStyle name="Normal 2 4 2 2 2 2 2" xfId="26662" xr:uid="{00000000-0005-0000-0000-0000D85F0000}"/>
    <cellStyle name="Normal 2 4 2 2 2 2 3" xfId="16261" xr:uid="{00000000-0005-0000-0000-0000D95F0000}"/>
    <cellStyle name="Normal 2 4 2 2 2 3" xfId="5858" xr:uid="{00000000-0005-0000-0000-0000DA5F0000}"/>
    <cellStyle name="Normal 2 4 2 2 2 3 2" xfId="23054" xr:uid="{00000000-0005-0000-0000-0000DB5F0000}"/>
    <cellStyle name="Normal 2 4 2 2 2 4" xfId="19897" xr:uid="{00000000-0005-0000-0000-0000DC5F0000}"/>
    <cellStyle name="Normal 2 4 2 2 2 5" xfId="12653" xr:uid="{00000000-0005-0000-0000-0000DD5F0000}"/>
    <cellStyle name="Normal 2 4 2 2 3" xfId="7857" xr:uid="{00000000-0005-0000-0000-0000DE5F0000}"/>
    <cellStyle name="Normal 2 4 2 2 3 2" xfId="25053" xr:uid="{00000000-0005-0000-0000-0000DF5F0000}"/>
    <cellStyle name="Normal 2 4 2 2 3 3" xfId="14652" xr:uid="{00000000-0005-0000-0000-0000E05F0000}"/>
    <cellStyle name="Normal 2 4 2 2 4" xfId="4249" xr:uid="{00000000-0005-0000-0000-0000E15F0000}"/>
    <cellStyle name="Normal 2 4 2 2 4 2" xfId="21445" xr:uid="{00000000-0005-0000-0000-0000E25F0000}"/>
    <cellStyle name="Normal 2 4 2 2 5" xfId="18288" xr:uid="{00000000-0005-0000-0000-0000E35F0000}"/>
    <cellStyle name="Normal 2 4 2 2 6" xfId="11044" xr:uid="{00000000-0005-0000-0000-0000E45F0000}"/>
    <cellStyle name="Normal 2 4 2 3" xfId="1496" xr:uid="{00000000-0005-0000-0000-0000E55F0000}"/>
    <cellStyle name="Normal 2 4 2 3 2" xfId="3097" xr:uid="{00000000-0005-0000-0000-0000E65F0000}"/>
    <cellStyle name="Normal 2 4 2 3 2 2" xfId="9862" xr:uid="{00000000-0005-0000-0000-0000E75F0000}"/>
    <cellStyle name="Normal 2 4 2 3 2 2 2" xfId="27058" xr:uid="{00000000-0005-0000-0000-0000E85F0000}"/>
    <cellStyle name="Normal 2 4 2 3 2 2 3" xfId="16657" xr:uid="{00000000-0005-0000-0000-0000E95F0000}"/>
    <cellStyle name="Normal 2 4 2 3 2 3" xfId="6254" xr:uid="{00000000-0005-0000-0000-0000EA5F0000}"/>
    <cellStyle name="Normal 2 4 2 3 2 3 2" xfId="23450" xr:uid="{00000000-0005-0000-0000-0000EB5F0000}"/>
    <cellStyle name="Normal 2 4 2 3 2 4" xfId="20293" xr:uid="{00000000-0005-0000-0000-0000EC5F0000}"/>
    <cellStyle name="Normal 2 4 2 3 2 5" xfId="13049" xr:uid="{00000000-0005-0000-0000-0000ED5F0000}"/>
    <cellStyle name="Normal 2 4 2 3 3" xfId="8265" xr:uid="{00000000-0005-0000-0000-0000EE5F0000}"/>
    <cellStyle name="Normal 2 4 2 3 3 2" xfId="25461" xr:uid="{00000000-0005-0000-0000-0000EF5F0000}"/>
    <cellStyle name="Normal 2 4 2 3 3 3" xfId="15060" xr:uid="{00000000-0005-0000-0000-0000F05F0000}"/>
    <cellStyle name="Normal 2 4 2 3 4" xfId="4657" xr:uid="{00000000-0005-0000-0000-0000F15F0000}"/>
    <cellStyle name="Normal 2 4 2 3 4 2" xfId="21853" xr:uid="{00000000-0005-0000-0000-0000F25F0000}"/>
    <cellStyle name="Normal 2 4 2 3 5" xfId="18696" xr:uid="{00000000-0005-0000-0000-0000F35F0000}"/>
    <cellStyle name="Normal 2 4 2 3 6" xfId="11452" xr:uid="{00000000-0005-0000-0000-0000F45F0000}"/>
    <cellStyle name="Normal 2 4 2 4" xfId="1904" xr:uid="{00000000-0005-0000-0000-0000F55F0000}"/>
    <cellStyle name="Normal 2 4 2 4 2" xfId="3493" xr:uid="{00000000-0005-0000-0000-0000F65F0000}"/>
    <cellStyle name="Normal 2 4 2 4 2 2" xfId="10258" xr:uid="{00000000-0005-0000-0000-0000F75F0000}"/>
    <cellStyle name="Normal 2 4 2 4 2 2 2" xfId="27454" xr:uid="{00000000-0005-0000-0000-0000F85F0000}"/>
    <cellStyle name="Normal 2 4 2 4 2 2 3" xfId="17053" xr:uid="{00000000-0005-0000-0000-0000F95F0000}"/>
    <cellStyle name="Normal 2 4 2 4 2 3" xfId="6650" xr:uid="{00000000-0005-0000-0000-0000FA5F0000}"/>
    <cellStyle name="Normal 2 4 2 4 2 3 2" xfId="23846" xr:uid="{00000000-0005-0000-0000-0000FB5F0000}"/>
    <cellStyle name="Normal 2 4 2 4 2 4" xfId="20689" xr:uid="{00000000-0005-0000-0000-0000FC5F0000}"/>
    <cellStyle name="Normal 2 4 2 4 2 5" xfId="13445" xr:uid="{00000000-0005-0000-0000-0000FD5F0000}"/>
    <cellStyle name="Normal 2 4 2 4 3" xfId="8673" xr:uid="{00000000-0005-0000-0000-0000FE5F0000}"/>
    <cellStyle name="Normal 2 4 2 4 3 2" xfId="25869" xr:uid="{00000000-0005-0000-0000-0000FF5F0000}"/>
    <cellStyle name="Normal 2 4 2 4 3 3" xfId="15468" xr:uid="{00000000-0005-0000-0000-000000600000}"/>
    <cellStyle name="Normal 2 4 2 4 4" xfId="5065" xr:uid="{00000000-0005-0000-0000-000001600000}"/>
    <cellStyle name="Normal 2 4 2 4 4 2" xfId="22261" xr:uid="{00000000-0005-0000-0000-000002600000}"/>
    <cellStyle name="Normal 2 4 2 4 5" xfId="19104" xr:uid="{00000000-0005-0000-0000-000003600000}"/>
    <cellStyle name="Normal 2 4 2 4 6" xfId="11860" xr:uid="{00000000-0005-0000-0000-000004600000}"/>
    <cellStyle name="Normal 2 4 2 5" xfId="2263" xr:uid="{00000000-0005-0000-0000-000005600000}"/>
    <cellStyle name="Normal 2 4 2 5 2" xfId="9029" xr:uid="{00000000-0005-0000-0000-000006600000}"/>
    <cellStyle name="Normal 2 4 2 5 2 2" xfId="26225" xr:uid="{00000000-0005-0000-0000-000007600000}"/>
    <cellStyle name="Normal 2 4 2 5 2 3" xfId="15824" xr:uid="{00000000-0005-0000-0000-000008600000}"/>
    <cellStyle name="Normal 2 4 2 5 3" xfId="5421" xr:uid="{00000000-0005-0000-0000-000009600000}"/>
    <cellStyle name="Normal 2 4 2 5 3 2" xfId="22617" xr:uid="{00000000-0005-0000-0000-00000A600000}"/>
    <cellStyle name="Normal 2 4 2 5 4" xfId="19460" xr:uid="{00000000-0005-0000-0000-00000B600000}"/>
    <cellStyle name="Normal 2 4 2 5 5" xfId="12216" xr:uid="{00000000-0005-0000-0000-00000C600000}"/>
    <cellStyle name="Normal 2 4 2 6" xfId="680" xr:uid="{00000000-0005-0000-0000-00000D600000}"/>
    <cellStyle name="Normal 2 4 2 6 2" xfId="7449" xr:uid="{00000000-0005-0000-0000-00000E600000}"/>
    <cellStyle name="Normal 2 4 2 6 2 2" xfId="24645" xr:uid="{00000000-0005-0000-0000-00000F600000}"/>
    <cellStyle name="Normal 2 4 2 6 3" xfId="17880" xr:uid="{00000000-0005-0000-0000-000010600000}"/>
    <cellStyle name="Normal 2 4 2 6 4" xfId="14244" xr:uid="{00000000-0005-0000-0000-000011600000}"/>
    <cellStyle name="Normal 2 4 2 7" xfId="7082" xr:uid="{00000000-0005-0000-0000-000012600000}"/>
    <cellStyle name="Normal 2 4 2 7 2" xfId="24278" xr:uid="{00000000-0005-0000-0000-000013600000}"/>
    <cellStyle name="Normal 2 4 2 7 3" xfId="13877" xr:uid="{00000000-0005-0000-0000-000014600000}"/>
    <cellStyle name="Normal 2 4 2 8" xfId="3841" xr:uid="{00000000-0005-0000-0000-000015600000}"/>
    <cellStyle name="Normal 2 4 2 8 2" xfId="21037" xr:uid="{00000000-0005-0000-0000-000016600000}"/>
    <cellStyle name="Normal 2 4 2 9" xfId="17513" xr:uid="{00000000-0005-0000-0000-000017600000}"/>
    <cellStyle name="Normal 2 4 3" xfId="411" xr:uid="{00000000-0005-0000-0000-000018600000}"/>
    <cellStyle name="Normal 2 4 3 10" xfId="27946" xr:uid="{00000000-0005-0000-0000-000019600000}"/>
    <cellStyle name="Normal 2 4 3 11" xfId="10734" xr:uid="{00000000-0005-0000-0000-00001A600000}"/>
    <cellStyle name="Normal 2 4 3 2" xfId="1186" xr:uid="{00000000-0005-0000-0000-00001B600000}"/>
    <cellStyle name="Normal 2 4 3 2 2" xfId="2799" xr:uid="{00000000-0005-0000-0000-00001C600000}"/>
    <cellStyle name="Normal 2 4 3 2 2 2" xfId="9564" xr:uid="{00000000-0005-0000-0000-00001D600000}"/>
    <cellStyle name="Normal 2 4 3 2 2 2 2" xfId="26760" xr:uid="{00000000-0005-0000-0000-00001E600000}"/>
    <cellStyle name="Normal 2 4 3 2 2 2 3" xfId="16359" xr:uid="{00000000-0005-0000-0000-00001F600000}"/>
    <cellStyle name="Normal 2 4 3 2 2 3" xfId="5956" xr:uid="{00000000-0005-0000-0000-000020600000}"/>
    <cellStyle name="Normal 2 4 3 2 2 3 2" xfId="23152" xr:uid="{00000000-0005-0000-0000-000021600000}"/>
    <cellStyle name="Normal 2 4 3 2 2 4" xfId="19995" xr:uid="{00000000-0005-0000-0000-000022600000}"/>
    <cellStyle name="Normal 2 4 3 2 2 5" xfId="12751" xr:uid="{00000000-0005-0000-0000-000023600000}"/>
    <cellStyle name="Normal 2 4 3 2 3" xfId="7955" xr:uid="{00000000-0005-0000-0000-000024600000}"/>
    <cellStyle name="Normal 2 4 3 2 3 2" xfId="25151" xr:uid="{00000000-0005-0000-0000-000025600000}"/>
    <cellStyle name="Normal 2 4 3 2 3 3" xfId="14750" xr:uid="{00000000-0005-0000-0000-000026600000}"/>
    <cellStyle name="Normal 2 4 3 2 4" xfId="4347" xr:uid="{00000000-0005-0000-0000-000027600000}"/>
    <cellStyle name="Normal 2 4 3 2 4 2" xfId="21543" xr:uid="{00000000-0005-0000-0000-000028600000}"/>
    <cellStyle name="Normal 2 4 3 2 5" xfId="18386" xr:uid="{00000000-0005-0000-0000-000029600000}"/>
    <cellStyle name="Normal 2 4 3 2 6" xfId="11142" xr:uid="{00000000-0005-0000-0000-00002A600000}"/>
    <cellStyle name="Normal 2 4 3 3" xfId="1594" xr:uid="{00000000-0005-0000-0000-00002B600000}"/>
    <cellStyle name="Normal 2 4 3 3 2" xfId="3195" xr:uid="{00000000-0005-0000-0000-00002C600000}"/>
    <cellStyle name="Normal 2 4 3 3 2 2" xfId="9960" xr:uid="{00000000-0005-0000-0000-00002D600000}"/>
    <cellStyle name="Normal 2 4 3 3 2 2 2" xfId="27156" xr:uid="{00000000-0005-0000-0000-00002E600000}"/>
    <cellStyle name="Normal 2 4 3 3 2 2 3" xfId="16755" xr:uid="{00000000-0005-0000-0000-00002F600000}"/>
    <cellStyle name="Normal 2 4 3 3 2 3" xfId="6352" xr:uid="{00000000-0005-0000-0000-000030600000}"/>
    <cellStyle name="Normal 2 4 3 3 2 3 2" xfId="23548" xr:uid="{00000000-0005-0000-0000-000031600000}"/>
    <cellStyle name="Normal 2 4 3 3 2 4" xfId="20391" xr:uid="{00000000-0005-0000-0000-000032600000}"/>
    <cellStyle name="Normal 2 4 3 3 2 5" xfId="13147" xr:uid="{00000000-0005-0000-0000-000033600000}"/>
    <cellStyle name="Normal 2 4 3 3 3" xfId="8363" xr:uid="{00000000-0005-0000-0000-000034600000}"/>
    <cellStyle name="Normal 2 4 3 3 3 2" xfId="25559" xr:uid="{00000000-0005-0000-0000-000035600000}"/>
    <cellStyle name="Normal 2 4 3 3 3 3" xfId="15158" xr:uid="{00000000-0005-0000-0000-000036600000}"/>
    <cellStyle name="Normal 2 4 3 3 4" xfId="4755" xr:uid="{00000000-0005-0000-0000-000037600000}"/>
    <cellStyle name="Normal 2 4 3 3 4 2" xfId="21951" xr:uid="{00000000-0005-0000-0000-000038600000}"/>
    <cellStyle name="Normal 2 4 3 3 5" xfId="18794" xr:uid="{00000000-0005-0000-0000-000039600000}"/>
    <cellStyle name="Normal 2 4 3 3 6" xfId="11550" xr:uid="{00000000-0005-0000-0000-00003A600000}"/>
    <cellStyle name="Normal 2 4 3 4" xfId="2002" xr:uid="{00000000-0005-0000-0000-00003B600000}"/>
    <cellStyle name="Normal 2 4 3 4 2" xfId="3591" xr:uid="{00000000-0005-0000-0000-00003C600000}"/>
    <cellStyle name="Normal 2 4 3 4 2 2" xfId="10356" xr:uid="{00000000-0005-0000-0000-00003D600000}"/>
    <cellStyle name="Normal 2 4 3 4 2 2 2" xfId="27552" xr:uid="{00000000-0005-0000-0000-00003E600000}"/>
    <cellStyle name="Normal 2 4 3 4 2 2 3" xfId="17151" xr:uid="{00000000-0005-0000-0000-00003F600000}"/>
    <cellStyle name="Normal 2 4 3 4 2 3" xfId="6748" xr:uid="{00000000-0005-0000-0000-000040600000}"/>
    <cellStyle name="Normal 2 4 3 4 2 3 2" xfId="23944" xr:uid="{00000000-0005-0000-0000-000041600000}"/>
    <cellStyle name="Normal 2 4 3 4 2 4" xfId="20787" xr:uid="{00000000-0005-0000-0000-000042600000}"/>
    <cellStyle name="Normal 2 4 3 4 2 5" xfId="13543" xr:uid="{00000000-0005-0000-0000-000043600000}"/>
    <cellStyle name="Normal 2 4 3 4 3" xfId="8771" xr:uid="{00000000-0005-0000-0000-000044600000}"/>
    <cellStyle name="Normal 2 4 3 4 3 2" xfId="25967" xr:uid="{00000000-0005-0000-0000-000045600000}"/>
    <cellStyle name="Normal 2 4 3 4 3 3" xfId="15566" xr:uid="{00000000-0005-0000-0000-000046600000}"/>
    <cellStyle name="Normal 2 4 3 4 4" xfId="5163" xr:uid="{00000000-0005-0000-0000-000047600000}"/>
    <cellStyle name="Normal 2 4 3 4 4 2" xfId="22359" xr:uid="{00000000-0005-0000-0000-000048600000}"/>
    <cellStyle name="Normal 2 4 3 4 5" xfId="19202" xr:uid="{00000000-0005-0000-0000-000049600000}"/>
    <cellStyle name="Normal 2 4 3 4 6" xfId="11958" xr:uid="{00000000-0005-0000-0000-00004A600000}"/>
    <cellStyle name="Normal 2 4 3 5" xfId="2361" xr:uid="{00000000-0005-0000-0000-00004B600000}"/>
    <cellStyle name="Normal 2 4 3 5 2" xfId="9127" xr:uid="{00000000-0005-0000-0000-00004C600000}"/>
    <cellStyle name="Normal 2 4 3 5 2 2" xfId="26323" xr:uid="{00000000-0005-0000-0000-00004D600000}"/>
    <cellStyle name="Normal 2 4 3 5 2 3" xfId="15922" xr:uid="{00000000-0005-0000-0000-00004E600000}"/>
    <cellStyle name="Normal 2 4 3 5 3" xfId="5519" xr:uid="{00000000-0005-0000-0000-00004F600000}"/>
    <cellStyle name="Normal 2 4 3 5 3 2" xfId="22715" xr:uid="{00000000-0005-0000-0000-000050600000}"/>
    <cellStyle name="Normal 2 4 3 5 4" xfId="19558" xr:uid="{00000000-0005-0000-0000-000051600000}"/>
    <cellStyle name="Normal 2 4 3 5 5" xfId="12314" xr:uid="{00000000-0005-0000-0000-000052600000}"/>
    <cellStyle name="Normal 2 4 3 6" xfId="778" xr:uid="{00000000-0005-0000-0000-000053600000}"/>
    <cellStyle name="Normal 2 4 3 6 2" xfId="7547" xr:uid="{00000000-0005-0000-0000-000054600000}"/>
    <cellStyle name="Normal 2 4 3 6 2 2" xfId="24743" xr:uid="{00000000-0005-0000-0000-000055600000}"/>
    <cellStyle name="Normal 2 4 3 6 3" xfId="17978" xr:uid="{00000000-0005-0000-0000-000056600000}"/>
    <cellStyle name="Normal 2 4 3 6 4" xfId="14342" xr:uid="{00000000-0005-0000-0000-000057600000}"/>
    <cellStyle name="Normal 2 4 3 7" xfId="7180" xr:uid="{00000000-0005-0000-0000-000058600000}"/>
    <cellStyle name="Normal 2 4 3 7 2" xfId="24376" xr:uid="{00000000-0005-0000-0000-000059600000}"/>
    <cellStyle name="Normal 2 4 3 7 3" xfId="13975" xr:uid="{00000000-0005-0000-0000-00005A600000}"/>
    <cellStyle name="Normal 2 4 3 8" xfId="3939" xr:uid="{00000000-0005-0000-0000-00005B600000}"/>
    <cellStyle name="Normal 2 4 3 8 2" xfId="21135" xr:uid="{00000000-0005-0000-0000-00005C600000}"/>
    <cellStyle name="Normal 2 4 3 9" xfId="17611" xr:uid="{00000000-0005-0000-0000-00005D600000}"/>
    <cellStyle name="Normal 2 4 4" xfId="227" xr:uid="{00000000-0005-0000-0000-00005E600000}"/>
    <cellStyle name="Normal 2 4 4 2" xfId="1410" xr:uid="{00000000-0005-0000-0000-00005F600000}"/>
    <cellStyle name="Normal 2 4 4 2 2" xfId="3011" xr:uid="{00000000-0005-0000-0000-000060600000}"/>
    <cellStyle name="Normal 2 4 4 2 2 2" xfId="9776" xr:uid="{00000000-0005-0000-0000-000061600000}"/>
    <cellStyle name="Normal 2 4 4 2 2 2 2" xfId="26972" xr:uid="{00000000-0005-0000-0000-000062600000}"/>
    <cellStyle name="Normal 2 4 4 2 2 2 3" xfId="16571" xr:uid="{00000000-0005-0000-0000-000063600000}"/>
    <cellStyle name="Normal 2 4 4 2 2 3" xfId="6168" xr:uid="{00000000-0005-0000-0000-000064600000}"/>
    <cellStyle name="Normal 2 4 4 2 2 3 2" xfId="23364" xr:uid="{00000000-0005-0000-0000-000065600000}"/>
    <cellStyle name="Normal 2 4 4 2 2 4" xfId="20207" xr:uid="{00000000-0005-0000-0000-000066600000}"/>
    <cellStyle name="Normal 2 4 4 2 2 5" xfId="12963" xr:uid="{00000000-0005-0000-0000-000067600000}"/>
    <cellStyle name="Normal 2 4 4 2 3" xfId="8179" xr:uid="{00000000-0005-0000-0000-000068600000}"/>
    <cellStyle name="Normal 2 4 4 2 3 2" xfId="25375" xr:uid="{00000000-0005-0000-0000-000069600000}"/>
    <cellStyle name="Normal 2 4 4 2 3 3" xfId="14974" xr:uid="{00000000-0005-0000-0000-00006A600000}"/>
    <cellStyle name="Normal 2 4 4 2 4" xfId="4571" xr:uid="{00000000-0005-0000-0000-00006B600000}"/>
    <cellStyle name="Normal 2 4 4 2 4 2" xfId="21767" xr:uid="{00000000-0005-0000-0000-00006C600000}"/>
    <cellStyle name="Normal 2 4 4 2 5" xfId="18610" xr:uid="{00000000-0005-0000-0000-00006D600000}"/>
    <cellStyle name="Normal 2 4 4 2 6" xfId="11366" xr:uid="{00000000-0005-0000-0000-00006E600000}"/>
    <cellStyle name="Normal 2 4 4 3" xfId="1818" xr:uid="{00000000-0005-0000-0000-00006F600000}"/>
    <cellStyle name="Normal 2 4 4 3 2" xfId="3407" xr:uid="{00000000-0005-0000-0000-000070600000}"/>
    <cellStyle name="Normal 2 4 4 3 2 2" xfId="10172" xr:uid="{00000000-0005-0000-0000-000071600000}"/>
    <cellStyle name="Normal 2 4 4 3 2 2 2" xfId="27368" xr:uid="{00000000-0005-0000-0000-000072600000}"/>
    <cellStyle name="Normal 2 4 4 3 2 2 3" xfId="16967" xr:uid="{00000000-0005-0000-0000-000073600000}"/>
    <cellStyle name="Normal 2 4 4 3 2 3" xfId="6564" xr:uid="{00000000-0005-0000-0000-000074600000}"/>
    <cellStyle name="Normal 2 4 4 3 2 3 2" xfId="23760" xr:uid="{00000000-0005-0000-0000-000075600000}"/>
    <cellStyle name="Normal 2 4 4 3 2 4" xfId="20603" xr:uid="{00000000-0005-0000-0000-000076600000}"/>
    <cellStyle name="Normal 2 4 4 3 2 5" xfId="13359" xr:uid="{00000000-0005-0000-0000-000077600000}"/>
    <cellStyle name="Normal 2 4 4 3 3" xfId="8587" xr:uid="{00000000-0005-0000-0000-000078600000}"/>
    <cellStyle name="Normal 2 4 4 3 3 2" xfId="25783" xr:uid="{00000000-0005-0000-0000-000079600000}"/>
    <cellStyle name="Normal 2 4 4 3 3 3" xfId="15382" xr:uid="{00000000-0005-0000-0000-00007A600000}"/>
    <cellStyle name="Normal 2 4 4 3 4" xfId="4979" xr:uid="{00000000-0005-0000-0000-00007B600000}"/>
    <cellStyle name="Normal 2 4 4 3 4 2" xfId="22175" xr:uid="{00000000-0005-0000-0000-00007C600000}"/>
    <cellStyle name="Normal 2 4 4 3 5" xfId="19018" xr:uid="{00000000-0005-0000-0000-00007D600000}"/>
    <cellStyle name="Normal 2 4 4 3 6" xfId="11774" xr:uid="{00000000-0005-0000-0000-00007E600000}"/>
    <cellStyle name="Normal 2 4 4 4" xfId="2414" xr:uid="{00000000-0005-0000-0000-00007F600000}"/>
    <cellStyle name="Normal 2 4 4 4 2" xfId="9179" xr:uid="{00000000-0005-0000-0000-000080600000}"/>
    <cellStyle name="Normal 2 4 4 4 2 2" xfId="26375" xr:uid="{00000000-0005-0000-0000-000081600000}"/>
    <cellStyle name="Normal 2 4 4 4 2 3" xfId="15974" xr:uid="{00000000-0005-0000-0000-000082600000}"/>
    <cellStyle name="Normal 2 4 4 4 3" xfId="5571" xr:uid="{00000000-0005-0000-0000-000083600000}"/>
    <cellStyle name="Normal 2 4 4 4 3 2" xfId="22767" xr:uid="{00000000-0005-0000-0000-000084600000}"/>
    <cellStyle name="Normal 2 4 4 4 4" xfId="19610" xr:uid="{00000000-0005-0000-0000-000085600000}"/>
    <cellStyle name="Normal 2 4 4 4 5" xfId="12366" xr:uid="{00000000-0005-0000-0000-000086600000}"/>
    <cellStyle name="Normal 2 4 4 5" xfId="1002" xr:uid="{00000000-0005-0000-0000-000087600000}"/>
    <cellStyle name="Normal 2 4 4 5 2" xfId="7771" xr:uid="{00000000-0005-0000-0000-000088600000}"/>
    <cellStyle name="Normal 2 4 4 5 2 2" xfId="24967" xr:uid="{00000000-0005-0000-0000-000089600000}"/>
    <cellStyle name="Normal 2 4 4 5 3" xfId="18202" xr:uid="{00000000-0005-0000-0000-00008A600000}"/>
    <cellStyle name="Normal 2 4 4 5 4" xfId="14566" xr:uid="{00000000-0005-0000-0000-00008B600000}"/>
    <cellStyle name="Normal 2 4 4 6" xfId="6996" xr:uid="{00000000-0005-0000-0000-00008C600000}"/>
    <cellStyle name="Normal 2 4 4 6 2" xfId="24192" xr:uid="{00000000-0005-0000-0000-00008D600000}"/>
    <cellStyle name="Normal 2 4 4 6 3" xfId="13791" xr:uid="{00000000-0005-0000-0000-00008E600000}"/>
    <cellStyle name="Normal 2 4 4 7" xfId="4163" xr:uid="{00000000-0005-0000-0000-00008F600000}"/>
    <cellStyle name="Normal 2 4 4 7 2" xfId="21359" xr:uid="{00000000-0005-0000-0000-000090600000}"/>
    <cellStyle name="Normal 2 4 4 8" xfId="17427" xr:uid="{00000000-0005-0000-0000-000091600000}"/>
    <cellStyle name="Normal 2 4 4 9" xfId="10958" xr:uid="{00000000-0005-0000-0000-000092600000}"/>
    <cellStyle name="Normal 2 4 5" xfId="890" xr:uid="{00000000-0005-0000-0000-000093600000}"/>
    <cellStyle name="Normal 2 4 5 2" xfId="2588" xr:uid="{00000000-0005-0000-0000-000094600000}"/>
    <cellStyle name="Normal 2 4 5 2 2" xfId="9353" xr:uid="{00000000-0005-0000-0000-000095600000}"/>
    <cellStyle name="Normal 2 4 5 2 2 2" xfId="26549" xr:uid="{00000000-0005-0000-0000-000096600000}"/>
    <cellStyle name="Normal 2 4 5 2 2 3" xfId="16148" xr:uid="{00000000-0005-0000-0000-000097600000}"/>
    <cellStyle name="Normal 2 4 5 2 3" xfId="5745" xr:uid="{00000000-0005-0000-0000-000098600000}"/>
    <cellStyle name="Normal 2 4 5 2 3 2" xfId="22941" xr:uid="{00000000-0005-0000-0000-000099600000}"/>
    <cellStyle name="Normal 2 4 5 2 4" xfId="19784" xr:uid="{00000000-0005-0000-0000-00009A600000}"/>
    <cellStyle name="Normal 2 4 5 2 5" xfId="12540" xr:uid="{00000000-0005-0000-0000-00009B600000}"/>
    <cellStyle name="Normal 2 4 5 3" xfId="7659" xr:uid="{00000000-0005-0000-0000-00009C600000}"/>
    <cellStyle name="Normal 2 4 5 3 2" xfId="24855" xr:uid="{00000000-0005-0000-0000-00009D600000}"/>
    <cellStyle name="Normal 2 4 5 3 3" xfId="14454" xr:uid="{00000000-0005-0000-0000-00009E600000}"/>
    <cellStyle name="Normal 2 4 5 4" xfId="4051" xr:uid="{00000000-0005-0000-0000-00009F600000}"/>
    <cellStyle name="Normal 2 4 5 4 2" xfId="21247" xr:uid="{00000000-0005-0000-0000-0000A0600000}"/>
    <cellStyle name="Normal 2 4 5 5" xfId="18090" xr:uid="{00000000-0005-0000-0000-0000A1600000}"/>
    <cellStyle name="Normal 2 4 5 6" xfId="10846" xr:uid="{00000000-0005-0000-0000-0000A2600000}"/>
    <cellStyle name="Normal 2 4 6" xfId="1298" xr:uid="{00000000-0005-0000-0000-0000A3600000}"/>
    <cellStyle name="Normal 2 4 6 2" xfId="2899" xr:uid="{00000000-0005-0000-0000-0000A4600000}"/>
    <cellStyle name="Normal 2 4 6 2 2" xfId="9664" xr:uid="{00000000-0005-0000-0000-0000A5600000}"/>
    <cellStyle name="Normal 2 4 6 2 2 2" xfId="26860" xr:uid="{00000000-0005-0000-0000-0000A6600000}"/>
    <cellStyle name="Normal 2 4 6 2 2 3" xfId="16459" xr:uid="{00000000-0005-0000-0000-0000A7600000}"/>
    <cellStyle name="Normal 2 4 6 2 3" xfId="6056" xr:uid="{00000000-0005-0000-0000-0000A8600000}"/>
    <cellStyle name="Normal 2 4 6 2 3 2" xfId="23252" xr:uid="{00000000-0005-0000-0000-0000A9600000}"/>
    <cellStyle name="Normal 2 4 6 2 4" xfId="20095" xr:uid="{00000000-0005-0000-0000-0000AA600000}"/>
    <cellStyle name="Normal 2 4 6 2 5" xfId="12851" xr:uid="{00000000-0005-0000-0000-0000AB600000}"/>
    <cellStyle name="Normal 2 4 6 3" xfId="8067" xr:uid="{00000000-0005-0000-0000-0000AC600000}"/>
    <cellStyle name="Normal 2 4 6 3 2" xfId="25263" xr:uid="{00000000-0005-0000-0000-0000AD600000}"/>
    <cellStyle name="Normal 2 4 6 3 3" xfId="14862" xr:uid="{00000000-0005-0000-0000-0000AE600000}"/>
    <cellStyle name="Normal 2 4 6 4" xfId="4459" xr:uid="{00000000-0005-0000-0000-0000AF600000}"/>
    <cellStyle name="Normal 2 4 6 4 2" xfId="21655" xr:uid="{00000000-0005-0000-0000-0000B0600000}"/>
    <cellStyle name="Normal 2 4 6 5" xfId="18498" xr:uid="{00000000-0005-0000-0000-0000B1600000}"/>
    <cellStyle name="Normal 2 4 6 6" xfId="11254" xr:uid="{00000000-0005-0000-0000-0000B2600000}"/>
    <cellStyle name="Normal 2 4 7" xfId="1706" xr:uid="{00000000-0005-0000-0000-0000B3600000}"/>
    <cellStyle name="Normal 2 4 7 2" xfId="3295" xr:uid="{00000000-0005-0000-0000-0000B4600000}"/>
    <cellStyle name="Normal 2 4 7 2 2" xfId="10060" xr:uid="{00000000-0005-0000-0000-0000B5600000}"/>
    <cellStyle name="Normal 2 4 7 2 2 2" xfId="27256" xr:uid="{00000000-0005-0000-0000-0000B6600000}"/>
    <cellStyle name="Normal 2 4 7 2 2 3" xfId="16855" xr:uid="{00000000-0005-0000-0000-0000B7600000}"/>
    <cellStyle name="Normal 2 4 7 2 3" xfId="6452" xr:uid="{00000000-0005-0000-0000-0000B8600000}"/>
    <cellStyle name="Normal 2 4 7 2 3 2" xfId="23648" xr:uid="{00000000-0005-0000-0000-0000B9600000}"/>
    <cellStyle name="Normal 2 4 7 2 4" xfId="20491" xr:uid="{00000000-0005-0000-0000-0000BA600000}"/>
    <cellStyle name="Normal 2 4 7 2 5" xfId="13247" xr:uid="{00000000-0005-0000-0000-0000BB600000}"/>
    <cellStyle name="Normal 2 4 7 3" xfId="8475" xr:uid="{00000000-0005-0000-0000-0000BC600000}"/>
    <cellStyle name="Normal 2 4 7 3 2" xfId="25671" xr:uid="{00000000-0005-0000-0000-0000BD600000}"/>
    <cellStyle name="Normal 2 4 7 3 3" xfId="15270" xr:uid="{00000000-0005-0000-0000-0000BE600000}"/>
    <cellStyle name="Normal 2 4 7 4" xfId="4867" xr:uid="{00000000-0005-0000-0000-0000BF600000}"/>
    <cellStyle name="Normal 2 4 7 4 2" xfId="22063" xr:uid="{00000000-0005-0000-0000-0000C0600000}"/>
    <cellStyle name="Normal 2 4 7 5" xfId="18906" xr:uid="{00000000-0005-0000-0000-0000C1600000}"/>
    <cellStyle name="Normal 2 4 7 6" xfId="11662" xr:uid="{00000000-0005-0000-0000-0000C2600000}"/>
    <cellStyle name="Normal 2 4 8" xfId="2177" xr:uid="{00000000-0005-0000-0000-0000C3600000}"/>
    <cellStyle name="Normal 2 4 8 2" xfId="8943" xr:uid="{00000000-0005-0000-0000-0000C4600000}"/>
    <cellStyle name="Normal 2 4 8 2 2" xfId="26139" xr:uid="{00000000-0005-0000-0000-0000C5600000}"/>
    <cellStyle name="Normal 2 4 8 2 3" xfId="15738" xr:uid="{00000000-0005-0000-0000-0000C6600000}"/>
    <cellStyle name="Normal 2 4 8 3" xfId="5335" xr:uid="{00000000-0005-0000-0000-0000C7600000}"/>
    <cellStyle name="Normal 2 4 8 3 2" xfId="22531" xr:uid="{00000000-0005-0000-0000-0000C8600000}"/>
    <cellStyle name="Normal 2 4 8 4" xfId="19374" xr:uid="{00000000-0005-0000-0000-0000C9600000}"/>
    <cellStyle name="Normal 2 4 8 5" xfId="12130" xr:uid="{00000000-0005-0000-0000-0000CA600000}"/>
    <cellStyle name="Normal 2 4 9" xfId="594" xr:uid="{00000000-0005-0000-0000-0000CB600000}"/>
    <cellStyle name="Normal 2 4 9 2" xfId="7363" xr:uid="{00000000-0005-0000-0000-0000CC600000}"/>
    <cellStyle name="Normal 2 4 9 2 2" xfId="24559" xr:uid="{00000000-0005-0000-0000-0000CD600000}"/>
    <cellStyle name="Normal 2 4 9 3" xfId="17794" xr:uid="{00000000-0005-0000-0000-0000CE600000}"/>
    <cellStyle name="Normal 2 4 9 4" xfId="14158" xr:uid="{00000000-0005-0000-0000-0000CF600000}"/>
    <cellStyle name="Normal 2 5" xfId="168" xr:uid="{00000000-0005-0000-0000-0000D0600000}"/>
    <cellStyle name="Normal 2 5 10" xfId="27706" xr:uid="{00000000-0005-0000-0000-0000D1600000}"/>
    <cellStyle name="Normal 2 5 11" xfId="10494" xr:uid="{00000000-0005-0000-0000-0000D2600000}"/>
    <cellStyle name="Normal 2 5 2" xfId="946" xr:uid="{00000000-0005-0000-0000-0000D3600000}"/>
    <cellStyle name="Normal 2 5 2 2" xfId="2616" xr:uid="{00000000-0005-0000-0000-0000D4600000}"/>
    <cellStyle name="Normal 2 5 2 2 2" xfId="9381" xr:uid="{00000000-0005-0000-0000-0000D5600000}"/>
    <cellStyle name="Normal 2 5 2 2 2 2" xfId="26577" xr:uid="{00000000-0005-0000-0000-0000D6600000}"/>
    <cellStyle name="Normal 2 5 2 2 2 3" xfId="16176" xr:uid="{00000000-0005-0000-0000-0000D7600000}"/>
    <cellStyle name="Normal 2 5 2 2 3" xfId="5773" xr:uid="{00000000-0005-0000-0000-0000D8600000}"/>
    <cellStyle name="Normal 2 5 2 2 3 2" xfId="22969" xr:uid="{00000000-0005-0000-0000-0000D9600000}"/>
    <cellStyle name="Normal 2 5 2 2 4" xfId="19812" xr:uid="{00000000-0005-0000-0000-0000DA600000}"/>
    <cellStyle name="Normal 2 5 2 2 5" xfId="12568" xr:uid="{00000000-0005-0000-0000-0000DB600000}"/>
    <cellStyle name="Normal 2 5 2 3" xfId="7715" xr:uid="{00000000-0005-0000-0000-0000DC600000}"/>
    <cellStyle name="Normal 2 5 2 3 2" xfId="24911" xr:uid="{00000000-0005-0000-0000-0000DD600000}"/>
    <cellStyle name="Normal 2 5 2 3 3" xfId="14510" xr:uid="{00000000-0005-0000-0000-0000DE600000}"/>
    <cellStyle name="Normal 2 5 2 4" xfId="4107" xr:uid="{00000000-0005-0000-0000-0000DF600000}"/>
    <cellStyle name="Normal 2 5 2 4 2" xfId="21303" xr:uid="{00000000-0005-0000-0000-0000E0600000}"/>
    <cellStyle name="Normal 2 5 2 5" xfId="18146" xr:uid="{00000000-0005-0000-0000-0000E1600000}"/>
    <cellStyle name="Normal 2 5 2 6" xfId="10902" xr:uid="{00000000-0005-0000-0000-0000E2600000}"/>
    <cellStyle name="Normal 2 5 3" xfId="1354" xr:uid="{00000000-0005-0000-0000-0000E3600000}"/>
    <cellStyle name="Normal 2 5 3 2" xfId="2955" xr:uid="{00000000-0005-0000-0000-0000E4600000}"/>
    <cellStyle name="Normal 2 5 3 2 2" xfId="9720" xr:uid="{00000000-0005-0000-0000-0000E5600000}"/>
    <cellStyle name="Normal 2 5 3 2 2 2" xfId="26916" xr:uid="{00000000-0005-0000-0000-0000E6600000}"/>
    <cellStyle name="Normal 2 5 3 2 2 3" xfId="16515" xr:uid="{00000000-0005-0000-0000-0000E7600000}"/>
    <cellStyle name="Normal 2 5 3 2 3" xfId="6112" xr:uid="{00000000-0005-0000-0000-0000E8600000}"/>
    <cellStyle name="Normal 2 5 3 2 3 2" xfId="23308" xr:uid="{00000000-0005-0000-0000-0000E9600000}"/>
    <cellStyle name="Normal 2 5 3 2 4" xfId="20151" xr:uid="{00000000-0005-0000-0000-0000EA600000}"/>
    <cellStyle name="Normal 2 5 3 2 5" xfId="12907" xr:uid="{00000000-0005-0000-0000-0000EB600000}"/>
    <cellStyle name="Normal 2 5 3 3" xfId="8123" xr:uid="{00000000-0005-0000-0000-0000EC600000}"/>
    <cellStyle name="Normal 2 5 3 3 2" xfId="25319" xr:uid="{00000000-0005-0000-0000-0000ED600000}"/>
    <cellStyle name="Normal 2 5 3 3 3" xfId="14918" xr:uid="{00000000-0005-0000-0000-0000EE600000}"/>
    <cellStyle name="Normal 2 5 3 4" xfId="4515" xr:uid="{00000000-0005-0000-0000-0000EF600000}"/>
    <cellStyle name="Normal 2 5 3 4 2" xfId="21711" xr:uid="{00000000-0005-0000-0000-0000F0600000}"/>
    <cellStyle name="Normal 2 5 3 5" xfId="18554" xr:uid="{00000000-0005-0000-0000-0000F1600000}"/>
    <cellStyle name="Normal 2 5 3 6" xfId="11310" xr:uid="{00000000-0005-0000-0000-0000F2600000}"/>
    <cellStyle name="Normal 2 5 4" xfId="1762" xr:uid="{00000000-0005-0000-0000-0000F3600000}"/>
    <cellStyle name="Normal 2 5 4 2" xfId="3351" xr:uid="{00000000-0005-0000-0000-0000F4600000}"/>
    <cellStyle name="Normal 2 5 4 2 2" xfId="10116" xr:uid="{00000000-0005-0000-0000-0000F5600000}"/>
    <cellStyle name="Normal 2 5 4 2 2 2" xfId="27312" xr:uid="{00000000-0005-0000-0000-0000F6600000}"/>
    <cellStyle name="Normal 2 5 4 2 2 3" xfId="16911" xr:uid="{00000000-0005-0000-0000-0000F7600000}"/>
    <cellStyle name="Normal 2 5 4 2 3" xfId="6508" xr:uid="{00000000-0005-0000-0000-0000F8600000}"/>
    <cellStyle name="Normal 2 5 4 2 3 2" xfId="23704" xr:uid="{00000000-0005-0000-0000-0000F9600000}"/>
    <cellStyle name="Normal 2 5 4 2 4" xfId="20547" xr:uid="{00000000-0005-0000-0000-0000FA600000}"/>
    <cellStyle name="Normal 2 5 4 2 5" xfId="13303" xr:uid="{00000000-0005-0000-0000-0000FB600000}"/>
    <cellStyle name="Normal 2 5 4 3" xfId="8531" xr:uid="{00000000-0005-0000-0000-0000FC600000}"/>
    <cellStyle name="Normal 2 5 4 3 2" xfId="25727" xr:uid="{00000000-0005-0000-0000-0000FD600000}"/>
    <cellStyle name="Normal 2 5 4 3 3" xfId="15326" xr:uid="{00000000-0005-0000-0000-0000FE600000}"/>
    <cellStyle name="Normal 2 5 4 4" xfId="4923" xr:uid="{00000000-0005-0000-0000-0000FF600000}"/>
    <cellStyle name="Normal 2 5 4 4 2" xfId="22119" xr:uid="{00000000-0005-0000-0000-000000610000}"/>
    <cellStyle name="Normal 2 5 4 5" xfId="18962" xr:uid="{00000000-0005-0000-0000-000001610000}"/>
    <cellStyle name="Normal 2 5 4 6" xfId="11718" xr:uid="{00000000-0005-0000-0000-000002610000}"/>
    <cellStyle name="Normal 2 5 5" xfId="2121" xr:uid="{00000000-0005-0000-0000-000003610000}"/>
    <cellStyle name="Normal 2 5 5 2" xfId="8887" xr:uid="{00000000-0005-0000-0000-000004610000}"/>
    <cellStyle name="Normal 2 5 5 2 2" xfId="26083" xr:uid="{00000000-0005-0000-0000-000005610000}"/>
    <cellStyle name="Normal 2 5 5 2 3" xfId="15682" xr:uid="{00000000-0005-0000-0000-000006610000}"/>
    <cellStyle name="Normal 2 5 5 3" xfId="5279" xr:uid="{00000000-0005-0000-0000-000007610000}"/>
    <cellStyle name="Normal 2 5 5 3 2" xfId="22475" xr:uid="{00000000-0005-0000-0000-000008610000}"/>
    <cellStyle name="Normal 2 5 5 4" xfId="19318" xr:uid="{00000000-0005-0000-0000-000009610000}"/>
    <cellStyle name="Normal 2 5 5 5" xfId="12074" xr:uid="{00000000-0005-0000-0000-00000A610000}"/>
    <cellStyle name="Normal 2 5 6" xfId="538" xr:uid="{00000000-0005-0000-0000-00000B610000}"/>
    <cellStyle name="Normal 2 5 6 2" xfId="7307" xr:uid="{00000000-0005-0000-0000-00000C610000}"/>
    <cellStyle name="Normal 2 5 6 2 2" xfId="24503" xr:uid="{00000000-0005-0000-0000-00000D610000}"/>
    <cellStyle name="Normal 2 5 6 3" xfId="17738" xr:uid="{00000000-0005-0000-0000-00000E610000}"/>
    <cellStyle name="Normal 2 5 6 4" xfId="14102" xr:uid="{00000000-0005-0000-0000-00000F610000}"/>
    <cellStyle name="Normal 2 5 7" xfId="6940" xr:uid="{00000000-0005-0000-0000-000010610000}"/>
    <cellStyle name="Normal 2 5 7 2" xfId="24136" xr:uid="{00000000-0005-0000-0000-000011610000}"/>
    <cellStyle name="Normal 2 5 7 3" xfId="13735" xr:uid="{00000000-0005-0000-0000-000012610000}"/>
    <cellStyle name="Normal 2 5 8" xfId="3699" xr:uid="{00000000-0005-0000-0000-000013610000}"/>
    <cellStyle name="Normal 2 5 8 2" xfId="20895" xr:uid="{00000000-0005-0000-0000-000014610000}"/>
    <cellStyle name="Normal 2 5 9" xfId="17371" xr:uid="{00000000-0005-0000-0000-000015610000}"/>
    <cellStyle name="Normal 2 6" xfId="257" xr:uid="{00000000-0005-0000-0000-000016610000}"/>
    <cellStyle name="Normal 2 6 10" xfId="27792" xr:uid="{00000000-0005-0000-0000-000017610000}"/>
    <cellStyle name="Normal 2 6 11" xfId="10580" xr:uid="{00000000-0005-0000-0000-000018610000}"/>
    <cellStyle name="Normal 2 6 2" xfId="1032" xr:uid="{00000000-0005-0000-0000-000019610000}"/>
    <cellStyle name="Normal 2 6 2 2" xfId="2645" xr:uid="{00000000-0005-0000-0000-00001A610000}"/>
    <cellStyle name="Normal 2 6 2 2 2" xfId="9410" xr:uid="{00000000-0005-0000-0000-00001B610000}"/>
    <cellStyle name="Normal 2 6 2 2 2 2" xfId="26606" xr:uid="{00000000-0005-0000-0000-00001C610000}"/>
    <cellStyle name="Normal 2 6 2 2 2 3" xfId="16205" xr:uid="{00000000-0005-0000-0000-00001D610000}"/>
    <cellStyle name="Normal 2 6 2 2 3" xfId="5802" xr:uid="{00000000-0005-0000-0000-00001E610000}"/>
    <cellStyle name="Normal 2 6 2 2 3 2" xfId="22998" xr:uid="{00000000-0005-0000-0000-00001F610000}"/>
    <cellStyle name="Normal 2 6 2 2 4" xfId="19841" xr:uid="{00000000-0005-0000-0000-000020610000}"/>
    <cellStyle name="Normal 2 6 2 2 5" xfId="12597" xr:uid="{00000000-0005-0000-0000-000021610000}"/>
    <cellStyle name="Normal 2 6 2 3" xfId="7801" xr:uid="{00000000-0005-0000-0000-000022610000}"/>
    <cellStyle name="Normal 2 6 2 3 2" xfId="24997" xr:uid="{00000000-0005-0000-0000-000023610000}"/>
    <cellStyle name="Normal 2 6 2 3 3" xfId="14596" xr:uid="{00000000-0005-0000-0000-000024610000}"/>
    <cellStyle name="Normal 2 6 2 4" xfId="4193" xr:uid="{00000000-0005-0000-0000-000025610000}"/>
    <cellStyle name="Normal 2 6 2 4 2" xfId="21389" xr:uid="{00000000-0005-0000-0000-000026610000}"/>
    <cellStyle name="Normal 2 6 2 5" xfId="18232" xr:uid="{00000000-0005-0000-0000-000027610000}"/>
    <cellStyle name="Normal 2 6 2 6" xfId="10988" xr:uid="{00000000-0005-0000-0000-000028610000}"/>
    <cellStyle name="Normal 2 6 3" xfId="1440" xr:uid="{00000000-0005-0000-0000-000029610000}"/>
    <cellStyle name="Normal 2 6 3 2" xfId="3041" xr:uid="{00000000-0005-0000-0000-00002A610000}"/>
    <cellStyle name="Normal 2 6 3 2 2" xfId="9806" xr:uid="{00000000-0005-0000-0000-00002B610000}"/>
    <cellStyle name="Normal 2 6 3 2 2 2" xfId="27002" xr:uid="{00000000-0005-0000-0000-00002C610000}"/>
    <cellStyle name="Normal 2 6 3 2 2 3" xfId="16601" xr:uid="{00000000-0005-0000-0000-00002D610000}"/>
    <cellStyle name="Normal 2 6 3 2 3" xfId="6198" xr:uid="{00000000-0005-0000-0000-00002E610000}"/>
    <cellStyle name="Normal 2 6 3 2 3 2" xfId="23394" xr:uid="{00000000-0005-0000-0000-00002F610000}"/>
    <cellStyle name="Normal 2 6 3 2 4" xfId="20237" xr:uid="{00000000-0005-0000-0000-000030610000}"/>
    <cellStyle name="Normal 2 6 3 2 5" xfId="12993" xr:uid="{00000000-0005-0000-0000-000031610000}"/>
    <cellStyle name="Normal 2 6 3 3" xfId="8209" xr:uid="{00000000-0005-0000-0000-000032610000}"/>
    <cellStyle name="Normal 2 6 3 3 2" xfId="25405" xr:uid="{00000000-0005-0000-0000-000033610000}"/>
    <cellStyle name="Normal 2 6 3 3 3" xfId="15004" xr:uid="{00000000-0005-0000-0000-000034610000}"/>
    <cellStyle name="Normal 2 6 3 4" xfId="4601" xr:uid="{00000000-0005-0000-0000-000035610000}"/>
    <cellStyle name="Normal 2 6 3 4 2" xfId="21797" xr:uid="{00000000-0005-0000-0000-000036610000}"/>
    <cellStyle name="Normal 2 6 3 5" xfId="18640" xr:uid="{00000000-0005-0000-0000-000037610000}"/>
    <cellStyle name="Normal 2 6 3 6" xfId="11396" xr:uid="{00000000-0005-0000-0000-000038610000}"/>
    <cellStyle name="Normal 2 6 4" xfId="1848" xr:uid="{00000000-0005-0000-0000-000039610000}"/>
    <cellStyle name="Normal 2 6 4 2" xfId="3437" xr:uid="{00000000-0005-0000-0000-00003A610000}"/>
    <cellStyle name="Normal 2 6 4 2 2" xfId="10202" xr:uid="{00000000-0005-0000-0000-00003B610000}"/>
    <cellStyle name="Normal 2 6 4 2 2 2" xfId="27398" xr:uid="{00000000-0005-0000-0000-00003C610000}"/>
    <cellStyle name="Normal 2 6 4 2 2 3" xfId="16997" xr:uid="{00000000-0005-0000-0000-00003D610000}"/>
    <cellStyle name="Normal 2 6 4 2 3" xfId="6594" xr:uid="{00000000-0005-0000-0000-00003E610000}"/>
    <cellStyle name="Normal 2 6 4 2 3 2" xfId="23790" xr:uid="{00000000-0005-0000-0000-00003F610000}"/>
    <cellStyle name="Normal 2 6 4 2 4" xfId="20633" xr:uid="{00000000-0005-0000-0000-000040610000}"/>
    <cellStyle name="Normal 2 6 4 2 5" xfId="13389" xr:uid="{00000000-0005-0000-0000-000041610000}"/>
    <cellStyle name="Normal 2 6 4 3" xfId="8617" xr:uid="{00000000-0005-0000-0000-000042610000}"/>
    <cellStyle name="Normal 2 6 4 3 2" xfId="25813" xr:uid="{00000000-0005-0000-0000-000043610000}"/>
    <cellStyle name="Normal 2 6 4 3 3" xfId="15412" xr:uid="{00000000-0005-0000-0000-000044610000}"/>
    <cellStyle name="Normal 2 6 4 4" xfId="5009" xr:uid="{00000000-0005-0000-0000-000045610000}"/>
    <cellStyle name="Normal 2 6 4 4 2" xfId="22205" xr:uid="{00000000-0005-0000-0000-000046610000}"/>
    <cellStyle name="Normal 2 6 4 5" xfId="19048" xr:uid="{00000000-0005-0000-0000-000047610000}"/>
    <cellStyle name="Normal 2 6 4 6" xfId="11804" xr:uid="{00000000-0005-0000-0000-000048610000}"/>
    <cellStyle name="Normal 2 6 5" xfId="2207" xr:uid="{00000000-0005-0000-0000-000049610000}"/>
    <cellStyle name="Normal 2 6 5 2" xfId="8973" xr:uid="{00000000-0005-0000-0000-00004A610000}"/>
    <cellStyle name="Normal 2 6 5 2 2" xfId="26169" xr:uid="{00000000-0005-0000-0000-00004B610000}"/>
    <cellStyle name="Normal 2 6 5 2 3" xfId="15768" xr:uid="{00000000-0005-0000-0000-00004C610000}"/>
    <cellStyle name="Normal 2 6 5 3" xfId="5365" xr:uid="{00000000-0005-0000-0000-00004D610000}"/>
    <cellStyle name="Normal 2 6 5 3 2" xfId="22561" xr:uid="{00000000-0005-0000-0000-00004E610000}"/>
    <cellStyle name="Normal 2 6 5 4" xfId="19404" xr:uid="{00000000-0005-0000-0000-00004F610000}"/>
    <cellStyle name="Normal 2 6 5 5" xfId="12160" xr:uid="{00000000-0005-0000-0000-000050610000}"/>
    <cellStyle name="Normal 2 6 6" xfId="624" xr:uid="{00000000-0005-0000-0000-000051610000}"/>
    <cellStyle name="Normal 2 6 6 2" xfId="7393" xr:uid="{00000000-0005-0000-0000-000052610000}"/>
    <cellStyle name="Normal 2 6 6 2 2" xfId="24589" xr:uid="{00000000-0005-0000-0000-000053610000}"/>
    <cellStyle name="Normal 2 6 6 3" xfId="17824" xr:uid="{00000000-0005-0000-0000-000054610000}"/>
    <cellStyle name="Normal 2 6 6 4" xfId="14188" xr:uid="{00000000-0005-0000-0000-000055610000}"/>
    <cellStyle name="Normal 2 6 7" xfId="7026" xr:uid="{00000000-0005-0000-0000-000056610000}"/>
    <cellStyle name="Normal 2 6 7 2" xfId="24222" xr:uid="{00000000-0005-0000-0000-000057610000}"/>
    <cellStyle name="Normal 2 6 7 3" xfId="13821" xr:uid="{00000000-0005-0000-0000-000058610000}"/>
    <cellStyle name="Normal 2 6 8" xfId="3785" xr:uid="{00000000-0005-0000-0000-000059610000}"/>
    <cellStyle name="Normal 2 6 8 2" xfId="20981" xr:uid="{00000000-0005-0000-0000-00005A610000}"/>
    <cellStyle name="Normal 2 6 9" xfId="17457" xr:uid="{00000000-0005-0000-0000-00005B610000}"/>
    <cellStyle name="Normal 2 7" xfId="355" xr:uid="{00000000-0005-0000-0000-00005C610000}"/>
    <cellStyle name="Normal 2 7 10" xfId="27890" xr:uid="{00000000-0005-0000-0000-00005D610000}"/>
    <cellStyle name="Normal 2 7 11" xfId="10678" xr:uid="{00000000-0005-0000-0000-00005E610000}"/>
    <cellStyle name="Normal 2 7 2" xfId="1130" xr:uid="{00000000-0005-0000-0000-00005F610000}"/>
    <cellStyle name="Normal 2 7 2 2" xfId="2743" xr:uid="{00000000-0005-0000-0000-000060610000}"/>
    <cellStyle name="Normal 2 7 2 2 2" xfId="9508" xr:uid="{00000000-0005-0000-0000-000061610000}"/>
    <cellStyle name="Normal 2 7 2 2 2 2" xfId="26704" xr:uid="{00000000-0005-0000-0000-000062610000}"/>
    <cellStyle name="Normal 2 7 2 2 2 3" xfId="16303" xr:uid="{00000000-0005-0000-0000-000063610000}"/>
    <cellStyle name="Normal 2 7 2 2 3" xfId="5900" xr:uid="{00000000-0005-0000-0000-000064610000}"/>
    <cellStyle name="Normal 2 7 2 2 3 2" xfId="23096" xr:uid="{00000000-0005-0000-0000-000065610000}"/>
    <cellStyle name="Normal 2 7 2 2 4" xfId="19939" xr:uid="{00000000-0005-0000-0000-000066610000}"/>
    <cellStyle name="Normal 2 7 2 2 5" xfId="12695" xr:uid="{00000000-0005-0000-0000-000067610000}"/>
    <cellStyle name="Normal 2 7 2 3" xfId="7899" xr:uid="{00000000-0005-0000-0000-000068610000}"/>
    <cellStyle name="Normal 2 7 2 3 2" xfId="25095" xr:uid="{00000000-0005-0000-0000-000069610000}"/>
    <cellStyle name="Normal 2 7 2 3 3" xfId="14694" xr:uid="{00000000-0005-0000-0000-00006A610000}"/>
    <cellStyle name="Normal 2 7 2 4" xfId="4291" xr:uid="{00000000-0005-0000-0000-00006B610000}"/>
    <cellStyle name="Normal 2 7 2 4 2" xfId="21487" xr:uid="{00000000-0005-0000-0000-00006C610000}"/>
    <cellStyle name="Normal 2 7 2 5" xfId="18330" xr:uid="{00000000-0005-0000-0000-00006D610000}"/>
    <cellStyle name="Normal 2 7 2 6" xfId="11086" xr:uid="{00000000-0005-0000-0000-00006E610000}"/>
    <cellStyle name="Normal 2 7 3" xfId="1538" xr:uid="{00000000-0005-0000-0000-00006F610000}"/>
    <cellStyle name="Normal 2 7 3 2" xfId="3139" xr:uid="{00000000-0005-0000-0000-000070610000}"/>
    <cellStyle name="Normal 2 7 3 2 2" xfId="9904" xr:uid="{00000000-0005-0000-0000-000071610000}"/>
    <cellStyle name="Normal 2 7 3 2 2 2" xfId="27100" xr:uid="{00000000-0005-0000-0000-000072610000}"/>
    <cellStyle name="Normal 2 7 3 2 2 3" xfId="16699" xr:uid="{00000000-0005-0000-0000-000073610000}"/>
    <cellStyle name="Normal 2 7 3 2 3" xfId="6296" xr:uid="{00000000-0005-0000-0000-000074610000}"/>
    <cellStyle name="Normal 2 7 3 2 3 2" xfId="23492" xr:uid="{00000000-0005-0000-0000-000075610000}"/>
    <cellStyle name="Normal 2 7 3 2 4" xfId="20335" xr:uid="{00000000-0005-0000-0000-000076610000}"/>
    <cellStyle name="Normal 2 7 3 2 5" xfId="13091" xr:uid="{00000000-0005-0000-0000-000077610000}"/>
    <cellStyle name="Normal 2 7 3 3" xfId="8307" xr:uid="{00000000-0005-0000-0000-000078610000}"/>
    <cellStyle name="Normal 2 7 3 3 2" xfId="25503" xr:uid="{00000000-0005-0000-0000-000079610000}"/>
    <cellStyle name="Normal 2 7 3 3 3" xfId="15102" xr:uid="{00000000-0005-0000-0000-00007A610000}"/>
    <cellStyle name="Normal 2 7 3 4" xfId="4699" xr:uid="{00000000-0005-0000-0000-00007B610000}"/>
    <cellStyle name="Normal 2 7 3 4 2" xfId="21895" xr:uid="{00000000-0005-0000-0000-00007C610000}"/>
    <cellStyle name="Normal 2 7 3 5" xfId="18738" xr:uid="{00000000-0005-0000-0000-00007D610000}"/>
    <cellStyle name="Normal 2 7 3 6" xfId="11494" xr:uid="{00000000-0005-0000-0000-00007E610000}"/>
    <cellStyle name="Normal 2 7 4" xfId="1946" xr:uid="{00000000-0005-0000-0000-00007F610000}"/>
    <cellStyle name="Normal 2 7 4 2" xfId="3535" xr:uid="{00000000-0005-0000-0000-000080610000}"/>
    <cellStyle name="Normal 2 7 4 2 2" xfId="10300" xr:uid="{00000000-0005-0000-0000-000081610000}"/>
    <cellStyle name="Normal 2 7 4 2 2 2" xfId="27496" xr:uid="{00000000-0005-0000-0000-000082610000}"/>
    <cellStyle name="Normal 2 7 4 2 2 3" xfId="17095" xr:uid="{00000000-0005-0000-0000-000083610000}"/>
    <cellStyle name="Normal 2 7 4 2 3" xfId="6692" xr:uid="{00000000-0005-0000-0000-000084610000}"/>
    <cellStyle name="Normal 2 7 4 2 3 2" xfId="23888" xr:uid="{00000000-0005-0000-0000-000085610000}"/>
    <cellStyle name="Normal 2 7 4 2 4" xfId="20731" xr:uid="{00000000-0005-0000-0000-000086610000}"/>
    <cellStyle name="Normal 2 7 4 2 5" xfId="13487" xr:uid="{00000000-0005-0000-0000-000087610000}"/>
    <cellStyle name="Normal 2 7 4 3" xfId="8715" xr:uid="{00000000-0005-0000-0000-000088610000}"/>
    <cellStyle name="Normal 2 7 4 3 2" xfId="25911" xr:uid="{00000000-0005-0000-0000-000089610000}"/>
    <cellStyle name="Normal 2 7 4 3 3" xfId="15510" xr:uid="{00000000-0005-0000-0000-00008A610000}"/>
    <cellStyle name="Normal 2 7 4 4" xfId="5107" xr:uid="{00000000-0005-0000-0000-00008B610000}"/>
    <cellStyle name="Normal 2 7 4 4 2" xfId="22303" xr:uid="{00000000-0005-0000-0000-00008C610000}"/>
    <cellStyle name="Normal 2 7 4 5" xfId="19146" xr:uid="{00000000-0005-0000-0000-00008D610000}"/>
    <cellStyle name="Normal 2 7 4 6" xfId="11902" xr:uid="{00000000-0005-0000-0000-00008E610000}"/>
    <cellStyle name="Normal 2 7 5" xfId="2305" xr:uid="{00000000-0005-0000-0000-00008F610000}"/>
    <cellStyle name="Normal 2 7 5 2" xfId="9071" xr:uid="{00000000-0005-0000-0000-000090610000}"/>
    <cellStyle name="Normal 2 7 5 2 2" xfId="26267" xr:uid="{00000000-0005-0000-0000-000091610000}"/>
    <cellStyle name="Normal 2 7 5 2 3" xfId="15866" xr:uid="{00000000-0005-0000-0000-000092610000}"/>
    <cellStyle name="Normal 2 7 5 3" xfId="5463" xr:uid="{00000000-0005-0000-0000-000093610000}"/>
    <cellStyle name="Normal 2 7 5 3 2" xfId="22659" xr:uid="{00000000-0005-0000-0000-000094610000}"/>
    <cellStyle name="Normal 2 7 5 4" xfId="19502" xr:uid="{00000000-0005-0000-0000-000095610000}"/>
    <cellStyle name="Normal 2 7 5 5" xfId="12258" xr:uid="{00000000-0005-0000-0000-000096610000}"/>
    <cellStyle name="Normal 2 7 6" xfId="722" xr:uid="{00000000-0005-0000-0000-000097610000}"/>
    <cellStyle name="Normal 2 7 6 2" xfId="7491" xr:uid="{00000000-0005-0000-0000-000098610000}"/>
    <cellStyle name="Normal 2 7 6 2 2" xfId="24687" xr:uid="{00000000-0005-0000-0000-000099610000}"/>
    <cellStyle name="Normal 2 7 6 3" xfId="17922" xr:uid="{00000000-0005-0000-0000-00009A610000}"/>
    <cellStyle name="Normal 2 7 6 4" xfId="14286" xr:uid="{00000000-0005-0000-0000-00009B610000}"/>
    <cellStyle name="Normal 2 7 7" xfId="7124" xr:uid="{00000000-0005-0000-0000-00009C610000}"/>
    <cellStyle name="Normal 2 7 7 2" xfId="24320" xr:uid="{00000000-0005-0000-0000-00009D610000}"/>
    <cellStyle name="Normal 2 7 7 3" xfId="13919" xr:uid="{00000000-0005-0000-0000-00009E610000}"/>
    <cellStyle name="Normal 2 7 8" xfId="3883" xr:uid="{00000000-0005-0000-0000-00009F610000}"/>
    <cellStyle name="Normal 2 7 8 2" xfId="21079" xr:uid="{00000000-0005-0000-0000-0000A0610000}"/>
    <cellStyle name="Normal 2 7 9" xfId="17555" xr:uid="{00000000-0005-0000-0000-0000A1610000}"/>
    <cellStyle name="Normal 2 8" xfId="137" xr:uid="{00000000-0005-0000-0000-0000A2610000}"/>
    <cellStyle name="Normal 2 8 2" xfId="1326" xr:uid="{00000000-0005-0000-0000-0000A3610000}"/>
    <cellStyle name="Normal 2 8 2 2" xfId="2927" xr:uid="{00000000-0005-0000-0000-0000A4610000}"/>
    <cellStyle name="Normal 2 8 2 2 2" xfId="9692" xr:uid="{00000000-0005-0000-0000-0000A5610000}"/>
    <cellStyle name="Normal 2 8 2 2 2 2" xfId="26888" xr:uid="{00000000-0005-0000-0000-0000A6610000}"/>
    <cellStyle name="Normal 2 8 2 2 2 3" xfId="16487" xr:uid="{00000000-0005-0000-0000-0000A7610000}"/>
    <cellStyle name="Normal 2 8 2 2 3" xfId="6084" xr:uid="{00000000-0005-0000-0000-0000A8610000}"/>
    <cellStyle name="Normal 2 8 2 2 3 2" xfId="23280" xr:uid="{00000000-0005-0000-0000-0000A9610000}"/>
    <cellStyle name="Normal 2 8 2 2 4" xfId="20123" xr:uid="{00000000-0005-0000-0000-0000AA610000}"/>
    <cellStyle name="Normal 2 8 2 2 5" xfId="12879" xr:uid="{00000000-0005-0000-0000-0000AB610000}"/>
    <cellStyle name="Normal 2 8 2 3" xfId="8095" xr:uid="{00000000-0005-0000-0000-0000AC610000}"/>
    <cellStyle name="Normal 2 8 2 3 2" xfId="25291" xr:uid="{00000000-0005-0000-0000-0000AD610000}"/>
    <cellStyle name="Normal 2 8 2 3 3" xfId="14890" xr:uid="{00000000-0005-0000-0000-0000AE610000}"/>
    <cellStyle name="Normal 2 8 2 4" xfId="4487" xr:uid="{00000000-0005-0000-0000-0000AF610000}"/>
    <cellStyle name="Normal 2 8 2 4 2" xfId="21683" xr:uid="{00000000-0005-0000-0000-0000B0610000}"/>
    <cellStyle name="Normal 2 8 2 5" xfId="18526" xr:uid="{00000000-0005-0000-0000-0000B1610000}"/>
    <cellStyle name="Normal 2 8 2 6" xfId="11282" xr:uid="{00000000-0005-0000-0000-0000B2610000}"/>
    <cellStyle name="Normal 2 8 3" xfId="1734" xr:uid="{00000000-0005-0000-0000-0000B3610000}"/>
    <cellStyle name="Normal 2 8 3 2" xfId="3323" xr:uid="{00000000-0005-0000-0000-0000B4610000}"/>
    <cellStyle name="Normal 2 8 3 2 2" xfId="10088" xr:uid="{00000000-0005-0000-0000-0000B5610000}"/>
    <cellStyle name="Normal 2 8 3 2 2 2" xfId="27284" xr:uid="{00000000-0005-0000-0000-0000B6610000}"/>
    <cellStyle name="Normal 2 8 3 2 2 3" xfId="16883" xr:uid="{00000000-0005-0000-0000-0000B7610000}"/>
    <cellStyle name="Normal 2 8 3 2 3" xfId="6480" xr:uid="{00000000-0005-0000-0000-0000B8610000}"/>
    <cellStyle name="Normal 2 8 3 2 3 2" xfId="23676" xr:uid="{00000000-0005-0000-0000-0000B9610000}"/>
    <cellStyle name="Normal 2 8 3 2 4" xfId="20519" xr:uid="{00000000-0005-0000-0000-0000BA610000}"/>
    <cellStyle name="Normal 2 8 3 2 5" xfId="13275" xr:uid="{00000000-0005-0000-0000-0000BB610000}"/>
    <cellStyle name="Normal 2 8 3 3" xfId="8503" xr:uid="{00000000-0005-0000-0000-0000BC610000}"/>
    <cellStyle name="Normal 2 8 3 3 2" xfId="25699" xr:uid="{00000000-0005-0000-0000-0000BD610000}"/>
    <cellStyle name="Normal 2 8 3 3 3" xfId="15298" xr:uid="{00000000-0005-0000-0000-0000BE610000}"/>
    <cellStyle name="Normal 2 8 3 4" xfId="4895" xr:uid="{00000000-0005-0000-0000-0000BF610000}"/>
    <cellStyle name="Normal 2 8 3 4 2" xfId="22091" xr:uid="{00000000-0005-0000-0000-0000C0610000}"/>
    <cellStyle name="Normal 2 8 3 5" xfId="18934" xr:uid="{00000000-0005-0000-0000-0000C1610000}"/>
    <cellStyle name="Normal 2 8 3 6" xfId="11690" xr:uid="{00000000-0005-0000-0000-0000C2610000}"/>
    <cellStyle name="Normal 2 8 4" xfId="2454" xr:uid="{00000000-0005-0000-0000-0000C3610000}"/>
    <cellStyle name="Normal 2 8 4 2" xfId="9219" xr:uid="{00000000-0005-0000-0000-0000C4610000}"/>
    <cellStyle name="Normal 2 8 4 2 2" xfId="26415" xr:uid="{00000000-0005-0000-0000-0000C5610000}"/>
    <cellStyle name="Normal 2 8 4 2 3" xfId="16014" xr:uid="{00000000-0005-0000-0000-0000C6610000}"/>
    <cellStyle name="Normal 2 8 4 3" xfId="5611" xr:uid="{00000000-0005-0000-0000-0000C7610000}"/>
    <cellStyle name="Normal 2 8 4 3 2" xfId="22807" xr:uid="{00000000-0005-0000-0000-0000C8610000}"/>
    <cellStyle name="Normal 2 8 4 4" xfId="19650" xr:uid="{00000000-0005-0000-0000-0000C9610000}"/>
    <cellStyle name="Normal 2 8 4 5" xfId="12406" xr:uid="{00000000-0005-0000-0000-0000CA610000}"/>
    <cellStyle name="Normal 2 8 5" xfId="918" xr:uid="{00000000-0005-0000-0000-0000CB610000}"/>
    <cellStyle name="Normal 2 8 5 2" xfId="7687" xr:uid="{00000000-0005-0000-0000-0000CC610000}"/>
    <cellStyle name="Normal 2 8 5 2 2" xfId="24883" xr:uid="{00000000-0005-0000-0000-0000CD610000}"/>
    <cellStyle name="Normal 2 8 5 3" xfId="18118" xr:uid="{00000000-0005-0000-0000-0000CE610000}"/>
    <cellStyle name="Normal 2 8 5 4" xfId="14482" xr:uid="{00000000-0005-0000-0000-0000CF610000}"/>
    <cellStyle name="Normal 2 8 6" xfId="6912" xr:uid="{00000000-0005-0000-0000-0000D0610000}"/>
    <cellStyle name="Normal 2 8 6 2" xfId="24108" xr:uid="{00000000-0005-0000-0000-0000D1610000}"/>
    <cellStyle name="Normal 2 8 6 3" xfId="13707" xr:uid="{00000000-0005-0000-0000-0000D2610000}"/>
    <cellStyle name="Normal 2 8 7" xfId="4079" xr:uid="{00000000-0005-0000-0000-0000D3610000}"/>
    <cellStyle name="Normal 2 8 7 2" xfId="21275" xr:uid="{00000000-0005-0000-0000-0000D4610000}"/>
    <cellStyle name="Normal 2 8 8" xfId="17343" xr:uid="{00000000-0005-0000-0000-0000D5610000}"/>
    <cellStyle name="Normal 2 8 9" xfId="10874" xr:uid="{00000000-0005-0000-0000-0000D6610000}"/>
    <cellStyle name="Normal 2 9" xfId="834" xr:uid="{00000000-0005-0000-0000-0000D7610000}"/>
    <cellStyle name="Normal 2 9 2" xfId="2532" xr:uid="{00000000-0005-0000-0000-0000D8610000}"/>
    <cellStyle name="Normal 2 9 2 2" xfId="9297" xr:uid="{00000000-0005-0000-0000-0000D9610000}"/>
    <cellStyle name="Normal 2 9 2 2 2" xfId="26493" xr:uid="{00000000-0005-0000-0000-0000DA610000}"/>
    <cellStyle name="Normal 2 9 2 2 3" xfId="16092" xr:uid="{00000000-0005-0000-0000-0000DB610000}"/>
    <cellStyle name="Normal 2 9 2 3" xfId="5689" xr:uid="{00000000-0005-0000-0000-0000DC610000}"/>
    <cellStyle name="Normal 2 9 2 3 2" xfId="22885" xr:uid="{00000000-0005-0000-0000-0000DD610000}"/>
    <cellStyle name="Normal 2 9 2 4" xfId="19728" xr:uid="{00000000-0005-0000-0000-0000DE610000}"/>
    <cellStyle name="Normal 2 9 2 5" xfId="12484" xr:uid="{00000000-0005-0000-0000-0000DF610000}"/>
    <cellStyle name="Normal 2 9 3" xfId="7603" xr:uid="{00000000-0005-0000-0000-0000E0610000}"/>
    <cellStyle name="Normal 2 9 3 2" xfId="24799" xr:uid="{00000000-0005-0000-0000-0000E1610000}"/>
    <cellStyle name="Normal 2 9 3 3" xfId="14398" xr:uid="{00000000-0005-0000-0000-0000E2610000}"/>
    <cellStyle name="Normal 2 9 4" xfId="3995" xr:uid="{00000000-0005-0000-0000-0000E3610000}"/>
    <cellStyle name="Normal 2 9 4 2" xfId="21191" xr:uid="{00000000-0005-0000-0000-0000E4610000}"/>
    <cellStyle name="Normal 2 9 5" xfId="18034" xr:uid="{00000000-0005-0000-0000-0000E5610000}"/>
    <cellStyle name="Normal 2 9 6" xfId="10790" xr:uid="{00000000-0005-0000-0000-0000E6610000}"/>
    <cellStyle name="Normal 3" xfId="50" xr:uid="{00000000-0005-0000-0000-0000E7610000}"/>
    <cellStyle name="Normal 3 10" xfId="10468" xr:uid="{00000000-0005-0000-0000-0000E8610000}"/>
    <cellStyle name="Normal 3 2" xfId="83" xr:uid="{00000000-0005-0000-0000-0000E9610000}"/>
    <cellStyle name="Normal 3 2 10" xfId="6858" xr:uid="{00000000-0005-0000-0000-0000EA610000}"/>
    <cellStyle name="Normal 3 2 10 2" xfId="24054" xr:uid="{00000000-0005-0000-0000-0000EB610000}"/>
    <cellStyle name="Normal 3 2 10 3" xfId="13653" xr:uid="{00000000-0005-0000-0000-0000EC610000}"/>
    <cellStyle name="Normal 3 2 11" xfId="3729" xr:uid="{00000000-0005-0000-0000-0000ED610000}"/>
    <cellStyle name="Normal 3 2 11 2" xfId="20925" xr:uid="{00000000-0005-0000-0000-0000EE610000}"/>
    <cellStyle name="Normal 3 2 12" xfId="17289" xr:uid="{00000000-0005-0000-0000-0000EF610000}"/>
    <cellStyle name="Normal 3 2 13" xfId="27736" xr:uid="{00000000-0005-0000-0000-0000F0610000}"/>
    <cellStyle name="Normal 3 2 14" xfId="10524" xr:uid="{00000000-0005-0000-0000-0000F1610000}"/>
    <cellStyle name="Normal 3 2 2" xfId="287" xr:uid="{00000000-0005-0000-0000-0000F2610000}"/>
    <cellStyle name="Normal 3 2 2 10" xfId="27822" xr:uid="{00000000-0005-0000-0000-0000F3610000}"/>
    <cellStyle name="Normal 3 2 2 11" xfId="10610" xr:uid="{00000000-0005-0000-0000-0000F4610000}"/>
    <cellStyle name="Normal 3 2 2 2" xfId="1062" xr:uid="{00000000-0005-0000-0000-0000F5610000}"/>
    <cellStyle name="Normal 3 2 2 2 2" xfId="2675" xr:uid="{00000000-0005-0000-0000-0000F6610000}"/>
    <cellStyle name="Normal 3 2 2 2 2 2" xfId="9440" xr:uid="{00000000-0005-0000-0000-0000F7610000}"/>
    <cellStyle name="Normal 3 2 2 2 2 2 2" xfId="26636" xr:uid="{00000000-0005-0000-0000-0000F8610000}"/>
    <cellStyle name="Normal 3 2 2 2 2 2 3" xfId="16235" xr:uid="{00000000-0005-0000-0000-0000F9610000}"/>
    <cellStyle name="Normal 3 2 2 2 2 3" xfId="5832" xr:uid="{00000000-0005-0000-0000-0000FA610000}"/>
    <cellStyle name="Normal 3 2 2 2 2 3 2" xfId="23028" xr:uid="{00000000-0005-0000-0000-0000FB610000}"/>
    <cellStyle name="Normal 3 2 2 2 2 4" xfId="19871" xr:uid="{00000000-0005-0000-0000-0000FC610000}"/>
    <cellStyle name="Normal 3 2 2 2 2 5" xfId="12627" xr:uid="{00000000-0005-0000-0000-0000FD610000}"/>
    <cellStyle name="Normal 3 2 2 2 3" xfId="7831" xr:uid="{00000000-0005-0000-0000-0000FE610000}"/>
    <cellStyle name="Normal 3 2 2 2 3 2" xfId="25027" xr:uid="{00000000-0005-0000-0000-0000FF610000}"/>
    <cellStyle name="Normal 3 2 2 2 3 3" xfId="14626" xr:uid="{00000000-0005-0000-0000-000000620000}"/>
    <cellStyle name="Normal 3 2 2 2 4" xfId="4223" xr:uid="{00000000-0005-0000-0000-000001620000}"/>
    <cellStyle name="Normal 3 2 2 2 4 2" xfId="21419" xr:uid="{00000000-0005-0000-0000-000002620000}"/>
    <cellStyle name="Normal 3 2 2 2 5" xfId="18262" xr:uid="{00000000-0005-0000-0000-000003620000}"/>
    <cellStyle name="Normal 3 2 2 2 6" xfId="11018" xr:uid="{00000000-0005-0000-0000-000004620000}"/>
    <cellStyle name="Normal 3 2 2 3" xfId="1470" xr:uid="{00000000-0005-0000-0000-000005620000}"/>
    <cellStyle name="Normal 3 2 2 3 2" xfId="3071" xr:uid="{00000000-0005-0000-0000-000006620000}"/>
    <cellStyle name="Normal 3 2 2 3 2 2" xfId="9836" xr:uid="{00000000-0005-0000-0000-000007620000}"/>
    <cellStyle name="Normal 3 2 2 3 2 2 2" xfId="27032" xr:uid="{00000000-0005-0000-0000-000008620000}"/>
    <cellStyle name="Normal 3 2 2 3 2 2 3" xfId="16631" xr:uid="{00000000-0005-0000-0000-000009620000}"/>
    <cellStyle name="Normal 3 2 2 3 2 3" xfId="6228" xr:uid="{00000000-0005-0000-0000-00000A620000}"/>
    <cellStyle name="Normal 3 2 2 3 2 3 2" xfId="23424" xr:uid="{00000000-0005-0000-0000-00000B620000}"/>
    <cellStyle name="Normal 3 2 2 3 2 4" xfId="20267" xr:uid="{00000000-0005-0000-0000-00000C620000}"/>
    <cellStyle name="Normal 3 2 2 3 2 5" xfId="13023" xr:uid="{00000000-0005-0000-0000-00000D620000}"/>
    <cellStyle name="Normal 3 2 2 3 3" xfId="8239" xr:uid="{00000000-0005-0000-0000-00000E620000}"/>
    <cellStyle name="Normal 3 2 2 3 3 2" xfId="25435" xr:uid="{00000000-0005-0000-0000-00000F620000}"/>
    <cellStyle name="Normal 3 2 2 3 3 3" xfId="15034" xr:uid="{00000000-0005-0000-0000-000010620000}"/>
    <cellStyle name="Normal 3 2 2 3 4" xfId="4631" xr:uid="{00000000-0005-0000-0000-000011620000}"/>
    <cellStyle name="Normal 3 2 2 3 4 2" xfId="21827" xr:uid="{00000000-0005-0000-0000-000012620000}"/>
    <cellStyle name="Normal 3 2 2 3 5" xfId="18670" xr:uid="{00000000-0005-0000-0000-000013620000}"/>
    <cellStyle name="Normal 3 2 2 3 6" xfId="11426" xr:uid="{00000000-0005-0000-0000-000014620000}"/>
    <cellStyle name="Normal 3 2 2 4" xfId="1878" xr:uid="{00000000-0005-0000-0000-000015620000}"/>
    <cellStyle name="Normal 3 2 2 4 2" xfId="3467" xr:uid="{00000000-0005-0000-0000-000016620000}"/>
    <cellStyle name="Normal 3 2 2 4 2 2" xfId="10232" xr:uid="{00000000-0005-0000-0000-000017620000}"/>
    <cellStyle name="Normal 3 2 2 4 2 2 2" xfId="27428" xr:uid="{00000000-0005-0000-0000-000018620000}"/>
    <cellStyle name="Normal 3 2 2 4 2 2 3" xfId="17027" xr:uid="{00000000-0005-0000-0000-000019620000}"/>
    <cellStyle name="Normal 3 2 2 4 2 3" xfId="6624" xr:uid="{00000000-0005-0000-0000-00001A620000}"/>
    <cellStyle name="Normal 3 2 2 4 2 3 2" xfId="23820" xr:uid="{00000000-0005-0000-0000-00001B620000}"/>
    <cellStyle name="Normal 3 2 2 4 2 4" xfId="20663" xr:uid="{00000000-0005-0000-0000-00001C620000}"/>
    <cellStyle name="Normal 3 2 2 4 2 5" xfId="13419" xr:uid="{00000000-0005-0000-0000-00001D620000}"/>
    <cellStyle name="Normal 3 2 2 4 3" xfId="8647" xr:uid="{00000000-0005-0000-0000-00001E620000}"/>
    <cellStyle name="Normal 3 2 2 4 3 2" xfId="25843" xr:uid="{00000000-0005-0000-0000-00001F620000}"/>
    <cellStyle name="Normal 3 2 2 4 3 3" xfId="15442" xr:uid="{00000000-0005-0000-0000-000020620000}"/>
    <cellStyle name="Normal 3 2 2 4 4" xfId="5039" xr:uid="{00000000-0005-0000-0000-000021620000}"/>
    <cellStyle name="Normal 3 2 2 4 4 2" xfId="22235" xr:uid="{00000000-0005-0000-0000-000022620000}"/>
    <cellStyle name="Normal 3 2 2 4 5" xfId="19078" xr:uid="{00000000-0005-0000-0000-000023620000}"/>
    <cellStyle name="Normal 3 2 2 4 6" xfId="11834" xr:uid="{00000000-0005-0000-0000-000024620000}"/>
    <cellStyle name="Normal 3 2 2 5" xfId="2237" xr:uid="{00000000-0005-0000-0000-000025620000}"/>
    <cellStyle name="Normal 3 2 2 5 2" xfId="9003" xr:uid="{00000000-0005-0000-0000-000026620000}"/>
    <cellStyle name="Normal 3 2 2 5 2 2" xfId="26199" xr:uid="{00000000-0005-0000-0000-000027620000}"/>
    <cellStyle name="Normal 3 2 2 5 2 3" xfId="15798" xr:uid="{00000000-0005-0000-0000-000028620000}"/>
    <cellStyle name="Normal 3 2 2 5 3" xfId="5395" xr:uid="{00000000-0005-0000-0000-000029620000}"/>
    <cellStyle name="Normal 3 2 2 5 3 2" xfId="22591" xr:uid="{00000000-0005-0000-0000-00002A620000}"/>
    <cellStyle name="Normal 3 2 2 5 4" xfId="19434" xr:uid="{00000000-0005-0000-0000-00002B620000}"/>
    <cellStyle name="Normal 3 2 2 5 5" xfId="12190" xr:uid="{00000000-0005-0000-0000-00002C620000}"/>
    <cellStyle name="Normal 3 2 2 6" xfId="654" xr:uid="{00000000-0005-0000-0000-00002D620000}"/>
    <cellStyle name="Normal 3 2 2 6 2" xfId="7423" xr:uid="{00000000-0005-0000-0000-00002E620000}"/>
    <cellStyle name="Normal 3 2 2 6 2 2" xfId="24619" xr:uid="{00000000-0005-0000-0000-00002F620000}"/>
    <cellStyle name="Normal 3 2 2 6 3" xfId="17854" xr:uid="{00000000-0005-0000-0000-000030620000}"/>
    <cellStyle name="Normal 3 2 2 6 4" xfId="14218" xr:uid="{00000000-0005-0000-0000-000031620000}"/>
    <cellStyle name="Normal 3 2 2 7" xfId="7056" xr:uid="{00000000-0005-0000-0000-000032620000}"/>
    <cellStyle name="Normal 3 2 2 7 2" xfId="24252" xr:uid="{00000000-0005-0000-0000-000033620000}"/>
    <cellStyle name="Normal 3 2 2 7 3" xfId="13851" xr:uid="{00000000-0005-0000-0000-000034620000}"/>
    <cellStyle name="Normal 3 2 2 8" xfId="3815" xr:uid="{00000000-0005-0000-0000-000035620000}"/>
    <cellStyle name="Normal 3 2 2 8 2" xfId="21011" xr:uid="{00000000-0005-0000-0000-000036620000}"/>
    <cellStyle name="Normal 3 2 2 9" xfId="17487" xr:uid="{00000000-0005-0000-0000-000037620000}"/>
    <cellStyle name="Normal 3 2 3" xfId="385" xr:uid="{00000000-0005-0000-0000-000038620000}"/>
    <cellStyle name="Normal 3 2 3 10" xfId="27920" xr:uid="{00000000-0005-0000-0000-000039620000}"/>
    <cellStyle name="Normal 3 2 3 11" xfId="10708" xr:uid="{00000000-0005-0000-0000-00003A620000}"/>
    <cellStyle name="Normal 3 2 3 2" xfId="1160" xr:uid="{00000000-0005-0000-0000-00003B620000}"/>
    <cellStyle name="Normal 3 2 3 2 2" xfId="2773" xr:uid="{00000000-0005-0000-0000-00003C620000}"/>
    <cellStyle name="Normal 3 2 3 2 2 2" xfId="9538" xr:uid="{00000000-0005-0000-0000-00003D620000}"/>
    <cellStyle name="Normal 3 2 3 2 2 2 2" xfId="26734" xr:uid="{00000000-0005-0000-0000-00003E620000}"/>
    <cellStyle name="Normal 3 2 3 2 2 2 3" xfId="16333" xr:uid="{00000000-0005-0000-0000-00003F620000}"/>
    <cellStyle name="Normal 3 2 3 2 2 3" xfId="5930" xr:uid="{00000000-0005-0000-0000-000040620000}"/>
    <cellStyle name="Normal 3 2 3 2 2 3 2" xfId="23126" xr:uid="{00000000-0005-0000-0000-000041620000}"/>
    <cellStyle name="Normal 3 2 3 2 2 4" xfId="19969" xr:uid="{00000000-0005-0000-0000-000042620000}"/>
    <cellStyle name="Normal 3 2 3 2 2 5" xfId="12725" xr:uid="{00000000-0005-0000-0000-000043620000}"/>
    <cellStyle name="Normal 3 2 3 2 3" xfId="7929" xr:uid="{00000000-0005-0000-0000-000044620000}"/>
    <cellStyle name="Normal 3 2 3 2 3 2" xfId="25125" xr:uid="{00000000-0005-0000-0000-000045620000}"/>
    <cellStyle name="Normal 3 2 3 2 3 3" xfId="14724" xr:uid="{00000000-0005-0000-0000-000046620000}"/>
    <cellStyle name="Normal 3 2 3 2 4" xfId="4321" xr:uid="{00000000-0005-0000-0000-000047620000}"/>
    <cellStyle name="Normal 3 2 3 2 4 2" xfId="21517" xr:uid="{00000000-0005-0000-0000-000048620000}"/>
    <cellStyle name="Normal 3 2 3 2 5" xfId="18360" xr:uid="{00000000-0005-0000-0000-000049620000}"/>
    <cellStyle name="Normal 3 2 3 2 6" xfId="11116" xr:uid="{00000000-0005-0000-0000-00004A620000}"/>
    <cellStyle name="Normal 3 2 3 3" xfId="1568" xr:uid="{00000000-0005-0000-0000-00004B620000}"/>
    <cellStyle name="Normal 3 2 3 3 2" xfId="3169" xr:uid="{00000000-0005-0000-0000-00004C620000}"/>
    <cellStyle name="Normal 3 2 3 3 2 2" xfId="9934" xr:uid="{00000000-0005-0000-0000-00004D620000}"/>
    <cellStyle name="Normal 3 2 3 3 2 2 2" xfId="27130" xr:uid="{00000000-0005-0000-0000-00004E620000}"/>
    <cellStyle name="Normal 3 2 3 3 2 2 3" xfId="16729" xr:uid="{00000000-0005-0000-0000-00004F620000}"/>
    <cellStyle name="Normal 3 2 3 3 2 3" xfId="6326" xr:uid="{00000000-0005-0000-0000-000050620000}"/>
    <cellStyle name="Normal 3 2 3 3 2 3 2" xfId="23522" xr:uid="{00000000-0005-0000-0000-000051620000}"/>
    <cellStyle name="Normal 3 2 3 3 2 4" xfId="20365" xr:uid="{00000000-0005-0000-0000-000052620000}"/>
    <cellStyle name="Normal 3 2 3 3 2 5" xfId="13121" xr:uid="{00000000-0005-0000-0000-000053620000}"/>
    <cellStyle name="Normal 3 2 3 3 3" xfId="8337" xr:uid="{00000000-0005-0000-0000-000054620000}"/>
    <cellStyle name="Normal 3 2 3 3 3 2" xfId="25533" xr:uid="{00000000-0005-0000-0000-000055620000}"/>
    <cellStyle name="Normal 3 2 3 3 3 3" xfId="15132" xr:uid="{00000000-0005-0000-0000-000056620000}"/>
    <cellStyle name="Normal 3 2 3 3 4" xfId="4729" xr:uid="{00000000-0005-0000-0000-000057620000}"/>
    <cellStyle name="Normal 3 2 3 3 4 2" xfId="21925" xr:uid="{00000000-0005-0000-0000-000058620000}"/>
    <cellStyle name="Normal 3 2 3 3 5" xfId="18768" xr:uid="{00000000-0005-0000-0000-000059620000}"/>
    <cellStyle name="Normal 3 2 3 3 6" xfId="11524" xr:uid="{00000000-0005-0000-0000-00005A620000}"/>
    <cellStyle name="Normal 3 2 3 4" xfId="1976" xr:uid="{00000000-0005-0000-0000-00005B620000}"/>
    <cellStyle name="Normal 3 2 3 4 2" xfId="3565" xr:uid="{00000000-0005-0000-0000-00005C620000}"/>
    <cellStyle name="Normal 3 2 3 4 2 2" xfId="10330" xr:uid="{00000000-0005-0000-0000-00005D620000}"/>
    <cellStyle name="Normal 3 2 3 4 2 2 2" xfId="27526" xr:uid="{00000000-0005-0000-0000-00005E620000}"/>
    <cellStyle name="Normal 3 2 3 4 2 2 3" xfId="17125" xr:uid="{00000000-0005-0000-0000-00005F620000}"/>
    <cellStyle name="Normal 3 2 3 4 2 3" xfId="6722" xr:uid="{00000000-0005-0000-0000-000060620000}"/>
    <cellStyle name="Normal 3 2 3 4 2 3 2" xfId="23918" xr:uid="{00000000-0005-0000-0000-000061620000}"/>
    <cellStyle name="Normal 3 2 3 4 2 4" xfId="20761" xr:uid="{00000000-0005-0000-0000-000062620000}"/>
    <cellStyle name="Normal 3 2 3 4 2 5" xfId="13517" xr:uid="{00000000-0005-0000-0000-000063620000}"/>
    <cellStyle name="Normal 3 2 3 4 3" xfId="8745" xr:uid="{00000000-0005-0000-0000-000064620000}"/>
    <cellStyle name="Normal 3 2 3 4 3 2" xfId="25941" xr:uid="{00000000-0005-0000-0000-000065620000}"/>
    <cellStyle name="Normal 3 2 3 4 3 3" xfId="15540" xr:uid="{00000000-0005-0000-0000-000066620000}"/>
    <cellStyle name="Normal 3 2 3 4 4" xfId="5137" xr:uid="{00000000-0005-0000-0000-000067620000}"/>
    <cellStyle name="Normal 3 2 3 4 4 2" xfId="22333" xr:uid="{00000000-0005-0000-0000-000068620000}"/>
    <cellStyle name="Normal 3 2 3 4 5" xfId="19176" xr:uid="{00000000-0005-0000-0000-000069620000}"/>
    <cellStyle name="Normal 3 2 3 4 6" xfId="11932" xr:uid="{00000000-0005-0000-0000-00006A620000}"/>
    <cellStyle name="Normal 3 2 3 5" xfId="2335" xr:uid="{00000000-0005-0000-0000-00006B620000}"/>
    <cellStyle name="Normal 3 2 3 5 2" xfId="9101" xr:uid="{00000000-0005-0000-0000-00006C620000}"/>
    <cellStyle name="Normal 3 2 3 5 2 2" xfId="26297" xr:uid="{00000000-0005-0000-0000-00006D620000}"/>
    <cellStyle name="Normal 3 2 3 5 2 3" xfId="15896" xr:uid="{00000000-0005-0000-0000-00006E620000}"/>
    <cellStyle name="Normal 3 2 3 5 3" xfId="5493" xr:uid="{00000000-0005-0000-0000-00006F620000}"/>
    <cellStyle name="Normal 3 2 3 5 3 2" xfId="22689" xr:uid="{00000000-0005-0000-0000-000070620000}"/>
    <cellStyle name="Normal 3 2 3 5 4" xfId="19532" xr:uid="{00000000-0005-0000-0000-000071620000}"/>
    <cellStyle name="Normal 3 2 3 5 5" xfId="12288" xr:uid="{00000000-0005-0000-0000-000072620000}"/>
    <cellStyle name="Normal 3 2 3 6" xfId="752" xr:uid="{00000000-0005-0000-0000-000073620000}"/>
    <cellStyle name="Normal 3 2 3 6 2" xfId="7521" xr:uid="{00000000-0005-0000-0000-000074620000}"/>
    <cellStyle name="Normal 3 2 3 6 2 2" xfId="24717" xr:uid="{00000000-0005-0000-0000-000075620000}"/>
    <cellStyle name="Normal 3 2 3 6 3" xfId="17952" xr:uid="{00000000-0005-0000-0000-000076620000}"/>
    <cellStyle name="Normal 3 2 3 6 4" xfId="14316" xr:uid="{00000000-0005-0000-0000-000077620000}"/>
    <cellStyle name="Normal 3 2 3 7" xfId="7154" xr:uid="{00000000-0005-0000-0000-000078620000}"/>
    <cellStyle name="Normal 3 2 3 7 2" xfId="24350" xr:uid="{00000000-0005-0000-0000-000079620000}"/>
    <cellStyle name="Normal 3 2 3 7 3" xfId="13949" xr:uid="{00000000-0005-0000-0000-00007A620000}"/>
    <cellStyle name="Normal 3 2 3 8" xfId="3913" xr:uid="{00000000-0005-0000-0000-00007B620000}"/>
    <cellStyle name="Normal 3 2 3 8 2" xfId="21109" xr:uid="{00000000-0005-0000-0000-00007C620000}"/>
    <cellStyle name="Normal 3 2 3 9" xfId="17585" xr:uid="{00000000-0005-0000-0000-00007D620000}"/>
    <cellStyle name="Normal 3 2 4" xfId="201" xr:uid="{00000000-0005-0000-0000-00007E620000}"/>
    <cellStyle name="Normal 3 2 4 2" xfId="1384" xr:uid="{00000000-0005-0000-0000-00007F620000}"/>
    <cellStyle name="Normal 3 2 4 2 2" xfId="2985" xr:uid="{00000000-0005-0000-0000-000080620000}"/>
    <cellStyle name="Normal 3 2 4 2 2 2" xfId="9750" xr:uid="{00000000-0005-0000-0000-000081620000}"/>
    <cellStyle name="Normal 3 2 4 2 2 2 2" xfId="26946" xr:uid="{00000000-0005-0000-0000-000082620000}"/>
    <cellStyle name="Normal 3 2 4 2 2 2 3" xfId="16545" xr:uid="{00000000-0005-0000-0000-000083620000}"/>
    <cellStyle name="Normal 3 2 4 2 2 3" xfId="6142" xr:uid="{00000000-0005-0000-0000-000084620000}"/>
    <cellStyle name="Normal 3 2 4 2 2 3 2" xfId="23338" xr:uid="{00000000-0005-0000-0000-000085620000}"/>
    <cellStyle name="Normal 3 2 4 2 2 4" xfId="20181" xr:uid="{00000000-0005-0000-0000-000086620000}"/>
    <cellStyle name="Normal 3 2 4 2 2 5" xfId="12937" xr:uid="{00000000-0005-0000-0000-000087620000}"/>
    <cellStyle name="Normal 3 2 4 2 3" xfId="8153" xr:uid="{00000000-0005-0000-0000-000088620000}"/>
    <cellStyle name="Normal 3 2 4 2 3 2" xfId="25349" xr:uid="{00000000-0005-0000-0000-000089620000}"/>
    <cellStyle name="Normal 3 2 4 2 3 3" xfId="14948" xr:uid="{00000000-0005-0000-0000-00008A620000}"/>
    <cellStyle name="Normal 3 2 4 2 4" xfId="4545" xr:uid="{00000000-0005-0000-0000-00008B620000}"/>
    <cellStyle name="Normal 3 2 4 2 4 2" xfId="21741" xr:uid="{00000000-0005-0000-0000-00008C620000}"/>
    <cellStyle name="Normal 3 2 4 2 5" xfId="18584" xr:uid="{00000000-0005-0000-0000-00008D620000}"/>
    <cellStyle name="Normal 3 2 4 2 6" xfId="11340" xr:uid="{00000000-0005-0000-0000-00008E620000}"/>
    <cellStyle name="Normal 3 2 4 3" xfId="1792" xr:uid="{00000000-0005-0000-0000-00008F620000}"/>
    <cellStyle name="Normal 3 2 4 3 2" xfId="3381" xr:uid="{00000000-0005-0000-0000-000090620000}"/>
    <cellStyle name="Normal 3 2 4 3 2 2" xfId="10146" xr:uid="{00000000-0005-0000-0000-000091620000}"/>
    <cellStyle name="Normal 3 2 4 3 2 2 2" xfId="27342" xr:uid="{00000000-0005-0000-0000-000092620000}"/>
    <cellStyle name="Normal 3 2 4 3 2 2 3" xfId="16941" xr:uid="{00000000-0005-0000-0000-000093620000}"/>
    <cellStyle name="Normal 3 2 4 3 2 3" xfId="6538" xr:uid="{00000000-0005-0000-0000-000094620000}"/>
    <cellStyle name="Normal 3 2 4 3 2 3 2" xfId="23734" xr:uid="{00000000-0005-0000-0000-000095620000}"/>
    <cellStyle name="Normal 3 2 4 3 2 4" xfId="20577" xr:uid="{00000000-0005-0000-0000-000096620000}"/>
    <cellStyle name="Normal 3 2 4 3 2 5" xfId="13333" xr:uid="{00000000-0005-0000-0000-000097620000}"/>
    <cellStyle name="Normal 3 2 4 3 3" xfId="8561" xr:uid="{00000000-0005-0000-0000-000098620000}"/>
    <cellStyle name="Normal 3 2 4 3 3 2" xfId="25757" xr:uid="{00000000-0005-0000-0000-000099620000}"/>
    <cellStyle name="Normal 3 2 4 3 3 3" xfId="15356" xr:uid="{00000000-0005-0000-0000-00009A620000}"/>
    <cellStyle name="Normal 3 2 4 3 4" xfId="4953" xr:uid="{00000000-0005-0000-0000-00009B620000}"/>
    <cellStyle name="Normal 3 2 4 3 4 2" xfId="22149" xr:uid="{00000000-0005-0000-0000-00009C620000}"/>
    <cellStyle name="Normal 3 2 4 3 5" xfId="18992" xr:uid="{00000000-0005-0000-0000-00009D620000}"/>
    <cellStyle name="Normal 3 2 4 3 6" xfId="11748" xr:uid="{00000000-0005-0000-0000-00009E620000}"/>
    <cellStyle name="Normal 3 2 4 4" xfId="2463" xr:uid="{00000000-0005-0000-0000-00009F620000}"/>
    <cellStyle name="Normal 3 2 4 4 2" xfId="9228" xr:uid="{00000000-0005-0000-0000-0000A0620000}"/>
    <cellStyle name="Normal 3 2 4 4 2 2" xfId="26424" xr:uid="{00000000-0005-0000-0000-0000A1620000}"/>
    <cellStyle name="Normal 3 2 4 4 2 3" xfId="16023" xr:uid="{00000000-0005-0000-0000-0000A2620000}"/>
    <cellStyle name="Normal 3 2 4 4 3" xfId="5620" xr:uid="{00000000-0005-0000-0000-0000A3620000}"/>
    <cellStyle name="Normal 3 2 4 4 3 2" xfId="22816" xr:uid="{00000000-0005-0000-0000-0000A4620000}"/>
    <cellStyle name="Normal 3 2 4 4 4" xfId="19659" xr:uid="{00000000-0005-0000-0000-0000A5620000}"/>
    <cellStyle name="Normal 3 2 4 4 5" xfId="12415" xr:uid="{00000000-0005-0000-0000-0000A6620000}"/>
    <cellStyle name="Normal 3 2 4 5" xfId="976" xr:uid="{00000000-0005-0000-0000-0000A7620000}"/>
    <cellStyle name="Normal 3 2 4 5 2" xfId="7745" xr:uid="{00000000-0005-0000-0000-0000A8620000}"/>
    <cellStyle name="Normal 3 2 4 5 2 2" xfId="24941" xr:uid="{00000000-0005-0000-0000-0000A9620000}"/>
    <cellStyle name="Normal 3 2 4 5 3" xfId="18176" xr:uid="{00000000-0005-0000-0000-0000AA620000}"/>
    <cellStyle name="Normal 3 2 4 5 4" xfId="14540" xr:uid="{00000000-0005-0000-0000-0000AB620000}"/>
    <cellStyle name="Normal 3 2 4 6" xfId="6970" xr:uid="{00000000-0005-0000-0000-0000AC620000}"/>
    <cellStyle name="Normal 3 2 4 6 2" xfId="24166" xr:uid="{00000000-0005-0000-0000-0000AD620000}"/>
    <cellStyle name="Normal 3 2 4 6 3" xfId="13765" xr:uid="{00000000-0005-0000-0000-0000AE620000}"/>
    <cellStyle name="Normal 3 2 4 7" xfId="4137" xr:uid="{00000000-0005-0000-0000-0000AF620000}"/>
    <cellStyle name="Normal 3 2 4 7 2" xfId="21333" xr:uid="{00000000-0005-0000-0000-0000B0620000}"/>
    <cellStyle name="Normal 3 2 4 8" xfId="17401" xr:uid="{00000000-0005-0000-0000-0000B1620000}"/>
    <cellStyle name="Normal 3 2 4 9" xfId="10932" xr:uid="{00000000-0005-0000-0000-0000B2620000}"/>
    <cellStyle name="Normal 3 2 5" xfId="864" xr:uid="{00000000-0005-0000-0000-0000B3620000}"/>
    <cellStyle name="Normal 3 2 5 2" xfId="2562" xr:uid="{00000000-0005-0000-0000-0000B4620000}"/>
    <cellStyle name="Normal 3 2 5 2 2" xfId="9327" xr:uid="{00000000-0005-0000-0000-0000B5620000}"/>
    <cellStyle name="Normal 3 2 5 2 2 2" xfId="26523" xr:uid="{00000000-0005-0000-0000-0000B6620000}"/>
    <cellStyle name="Normal 3 2 5 2 2 3" xfId="16122" xr:uid="{00000000-0005-0000-0000-0000B7620000}"/>
    <cellStyle name="Normal 3 2 5 2 3" xfId="5719" xr:uid="{00000000-0005-0000-0000-0000B8620000}"/>
    <cellStyle name="Normal 3 2 5 2 3 2" xfId="22915" xr:uid="{00000000-0005-0000-0000-0000B9620000}"/>
    <cellStyle name="Normal 3 2 5 2 4" xfId="19758" xr:uid="{00000000-0005-0000-0000-0000BA620000}"/>
    <cellStyle name="Normal 3 2 5 2 5" xfId="12514" xr:uid="{00000000-0005-0000-0000-0000BB620000}"/>
    <cellStyle name="Normal 3 2 5 3" xfId="7633" xr:uid="{00000000-0005-0000-0000-0000BC620000}"/>
    <cellStyle name="Normal 3 2 5 3 2" xfId="24829" xr:uid="{00000000-0005-0000-0000-0000BD620000}"/>
    <cellStyle name="Normal 3 2 5 3 3" xfId="14428" xr:uid="{00000000-0005-0000-0000-0000BE620000}"/>
    <cellStyle name="Normal 3 2 5 4" xfId="4025" xr:uid="{00000000-0005-0000-0000-0000BF620000}"/>
    <cellStyle name="Normal 3 2 5 4 2" xfId="21221" xr:uid="{00000000-0005-0000-0000-0000C0620000}"/>
    <cellStyle name="Normal 3 2 5 5" xfId="18064" xr:uid="{00000000-0005-0000-0000-0000C1620000}"/>
    <cellStyle name="Normal 3 2 5 6" xfId="10820" xr:uid="{00000000-0005-0000-0000-0000C2620000}"/>
    <cellStyle name="Normal 3 2 6" xfId="1272" xr:uid="{00000000-0005-0000-0000-0000C3620000}"/>
    <cellStyle name="Normal 3 2 6 2" xfId="2873" xr:uid="{00000000-0005-0000-0000-0000C4620000}"/>
    <cellStyle name="Normal 3 2 6 2 2" xfId="9638" xr:uid="{00000000-0005-0000-0000-0000C5620000}"/>
    <cellStyle name="Normal 3 2 6 2 2 2" xfId="26834" xr:uid="{00000000-0005-0000-0000-0000C6620000}"/>
    <cellStyle name="Normal 3 2 6 2 2 3" xfId="16433" xr:uid="{00000000-0005-0000-0000-0000C7620000}"/>
    <cellStyle name="Normal 3 2 6 2 3" xfId="6030" xr:uid="{00000000-0005-0000-0000-0000C8620000}"/>
    <cellStyle name="Normal 3 2 6 2 3 2" xfId="23226" xr:uid="{00000000-0005-0000-0000-0000C9620000}"/>
    <cellStyle name="Normal 3 2 6 2 4" xfId="20069" xr:uid="{00000000-0005-0000-0000-0000CA620000}"/>
    <cellStyle name="Normal 3 2 6 2 5" xfId="12825" xr:uid="{00000000-0005-0000-0000-0000CB620000}"/>
    <cellStyle name="Normal 3 2 6 3" xfId="8041" xr:uid="{00000000-0005-0000-0000-0000CC620000}"/>
    <cellStyle name="Normal 3 2 6 3 2" xfId="25237" xr:uid="{00000000-0005-0000-0000-0000CD620000}"/>
    <cellStyle name="Normal 3 2 6 3 3" xfId="14836" xr:uid="{00000000-0005-0000-0000-0000CE620000}"/>
    <cellStyle name="Normal 3 2 6 4" xfId="4433" xr:uid="{00000000-0005-0000-0000-0000CF620000}"/>
    <cellStyle name="Normal 3 2 6 4 2" xfId="21629" xr:uid="{00000000-0005-0000-0000-0000D0620000}"/>
    <cellStyle name="Normal 3 2 6 5" xfId="18472" xr:uid="{00000000-0005-0000-0000-0000D1620000}"/>
    <cellStyle name="Normal 3 2 6 6" xfId="11228" xr:uid="{00000000-0005-0000-0000-0000D2620000}"/>
    <cellStyle name="Normal 3 2 7" xfId="1680" xr:uid="{00000000-0005-0000-0000-0000D3620000}"/>
    <cellStyle name="Normal 3 2 7 2" xfId="3269" xr:uid="{00000000-0005-0000-0000-0000D4620000}"/>
    <cellStyle name="Normal 3 2 7 2 2" xfId="10034" xr:uid="{00000000-0005-0000-0000-0000D5620000}"/>
    <cellStyle name="Normal 3 2 7 2 2 2" xfId="27230" xr:uid="{00000000-0005-0000-0000-0000D6620000}"/>
    <cellStyle name="Normal 3 2 7 2 2 3" xfId="16829" xr:uid="{00000000-0005-0000-0000-0000D7620000}"/>
    <cellStyle name="Normal 3 2 7 2 3" xfId="6426" xr:uid="{00000000-0005-0000-0000-0000D8620000}"/>
    <cellStyle name="Normal 3 2 7 2 3 2" xfId="23622" xr:uid="{00000000-0005-0000-0000-0000D9620000}"/>
    <cellStyle name="Normal 3 2 7 2 4" xfId="20465" xr:uid="{00000000-0005-0000-0000-0000DA620000}"/>
    <cellStyle name="Normal 3 2 7 2 5" xfId="13221" xr:uid="{00000000-0005-0000-0000-0000DB620000}"/>
    <cellStyle name="Normal 3 2 7 3" xfId="8449" xr:uid="{00000000-0005-0000-0000-0000DC620000}"/>
    <cellStyle name="Normal 3 2 7 3 2" xfId="25645" xr:uid="{00000000-0005-0000-0000-0000DD620000}"/>
    <cellStyle name="Normal 3 2 7 3 3" xfId="15244" xr:uid="{00000000-0005-0000-0000-0000DE620000}"/>
    <cellStyle name="Normal 3 2 7 4" xfId="4841" xr:uid="{00000000-0005-0000-0000-0000DF620000}"/>
    <cellStyle name="Normal 3 2 7 4 2" xfId="22037" xr:uid="{00000000-0005-0000-0000-0000E0620000}"/>
    <cellStyle name="Normal 3 2 7 5" xfId="18880" xr:uid="{00000000-0005-0000-0000-0000E1620000}"/>
    <cellStyle name="Normal 3 2 7 6" xfId="11636" xr:uid="{00000000-0005-0000-0000-0000E2620000}"/>
    <cellStyle name="Normal 3 2 8" xfId="2151" xr:uid="{00000000-0005-0000-0000-0000E3620000}"/>
    <cellStyle name="Normal 3 2 8 2" xfId="8917" xr:uid="{00000000-0005-0000-0000-0000E4620000}"/>
    <cellStyle name="Normal 3 2 8 2 2" xfId="26113" xr:uid="{00000000-0005-0000-0000-0000E5620000}"/>
    <cellStyle name="Normal 3 2 8 2 3" xfId="15712" xr:uid="{00000000-0005-0000-0000-0000E6620000}"/>
    <cellStyle name="Normal 3 2 8 3" xfId="5309" xr:uid="{00000000-0005-0000-0000-0000E7620000}"/>
    <cellStyle name="Normal 3 2 8 3 2" xfId="22505" xr:uid="{00000000-0005-0000-0000-0000E8620000}"/>
    <cellStyle name="Normal 3 2 8 4" xfId="19348" xr:uid="{00000000-0005-0000-0000-0000E9620000}"/>
    <cellStyle name="Normal 3 2 8 5" xfId="12104" xr:uid="{00000000-0005-0000-0000-0000EA620000}"/>
    <cellStyle name="Normal 3 2 9" xfId="568" xr:uid="{00000000-0005-0000-0000-0000EB620000}"/>
    <cellStyle name="Normal 3 2 9 2" xfId="7337" xr:uid="{00000000-0005-0000-0000-0000EC620000}"/>
    <cellStyle name="Normal 3 2 9 2 2" xfId="24533" xr:uid="{00000000-0005-0000-0000-0000ED620000}"/>
    <cellStyle name="Normal 3 2 9 3" xfId="17768" xr:uid="{00000000-0005-0000-0000-0000EE620000}"/>
    <cellStyle name="Normal 3 2 9 4" xfId="14132" xr:uid="{00000000-0005-0000-0000-0000EF620000}"/>
    <cellStyle name="Normal 3 3" xfId="111" xr:uid="{00000000-0005-0000-0000-0000F0620000}"/>
    <cellStyle name="Normal 3 3 10" xfId="6886" xr:uid="{00000000-0005-0000-0000-0000F1620000}"/>
    <cellStyle name="Normal 3 3 10 2" xfId="24082" xr:uid="{00000000-0005-0000-0000-0000F2620000}"/>
    <cellStyle name="Normal 3 3 10 3" xfId="13681" xr:uid="{00000000-0005-0000-0000-0000F3620000}"/>
    <cellStyle name="Normal 3 3 11" xfId="3757" xr:uid="{00000000-0005-0000-0000-0000F4620000}"/>
    <cellStyle name="Normal 3 3 11 2" xfId="20953" xr:uid="{00000000-0005-0000-0000-0000F5620000}"/>
    <cellStyle name="Normal 3 3 12" xfId="17317" xr:uid="{00000000-0005-0000-0000-0000F6620000}"/>
    <cellStyle name="Normal 3 3 13" xfId="27764" xr:uid="{00000000-0005-0000-0000-0000F7620000}"/>
    <cellStyle name="Normal 3 3 14" xfId="10552" xr:uid="{00000000-0005-0000-0000-0000F8620000}"/>
    <cellStyle name="Normal 3 3 2" xfId="315" xr:uid="{00000000-0005-0000-0000-0000F9620000}"/>
    <cellStyle name="Normal 3 3 2 10" xfId="27850" xr:uid="{00000000-0005-0000-0000-0000FA620000}"/>
    <cellStyle name="Normal 3 3 2 11" xfId="10638" xr:uid="{00000000-0005-0000-0000-0000FB620000}"/>
    <cellStyle name="Normal 3 3 2 2" xfId="1090" xr:uid="{00000000-0005-0000-0000-0000FC620000}"/>
    <cellStyle name="Normal 3 3 2 2 2" xfId="2703" xr:uid="{00000000-0005-0000-0000-0000FD620000}"/>
    <cellStyle name="Normal 3 3 2 2 2 2" xfId="9468" xr:uid="{00000000-0005-0000-0000-0000FE620000}"/>
    <cellStyle name="Normal 3 3 2 2 2 2 2" xfId="26664" xr:uid="{00000000-0005-0000-0000-0000FF620000}"/>
    <cellStyle name="Normal 3 3 2 2 2 2 3" xfId="16263" xr:uid="{00000000-0005-0000-0000-000000630000}"/>
    <cellStyle name="Normal 3 3 2 2 2 3" xfId="5860" xr:uid="{00000000-0005-0000-0000-000001630000}"/>
    <cellStyle name="Normal 3 3 2 2 2 3 2" xfId="23056" xr:uid="{00000000-0005-0000-0000-000002630000}"/>
    <cellStyle name="Normal 3 3 2 2 2 4" xfId="19899" xr:uid="{00000000-0005-0000-0000-000003630000}"/>
    <cellStyle name="Normal 3 3 2 2 2 5" xfId="12655" xr:uid="{00000000-0005-0000-0000-000004630000}"/>
    <cellStyle name="Normal 3 3 2 2 3" xfId="7859" xr:uid="{00000000-0005-0000-0000-000005630000}"/>
    <cellStyle name="Normal 3 3 2 2 3 2" xfId="25055" xr:uid="{00000000-0005-0000-0000-000006630000}"/>
    <cellStyle name="Normal 3 3 2 2 3 3" xfId="14654" xr:uid="{00000000-0005-0000-0000-000007630000}"/>
    <cellStyle name="Normal 3 3 2 2 4" xfId="4251" xr:uid="{00000000-0005-0000-0000-000008630000}"/>
    <cellStyle name="Normal 3 3 2 2 4 2" xfId="21447" xr:uid="{00000000-0005-0000-0000-000009630000}"/>
    <cellStyle name="Normal 3 3 2 2 5" xfId="18290" xr:uid="{00000000-0005-0000-0000-00000A630000}"/>
    <cellStyle name="Normal 3 3 2 2 6" xfId="11046" xr:uid="{00000000-0005-0000-0000-00000B630000}"/>
    <cellStyle name="Normal 3 3 2 3" xfId="1498" xr:uid="{00000000-0005-0000-0000-00000C630000}"/>
    <cellStyle name="Normal 3 3 2 3 2" xfId="3099" xr:uid="{00000000-0005-0000-0000-00000D630000}"/>
    <cellStyle name="Normal 3 3 2 3 2 2" xfId="9864" xr:uid="{00000000-0005-0000-0000-00000E630000}"/>
    <cellStyle name="Normal 3 3 2 3 2 2 2" xfId="27060" xr:uid="{00000000-0005-0000-0000-00000F630000}"/>
    <cellStyle name="Normal 3 3 2 3 2 2 3" xfId="16659" xr:uid="{00000000-0005-0000-0000-000010630000}"/>
    <cellStyle name="Normal 3 3 2 3 2 3" xfId="6256" xr:uid="{00000000-0005-0000-0000-000011630000}"/>
    <cellStyle name="Normal 3 3 2 3 2 3 2" xfId="23452" xr:uid="{00000000-0005-0000-0000-000012630000}"/>
    <cellStyle name="Normal 3 3 2 3 2 4" xfId="20295" xr:uid="{00000000-0005-0000-0000-000013630000}"/>
    <cellStyle name="Normal 3 3 2 3 2 5" xfId="13051" xr:uid="{00000000-0005-0000-0000-000014630000}"/>
    <cellStyle name="Normal 3 3 2 3 3" xfId="8267" xr:uid="{00000000-0005-0000-0000-000015630000}"/>
    <cellStyle name="Normal 3 3 2 3 3 2" xfId="25463" xr:uid="{00000000-0005-0000-0000-000016630000}"/>
    <cellStyle name="Normal 3 3 2 3 3 3" xfId="15062" xr:uid="{00000000-0005-0000-0000-000017630000}"/>
    <cellStyle name="Normal 3 3 2 3 4" xfId="4659" xr:uid="{00000000-0005-0000-0000-000018630000}"/>
    <cellStyle name="Normal 3 3 2 3 4 2" xfId="21855" xr:uid="{00000000-0005-0000-0000-000019630000}"/>
    <cellStyle name="Normal 3 3 2 3 5" xfId="18698" xr:uid="{00000000-0005-0000-0000-00001A630000}"/>
    <cellStyle name="Normal 3 3 2 3 6" xfId="11454" xr:uid="{00000000-0005-0000-0000-00001B630000}"/>
    <cellStyle name="Normal 3 3 2 4" xfId="1906" xr:uid="{00000000-0005-0000-0000-00001C630000}"/>
    <cellStyle name="Normal 3 3 2 4 2" xfId="3495" xr:uid="{00000000-0005-0000-0000-00001D630000}"/>
    <cellStyle name="Normal 3 3 2 4 2 2" xfId="10260" xr:uid="{00000000-0005-0000-0000-00001E630000}"/>
    <cellStyle name="Normal 3 3 2 4 2 2 2" xfId="27456" xr:uid="{00000000-0005-0000-0000-00001F630000}"/>
    <cellStyle name="Normal 3 3 2 4 2 2 3" xfId="17055" xr:uid="{00000000-0005-0000-0000-000020630000}"/>
    <cellStyle name="Normal 3 3 2 4 2 3" xfId="6652" xr:uid="{00000000-0005-0000-0000-000021630000}"/>
    <cellStyle name="Normal 3 3 2 4 2 3 2" xfId="23848" xr:uid="{00000000-0005-0000-0000-000022630000}"/>
    <cellStyle name="Normal 3 3 2 4 2 4" xfId="20691" xr:uid="{00000000-0005-0000-0000-000023630000}"/>
    <cellStyle name="Normal 3 3 2 4 2 5" xfId="13447" xr:uid="{00000000-0005-0000-0000-000024630000}"/>
    <cellStyle name="Normal 3 3 2 4 3" xfId="8675" xr:uid="{00000000-0005-0000-0000-000025630000}"/>
    <cellStyle name="Normal 3 3 2 4 3 2" xfId="25871" xr:uid="{00000000-0005-0000-0000-000026630000}"/>
    <cellStyle name="Normal 3 3 2 4 3 3" xfId="15470" xr:uid="{00000000-0005-0000-0000-000027630000}"/>
    <cellStyle name="Normal 3 3 2 4 4" xfId="5067" xr:uid="{00000000-0005-0000-0000-000028630000}"/>
    <cellStyle name="Normal 3 3 2 4 4 2" xfId="22263" xr:uid="{00000000-0005-0000-0000-000029630000}"/>
    <cellStyle name="Normal 3 3 2 4 5" xfId="19106" xr:uid="{00000000-0005-0000-0000-00002A630000}"/>
    <cellStyle name="Normal 3 3 2 4 6" xfId="11862" xr:uid="{00000000-0005-0000-0000-00002B630000}"/>
    <cellStyle name="Normal 3 3 2 5" xfId="2265" xr:uid="{00000000-0005-0000-0000-00002C630000}"/>
    <cellStyle name="Normal 3 3 2 5 2" xfId="9031" xr:uid="{00000000-0005-0000-0000-00002D630000}"/>
    <cellStyle name="Normal 3 3 2 5 2 2" xfId="26227" xr:uid="{00000000-0005-0000-0000-00002E630000}"/>
    <cellStyle name="Normal 3 3 2 5 2 3" xfId="15826" xr:uid="{00000000-0005-0000-0000-00002F630000}"/>
    <cellStyle name="Normal 3 3 2 5 3" xfId="5423" xr:uid="{00000000-0005-0000-0000-000030630000}"/>
    <cellStyle name="Normal 3 3 2 5 3 2" xfId="22619" xr:uid="{00000000-0005-0000-0000-000031630000}"/>
    <cellStyle name="Normal 3 3 2 5 4" xfId="19462" xr:uid="{00000000-0005-0000-0000-000032630000}"/>
    <cellStyle name="Normal 3 3 2 5 5" xfId="12218" xr:uid="{00000000-0005-0000-0000-000033630000}"/>
    <cellStyle name="Normal 3 3 2 6" xfId="682" xr:uid="{00000000-0005-0000-0000-000034630000}"/>
    <cellStyle name="Normal 3 3 2 6 2" xfId="7451" xr:uid="{00000000-0005-0000-0000-000035630000}"/>
    <cellStyle name="Normal 3 3 2 6 2 2" xfId="24647" xr:uid="{00000000-0005-0000-0000-000036630000}"/>
    <cellStyle name="Normal 3 3 2 6 3" xfId="17882" xr:uid="{00000000-0005-0000-0000-000037630000}"/>
    <cellStyle name="Normal 3 3 2 6 4" xfId="14246" xr:uid="{00000000-0005-0000-0000-000038630000}"/>
    <cellStyle name="Normal 3 3 2 7" xfId="7084" xr:uid="{00000000-0005-0000-0000-000039630000}"/>
    <cellStyle name="Normal 3 3 2 7 2" xfId="24280" xr:uid="{00000000-0005-0000-0000-00003A630000}"/>
    <cellStyle name="Normal 3 3 2 7 3" xfId="13879" xr:uid="{00000000-0005-0000-0000-00003B630000}"/>
    <cellStyle name="Normal 3 3 2 8" xfId="3843" xr:uid="{00000000-0005-0000-0000-00003C630000}"/>
    <cellStyle name="Normal 3 3 2 8 2" xfId="21039" xr:uid="{00000000-0005-0000-0000-00003D630000}"/>
    <cellStyle name="Normal 3 3 2 9" xfId="17515" xr:uid="{00000000-0005-0000-0000-00003E630000}"/>
    <cellStyle name="Normal 3 3 3" xfId="413" xr:uid="{00000000-0005-0000-0000-00003F630000}"/>
    <cellStyle name="Normal 3 3 3 10" xfId="27948" xr:uid="{00000000-0005-0000-0000-000040630000}"/>
    <cellStyle name="Normal 3 3 3 11" xfId="10736" xr:uid="{00000000-0005-0000-0000-000041630000}"/>
    <cellStyle name="Normal 3 3 3 2" xfId="1188" xr:uid="{00000000-0005-0000-0000-000042630000}"/>
    <cellStyle name="Normal 3 3 3 2 2" xfId="2801" xr:uid="{00000000-0005-0000-0000-000043630000}"/>
    <cellStyle name="Normal 3 3 3 2 2 2" xfId="9566" xr:uid="{00000000-0005-0000-0000-000044630000}"/>
    <cellStyle name="Normal 3 3 3 2 2 2 2" xfId="26762" xr:uid="{00000000-0005-0000-0000-000045630000}"/>
    <cellStyle name="Normal 3 3 3 2 2 2 3" xfId="16361" xr:uid="{00000000-0005-0000-0000-000046630000}"/>
    <cellStyle name="Normal 3 3 3 2 2 3" xfId="5958" xr:uid="{00000000-0005-0000-0000-000047630000}"/>
    <cellStyle name="Normal 3 3 3 2 2 3 2" xfId="23154" xr:uid="{00000000-0005-0000-0000-000048630000}"/>
    <cellStyle name="Normal 3 3 3 2 2 4" xfId="19997" xr:uid="{00000000-0005-0000-0000-000049630000}"/>
    <cellStyle name="Normal 3 3 3 2 2 5" xfId="12753" xr:uid="{00000000-0005-0000-0000-00004A630000}"/>
    <cellStyle name="Normal 3 3 3 2 3" xfId="7957" xr:uid="{00000000-0005-0000-0000-00004B630000}"/>
    <cellStyle name="Normal 3 3 3 2 3 2" xfId="25153" xr:uid="{00000000-0005-0000-0000-00004C630000}"/>
    <cellStyle name="Normal 3 3 3 2 3 3" xfId="14752" xr:uid="{00000000-0005-0000-0000-00004D630000}"/>
    <cellStyle name="Normal 3 3 3 2 4" xfId="4349" xr:uid="{00000000-0005-0000-0000-00004E630000}"/>
    <cellStyle name="Normal 3 3 3 2 4 2" xfId="21545" xr:uid="{00000000-0005-0000-0000-00004F630000}"/>
    <cellStyle name="Normal 3 3 3 2 5" xfId="18388" xr:uid="{00000000-0005-0000-0000-000050630000}"/>
    <cellStyle name="Normal 3 3 3 2 6" xfId="11144" xr:uid="{00000000-0005-0000-0000-000051630000}"/>
    <cellStyle name="Normal 3 3 3 3" xfId="1596" xr:uid="{00000000-0005-0000-0000-000052630000}"/>
    <cellStyle name="Normal 3 3 3 3 2" xfId="3197" xr:uid="{00000000-0005-0000-0000-000053630000}"/>
    <cellStyle name="Normal 3 3 3 3 2 2" xfId="9962" xr:uid="{00000000-0005-0000-0000-000054630000}"/>
    <cellStyle name="Normal 3 3 3 3 2 2 2" xfId="27158" xr:uid="{00000000-0005-0000-0000-000055630000}"/>
    <cellStyle name="Normal 3 3 3 3 2 2 3" xfId="16757" xr:uid="{00000000-0005-0000-0000-000056630000}"/>
    <cellStyle name="Normal 3 3 3 3 2 3" xfId="6354" xr:uid="{00000000-0005-0000-0000-000057630000}"/>
    <cellStyle name="Normal 3 3 3 3 2 3 2" xfId="23550" xr:uid="{00000000-0005-0000-0000-000058630000}"/>
    <cellStyle name="Normal 3 3 3 3 2 4" xfId="20393" xr:uid="{00000000-0005-0000-0000-000059630000}"/>
    <cellStyle name="Normal 3 3 3 3 2 5" xfId="13149" xr:uid="{00000000-0005-0000-0000-00005A630000}"/>
    <cellStyle name="Normal 3 3 3 3 3" xfId="8365" xr:uid="{00000000-0005-0000-0000-00005B630000}"/>
    <cellStyle name="Normal 3 3 3 3 3 2" xfId="25561" xr:uid="{00000000-0005-0000-0000-00005C630000}"/>
    <cellStyle name="Normal 3 3 3 3 3 3" xfId="15160" xr:uid="{00000000-0005-0000-0000-00005D630000}"/>
    <cellStyle name="Normal 3 3 3 3 4" xfId="4757" xr:uid="{00000000-0005-0000-0000-00005E630000}"/>
    <cellStyle name="Normal 3 3 3 3 4 2" xfId="21953" xr:uid="{00000000-0005-0000-0000-00005F630000}"/>
    <cellStyle name="Normal 3 3 3 3 5" xfId="18796" xr:uid="{00000000-0005-0000-0000-000060630000}"/>
    <cellStyle name="Normal 3 3 3 3 6" xfId="11552" xr:uid="{00000000-0005-0000-0000-000061630000}"/>
    <cellStyle name="Normal 3 3 3 4" xfId="2004" xr:uid="{00000000-0005-0000-0000-000062630000}"/>
    <cellStyle name="Normal 3 3 3 4 2" xfId="3593" xr:uid="{00000000-0005-0000-0000-000063630000}"/>
    <cellStyle name="Normal 3 3 3 4 2 2" xfId="10358" xr:uid="{00000000-0005-0000-0000-000064630000}"/>
    <cellStyle name="Normal 3 3 3 4 2 2 2" xfId="27554" xr:uid="{00000000-0005-0000-0000-000065630000}"/>
    <cellStyle name="Normal 3 3 3 4 2 2 3" xfId="17153" xr:uid="{00000000-0005-0000-0000-000066630000}"/>
    <cellStyle name="Normal 3 3 3 4 2 3" xfId="6750" xr:uid="{00000000-0005-0000-0000-000067630000}"/>
    <cellStyle name="Normal 3 3 3 4 2 3 2" xfId="23946" xr:uid="{00000000-0005-0000-0000-000068630000}"/>
    <cellStyle name="Normal 3 3 3 4 2 4" xfId="20789" xr:uid="{00000000-0005-0000-0000-000069630000}"/>
    <cellStyle name="Normal 3 3 3 4 2 5" xfId="13545" xr:uid="{00000000-0005-0000-0000-00006A630000}"/>
    <cellStyle name="Normal 3 3 3 4 3" xfId="8773" xr:uid="{00000000-0005-0000-0000-00006B630000}"/>
    <cellStyle name="Normal 3 3 3 4 3 2" xfId="25969" xr:uid="{00000000-0005-0000-0000-00006C630000}"/>
    <cellStyle name="Normal 3 3 3 4 3 3" xfId="15568" xr:uid="{00000000-0005-0000-0000-00006D630000}"/>
    <cellStyle name="Normal 3 3 3 4 4" xfId="5165" xr:uid="{00000000-0005-0000-0000-00006E630000}"/>
    <cellStyle name="Normal 3 3 3 4 4 2" xfId="22361" xr:uid="{00000000-0005-0000-0000-00006F630000}"/>
    <cellStyle name="Normal 3 3 3 4 5" xfId="19204" xr:uid="{00000000-0005-0000-0000-000070630000}"/>
    <cellStyle name="Normal 3 3 3 4 6" xfId="11960" xr:uid="{00000000-0005-0000-0000-000071630000}"/>
    <cellStyle name="Normal 3 3 3 5" xfId="2363" xr:uid="{00000000-0005-0000-0000-000072630000}"/>
    <cellStyle name="Normal 3 3 3 5 2" xfId="9129" xr:uid="{00000000-0005-0000-0000-000073630000}"/>
    <cellStyle name="Normal 3 3 3 5 2 2" xfId="26325" xr:uid="{00000000-0005-0000-0000-000074630000}"/>
    <cellStyle name="Normal 3 3 3 5 2 3" xfId="15924" xr:uid="{00000000-0005-0000-0000-000075630000}"/>
    <cellStyle name="Normal 3 3 3 5 3" xfId="5521" xr:uid="{00000000-0005-0000-0000-000076630000}"/>
    <cellStyle name="Normal 3 3 3 5 3 2" xfId="22717" xr:uid="{00000000-0005-0000-0000-000077630000}"/>
    <cellStyle name="Normal 3 3 3 5 4" xfId="19560" xr:uid="{00000000-0005-0000-0000-000078630000}"/>
    <cellStyle name="Normal 3 3 3 5 5" xfId="12316" xr:uid="{00000000-0005-0000-0000-000079630000}"/>
    <cellStyle name="Normal 3 3 3 6" xfId="780" xr:uid="{00000000-0005-0000-0000-00007A630000}"/>
    <cellStyle name="Normal 3 3 3 6 2" xfId="7549" xr:uid="{00000000-0005-0000-0000-00007B630000}"/>
    <cellStyle name="Normal 3 3 3 6 2 2" xfId="24745" xr:uid="{00000000-0005-0000-0000-00007C630000}"/>
    <cellStyle name="Normal 3 3 3 6 3" xfId="17980" xr:uid="{00000000-0005-0000-0000-00007D630000}"/>
    <cellStyle name="Normal 3 3 3 6 4" xfId="14344" xr:uid="{00000000-0005-0000-0000-00007E630000}"/>
    <cellStyle name="Normal 3 3 3 7" xfId="7182" xr:uid="{00000000-0005-0000-0000-00007F630000}"/>
    <cellStyle name="Normal 3 3 3 7 2" xfId="24378" xr:uid="{00000000-0005-0000-0000-000080630000}"/>
    <cellStyle name="Normal 3 3 3 7 3" xfId="13977" xr:uid="{00000000-0005-0000-0000-000081630000}"/>
    <cellStyle name="Normal 3 3 3 8" xfId="3941" xr:uid="{00000000-0005-0000-0000-000082630000}"/>
    <cellStyle name="Normal 3 3 3 8 2" xfId="21137" xr:uid="{00000000-0005-0000-0000-000083630000}"/>
    <cellStyle name="Normal 3 3 3 9" xfId="17613" xr:uid="{00000000-0005-0000-0000-000084630000}"/>
    <cellStyle name="Normal 3 3 4" xfId="229" xr:uid="{00000000-0005-0000-0000-000085630000}"/>
    <cellStyle name="Normal 3 3 4 2" xfId="1412" xr:uid="{00000000-0005-0000-0000-000086630000}"/>
    <cellStyle name="Normal 3 3 4 2 2" xfId="3013" xr:uid="{00000000-0005-0000-0000-000087630000}"/>
    <cellStyle name="Normal 3 3 4 2 2 2" xfId="9778" xr:uid="{00000000-0005-0000-0000-000088630000}"/>
    <cellStyle name="Normal 3 3 4 2 2 2 2" xfId="26974" xr:uid="{00000000-0005-0000-0000-000089630000}"/>
    <cellStyle name="Normal 3 3 4 2 2 2 3" xfId="16573" xr:uid="{00000000-0005-0000-0000-00008A630000}"/>
    <cellStyle name="Normal 3 3 4 2 2 3" xfId="6170" xr:uid="{00000000-0005-0000-0000-00008B630000}"/>
    <cellStyle name="Normal 3 3 4 2 2 3 2" xfId="23366" xr:uid="{00000000-0005-0000-0000-00008C630000}"/>
    <cellStyle name="Normal 3 3 4 2 2 4" xfId="20209" xr:uid="{00000000-0005-0000-0000-00008D630000}"/>
    <cellStyle name="Normal 3 3 4 2 2 5" xfId="12965" xr:uid="{00000000-0005-0000-0000-00008E630000}"/>
    <cellStyle name="Normal 3 3 4 2 3" xfId="8181" xr:uid="{00000000-0005-0000-0000-00008F630000}"/>
    <cellStyle name="Normal 3 3 4 2 3 2" xfId="25377" xr:uid="{00000000-0005-0000-0000-000090630000}"/>
    <cellStyle name="Normal 3 3 4 2 3 3" xfId="14976" xr:uid="{00000000-0005-0000-0000-000091630000}"/>
    <cellStyle name="Normal 3 3 4 2 4" xfId="4573" xr:uid="{00000000-0005-0000-0000-000092630000}"/>
    <cellStyle name="Normal 3 3 4 2 4 2" xfId="21769" xr:uid="{00000000-0005-0000-0000-000093630000}"/>
    <cellStyle name="Normal 3 3 4 2 5" xfId="18612" xr:uid="{00000000-0005-0000-0000-000094630000}"/>
    <cellStyle name="Normal 3 3 4 2 6" xfId="11368" xr:uid="{00000000-0005-0000-0000-000095630000}"/>
    <cellStyle name="Normal 3 3 4 3" xfId="1820" xr:uid="{00000000-0005-0000-0000-000096630000}"/>
    <cellStyle name="Normal 3 3 4 3 2" xfId="3409" xr:uid="{00000000-0005-0000-0000-000097630000}"/>
    <cellStyle name="Normal 3 3 4 3 2 2" xfId="10174" xr:uid="{00000000-0005-0000-0000-000098630000}"/>
    <cellStyle name="Normal 3 3 4 3 2 2 2" xfId="27370" xr:uid="{00000000-0005-0000-0000-000099630000}"/>
    <cellStyle name="Normal 3 3 4 3 2 2 3" xfId="16969" xr:uid="{00000000-0005-0000-0000-00009A630000}"/>
    <cellStyle name="Normal 3 3 4 3 2 3" xfId="6566" xr:uid="{00000000-0005-0000-0000-00009B630000}"/>
    <cellStyle name="Normal 3 3 4 3 2 3 2" xfId="23762" xr:uid="{00000000-0005-0000-0000-00009C630000}"/>
    <cellStyle name="Normal 3 3 4 3 2 4" xfId="20605" xr:uid="{00000000-0005-0000-0000-00009D630000}"/>
    <cellStyle name="Normal 3 3 4 3 2 5" xfId="13361" xr:uid="{00000000-0005-0000-0000-00009E630000}"/>
    <cellStyle name="Normal 3 3 4 3 3" xfId="8589" xr:uid="{00000000-0005-0000-0000-00009F630000}"/>
    <cellStyle name="Normal 3 3 4 3 3 2" xfId="25785" xr:uid="{00000000-0005-0000-0000-0000A0630000}"/>
    <cellStyle name="Normal 3 3 4 3 3 3" xfId="15384" xr:uid="{00000000-0005-0000-0000-0000A1630000}"/>
    <cellStyle name="Normal 3 3 4 3 4" xfId="4981" xr:uid="{00000000-0005-0000-0000-0000A2630000}"/>
    <cellStyle name="Normal 3 3 4 3 4 2" xfId="22177" xr:uid="{00000000-0005-0000-0000-0000A3630000}"/>
    <cellStyle name="Normal 3 3 4 3 5" xfId="19020" xr:uid="{00000000-0005-0000-0000-0000A4630000}"/>
    <cellStyle name="Normal 3 3 4 3 6" xfId="11776" xr:uid="{00000000-0005-0000-0000-0000A5630000}"/>
    <cellStyle name="Normal 3 3 4 4" xfId="2452" xr:uid="{00000000-0005-0000-0000-0000A6630000}"/>
    <cellStyle name="Normal 3 3 4 4 2" xfId="9217" xr:uid="{00000000-0005-0000-0000-0000A7630000}"/>
    <cellStyle name="Normal 3 3 4 4 2 2" xfId="26413" xr:uid="{00000000-0005-0000-0000-0000A8630000}"/>
    <cellStyle name="Normal 3 3 4 4 2 3" xfId="16012" xr:uid="{00000000-0005-0000-0000-0000A9630000}"/>
    <cellStyle name="Normal 3 3 4 4 3" xfId="5609" xr:uid="{00000000-0005-0000-0000-0000AA630000}"/>
    <cellStyle name="Normal 3 3 4 4 3 2" xfId="22805" xr:uid="{00000000-0005-0000-0000-0000AB630000}"/>
    <cellStyle name="Normal 3 3 4 4 4" xfId="19648" xr:uid="{00000000-0005-0000-0000-0000AC630000}"/>
    <cellStyle name="Normal 3 3 4 4 5" xfId="12404" xr:uid="{00000000-0005-0000-0000-0000AD630000}"/>
    <cellStyle name="Normal 3 3 4 5" xfId="1004" xr:uid="{00000000-0005-0000-0000-0000AE630000}"/>
    <cellStyle name="Normal 3 3 4 5 2" xfId="7773" xr:uid="{00000000-0005-0000-0000-0000AF630000}"/>
    <cellStyle name="Normal 3 3 4 5 2 2" xfId="24969" xr:uid="{00000000-0005-0000-0000-0000B0630000}"/>
    <cellStyle name="Normal 3 3 4 5 3" xfId="18204" xr:uid="{00000000-0005-0000-0000-0000B1630000}"/>
    <cellStyle name="Normal 3 3 4 5 4" xfId="14568" xr:uid="{00000000-0005-0000-0000-0000B2630000}"/>
    <cellStyle name="Normal 3 3 4 6" xfId="6998" xr:uid="{00000000-0005-0000-0000-0000B3630000}"/>
    <cellStyle name="Normal 3 3 4 6 2" xfId="24194" xr:uid="{00000000-0005-0000-0000-0000B4630000}"/>
    <cellStyle name="Normal 3 3 4 6 3" xfId="13793" xr:uid="{00000000-0005-0000-0000-0000B5630000}"/>
    <cellStyle name="Normal 3 3 4 7" xfId="4165" xr:uid="{00000000-0005-0000-0000-0000B6630000}"/>
    <cellStyle name="Normal 3 3 4 7 2" xfId="21361" xr:uid="{00000000-0005-0000-0000-0000B7630000}"/>
    <cellStyle name="Normal 3 3 4 8" xfId="17429" xr:uid="{00000000-0005-0000-0000-0000B8630000}"/>
    <cellStyle name="Normal 3 3 4 9" xfId="10960" xr:uid="{00000000-0005-0000-0000-0000B9630000}"/>
    <cellStyle name="Normal 3 3 5" xfId="892" xr:uid="{00000000-0005-0000-0000-0000BA630000}"/>
    <cellStyle name="Normal 3 3 5 2" xfId="2590" xr:uid="{00000000-0005-0000-0000-0000BB630000}"/>
    <cellStyle name="Normal 3 3 5 2 2" xfId="9355" xr:uid="{00000000-0005-0000-0000-0000BC630000}"/>
    <cellStyle name="Normal 3 3 5 2 2 2" xfId="26551" xr:uid="{00000000-0005-0000-0000-0000BD630000}"/>
    <cellStyle name="Normal 3 3 5 2 2 3" xfId="16150" xr:uid="{00000000-0005-0000-0000-0000BE630000}"/>
    <cellStyle name="Normal 3 3 5 2 3" xfId="5747" xr:uid="{00000000-0005-0000-0000-0000BF630000}"/>
    <cellStyle name="Normal 3 3 5 2 3 2" xfId="22943" xr:uid="{00000000-0005-0000-0000-0000C0630000}"/>
    <cellStyle name="Normal 3 3 5 2 4" xfId="19786" xr:uid="{00000000-0005-0000-0000-0000C1630000}"/>
    <cellStyle name="Normal 3 3 5 2 5" xfId="12542" xr:uid="{00000000-0005-0000-0000-0000C2630000}"/>
    <cellStyle name="Normal 3 3 5 3" xfId="7661" xr:uid="{00000000-0005-0000-0000-0000C3630000}"/>
    <cellStyle name="Normal 3 3 5 3 2" xfId="24857" xr:uid="{00000000-0005-0000-0000-0000C4630000}"/>
    <cellStyle name="Normal 3 3 5 3 3" xfId="14456" xr:uid="{00000000-0005-0000-0000-0000C5630000}"/>
    <cellStyle name="Normal 3 3 5 4" xfId="4053" xr:uid="{00000000-0005-0000-0000-0000C6630000}"/>
    <cellStyle name="Normal 3 3 5 4 2" xfId="21249" xr:uid="{00000000-0005-0000-0000-0000C7630000}"/>
    <cellStyle name="Normal 3 3 5 5" xfId="18092" xr:uid="{00000000-0005-0000-0000-0000C8630000}"/>
    <cellStyle name="Normal 3 3 5 6" xfId="10848" xr:uid="{00000000-0005-0000-0000-0000C9630000}"/>
    <cellStyle name="Normal 3 3 6" xfId="1300" xr:uid="{00000000-0005-0000-0000-0000CA630000}"/>
    <cellStyle name="Normal 3 3 6 2" xfId="2901" xr:uid="{00000000-0005-0000-0000-0000CB630000}"/>
    <cellStyle name="Normal 3 3 6 2 2" xfId="9666" xr:uid="{00000000-0005-0000-0000-0000CC630000}"/>
    <cellStyle name="Normal 3 3 6 2 2 2" xfId="26862" xr:uid="{00000000-0005-0000-0000-0000CD630000}"/>
    <cellStyle name="Normal 3 3 6 2 2 3" xfId="16461" xr:uid="{00000000-0005-0000-0000-0000CE630000}"/>
    <cellStyle name="Normal 3 3 6 2 3" xfId="6058" xr:uid="{00000000-0005-0000-0000-0000CF630000}"/>
    <cellStyle name="Normal 3 3 6 2 3 2" xfId="23254" xr:uid="{00000000-0005-0000-0000-0000D0630000}"/>
    <cellStyle name="Normal 3 3 6 2 4" xfId="20097" xr:uid="{00000000-0005-0000-0000-0000D1630000}"/>
    <cellStyle name="Normal 3 3 6 2 5" xfId="12853" xr:uid="{00000000-0005-0000-0000-0000D2630000}"/>
    <cellStyle name="Normal 3 3 6 3" xfId="8069" xr:uid="{00000000-0005-0000-0000-0000D3630000}"/>
    <cellStyle name="Normal 3 3 6 3 2" xfId="25265" xr:uid="{00000000-0005-0000-0000-0000D4630000}"/>
    <cellStyle name="Normal 3 3 6 3 3" xfId="14864" xr:uid="{00000000-0005-0000-0000-0000D5630000}"/>
    <cellStyle name="Normal 3 3 6 4" xfId="4461" xr:uid="{00000000-0005-0000-0000-0000D6630000}"/>
    <cellStyle name="Normal 3 3 6 4 2" xfId="21657" xr:uid="{00000000-0005-0000-0000-0000D7630000}"/>
    <cellStyle name="Normal 3 3 6 5" xfId="18500" xr:uid="{00000000-0005-0000-0000-0000D8630000}"/>
    <cellStyle name="Normal 3 3 6 6" xfId="11256" xr:uid="{00000000-0005-0000-0000-0000D9630000}"/>
    <cellStyle name="Normal 3 3 7" xfId="1708" xr:uid="{00000000-0005-0000-0000-0000DA630000}"/>
    <cellStyle name="Normal 3 3 7 2" xfId="3297" xr:uid="{00000000-0005-0000-0000-0000DB630000}"/>
    <cellStyle name="Normal 3 3 7 2 2" xfId="10062" xr:uid="{00000000-0005-0000-0000-0000DC630000}"/>
    <cellStyle name="Normal 3 3 7 2 2 2" xfId="27258" xr:uid="{00000000-0005-0000-0000-0000DD630000}"/>
    <cellStyle name="Normal 3 3 7 2 2 3" xfId="16857" xr:uid="{00000000-0005-0000-0000-0000DE630000}"/>
    <cellStyle name="Normal 3 3 7 2 3" xfId="6454" xr:uid="{00000000-0005-0000-0000-0000DF630000}"/>
    <cellStyle name="Normal 3 3 7 2 3 2" xfId="23650" xr:uid="{00000000-0005-0000-0000-0000E0630000}"/>
    <cellStyle name="Normal 3 3 7 2 4" xfId="20493" xr:uid="{00000000-0005-0000-0000-0000E1630000}"/>
    <cellStyle name="Normal 3 3 7 2 5" xfId="13249" xr:uid="{00000000-0005-0000-0000-0000E2630000}"/>
    <cellStyle name="Normal 3 3 7 3" xfId="8477" xr:uid="{00000000-0005-0000-0000-0000E3630000}"/>
    <cellStyle name="Normal 3 3 7 3 2" xfId="25673" xr:uid="{00000000-0005-0000-0000-0000E4630000}"/>
    <cellStyle name="Normal 3 3 7 3 3" xfId="15272" xr:uid="{00000000-0005-0000-0000-0000E5630000}"/>
    <cellStyle name="Normal 3 3 7 4" xfId="4869" xr:uid="{00000000-0005-0000-0000-0000E6630000}"/>
    <cellStyle name="Normal 3 3 7 4 2" xfId="22065" xr:uid="{00000000-0005-0000-0000-0000E7630000}"/>
    <cellStyle name="Normal 3 3 7 5" xfId="18908" xr:uid="{00000000-0005-0000-0000-0000E8630000}"/>
    <cellStyle name="Normal 3 3 7 6" xfId="11664" xr:uid="{00000000-0005-0000-0000-0000E9630000}"/>
    <cellStyle name="Normal 3 3 8" xfId="2179" xr:uid="{00000000-0005-0000-0000-0000EA630000}"/>
    <cellStyle name="Normal 3 3 8 2" xfId="8945" xr:uid="{00000000-0005-0000-0000-0000EB630000}"/>
    <cellStyle name="Normal 3 3 8 2 2" xfId="26141" xr:uid="{00000000-0005-0000-0000-0000EC630000}"/>
    <cellStyle name="Normal 3 3 8 2 3" xfId="15740" xr:uid="{00000000-0005-0000-0000-0000ED630000}"/>
    <cellStyle name="Normal 3 3 8 3" xfId="5337" xr:uid="{00000000-0005-0000-0000-0000EE630000}"/>
    <cellStyle name="Normal 3 3 8 3 2" xfId="22533" xr:uid="{00000000-0005-0000-0000-0000EF630000}"/>
    <cellStyle name="Normal 3 3 8 4" xfId="19376" xr:uid="{00000000-0005-0000-0000-0000F0630000}"/>
    <cellStyle name="Normal 3 3 8 5" xfId="12132" xr:uid="{00000000-0005-0000-0000-0000F1630000}"/>
    <cellStyle name="Normal 3 3 9" xfId="596" xr:uid="{00000000-0005-0000-0000-0000F2630000}"/>
    <cellStyle name="Normal 3 3 9 2" xfId="7365" xr:uid="{00000000-0005-0000-0000-0000F3630000}"/>
    <cellStyle name="Normal 3 3 9 2 2" xfId="24561" xr:uid="{00000000-0005-0000-0000-0000F4630000}"/>
    <cellStyle name="Normal 3 3 9 3" xfId="17796" xr:uid="{00000000-0005-0000-0000-0000F5630000}"/>
    <cellStyle name="Normal 3 3 9 4" xfId="14160" xr:uid="{00000000-0005-0000-0000-0000F6630000}"/>
    <cellStyle name="Normal 3 4" xfId="170" xr:uid="{00000000-0005-0000-0000-0000F7630000}"/>
    <cellStyle name="Normal 3 5" xfId="139" xr:uid="{00000000-0005-0000-0000-0000F8630000}"/>
    <cellStyle name="Normal 3 5 2" xfId="1328" xr:uid="{00000000-0005-0000-0000-0000F9630000}"/>
    <cellStyle name="Normal 3 5 2 2" xfId="2929" xr:uid="{00000000-0005-0000-0000-0000FA630000}"/>
    <cellStyle name="Normal 3 5 2 2 2" xfId="9694" xr:uid="{00000000-0005-0000-0000-0000FB630000}"/>
    <cellStyle name="Normal 3 5 2 2 2 2" xfId="26890" xr:uid="{00000000-0005-0000-0000-0000FC630000}"/>
    <cellStyle name="Normal 3 5 2 2 2 3" xfId="16489" xr:uid="{00000000-0005-0000-0000-0000FD630000}"/>
    <cellStyle name="Normal 3 5 2 2 3" xfId="6086" xr:uid="{00000000-0005-0000-0000-0000FE630000}"/>
    <cellStyle name="Normal 3 5 2 2 3 2" xfId="23282" xr:uid="{00000000-0005-0000-0000-0000FF630000}"/>
    <cellStyle name="Normal 3 5 2 2 4" xfId="20125" xr:uid="{00000000-0005-0000-0000-000000640000}"/>
    <cellStyle name="Normal 3 5 2 2 5" xfId="12881" xr:uid="{00000000-0005-0000-0000-000001640000}"/>
    <cellStyle name="Normal 3 5 2 3" xfId="8097" xr:uid="{00000000-0005-0000-0000-000002640000}"/>
    <cellStyle name="Normal 3 5 2 3 2" xfId="25293" xr:uid="{00000000-0005-0000-0000-000003640000}"/>
    <cellStyle name="Normal 3 5 2 3 3" xfId="14892" xr:uid="{00000000-0005-0000-0000-000004640000}"/>
    <cellStyle name="Normal 3 5 2 4" xfId="4489" xr:uid="{00000000-0005-0000-0000-000005640000}"/>
    <cellStyle name="Normal 3 5 2 4 2" xfId="21685" xr:uid="{00000000-0005-0000-0000-000006640000}"/>
    <cellStyle name="Normal 3 5 2 5" xfId="18528" xr:uid="{00000000-0005-0000-0000-000007640000}"/>
    <cellStyle name="Normal 3 5 2 6" xfId="11284" xr:uid="{00000000-0005-0000-0000-000008640000}"/>
    <cellStyle name="Normal 3 5 3" xfId="1736" xr:uid="{00000000-0005-0000-0000-000009640000}"/>
    <cellStyle name="Normal 3 5 3 2" xfId="3325" xr:uid="{00000000-0005-0000-0000-00000A640000}"/>
    <cellStyle name="Normal 3 5 3 2 2" xfId="10090" xr:uid="{00000000-0005-0000-0000-00000B640000}"/>
    <cellStyle name="Normal 3 5 3 2 2 2" xfId="27286" xr:uid="{00000000-0005-0000-0000-00000C640000}"/>
    <cellStyle name="Normal 3 5 3 2 2 3" xfId="16885" xr:uid="{00000000-0005-0000-0000-00000D640000}"/>
    <cellStyle name="Normal 3 5 3 2 3" xfId="6482" xr:uid="{00000000-0005-0000-0000-00000E640000}"/>
    <cellStyle name="Normal 3 5 3 2 3 2" xfId="23678" xr:uid="{00000000-0005-0000-0000-00000F640000}"/>
    <cellStyle name="Normal 3 5 3 2 4" xfId="20521" xr:uid="{00000000-0005-0000-0000-000010640000}"/>
    <cellStyle name="Normal 3 5 3 2 5" xfId="13277" xr:uid="{00000000-0005-0000-0000-000011640000}"/>
    <cellStyle name="Normal 3 5 3 3" xfId="8505" xr:uid="{00000000-0005-0000-0000-000012640000}"/>
    <cellStyle name="Normal 3 5 3 3 2" xfId="25701" xr:uid="{00000000-0005-0000-0000-000013640000}"/>
    <cellStyle name="Normal 3 5 3 3 3" xfId="15300" xr:uid="{00000000-0005-0000-0000-000014640000}"/>
    <cellStyle name="Normal 3 5 3 4" xfId="4897" xr:uid="{00000000-0005-0000-0000-000015640000}"/>
    <cellStyle name="Normal 3 5 3 4 2" xfId="22093" xr:uid="{00000000-0005-0000-0000-000016640000}"/>
    <cellStyle name="Normal 3 5 3 5" xfId="18936" xr:uid="{00000000-0005-0000-0000-000017640000}"/>
    <cellStyle name="Normal 3 5 3 6" xfId="11692" xr:uid="{00000000-0005-0000-0000-000018640000}"/>
    <cellStyle name="Normal 3 5 4" xfId="2471" xr:uid="{00000000-0005-0000-0000-000019640000}"/>
    <cellStyle name="Normal 3 5 4 2" xfId="9236" xr:uid="{00000000-0005-0000-0000-00001A640000}"/>
    <cellStyle name="Normal 3 5 4 2 2" xfId="26432" xr:uid="{00000000-0005-0000-0000-00001B640000}"/>
    <cellStyle name="Normal 3 5 4 2 3" xfId="16031" xr:uid="{00000000-0005-0000-0000-00001C640000}"/>
    <cellStyle name="Normal 3 5 4 3" xfId="5628" xr:uid="{00000000-0005-0000-0000-00001D640000}"/>
    <cellStyle name="Normal 3 5 4 3 2" xfId="22824" xr:uid="{00000000-0005-0000-0000-00001E640000}"/>
    <cellStyle name="Normal 3 5 4 4" xfId="19667" xr:uid="{00000000-0005-0000-0000-00001F640000}"/>
    <cellStyle name="Normal 3 5 4 5" xfId="12423" xr:uid="{00000000-0005-0000-0000-000020640000}"/>
    <cellStyle name="Normal 3 5 5" xfId="920" xr:uid="{00000000-0005-0000-0000-000021640000}"/>
    <cellStyle name="Normal 3 5 5 2" xfId="7689" xr:uid="{00000000-0005-0000-0000-000022640000}"/>
    <cellStyle name="Normal 3 5 5 2 2" xfId="24885" xr:uid="{00000000-0005-0000-0000-000023640000}"/>
    <cellStyle name="Normal 3 5 5 3" xfId="18120" xr:uid="{00000000-0005-0000-0000-000024640000}"/>
    <cellStyle name="Normal 3 5 5 4" xfId="14484" xr:uid="{00000000-0005-0000-0000-000025640000}"/>
    <cellStyle name="Normal 3 5 6" xfId="6914" xr:uid="{00000000-0005-0000-0000-000026640000}"/>
    <cellStyle name="Normal 3 5 6 2" xfId="24110" xr:uid="{00000000-0005-0000-0000-000027640000}"/>
    <cellStyle name="Normal 3 5 6 3" xfId="13709" xr:uid="{00000000-0005-0000-0000-000028640000}"/>
    <cellStyle name="Normal 3 5 7" xfId="4081" xr:uid="{00000000-0005-0000-0000-000029640000}"/>
    <cellStyle name="Normal 3 5 7 2" xfId="21277" xr:uid="{00000000-0005-0000-0000-00002A640000}"/>
    <cellStyle name="Normal 3 5 8" xfId="17345" xr:uid="{00000000-0005-0000-0000-00002B640000}"/>
    <cellStyle name="Normal 3 5 9" xfId="10876" xr:uid="{00000000-0005-0000-0000-00002C640000}"/>
    <cellStyle name="Normal 3 6" xfId="2095" xr:uid="{00000000-0005-0000-0000-00002D640000}"/>
    <cellStyle name="Normal 3 6 2" xfId="8861" xr:uid="{00000000-0005-0000-0000-00002E640000}"/>
    <cellStyle name="Normal 3 6 2 2" xfId="26057" xr:uid="{00000000-0005-0000-0000-00002F640000}"/>
    <cellStyle name="Normal 3 6 2 3" xfId="15656" xr:uid="{00000000-0005-0000-0000-000030640000}"/>
    <cellStyle name="Normal 3 6 3" xfId="5253" xr:uid="{00000000-0005-0000-0000-000031640000}"/>
    <cellStyle name="Normal 3 6 3 2" xfId="22449" xr:uid="{00000000-0005-0000-0000-000032640000}"/>
    <cellStyle name="Normal 3 6 4" xfId="19292" xr:uid="{00000000-0005-0000-0000-000033640000}"/>
    <cellStyle name="Normal 3 6 5" xfId="12048" xr:uid="{00000000-0005-0000-0000-000034640000}"/>
    <cellStyle name="Normal 3 7" xfId="512" xr:uid="{00000000-0005-0000-0000-000035640000}"/>
    <cellStyle name="Normal 3 7 2" xfId="7281" xr:uid="{00000000-0005-0000-0000-000036640000}"/>
    <cellStyle name="Normal 3 7 2 2" xfId="24477" xr:uid="{00000000-0005-0000-0000-000037640000}"/>
    <cellStyle name="Normal 3 7 3" xfId="17712" xr:uid="{00000000-0005-0000-0000-000038640000}"/>
    <cellStyle name="Normal 3 7 4" xfId="14076" xr:uid="{00000000-0005-0000-0000-000039640000}"/>
    <cellStyle name="Normal 3 8" xfId="3673" xr:uid="{00000000-0005-0000-0000-00003A640000}"/>
    <cellStyle name="Normal 3 8 2" xfId="20869" xr:uid="{00000000-0005-0000-0000-00003B640000}"/>
    <cellStyle name="Normal 3 9" xfId="27680" xr:uid="{00000000-0005-0000-0000-00003C640000}"/>
    <cellStyle name="Normal 4" xfId="66" xr:uid="{00000000-0005-0000-0000-00003D640000}"/>
    <cellStyle name="Normal 4 2" xfId="186" xr:uid="{00000000-0005-0000-0000-00003E640000}"/>
    <cellStyle name="Normal 5" xfId="153" xr:uid="{00000000-0005-0000-0000-00003F640000}"/>
    <cellStyle name="Normal 6" xfId="243" xr:uid="{00000000-0005-0000-0000-000040640000}"/>
    <cellStyle name="Normal 6 10" xfId="27778" xr:uid="{00000000-0005-0000-0000-000041640000}"/>
    <cellStyle name="Normal 6 11" xfId="10566" xr:uid="{00000000-0005-0000-0000-000042640000}"/>
    <cellStyle name="Normal 6 2" xfId="1018" xr:uid="{00000000-0005-0000-0000-000043640000}"/>
    <cellStyle name="Normal 6 2 2" xfId="2631" xr:uid="{00000000-0005-0000-0000-000044640000}"/>
    <cellStyle name="Normal 6 2 2 2" xfId="9396" xr:uid="{00000000-0005-0000-0000-000045640000}"/>
    <cellStyle name="Normal 6 2 2 2 2" xfId="26592" xr:uid="{00000000-0005-0000-0000-000046640000}"/>
    <cellStyle name="Normal 6 2 2 2 3" xfId="16191" xr:uid="{00000000-0005-0000-0000-000047640000}"/>
    <cellStyle name="Normal 6 2 2 3" xfId="5788" xr:uid="{00000000-0005-0000-0000-000048640000}"/>
    <cellStyle name="Normal 6 2 2 3 2" xfId="22984" xr:uid="{00000000-0005-0000-0000-000049640000}"/>
    <cellStyle name="Normal 6 2 2 4" xfId="19827" xr:uid="{00000000-0005-0000-0000-00004A640000}"/>
    <cellStyle name="Normal 6 2 2 5" xfId="12583" xr:uid="{00000000-0005-0000-0000-00004B640000}"/>
    <cellStyle name="Normal 6 2 3" xfId="7787" xr:uid="{00000000-0005-0000-0000-00004C640000}"/>
    <cellStyle name="Normal 6 2 3 2" xfId="24983" xr:uid="{00000000-0005-0000-0000-00004D640000}"/>
    <cellStyle name="Normal 6 2 3 3" xfId="14582" xr:uid="{00000000-0005-0000-0000-00004E640000}"/>
    <cellStyle name="Normal 6 2 4" xfId="4179" xr:uid="{00000000-0005-0000-0000-00004F640000}"/>
    <cellStyle name="Normal 6 2 4 2" xfId="21375" xr:uid="{00000000-0005-0000-0000-000050640000}"/>
    <cellStyle name="Normal 6 2 5" xfId="18218" xr:uid="{00000000-0005-0000-0000-000051640000}"/>
    <cellStyle name="Normal 6 2 6" xfId="10974" xr:uid="{00000000-0005-0000-0000-000052640000}"/>
    <cellStyle name="Normal 6 3" xfId="1426" xr:uid="{00000000-0005-0000-0000-000053640000}"/>
    <cellStyle name="Normal 6 3 2" xfId="3027" xr:uid="{00000000-0005-0000-0000-000054640000}"/>
    <cellStyle name="Normal 6 3 2 2" xfId="9792" xr:uid="{00000000-0005-0000-0000-000055640000}"/>
    <cellStyle name="Normal 6 3 2 2 2" xfId="26988" xr:uid="{00000000-0005-0000-0000-000056640000}"/>
    <cellStyle name="Normal 6 3 2 2 3" xfId="16587" xr:uid="{00000000-0005-0000-0000-000057640000}"/>
    <cellStyle name="Normal 6 3 2 3" xfId="6184" xr:uid="{00000000-0005-0000-0000-000058640000}"/>
    <cellStyle name="Normal 6 3 2 3 2" xfId="23380" xr:uid="{00000000-0005-0000-0000-000059640000}"/>
    <cellStyle name="Normal 6 3 2 4" xfId="20223" xr:uid="{00000000-0005-0000-0000-00005A640000}"/>
    <cellStyle name="Normal 6 3 2 5" xfId="12979" xr:uid="{00000000-0005-0000-0000-00005B640000}"/>
    <cellStyle name="Normal 6 3 3" xfId="8195" xr:uid="{00000000-0005-0000-0000-00005C640000}"/>
    <cellStyle name="Normal 6 3 3 2" xfId="25391" xr:uid="{00000000-0005-0000-0000-00005D640000}"/>
    <cellStyle name="Normal 6 3 3 3" xfId="14990" xr:uid="{00000000-0005-0000-0000-00005E640000}"/>
    <cellStyle name="Normal 6 3 4" xfId="4587" xr:uid="{00000000-0005-0000-0000-00005F640000}"/>
    <cellStyle name="Normal 6 3 4 2" xfId="21783" xr:uid="{00000000-0005-0000-0000-000060640000}"/>
    <cellStyle name="Normal 6 3 5" xfId="18626" xr:uid="{00000000-0005-0000-0000-000061640000}"/>
    <cellStyle name="Normal 6 3 6" xfId="11382" xr:uid="{00000000-0005-0000-0000-000062640000}"/>
    <cellStyle name="Normal 6 4" xfId="1834" xr:uid="{00000000-0005-0000-0000-000063640000}"/>
    <cellStyle name="Normal 6 4 2" xfId="3423" xr:uid="{00000000-0005-0000-0000-000064640000}"/>
    <cellStyle name="Normal 6 4 2 2" xfId="10188" xr:uid="{00000000-0005-0000-0000-000065640000}"/>
    <cellStyle name="Normal 6 4 2 2 2" xfId="27384" xr:uid="{00000000-0005-0000-0000-000066640000}"/>
    <cellStyle name="Normal 6 4 2 2 3" xfId="16983" xr:uid="{00000000-0005-0000-0000-000067640000}"/>
    <cellStyle name="Normal 6 4 2 3" xfId="6580" xr:uid="{00000000-0005-0000-0000-000068640000}"/>
    <cellStyle name="Normal 6 4 2 3 2" xfId="23776" xr:uid="{00000000-0005-0000-0000-000069640000}"/>
    <cellStyle name="Normal 6 4 2 4" xfId="20619" xr:uid="{00000000-0005-0000-0000-00006A640000}"/>
    <cellStyle name="Normal 6 4 2 5" xfId="13375" xr:uid="{00000000-0005-0000-0000-00006B640000}"/>
    <cellStyle name="Normal 6 4 3" xfId="8603" xr:uid="{00000000-0005-0000-0000-00006C640000}"/>
    <cellStyle name="Normal 6 4 3 2" xfId="25799" xr:uid="{00000000-0005-0000-0000-00006D640000}"/>
    <cellStyle name="Normal 6 4 3 3" xfId="15398" xr:uid="{00000000-0005-0000-0000-00006E640000}"/>
    <cellStyle name="Normal 6 4 4" xfId="4995" xr:uid="{00000000-0005-0000-0000-00006F640000}"/>
    <cellStyle name="Normal 6 4 4 2" xfId="22191" xr:uid="{00000000-0005-0000-0000-000070640000}"/>
    <cellStyle name="Normal 6 4 5" xfId="19034" xr:uid="{00000000-0005-0000-0000-000071640000}"/>
    <cellStyle name="Normal 6 4 6" xfId="11790" xr:uid="{00000000-0005-0000-0000-000072640000}"/>
    <cellStyle name="Normal 6 5" xfId="2193" xr:uid="{00000000-0005-0000-0000-000073640000}"/>
    <cellStyle name="Normal 6 5 2" xfId="8959" xr:uid="{00000000-0005-0000-0000-000074640000}"/>
    <cellStyle name="Normal 6 5 2 2" xfId="26155" xr:uid="{00000000-0005-0000-0000-000075640000}"/>
    <cellStyle name="Normal 6 5 2 3" xfId="15754" xr:uid="{00000000-0005-0000-0000-000076640000}"/>
    <cellStyle name="Normal 6 5 3" xfId="5351" xr:uid="{00000000-0005-0000-0000-000077640000}"/>
    <cellStyle name="Normal 6 5 3 2" xfId="22547" xr:uid="{00000000-0005-0000-0000-000078640000}"/>
    <cellStyle name="Normal 6 5 4" xfId="19390" xr:uid="{00000000-0005-0000-0000-000079640000}"/>
    <cellStyle name="Normal 6 5 5" xfId="12146" xr:uid="{00000000-0005-0000-0000-00007A640000}"/>
    <cellStyle name="Normal 6 6" xfId="610" xr:uid="{00000000-0005-0000-0000-00007B640000}"/>
    <cellStyle name="Normal 6 6 2" xfId="7379" xr:uid="{00000000-0005-0000-0000-00007C640000}"/>
    <cellStyle name="Normal 6 6 2 2" xfId="24575" xr:uid="{00000000-0005-0000-0000-00007D640000}"/>
    <cellStyle name="Normal 6 6 3" xfId="17810" xr:uid="{00000000-0005-0000-0000-00007E640000}"/>
    <cellStyle name="Normal 6 6 4" xfId="14174" xr:uid="{00000000-0005-0000-0000-00007F640000}"/>
    <cellStyle name="Normal 6 7" xfId="7012" xr:uid="{00000000-0005-0000-0000-000080640000}"/>
    <cellStyle name="Normal 6 7 2" xfId="24208" xr:uid="{00000000-0005-0000-0000-000081640000}"/>
    <cellStyle name="Normal 6 7 3" xfId="13807" xr:uid="{00000000-0005-0000-0000-000082640000}"/>
    <cellStyle name="Normal 6 8" xfId="3771" xr:uid="{00000000-0005-0000-0000-000083640000}"/>
    <cellStyle name="Normal 6 8 2" xfId="20967" xr:uid="{00000000-0005-0000-0000-000084640000}"/>
    <cellStyle name="Normal 6 9" xfId="17443" xr:uid="{00000000-0005-0000-0000-000085640000}"/>
    <cellStyle name="Normal 7" xfId="329" xr:uid="{00000000-0005-0000-0000-000086640000}"/>
    <cellStyle name="Normal 7 10" xfId="27864" xr:uid="{00000000-0005-0000-0000-000087640000}"/>
    <cellStyle name="Normal 7 11" xfId="10652" xr:uid="{00000000-0005-0000-0000-000088640000}"/>
    <cellStyle name="Normal 7 2" xfId="1104" xr:uid="{00000000-0005-0000-0000-000089640000}"/>
    <cellStyle name="Normal 7 2 2" xfId="2717" xr:uid="{00000000-0005-0000-0000-00008A640000}"/>
    <cellStyle name="Normal 7 2 2 2" xfId="9482" xr:uid="{00000000-0005-0000-0000-00008B640000}"/>
    <cellStyle name="Normal 7 2 2 2 2" xfId="26678" xr:uid="{00000000-0005-0000-0000-00008C640000}"/>
    <cellStyle name="Normal 7 2 2 2 3" xfId="16277" xr:uid="{00000000-0005-0000-0000-00008D640000}"/>
    <cellStyle name="Normal 7 2 2 3" xfId="5874" xr:uid="{00000000-0005-0000-0000-00008E640000}"/>
    <cellStyle name="Normal 7 2 2 3 2" xfId="23070" xr:uid="{00000000-0005-0000-0000-00008F640000}"/>
    <cellStyle name="Normal 7 2 2 4" xfId="19913" xr:uid="{00000000-0005-0000-0000-000090640000}"/>
    <cellStyle name="Normal 7 2 2 5" xfId="12669" xr:uid="{00000000-0005-0000-0000-000091640000}"/>
    <cellStyle name="Normal 7 2 3" xfId="7873" xr:uid="{00000000-0005-0000-0000-000092640000}"/>
    <cellStyle name="Normal 7 2 3 2" xfId="25069" xr:uid="{00000000-0005-0000-0000-000093640000}"/>
    <cellStyle name="Normal 7 2 3 3" xfId="14668" xr:uid="{00000000-0005-0000-0000-000094640000}"/>
    <cellStyle name="Normal 7 2 4" xfId="4265" xr:uid="{00000000-0005-0000-0000-000095640000}"/>
    <cellStyle name="Normal 7 2 4 2" xfId="21461" xr:uid="{00000000-0005-0000-0000-000096640000}"/>
    <cellStyle name="Normal 7 2 5" xfId="18304" xr:uid="{00000000-0005-0000-0000-000097640000}"/>
    <cellStyle name="Normal 7 2 6" xfId="11060" xr:uid="{00000000-0005-0000-0000-000098640000}"/>
    <cellStyle name="Normal 7 3" xfId="1512" xr:uid="{00000000-0005-0000-0000-000099640000}"/>
    <cellStyle name="Normal 7 3 2" xfId="3113" xr:uid="{00000000-0005-0000-0000-00009A640000}"/>
    <cellStyle name="Normal 7 3 2 2" xfId="9878" xr:uid="{00000000-0005-0000-0000-00009B640000}"/>
    <cellStyle name="Normal 7 3 2 2 2" xfId="27074" xr:uid="{00000000-0005-0000-0000-00009C640000}"/>
    <cellStyle name="Normal 7 3 2 2 3" xfId="16673" xr:uid="{00000000-0005-0000-0000-00009D640000}"/>
    <cellStyle name="Normal 7 3 2 3" xfId="6270" xr:uid="{00000000-0005-0000-0000-00009E640000}"/>
    <cellStyle name="Normal 7 3 2 3 2" xfId="23466" xr:uid="{00000000-0005-0000-0000-00009F640000}"/>
    <cellStyle name="Normal 7 3 2 4" xfId="20309" xr:uid="{00000000-0005-0000-0000-0000A0640000}"/>
    <cellStyle name="Normal 7 3 2 5" xfId="13065" xr:uid="{00000000-0005-0000-0000-0000A1640000}"/>
    <cellStyle name="Normal 7 3 3" xfId="8281" xr:uid="{00000000-0005-0000-0000-0000A2640000}"/>
    <cellStyle name="Normal 7 3 3 2" xfId="25477" xr:uid="{00000000-0005-0000-0000-0000A3640000}"/>
    <cellStyle name="Normal 7 3 3 3" xfId="15076" xr:uid="{00000000-0005-0000-0000-0000A4640000}"/>
    <cellStyle name="Normal 7 3 4" xfId="4673" xr:uid="{00000000-0005-0000-0000-0000A5640000}"/>
    <cellStyle name="Normal 7 3 4 2" xfId="21869" xr:uid="{00000000-0005-0000-0000-0000A6640000}"/>
    <cellStyle name="Normal 7 3 5" xfId="18712" xr:uid="{00000000-0005-0000-0000-0000A7640000}"/>
    <cellStyle name="Normal 7 3 6" xfId="11468" xr:uid="{00000000-0005-0000-0000-0000A8640000}"/>
    <cellStyle name="Normal 7 4" xfId="1920" xr:uid="{00000000-0005-0000-0000-0000A9640000}"/>
    <cellStyle name="Normal 7 4 2" xfId="3509" xr:uid="{00000000-0005-0000-0000-0000AA640000}"/>
    <cellStyle name="Normal 7 4 2 2" xfId="10274" xr:uid="{00000000-0005-0000-0000-0000AB640000}"/>
    <cellStyle name="Normal 7 4 2 2 2" xfId="27470" xr:uid="{00000000-0005-0000-0000-0000AC640000}"/>
    <cellStyle name="Normal 7 4 2 2 3" xfId="17069" xr:uid="{00000000-0005-0000-0000-0000AD640000}"/>
    <cellStyle name="Normal 7 4 2 3" xfId="6666" xr:uid="{00000000-0005-0000-0000-0000AE640000}"/>
    <cellStyle name="Normal 7 4 2 3 2" xfId="23862" xr:uid="{00000000-0005-0000-0000-0000AF640000}"/>
    <cellStyle name="Normal 7 4 2 4" xfId="20705" xr:uid="{00000000-0005-0000-0000-0000B0640000}"/>
    <cellStyle name="Normal 7 4 2 5" xfId="13461" xr:uid="{00000000-0005-0000-0000-0000B1640000}"/>
    <cellStyle name="Normal 7 4 3" xfId="8689" xr:uid="{00000000-0005-0000-0000-0000B2640000}"/>
    <cellStyle name="Normal 7 4 3 2" xfId="25885" xr:uid="{00000000-0005-0000-0000-0000B3640000}"/>
    <cellStyle name="Normal 7 4 3 3" xfId="15484" xr:uid="{00000000-0005-0000-0000-0000B4640000}"/>
    <cellStyle name="Normal 7 4 4" xfId="5081" xr:uid="{00000000-0005-0000-0000-0000B5640000}"/>
    <cellStyle name="Normal 7 4 4 2" xfId="22277" xr:uid="{00000000-0005-0000-0000-0000B6640000}"/>
    <cellStyle name="Normal 7 4 5" xfId="19120" xr:uid="{00000000-0005-0000-0000-0000B7640000}"/>
    <cellStyle name="Normal 7 4 6" xfId="11876" xr:uid="{00000000-0005-0000-0000-0000B8640000}"/>
    <cellStyle name="Normal 7 5" xfId="2279" xr:uid="{00000000-0005-0000-0000-0000B9640000}"/>
    <cellStyle name="Normal 7 5 2" xfId="9045" xr:uid="{00000000-0005-0000-0000-0000BA640000}"/>
    <cellStyle name="Normal 7 5 2 2" xfId="26241" xr:uid="{00000000-0005-0000-0000-0000BB640000}"/>
    <cellStyle name="Normal 7 5 2 3" xfId="15840" xr:uid="{00000000-0005-0000-0000-0000BC640000}"/>
    <cellStyle name="Normal 7 5 3" xfId="5437" xr:uid="{00000000-0005-0000-0000-0000BD640000}"/>
    <cellStyle name="Normal 7 5 3 2" xfId="22633" xr:uid="{00000000-0005-0000-0000-0000BE640000}"/>
    <cellStyle name="Normal 7 5 4" xfId="19476" xr:uid="{00000000-0005-0000-0000-0000BF640000}"/>
    <cellStyle name="Normal 7 5 5" xfId="12232" xr:uid="{00000000-0005-0000-0000-0000C0640000}"/>
    <cellStyle name="Normal 7 6" xfId="696" xr:uid="{00000000-0005-0000-0000-0000C1640000}"/>
    <cellStyle name="Normal 7 6 2" xfId="7465" xr:uid="{00000000-0005-0000-0000-0000C2640000}"/>
    <cellStyle name="Normal 7 6 2 2" xfId="24661" xr:uid="{00000000-0005-0000-0000-0000C3640000}"/>
    <cellStyle name="Normal 7 6 3" xfId="17896" xr:uid="{00000000-0005-0000-0000-0000C4640000}"/>
    <cellStyle name="Normal 7 6 4" xfId="14260" xr:uid="{00000000-0005-0000-0000-0000C5640000}"/>
    <cellStyle name="Normal 7 7" xfId="7098" xr:uid="{00000000-0005-0000-0000-0000C6640000}"/>
    <cellStyle name="Normal 7 7 2" xfId="24294" xr:uid="{00000000-0005-0000-0000-0000C7640000}"/>
    <cellStyle name="Normal 7 7 3" xfId="13893" xr:uid="{00000000-0005-0000-0000-0000C8640000}"/>
    <cellStyle name="Normal 7 8" xfId="3857" xr:uid="{00000000-0005-0000-0000-0000C9640000}"/>
    <cellStyle name="Normal 7 8 2" xfId="21053" xr:uid="{00000000-0005-0000-0000-0000CA640000}"/>
    <cellStyle name="Normal 7 9" xfId="17529" xr:uid="{00000000-0005-0000-0000-0000CB640000}"/>
    <cellStyle name="Normal 8" xfId="427" xr:uid="{00000000-0005-0000-0000-0000CC640000}"/>
    <cellStyle name="Normal 8 10" xfId="27962" xr:uid="{00000000-0005-0000-0000-0000CD640000}"/>
    <cellStyle name="Normal 8 11" xfId="10750" xr:uid="{00000000-0005-0000-0000-0000CE640000}"/>
    <cellStyle name="Normal 8 2" xfId="1202" xr:uid="{00000000-0005-0000-0000-0000CF640000}"/>
    <cellStyle name="Normal 8 2 2" xfId="2815" xr:uid="{00000000-0005-0000-0000-0000D0640000}"/>
    <cellStyle name="Normal 8 2 2 2" xfId="9580" xr:uid="{00000000-0005-0000-0000-0000D1640000}"/>
    <cellStyle name="Normal 8 2 2 2 2" xfId="26776" xr:uid="{00000000-0005-0000-0000-0000D2640000}"/>
    <cellStyle name="Normal 8 2 2 2 3" xfId="16375" xr:uid="{00000000-0005-0000-0000-0000D3640000}"/>
    <cellStyle name="Normal 8 2 2 3" xfId="5972" xr:uid="{00000000-0005-0000-0000-0000D4640000}"/>
    <cellStyle name="Normal 8 2 2 3 2" xfId="23168" xr:uid="{00000000-0005-0000-0000-0000D5640000}"/>
    <cellStyle name="Normal 8 2 2 4" xfId="20011" xr:uid="{00000000-0005-0000-0000-0000D6640000}"/>
    <cellStyle name="Normal 8 2 2 5" xfId="12767" xr:uid="{00000000-0005-0000-0000-0000D7640000}"/>
    <cellStyle name="Normal 8 2 3" xfId="7971" xr:uid="{00000000-0005-0000-0000-0000D8640000}"/>
    <cellStyle name="Normal 8 2 3 2" xfId="25167" xr:uid="{00000000-0005-0000-0000-0000D9640000}"/>
    <cellStyle name="Normal 8 2 3 3" xfId="14766" xr:uid="{00000000-0005-0000-0000-0000DA640000}"/>
    <cellStyle name="Normal 8 2 4" xfId="4363" xr:uid="{00000000-0005-0000-0000-0000DB640000}"/>
    <cellStyle name="Normal 8 2 4 2" xfId="21559" xr:uid="{00000000-0005-0000-0000-0000DC640000}"/>
    <cellStyle name="Normal 8 2 5" xfId="18402" xr:uid="{00000000-0005-0000-0000-0000DD640000}"/>
    <cellStyle name="Normal 8 2 6" xfId="11158" xr:uid="{00000000-0005-0000-0000-0000DE640000}"/>
    <cellStyle name="Normal 8 3" xfId="1610" xr:uid="{00000000-0005-0000-0000-0000DF640000}"/>
    <cellStyle name="Normal 8 3 2" xfId="3211" xr:uid="{00000000-0005-0000-0000-0000E0640000}"/>
    <cellStyle name="Normal 8 3 2 2" xfId="9976" xr:uid="{00000000-0005-0000-0000-0000E1640000}"/>
    <cellStyle name="Normal 8 3 2 2 2" xfId="27172" xr:uid="{00000000-0005-0000-0000-0000E2640000}"/>
    <cellStyle name="Normal 8 3 2 2 3" xfId="16771" xr:uid="{00000000-0005-0000-0000-0000E3640000}"/>
    <cellStyle name="Normal 8 3 2 3" xfId="6368" xr:uid="{00000000-0005-0000-0000-0000E4640000}"/>
    <cellStyle name="Normal 8 3 2 3 2" xfId="23564" xr:uid="{00000000-0005-0000-0000-0000E5640000}"/>
    <cellStyle name="Normal 8 3 2 4" xfId="20407" xr:uid="{00000000-0005-0000-0000-0000E6640000}"/>
    <cellStyle name="Normal 8 3 2 5" xfId="13163" xr:uid="{00000000-0005-0000-0000-0000E7640000}"/>
    <cellStyle name="Normal 8 3 3" xfId="8379" xr:uid="{00000000-0005-0000-0000-0000E8640000}"/>
    <cellStyle name="Normal 8 3 3 2" xfId="25575" xr:uid="{00000000-0005-0000-0000-0000E9640000}"/>
    <cellStyle name="Normal 8 3 3 3" xfId="15174" xr:uid="{00000000-0005-0000-0000-0000EA640000}"/>
    <cellStyle name="Normal 8 3 4" xfId="4771" xr:uid="{00000000-0005-0000-0000-0000EB640000}"/>
    <cellStyle name="Normal 8 3 4 2" xfId="21967" xr:uid="{00000000-0005-0000-0000-0000EC640000}"/>
    <cellStyle name="Normal 8 3 5" xfId="18810" xr:uid="{00000000-0005-0000-0000-0000ED640000}"/>
    <cellStyle name="Normal 8 3 6" xfId="11566" xr:uid="{00000000-0005-0000-0000-0000EE640000}"/>
    <cellStyle name="Normal 8 4" xfId="2018" xr:uid="{00000000-0005-0000-0000-0000EF640000}"/>
    <cellStyle name="Normal 8 4 2" xfId="3607" xr:uid="{00000000-0005-0000-0000-0000F0640000}"/>
    <cellStyle name="Normal 8 4 2 2" xfId="10372" xr:uid="{00000000-0005-0000-0000-0000F1640000}"/>
    <cellStyle name="Normal 8 4 2 2 2" xfId="27568" xr:uid="{00000000-0005-0000-0000-0000F2640000}"/>
    <cellStyle name="Normal 8 4 2 2 3" xfId="17167" xr:uid="{00000000-0005-0000-0000-0000F3640000}"/>
    <cellStyle name="Normal 8 4 2 3" xfId="6764" xr:uid="{00000000-0005-0000-0000-0000F4640000}"/>
    <cellStyle name="Normal 8 4 2 3 2" xfId="23960" xr:uid="{00000000-0005-0000-0000-0000F5640000}"/>
    <cellStyle name="Normal 8 4 2 4" xfId="20803" xr:uid="{00000000-0005-0000-0000-0000F6640000}"/>
    <cellStyle name="Normal 8 4 2 5" xfId="13559" xr:uid="{00000000-0005-0000-0000-0000F7640000}"/>
    <cellStyle name="Normal 8 4 3" xfId="8787" xr:uid="{00000000-0005-0000-0000-0000F8640000}"/>
    <cellStyle name="Normal 8 4 3 2" xfId="25983" xr:uid="{00000000-0005-0000-0000-0000F9640000}"/>
    <cellStyle name="Normal 8 4 3 3" xfId="15582" xr:uid="{00000000-0005-0000-0000-0000FA640000}"/>
    <cellStyle name="Normal 8 4 4" xfId="5179" xr:uid="{00000000-0005-0000-0000-0000FB640000}"/>
    <cellStyle name="Normal 8 4 4 2" xfId="22375" xr:uid="{00000000-0005-0000-0000-0000FC640000}"/>
    <cellStyle name="Normal 8 4 5" xfId="19218" xr:uid="{00000000-0005-0000-0000-0000FD640000}"/>
    <cellStyle name="Normal 8 4 6" xfId="11974" xr:uid="{00000000-0005-0000-0000-0000FE640000}"/>
    <cellStyle name="Normal 8 5" xfId="2377" xr:uid="{00000000-0005-0000-0000-0000FF640000}"/>
    <cellStyle name="Normal 8 5 2" xfId="9143" xr:uid="{00000000-0005-0000-0000-000000650000}"/>
    <cellStyle name="Normal 8 5 2 2" xfId="26339" xr:uid="{00000000-0005-0000-0000-000001650000}"/>
    <cellStyle name="Normal 8 5 2 3" xfId="15938" xr:uid="{00000000-0005-0000-0000-000002650000}"/>
    <cellStyle name="Normal 8 5 3" xfId="5535" xr:uid="{00000000-0005-0000-0000-000003650000}"/>
    <cellStyle name="Normal 8 5 3 2" xfId="22731" xr:uid="{00000000-0005-0000-0000-000004650000}"/>
    <cellStyle name="Normal 8 5 4" xfId="19574" xr:uid="{00000000-0005-0000-0000-000005650000}"/>
    <cellStyle name="Normal 8 5 5" xfId="12330" xr:uid="{00000000-0005-0000-0000-000006650000}"/>
    <cellStyle name="Normal 8 6" xfId="794" xr:uid="{00000000-0005-0000-0000-000007650000}"/>
    <cellStyle name="Normal 8 6 2" xfId="7563" xr:uid="{00000000-0005-0000-0000-000008650000}"/>
    <cellStyle name="Normal 8 6 2 2" xfId="24759" xr:uid="{00000000-0005-0000-0000-000009650000}"/>
    <cellStyle name="Normal 8 6 3" xfId="17994" xr:uid="{00000000-0005-0000-0000-00000A650000}"/>
    <cellStyle name="Normal 8 6 4" xfId="14358" xr:uid="{00000000-0005-0000-0000-00000B650000}"/>
    <cellStyle name="Normal 8 7" xfId="7196" xr:uid="{00000000-0005-0000-0000-00000C650000}"/>
    <cellStyle name="Normal 8 7 2" xfId="24392" xr:uid="{00000000-0005-0000-0000-00000D650000}"/>
    <cellStyle name="Normal 8 7 3" xfId="13991" xr:uid="{00000000-0005-0000-0000-00000E650000}"/>
    <cellStyle name="Normal 8 8" xfId="3955" xr:uid="{00000000-0005-0000-0000-00000F650000}"/>
    <cellStyle name="Normal 8 8 2" xfId="21151" xr:uid="{00000000-0005-0000-0000-000010650000}"/>
    <cellStyle name="Normal 8 9" xfId="17627" xr:uid="{00000000-0005-0000-0000-000011650000}"/>
    <cellStyle name="Normal 9" xfId="441" xr:uid="{00000000-0005-0000-0000-000012650000}"/>
    <cellStyle name="Normal 9 10" xfId="27976" xr:uid="{00000000-0005-0000-0000-000013650000}"/>
    <cellStyle name="Normal 9 11" xfId="10764" xr:uid="{00000000-0005-0000-0000-000014650000}"/>
    <cellStyle name="Normal 9 2" xfId="1216" xr:uid="{00000000-0005-0000-0000-000015650000}"/>
    <cellStyle name="Normal 9 2 2" xfId="2829" xr:uid="{00000000-0005-0000-0000-000016650000}"/>
    <cellStyle name="Normal 9 2 2 2" xfId="9594" xr:uid="{00000000-0005-0000-0000-000017650000}"/>
    <cellStyle name="Normal 9 2 2 2 2" xfId="26790" xr:uid="{00000000-0005-0000-0000-000018650000}"/>
    <cellStyle name="Normal 9 2 2 2 3" xfId="16389" xr:uid="{00000000-0005-0000-0000-000019650000}"/>
    <cellStyle name="Normal 9 2 2 3" xfId="5986" xr:uid="{00000000-0005-0000-0000-00001A650000}"/>
    <cellStyle name="Normal 9 2 2 3 2" xfId="23182" xr:uid="{00000000-0005-0000-0000-00001B650000}"/>
    <cellStyle name="Normal 9 2 2 4" xfId="20025" xr:uid="{00000000-0005-0000-0000-00001C650000}"/>
    <cellStyle name="Normal 9 2 2 5" xfId="12781" xr:uid="{00000000-0005-0000-0000-00001D650000}"/>
    <cellStyle name="Normal 9 2 3" xfId="7985" xr:uid="{00000000-0005-0000-0000-00001E650000}"/>
    <cellStyle name="Normal 9 2 3 2" xfId="25181" xr:uid="{00000000-0005-0000-0000-00001F650000}"/>
    <cellStyle name="Normal 9 2 3 3" xfId="14780" xr:uid="{00000000-0005-0000-0000-000020650000}"/>
    <cellStyle name="Normal 9 2 4" xfId="4377" xr:uid="{00000000-0005-0000-0000-000021650000}"/>
    <cellStyle name="Normal 9 2 4 2" xfId="21573" xr:uid="{00000000-0005-0000-0000-000022650000}"/>
    <cellStyle name="Normal 9 2 5" xfId="18416" xr:uid="{00000000-0005-0000-0000-000023650000}"/>
    <cellStyle name="Normal 9 2 6" xfId="11172" xr:uid="{00000000-0005-0000-0000-000024650000}"/>
    <cellStyle name="Normal 9 3" xfId="1624" xr:uid="{00000000-0005-0000-0000-000025650000}"/>
    <cellStyle name="Normal 9 3 2" xfId="3225" xr:uid="{00000000-0005-0000-0000-000026650000}"/>
    <cellStyle name="Normal 9 3 2 2" xfId="9990" xr:uid="{00000000-0005-0000-0000-000027650000}"/>
    <cellStyle name="Normal 9 3 2 2 2" xfId="27186" xr:uid="{00000000-0005-0000-0000-000028650000}"/>
    <cellStyle name="Normal 9 3 2 2 3" xfId="16785" xr:uid="{00000000-0005-0000-0000-000029650000}"/>
    <cellStyle name="Normal 9 3 2 3" xfId="6382" xr:uid="{00000000-0005-0000-0000-00002A650000}"/>
    <cellStyle name="Normal 9 3 2 3 2" xfId="23578" xr:uid="{00000000-0005-0000-0000-00002B650000}"/>
    <cellStyle name="Normal 9 3 2 4" xfId="20421" xr:uid="{00000000-0005-0000-0000-00002C650000}"/>
    <cellStyle name="Normal 9 3 2 5" xfId="13177" xr:uid="{00000000-0005-0000-0000-00002D650000}"/>
    <cellStyle name="Normal 9 3 3" xfId="8393" xr:uid="{00000000-0005-0000-0000-00002E650000}"/>
    <cellStyle name="Normal 9 3 3 2" xfId="25589" xr:uid="{00000000-0005-0000-0000-00002F650000}"/>
    <cellStyle name="Normal 9 3 3 3" xfId="15188" xr:uid="{00000000-0005-0000-0000-000030650000}"/>
    <cellStyle name="Normal 9 3 4" xfId="4785" xr:uid="{00000000-0005-0000-0000-000031650000}"/>
    <cellStyle name="Normal 9 3 4 2" xfId="21981" xr:uid="{00000000-0005-0000-0000-000032650000}"/>
    <cellStyle name="Normal 9 3 5" xfId="18824" xr:uid="{00000000-0005-0000-0000-000033650000}"/>
    <cellStyle name="Normal 9 3 6" xfId="11580" xr:uid="{00000000-0005-0000-0000-000034650000}"/>
    <cellStyle name="Normal 9 4" xfId="2032" xr:uid="{00000000-0005-0000-0000-000035650000}"/>
    <cellStyle name="Normal 9 4 2" xfId="3621" xr:uid="{00000000-0005-0000-0000-000036650000}"/>
    <cellStyle name="Normal 9 4 2 2" xfId="10386" xr:uid="{00000000-0005-0000-0000-000037650000}"/>
    <cellStyle name="Normal 9 4 2 2 2" xfId="27582" xr:uid="{00000000-0005-0000-0000-000038650000}"/>
    <cellStyle name="Normal 9 4 2 2 3" xfId="17181" xr:uid="{00000000-0005-0000-0000-000039650000}"/>
    <cellStyle name="Normal 9 4 2 3" xfId="6778" xr:uid="{00000000-0005-0000-0000-00003A650000}"/>
    <cellStyle name="Normal 9 4 2 3 2" xfId="23974" xr:uid="{00000000-0005-0000-0000-00003B650000}"/>
    <cellStyle name="Normal 9 4 2 4" xfId="20817" xr:uid="{00000000-0005-0000-0000-00003C650000}"/>
    <cellStyle name="Normal 9 4 2 5" xfId="13573" xr:uid="{00000000-0005-0000-0000-00003D650000}"/>
    <cellStyle name="Normal 9 4 3" xfId="8801" xr:uid="{00000000-0005-0000-0000-00003E650000}"/>
    <cellStyle name="Normal 9 4 3 2" xfId="25997" xr:uid="{00000000-0005-0000-0000-00003F650000}"/>
    <cellStyle name="Normal 9 4 3 3" xfId="15596" xr:uid="{00000000-0005-0000-0000-000040650000}"/>
    <cellStyle name="Normal 9 4 4" xfId="5193" xr:uid="{00000000-0005-0000-0000-000041650000}"/>
    <cellStyle name="Normal 9 4 4 2" xfId="22389" xr:uid="{00000000-0005-0000-0000-000042650000}"/>
    <cellStyle name="Normal 9 4 5" xfId="19232" xr:uid="{00000000-0005-0000-0000-000043650000}"/>
    <cellStyle name="Normal 9 4 6" xfId="11988" xr:uid="{00000000-0005-0000-0000-000044650000}"/>
    <cellStyle name="Normal 9 5" xfId="2391" xr:uid="{00000000-0005-0000-0000-000045650000}"/>
    <cellStyle name="Normal 9 5 2" xfId="9157" xr:uid="{00000000-0005-0000-0000-000046650000}"/>
    <cellStyle name="Normal 9 5 2 2" xfId="26353" xr:uid="{00000000-0005-0000-0000-000047650000}"/>
    <cellStyle name="Normal 9 5 2 3" xfId="15952" xr:uid="{00000000-0005-0000-0000-000048650000}"/>
    <cellStyle name="Normal 9 5 3" xfId="5549" xr:uid="{00000000-0005-0000-0000-000049650000}"/>
    <cellStyle name="Normal 9 5 3 2" xfId="22745" xr:uid="{00000000-0005-0000-0000-00004A650000}"/>
    <cellStyle name="Normal 9 5 4" xfId="19588" xr:uid="{00000000-0005-0000-0000-00004B650000}"/>
    <cellStyle name="Normal 9 5 5" xfId="12344" xr:uid="{00000000-0005-0000-0000-00004C650000}"/>
    <cellStyle name="Normal 9 6" xfId="808" xr:uid="{00000000-0005-0000-0000-00004D650000}"/>
    <cellStyle name="Normal 9 6 2" xfId="7577" xr:uid="{00000000-0005-0000-0000-00004E650000}"/>
    <cellStyle name="Normal 9 6 2 2" xfId="24773" xr:uid="{00000000-0005-0000-0000-00004F650000}"/>
    <cellStyle name="Normal 9 6 3" xfId="18008" xr:uid="{00000000-0005-0000-0000-000050650000}"/>
    <cellStyle name="Normal 9 6 4" xfId="14372" xr:uid="{00000000-0005-0000-0000-000051650000}"/>
    <cellStyle name="Normal 9 7" xfId="7210" xr:uid="{00000000-0005-0000-0000-000052650000}"/>
    <cellStyle name="Normal 9 7 2" xfId="24406" xr:uid="{00000000-0005-0000-0000-000053650000}"/>
    <cellStyle name="Normal 9 7 3" xfId="14005" xr:uid="{00000000-0005-0000-0000-000054650000}"/>
    <cellStyle name="Normal 9 8" xfId="3969" xr:uid="{00000000-0005-0000-0000-000055650000}"/>
    <cellStyle name="Normal 9 8 2" xfId="21165" xr:uid="{00000000-0005-0000-0000-000056650000}"/>
    <cellStyle name="Normal 9 9" xfId="17641" xr:uid="{00000000-0005-0000-0000-000057650000}"/>
    <cellStyle name="Normal_00HT03 2" xfId="81" xr:uid="{00000000-0005-0000-0000-000058650000}"/>
    <cellStyle name="Normal_AerialSurveys09" xfId="1" xr:uid="{00000000-0005-0000-0000-000059650000}"/>
    <cellStyle name="Normal_Gillnet Biomass" xfId="2" xr:uid="{00000000-0005-0000-0000-00005A650000}"/>
    <cellStyle name="Normal_Gillnet Biomass09" xfId="3" xr:uid="{00000000-0005-0000-0000-00005B650000}"/>
    <cellStyle name="Normal_PurseSeine Biomass 08" xfId="4" xr:uid="{00000000-0005-0000-0000-00005C650000}"/>
    <cellStyle name="Normal_PurseSeine Biomass09" xfId="5" xr:uid="{00000000-0005-0000-0000-00005D650000}"/>
    <cellStyle name="Note 10" xfId="485" xr:uid="{00000000-0005-0000-0000-00005E650000}"/>
    <cellStyle name="Note 10 2" xfId="2077" xr:uid="{00000000-0005-0000-0000-00005F650000}"/>
    <cellStyle name="Note 10 2 2" xfId="8846" xr:uid="{00000000-0005-0000-0000-000060650000}"/>
    <cellStyle name="Note 10 2 2 2" xfId="26042" xr:uid="{00000000-0005-0000-0000-000061650000}"/>
    <cellStyle name="Note 10 2 3" xfId="19277" xr:uid="{00000000-0005-0000-0000-000062650000}"/>
    <cellStyle name="Note 10 2 4" xfId="15641" xr:uid="{00000000-0005-0000-0000-000063650000}"/>
    <cellStyle name="Note 10 3" xfId="7254" xr:uid="{00000000-0005-0000-0000-000064650000}"/>
    <cellStyle name="Note 10 3 2" xfId="24450" xr:uid="{00000000-0005-0000-0000-000065650000}"/>
    <cellStyle name="Note 10 3 3" xfId="14049" xr:uid="{00000000-0005-0000-0000-000066650000}"/>
    <cellStyle name="Note 10 4" xfId="5238" xr:uid="{00000000-0005-0000-0000-000067650000}"/>
    <cellStyle name="Note 10 4 2" xfId="22434" xr:uid="{00000000-0005-0000-0000-000068650000}"/>
    <cellStyle name="Note 10 5" xfId="17685" xr:uid="{00000000-0005-0000-0000-000069650000}"/>
    <cellStyle name="Note 10 6" xfId="12033" xr:uid="{00000000-0005-0000-0000-00006A650000}"/>
    <cellStyle name="Note 11" xfId="10425" xr:uid="{00000000-0005-0000-0000-00006B650000}"/>
    <cellStyle name="Note 11 2" xfId="27621" xr:uid="{00000000-0005-0000-0000-00006C650000}"/>
    <cellStyle name="Note 11 3" xfId="17220" xr:uid="{00000000-0005-0000-0000-00006D650000}"/>
    <cellStyle name="Note 12" xfId="10439" xr:uid="{00000000-0005-0000-0000-00006E650000}"/>
    <cellStyle name="Note 12 2" xfId="27635" xr:uid="{00000000-0005-0000-0000-00006F650000}"/>
    <cellStyle name="Note 12 3" xfId="17234" xr:uid="{00000000-0005-0000-0000-000070650000}"/>
    <cellStyle name="Note 13" xfId="27649" xr:uid="{00000000-0005-0000-0000-000071650000}"/>
    <cellStyle name="Note 14" xfId="28004" xr:uid="{00000000-0005-0000-0000-000072650000}"/>
    <cellStyle name="Note 2" xfId="49" xr:uid="{00000000-0005-0000-0000-000073650000}"/>
    <cellStyle name="Note 2 10" xfId="1243" xr:uid="{00000000-0005-0000-0000-000074650000}"/>
    <cellStyle name="Note 2 10 2" xfId="2844" xr:uid="{00000000-0005-0000-0000-000075650000}"/>
    <cellStyle name="Note 2 10 2 2" xfId="9609" xr:uid="{00000000-0005-0000-0000-000076650000}"/>
    <cellStyle name="Note 2 10 2 2 2" xfId="26805" xr:uid="{00000000-0005-0000-0000-000077650000}"/>
    <cellStyle name="Note 2 10 2 2 3" xfId="16404" xr:uid="{00000000-0005-0000-0000-000078650000}"/>
    <cellStyle name="Note 2 10 2 3" xfId="6001" xr:uid="{00000000-0005-0000-0000-000079650000}"/>
    <cellStyle name="Note 2 10 2 3 2" xfId="23197" xr:uid="{00000000-0005-0000-0000-00007A650000}"/>
    <cellStyle name="Note 2 10 2 4" xfId="20040" xr:uid="{00000000-0005-0000-0000-00007B650000}"/>
    <cellStyle name="Note 2 10 2 5" xfId="12796" xr:uid="{00000000-0005-0000-0000-00007C650000}"/>
    <cellStyle name="Note 2 10 3" xfId="8012" xr:uid="{00000000-0005-0000-0000-00007D650000}"/>
    <cellStyle name="Note 2 10 3 2" xfId="25208" xr:uid="{00000000-0005-0000-0000-00007E650000}"/>
    <cellStyle name="Note 2 10 3 3" xfId="14807" xr:uid="{00000000-0005-0000-0000-00007F650000}"/>
    <cellStyle name="Note 2 10 4" xfId="4404" xr:uid="{00000000-0005-0000-0000-000080650000}"/>
    <cellStyle name="Note 2 10 4 2" xfId="21600" xr:uid="{00000000-0005-0000-0000-000081650000}"/>
    <cellStyle name="Note 2 10 5" xfId="18443" xr:uid="{00000000-0005-0000-0000-000082650000}"/>
    <cellStyle name="Note 2 10 6" xfId="11199" xr:uid="{00000000-0005-0000-0000-000083650000}"/>
    <cellStyle name="Note 2 11" xfId="1651" xr:uid="{00000000-0005-0000-0000-000084650000}"/>
    <cellStyle name="Note 2 11 2" xfId="3240" xr:uid="{00000000-0005-0000-0000-000085650000}"/>
    <cellStyle name="Note 2 11 2 2" xfId="10005" xr:uid="{00000000-0005-0000-0000-000086650000}"/>
    <cellStyle name="Note 2 11 2 2 2" xfId="27201" xr:uid="{00000000-0005-0000-0000-000087650000}"/>
    <cellStyle name="Note 2 11 2 2 3" xfId="16800" xr:uid="{00000000-0005-0000-0000-000088650000}"/>
    <cellStyle name="Note 2 11 2 3" xfId="6397" xr:uid="{00000000-0005-0000-0000-000089650000}"/>
    <cellStyle name="Note 2 11 2 3 2" xfId="23593" xr:uid="{00000000-0005-0000-0000-00008A650000}"/>
    <cellStyle name="Note 2 11 2 4" xfId="20436" xr:uid="{00000000-0005-0000-0000-00008B650000}"/>
    <cellStyle name="Note 2 11 2 5" xfId="13192" xr:uid="{00000000-0005-0000-0000-00008C650000}"/>
    <cellStyle name="Note 2 11 3" xfId="8420" xr:uid="{00000000-0005-0000-0000-00008D650000}"/>
    <cellStyle name="Note 2 11 3 2" xfId="25616" xr:uid="{00000000-0005-0000-0000-00008E650000}"/>
    <cellStyle name="Note 2 11 3 3" xfId="15215" xr:uid="{00000000-0005-0000-0000-00008F650000}"/>
    <cellStyle name="Note 2 11 4" xfId="4812" xr:uid="{00000000-0005-0000-0000-000090650000}"/>
    <cellStyle name="Note 2 11 4 2" xfId="22008" xr:uid="{00000000-0005-0000-0000-000091650000}"/>
    <cellStyle name="Note 2 11 5" xfId="18851" xr:uid="{00000000-0005-0000-0000-000092650000}"/>
    <cellStyle name="Note 2 11 6" xfId="11607" xr:uid="{00000000-0005-0000-0000-000093650000}"/>
    <cellStyle name="Note 2 12" xfId="2093" xr:uid="{00000000-0005-0000-0000-000094650000}"/>
    <cellStyle name="Note 2 12 2" xfId="8860" xr:uid="{00000000-0005-0000-0000-000095650000}"/>
    <cellStyle name="Note 2 12 2 2" xfId="26056" xr:uid="{00000000-0005-0000-0000-000096650000}"/>
    <cellStyle name="Note 2 12 2 3" xfId="15655" xr:uid="{00000000-0005-0000-0000-000097650000}"/>
    <cellStyle name="Note 2 12 3" xfId="5252" xr:uid="{00000000-0005-0000-0000-000098650000}"/>
    <cellStyle name="Note 2 12 3 2" xfId="22448" xr:uid="{00000000-0005-0000-0000-000099650000}"/>
    <cellStyle name="Note 2 12 4" xfId="19291" xr:uid="{00000000-0005-0000-0000-00009A650000}"/>
    <cellStyle name="Note 2 12 5" xfId="12047" xr:uid="{00000000-0005-0000-0000-00009B650000}"/>
    <cellStyle name="Note 2 13" xfId="511" xr:uid="{00000000-0005-0000-0000-00009C650000}"/>
    <cellStyle name="Note 2 13 2" xfId="7280" xr:uid="{00000000-0005-0000-0000-00009D650000}"/>
    <cellStyle name="Note 2 13 2 2" xfId="24476" xr:uid="{00000000-0005-0000-0000-00009E650000}"/>
    <cellStyle name="Note 2 13 3" xfId="17711" xr:uid="{00000000-0005-0000-0000-00009F650000}"/>
    <cellStyle name="Note 2 13 4" xfId="14075" xr:uid="{00000000-0005-0000-0000-0000A0650000}"/>
    <cellStyle name="Note 2 14" xfId="6829" xr:uid="{00000000-0005-0000-0000-0000A1650000}"/>
    <cellStyle name="Note 2 14 2" xfId="24025" xr:uid="{00000000-0005-0000-0000-0000A2650000}"/>
    <cellStyle name="Note 2 14 3" xfId="13624" xr:uid="{00000000-0005-0000-0000-0000A3650000}"/>
    <cellStyle name="Note 2 15" xfId="3672" xr:uid="{00000000-0005-0000-0000-0000A4650000}"/>
    <cellStyle name="Note 2 15 2" xfId="20868" xr:uid="{00000000-0005-0000-0000-0000A5650000}"/>
    <cellStyle name="Note 2 16" xfId="17260" xr:uid="{00000000-0005-0000-0000-0000A6650000}"/>
    <cellStyle name="Note 2 17" xfId="27679" xr:uid="{00000000-0005-0000-0000-0000A7650000}"/>
    <cellStyle name="Note 2 18" xfId="10467" xr:uid="{00000000-0005-0000-0000-0000A8650000}"/>
    <cellStyle name="Note 2 2" xfId="65" xr:uid="{00000000-0005-0000-0000-0000A9650000}"/>
    <cellStyle name="Note 2 2 10" xfId="6843" xr:uid="{00000000-0005-0000-0000-0000AA650000}"/>
    <cellStyle name="Note 2 2 10 2" xfId="24039" xr:uid="{00000000-0005-0000-0000-0000AB650000}"/>
    <cellStyle name="Note 2 2 10 3" xfId="13638" xr:uid="{00000000-0005-0000-0000-0000AC650000}"/>
    <cellStyle name="Note 2 2 11" xfId="3714" xr:uid="{00000000-0005-0000-0000-0000AD650000}"/>
    <cellStyle name="Note 2 2 11 2" xfId="20910" xr:uid="{00000000-0005-0000-0000-0000AE650000}"/>
    <cellStyle name="Note 2 2 12" xfId="17274" xr:uid="{00000000-0005-0000-0000-0000AF650000}"/>
    <cellStyle name="Note 2 2 13" xfId="27721" xr:uid="{00000000-0005-0000-0000-0000B0650000}"/>
    <cellStyle name="Note 2 2 14" xfId="10509" xr:uid="{00000000-0005-0000-0000-0000B1650000}"/>
    <cellStyle name="Note 2 2 2" xfId="272" xr:uid="{00000000-0005-0000-0000-0000B2650000}"/>
    <cellStyle name="Note 2 2 2 10" xfId="27807" xr:uid="{00000000-0005-0000-0000-0000B3650000}"/>
    <cellStyle name="Note 2 2 2 11" xfId="10595" xr:uid="{00000000-0005-0000-0000-0000B4650000}"/>
    <cellStyle name="Note 2 2 2 2" xfId="1047" xr:uid="{00000000-0005-0000-0000-0000B5650000}"/>
    <cellStyle name="Note 2 2 2 2 2" xfId="2660" xr:uid="{00000000-0005-0000-0000-0000B6650000}"/>
    <cellStyle name="Note 2 2 2 2 2 2" xfId="9425" xr:uid="{00000000-0005-0000-0000-0000B7650000}"/>
    <cellStyle name="Note 2 2 2 2 2 2 2" xfId="26621" xr:uid="{00000000-0005-0000-0000-0000B8650000}"/>
    <cellStyle name="Note 2 2 2 2 2 2 3" xfId="16220" xr:uid="{00000000-0005-0000-0000-0000B9650000}"/>
    <cellStyle name="Note 2 2 2 2 2 3" xfId="5817" xr:uid="{00000000-0005-0000-0000-0000BA650000}"/>
    <cellStyle name="Note 2 2 2 2 2 3 2" xfId="23013" xr:uid="{00000000-0005-0000-0000-0000BB650000}"/>
    <cellStyle name="Note 2 2 2 2 2 4" xfId="19856" xr:uid="{00000000-0005-0000-0000-0000BC650000}"/>
    <cellStyle name="Note 2 2 2 2 2 5" xfId="12612" xr:uid="{00000000-0005-0000-0000-0000BD650000}"/>
    <cellStyle name="Note 2 2 2 2 3" xfId="7816" xr:uid="{00000000-0005-0000-0000-0000BE650000}"/>
    <cellStyle name="Note 2 2 2 2 3 2" xfId="25012" xr:uid="{00000000-0005-0000-0000-0000BF650000}"/>
    <cellStyle name="Note 2 2 2 2 3 3" xfId="14611" xr:uid="{00000000-0005-0000-0000-0000C0650000}"/>
    <cellStyle name="Note 2 2 2 2 4" xfId="4208" xr:uid="{00000000-0005-0000-0000-0000C1650000}"/>
    <cellStyle name="Note 2 2 2 2 4 2" xfId="21404" xr:uid="{00000000-0005-0000-0000-0000C2650000}"/>
    <cellStyle name="Note 2 2 2 2 5" xfId="18247" xr:uid="{00000000-0005-0000-0000-0000C3650000}"/>
    <cellStyle name="Note 2 2 2 2 6" xfId="11003" xr:uid="{00000000-0005-0000-0000-0000C4650000}"/>
    <cellStyle name="Note 2 2 2 3" xfId="1455" xr:uid="{00000000-0005-0000-0000-0000C5650000}"/>
    <cellStyle name="Note 2 2 2 3 2" xfId="3056" xr:uid="{00000000-0005-0000-0000-0000C6650000}"/>
    <cellStyle name="Note 2 2 2 3 2 2" xfId="9821" xr:uid="{00000000-0005-0000-0000-0000C7650000}"/>
    <cellStyle name="Note 2 2 2 3 2 2 2" xfId="27017" xr:uid="{00000000-0005-0000-0000-0000C8650000}"/>
    <cellStyle name="Note 2 2 2 3 2 2 3" xfId="16616" xr:uid="{00000000-0005-0000-0000-0000C9650000}"/>
    <cellStyle name="Note 2 2 2 3 2 3" xfId="6213" xr:uid="{00000000-0005-0000-0000-0000CA650000}"/>
    <cellStyle name="Note 2 2 2 3 2 3 2" xfId="23409" xr:uid="{00000000-0005-0000-0000-0000CB650000}"/>
    <cellStyle name="Note 2 2 2 3 2 4" xfId="20252" xr:uid="{00000000-0005-0000-0000-0000CC650000}"/>
    <cellStyle name="Note 2 2 2 3 2 5" xfId="13008" xr:uid="{00000000-0005-0000-0000-0000CD650000}"/>
    <cellStyle name="Note 2 2 2 3 3" xfId="8224" xr:uid="{00000000-0005-0000-0000-0000CE650000}"/>
    <cellStyle name="Note 2 2 2 3 3 2" xfId="25420" xr:uid="{00000000-0005-0000-0000-0000CF650000}"/>
    <cellStyle name="Note 2 2 2 3 3 3" xfId="15019" xr:uid="{00000000-0005-0000-0000-0000D0650000}"/>
    <cellStyle name="Note 2 2 2 3 4" xfId="4616" xr:uid="{00000000-0005-0000-0000-0000D1650000}"/>
    <cellStyle name="Note 2 2 2 3 4 2" xfId="21812" xr:uid="{00000000-0005-0000-0000-0000D2650000}"/>
    <cellStyle name="Note 2 2 2 3 5" xfId="18655" xr:uid="{00000000-0005-0000-0000-0000D3650000}"/>
    <cellStyle name="Note 2 2 2 3 6" xfId="11411" xr:uid="{00000000-0005-0000-0000-0000D4650000}"/>
    <cellStyle name="Note 2 2 2 4" xfId="1863" xr:uid="{00000000-0005-0000-0000-0000D5650000}"/>
    <cellStyle name="Note 2 2 2 4 2" xfId="3452" xr:uid="{00000000-0005-0000-0000-0000D6650000}"/>
    <cellStyle name="Note 2 2 2 4 2 2" xfId="10217" xr:uid="{00000000-0005-0000-0000-0000D7650000}"/>
    <cellStyle name="Note 2 2 2 4 2 2 2" xfId="27413" xr:uid="{00000000-0005-0000-0000-0000D8650000}"/>
    <cellStyle name="Note 2 2 2 4 2 2 3" xfId="17012" xr:uid="{00000000-0005-0000-0000-0000D9650000}"/>
    <cellStyle name="Note 2 2 2 4 2 3" xfId="6609" xr:uid="{00000000-0005-0000-0000-0000DA650000}"/>
    <cellStyle name="Note 2 2 2 4 2 3 2" xfId="23805" xr:uid="{00000000-0005-0000-0000-0000DB650000}"/>
    <cellStyle name="Note 2 2 2 4 2 4" xfId="20648" xr:uid="{00000000-0005-0000-0000-0000DC650000}"/>
    <cellStyle name="Note 2 2 2 4 2 5" xfId="13404" xr:uid="{00000000-0005-0000-0000-0000DD650000}"/>
    <cellStyle name="Note 2 2 2 4 3" xfId="8632" xr:uid="{00000000-0005-0000-0000-0000DE650000}"/>
    <cellStyle name="Note 2 2 2 4 3 2" xfId="25828" xr:uid="{00000000-0005-0000-0000-0000DF650000}"/>
    <cellStyle name="Note 2 2 2 4 3 3" xfId="15427" xr:uid="{00000000-0005-0000-0000-0000E0650000}"/>
    <cellStyle name="Note 2 2 2 4 4" xfId="5024" xr:uid="{00000000-0005-0000-0000-0000E1650000}"/>
    <cellStyle name="Note 2 2 2 4 4 2" xfId="22220" xr:uid="{00000000-0005-0000-0000-0000E2650000}"/>
    <cellStyle name="Note 2 2 2 4 5" xfId="19063" xr:uid="{00000000-0005-0000-0000-0000E3650000}"/>
    <cellStyle name="Note 2 2 2 4 6" xfId="11819" xr:uid="{00000000-0005-0000-0000-0000E4650000}"/>
    <cellStyle name="Note 2 2 2 5" xfId="2222" xr:uid="{00000000-0005-0000-0000-0000E5650000}"/>
    <cellStyle name="Note 2 2 2 5 2" xfId="8988" xr:uid="{00000000-0005-0000-0000-0000E6650000}"/>
    <cellStyle name="Note 2 2 2 5 2 2" xfId="26184" xr:uid="{00000000-0005-0000-0000-0000E7650000}"/>
    <cellStyle name="Note 2 2 2 5 2 3" xfId="15783" xr:uid="{00000000-0005-0000-0000-0000E8650000}"/>
    <cellStyle name="Note 2 2 2 5 3" xfId="5380" xr:uid="{00000000-0005-0000-0000-0000E9650000}"/>
    <cellStyle name="Note 2 2 2 5 3 2" xfId="22576" xr:uid="{00000000-0005-0000-0000-0000EA650000}"/>
    <cellStyle name="Note 2 2 2 5 4" xfId="19419" xr:uid="{00000000-0005-0000-0000-0000EB650000}"/>
    <cellStyle name="Note 2 2 2 5 5" xfId="12175" xr:uid="{00000000-0005-0000-0000-0000EC650000}"/>
    <cellStyle name="Note 2 2 2 6" xfId="639" xr:uid="{00000000-0005-0000-0000-0000ED650000}"/>
    <cellStyle name="Note 2 2 2 6 2" xfId="7408" xr:uid="{00000000-0005-0000-0000-0000EE650000}"/>
    <cellStyle name="Note 2 2 2 6 2 2" xfId="24604" xr:uid="{00000000-0005-0000-0000-0000EF650000}"/>
    <cellStyle name="Note 2 2 2 6 3" xfId="17839" xr:uid="{00000000-0005-0000-0000-0000F0650000}"/>
    <cellStyle name="Note 2 2 2 6 4" xfId="14203" xr:uid="{00000000-0005-0000-0000-0000F1650000}"/>
    <cellStyle name="Note 2 2 2 7" xfId="7041" xr:uid="{00000000-0005-0000-0000-0000F2650000}"/>
    <cellStyle name="Note 2 2 2 7 2" xfId="24237" xr:uid="{00000000-0005-0000-0000-0000F3650000}"/>
    <cellStyle name="Note 2 2 2 7 3" xfId="13836" xr:uid="{00000000-0005-0000-0000-0000F4650000}"/>
    <cellStyle name="Note 2 2 2 8" xfId="3800" xr:uid="{00000000-0005-0000-0000-0000F5650000}"/>
    <cellStyle name="Note 2 2 2 8 2" xfId="20996" xr:uid="{00000000-0005-0000-0000-0000F6650000}"/>
    <cellStyle name="Note 2 2 2 9" xfId="17472" xr:uid="{00000000-0005-0000-0000-0000F7650000}"/>
    <cellStyle name="Note 2 2 3" xfId="370" xr:uid="{00000000-0005-0000-0000-0000F8650000}"/>
    <cellStyle name="Note 2 2 3 10" xfId="27905" xr:uid="{00000000-0005-0000-0000-0000F9650000}"/>
    <cellStyle name="Note 2 2 3 11" xfId="10693" xr:uid="{00000000-0005-0000-0000-0000FA650000}"/>
    <cellStyle name="Note 2 2 3 2" xfId="1145" xr:uid="{00000000-0005-0000-0000-0000FB650000}"/>
    <cellStyle name="Note 2 2 3 2 2" xfId="2758" xr:uid="{00000000-0005-0000-0000-0000FC650000}"/>
    <cellStyle name="Note 2 2 3 2 2 2" xfId="9523" xr:uid="{00000000-0005-0000-0000-0000FD650000}"/>
    <cellStyle name="Note 2 2 3 2 2 2 2" xfId="26719" xr:uid="{00000000-0005-0000-0000-0000FE650000}"/>
    <cellStyle name="Note 2 2 3 2 2 2 3" xfId="16318" xr:uid="{00000000-0005-0000-0000-0000FF650000}"/>
    <cellStyle name="Note 2 2 3 2 2 3" xfId="5915" xr:uid="{00000000-0005-0000-0000-000000660000}"/>
    <cellStyle name="Note 2 2 3 2 2 3 2" xfId="23111" xr:uid="{00000000-0005-0000-0000-000001660000}"/>
    <cellStyle name="Note 2 2 3 2 2 4" xfId="19954" xr:uid="{00000000-0005-0000-0000-000002660000}"/>
    <cellStyle name="Note 2 2 3 2 2 5" xfId="12710" xr:uid="{00000000-0005-0000-0000-000003660000}"/>
    <cellStyle name="Note 2 2 3 2 3" xfId="7914" xr:uid="{00000000-0005-0000-0000-000004660000}"/>
    <cellStyle name="Note 2 2 3 2 3 2" xfId="25110" xr:uid="{00000000-0005-0000-0000-000005660000}"/>
    <cellStyle name="Note 2 2 3 2 3 3" xfId="14709" xr:uid="{00000000-0005-0000-0000-000006660000}"/>
    <cellStyle name="Note 2 2 3 2 4" xfId="4306" xr:uid="{00000000-0005-0000-0000-000007660000}"/>
    <cellStyle name="Note 2 2 3 2 4 2" xfId="21502" xr:uid="{00000000-0005-0000-0000-000008660000}"/>
    <cellStyle name="Note 2 2 3 2 5" xfId="18345" xr:uid="{00000000-0005-0000-0000-000009660000}"/>
    <cellStyle name="Note 2 2 3 2 6" xfId="11101" xr:uid="{00000000-0005-0000-0000-00000A660000}"/>
    <cellStyle name="Note 2 2 3 3" xfId="1553" xr:uid="{00000000-0005-0000-0000-00000B660000}"/>
    <cellStyle name="Note 2 2 3 3 2" xfId="3154" xr:uid="{00000000-0005-0000-0000-00000C660000}"/>
    <cellStyle name="Note 2 2 3 3 2 2" xfId="9919" xr:uid="{00000000-0005-0000-0000-00000D660000}"/>
    <cellStyle name="Note 2 2 3 3 2 2 2" xfId="27115" xr:uid="{00000000-0005-0000-0000-00000E660000}"/>
    <cellStyle name="Note 2 2 3 3 2 2 3" xfId="16714" xr:uid="{00000000-0005-0000-0000-00000F660000}"/>
    <cellStyle name="Note 2 2 3 3 2 3" xfId="6311" xr:uid="{00000000-0005-0000-0000-000010660000}"/>
    <cellStyle name="Note 2 2 3 3 2 3 2" xfId="23507" xr:uid="{00000000-0005-0000-0000-000011660000}"/>
    <cellStyle name="Note 2 2 3 3 2 4" xfId="20350" xr:uid="{00000000-0005-0000-0000-000012660000}"/>
    <cellStyle name="Note 2 2 3 3 2 5" xfId="13106" xr:uid="{00000000-0005-0000-0000-000013660000}"/>
    <cellStyle name="Note 2 2 3 3 3" xfId="8322" xr:uid="{00000000-0005-0000-0000-000014660000}"/>
    <cellStyle name="Note 2 2 3 3 3 2" xfId="25518" xr:uid="{00000000-0005-0000-0000-000015660000}"/>
    <cellStyle name="Note 2 2 3 3 3 3" xfId="15117" xr:uid="{00000000-0005-0000-0000-000016660000}"/>
    <cellStyle name="Note 2 2 3 3 4" xfId="4714" xr:uid="{00000000-0005-0000-0000-000017660000}"/>
    <cellStyle name="Note 2 2 3 3 4 2" xfId="21910" xr:uid="{00000000-0005-0000-0000-000018660000}"/>
    <cellStyle name="Note 2 2 3 3 5" xfId="18753" xr:uid="{00000000-0005-0000-0000-000019660000}"/>
    <cellStyle name="Note 2 2 3 3 6" xfId="11509" xr:uid="{00000000-0005-0000-0000-00001A660000}"/>
    <cellStyle name="Note 2 2 3 4" xfId="1961" xr:uid="{00000000-0005-0000-0000-00001B660000}"/>
    <cellStyle name="Note 2 2 3 4 2" xfId="3550" xr:uid="{00000000-0005-0000-0000-00001C660000}"/>
    <cellStyle name="Note 2 2 3 4 2 2" xfId="10315" xr:uid="{00000000-0005-0000-0000-00001D660000}"/>
    <cellStyle name="Note 2 2 3 4 2 2 2" xfId="27511" xr:uid="{00000000-0005-0000-0000-00001E660000}"/>
    <cellStyle name="Note 2 2 3 4 2 2 3" xfId="17110" xr:uid="{00000000-0005-0000-0000-00001F660000}"/>
    <cellStyle name="Note 2 2 3 4 2 3" xfId="6707" xr:uid="{00000000-0005-0000-0000-000020660000}"/>
    <cellStyle name="Note 2 2 3 4 2 3 2" xfId="23903" xr:uid="{00000000-0005-0000-0000-000021660000}"/>
    <cellStyle name="Note 2 2 3 4 2 4" xfId="20746" xr:uid="{00000000-0005-0000-0000-000022660000}"/>
    <cellStyle name="Note 2 2 3 4 2 5" xfId="13502" xr:uid="{00000000-0005-0000-0000-000023660000}"/>
    <cellStyle name="Note 2 2 3 4 3" xfId="8730" xr:uid="{00000000-0005-0000-0000-000024660000}"/>
    <cellStyle name="Note 2 2 3 4 3 2" xfId="25926" xr:uid="{00000000-0005-0000-0000-000025660000}"/>
    <cellStyle name="Note 2 2 3 4 3 3" xfId="15525" xr:uid="{00000000-0005-0000-0000-000026660000}"/>
    <cellStyle name="Note 2 2 3 4 4" xfId="5122" xr:uid="{00000000-0005-0000-0000-000027660000}"/>
    <cellStyle name="Note 2 2 3 4 4 2" xfId="22318" xr:uid="{00000000-0005-0000-0000-000028660000}"/>
    <cellStyle name="Note 2 2 3 4 5" xfId="19161" xr:uid="{00000000-0005-0000-0000-000029660000}"/>
    <cellStyle name="Note 2 2 3 4 6" xfId="11917" xr:uid="{00000000-0005-0000-0000-00002A660000}"/>
    <cellStyle name="Note 2 2 3 5" xfId="2320" xr:uid="{00000000-0005-0000-0000-00002B660000}"/>
    <cellStyle name="Note 2 2 3 5 2" xfId="9086" xr:uid="{00000000-0005-0000-0000-00002C660000}"/>
    <cellStyle name="Note 2 2 3 5 2 2" xfId="26282" xr:uid="{00000000-0005-0000-0000-00002D660000}"/>
    <cellStyle name="Note 2 2 3 5 2 3" xfId="15881" xr:uid="{00000000-0005-0000-0000-00002E660000}"/>
    <cellStyle name="Note 2 2 3 5 3" xfId="5478" xr:uid="{00000000-0005-0000-0000-00002F660000}"/>
    <cellStyle name="Note 2 2 3 5 3 2" xfId="22674" xr:uid="{00000000-0005-0000-0000-000030660000}"/>
    <cellStyle name="Note 2 2 3 5 4" xfId="19517" xr:uid="{00000000-0005-0000-0000-000031660000}"/>
    <cellStyle name="Note 2 2 3 5 5" xfId="12273" xr:uid="{00000000-0005-0000-0000-000032660000}"/>
    <cellStyle name="Note 2 2 3 6" xfId="737" xr:uid="{00000000-0005-0000-0000-000033660000}"/>
    <cellStyle name="Note 2 2 3 6 2" xfId="7506" xr:uid="{00000000-0005-0000-0000-000034660000}"/>
    <cellStyle name="Note 2 2 3 6 2 2" xfId="24702" xr:uid="{00000000-0005-0000-0000-000035660000}"/>
    <cellStyle name="Note 2 2 3 6 3" xfId="17937" xr:uid="{00000000-0005-0000-0000-000036660000}"/>
    <cellStyle name="Note 2 2 3 6 4" xfId="14301" xr:uid="{00000000-0005-0000-0000-000037660000}"/>
    <cellStyle name="Note 2 2 3 7" xfId="7139" xr:uid="{00000000-0005-0000-0000-000038660000}"/>
    <cellStyle name="Note 2 2 3 7 2" xfId="24335" xr:uid="{00000000-0005-0000-0000-000039660000}"/>
    <cellStyle name="Note 2 2 3 7 3" xfId="13934" xr:uid="{00000000-0005-0000-0000-00003A660000}"/>
    <cellStyle name="Note 2 2 3 8" xfId="3898" xr:uid="{00000000-0005-0000-0000-00003B660000}"/>
    <cellStyle name="Note 2 2 3 8 2" xfId="21094" xr:uid="{00000000-0005-0000-0000-00003C660000}"/>
    <cellStyle name="Note 2 2 3 9" xfId="17570" xr:uid="{00000000-0005-0000-0000-00003D660000}"/>
    <cellStyle name="Note 2 2 4" xfId="185" xr:uid="{00000000-0005-0000-0000-00003E660000}"/>
    <cellStyle name="Note 2 2 4 2" xfId="1369" xr:uid="{00000000-0005-0000-0000-00003F660000}"/>
    <cellStyle name="Note 2 2 4 2 2" xfId="2970" xr:uid="{00000000-0005-0000-0000-000040660000}"/>
    <cellStyle name="Note 2 2 4 2 2 2" xfId="9735" xr:uid="{00000000-0005-0000-0000-000041660000}"/>
    <cellStyle name="Note 2 2 4 2 2 2 2" xfId="26931" xr:uid="{00000000-0005-0000-0000-000042660000}"/>
    <cellStyle name="Note 2 2 4 2 2 2 3" xfId="16530" xr:uid="{00000000-0005-0000-0000-000043660000}"/>
    <cellStyle name="Note 2 2 4 2 2 3" xfId="6127" xr:uid="{00000000-0005-0000-0000-000044660000}"/>
    <cellStyle name="Note 2 2 4 2 2 3 2" xfId="23323" xr:uid="{00000000-0005-0000-0000-000045660000}"/>
    <cellStyle name="Note 2 2 4 2 2 4" xfId="20166" xr:uid="{00000000-0005-0000-0000-000046660000}"/>
    <cellStyle name="Note 2 2 4 2 2 5" xfId="12922" xr:uid="{00000000-0005-0000-0000-000047660000}"/>
    <cellStyle name="Note 2 2 4 2 3" xfId="8138" xr:uid="{00000000-0005-0000-0000-000048660000}"/>
    <cellStyle name="Note 2 2 4 2 3 2" xfId="25334" xr:uid="{00000000-0005-0000-0000-000049660000}"/>
    <cellStyle name="Note 2 2 4 2 3 3" xfId="14933" xr:uid="{00000000-0005-0000-0000-00004A660000}"/>
    <cellStyle name="Note 2 2 4 2 4" xfId="4530" xr:uid="{00000000-0005-0000-0000-00004B660000}"/>
    <cellStyle name="Note 2 2 4 2 4 2" xfId="21726" xr:uid="{00000000-0005-0000-0000-00004C660000}"/>
    <cellStyle name="Note 2 2 4 2 5" xfId="18569" xr:uid="{00000000-0005-0000-0000-00004D660000}"/>
    <cellStyle name="Note 2 2 4 2 6" xfId="11325" xr:uid="{00000000-0005-0000-0000-00004E660000}"/>
    <cellStyle name="Note 2 2 4 3" xfId="1777" xr:uid="{00000000-0005-0000-0000-00004F660000}"/>
    <cellStyle name="Note 2 2 4 3 2" xfId="3366" xr:uid="{00000000-0005-0000-0000-000050660000}"/>
    <cellStyle name="Note 2 2 4 3 2 2" xfId="10131" xr:uid="{00000000-0005-0000-0000-000051660000}"/>
    <cellStyle name="Note 2 2 4 3 2 2 2" xfId="27327" xr:uid="{00000000-0005-0000-0000-000052660000}"/>
    <cellStyle name="Note 2 2 4 3 2 2 3" xfId="16926" xr:uid="{00000000-0005-0000-0000-000053660000}"/>
    <cellStyle name="Note 2 2 4 3 2 3" xfId="6523" xr:uid="{00000000-0005-0000-0000-000054660000}"/>
    <cellStyle name="Note 2 2 4 3 2 3 2" xfId="23719" xr:uid="{00000000-0005-0000-0000-000055660000}"/>
    <cellStyle name="Note 2 2 4 3 2 4" xfId="20562" xr:uid="{00000000-0005-0000-0000-000056660000}"/>
    <cellStyle name="Note 2 2 4 3 2 5" xfId="13318" xr:uid="{00000000-0005-0000-0000-000057660000}"/>
    <cellStyle name="Note 2 2 4 3 3" xfId="8546" xr:uid="{00000000-0005-0000-0000-000058660000}"/>
    <cellStyle name="Note 2 2 4 3 3 2" xfId="25742" xr:uid="{00000000-0005-0000-0000-000059660000}"/>
    <cellStyle name="Note 2 2 4 3 3 3" xfId="15341" xr:uid="{00000000-0005-0000-0000-00005A660000}"/>
    <cellStyle name="Note 2 2 4 3 4" xfId="4938" xr:uid="{00000000-0005-0000-0000-00005B660000}"/>
    <cellStyle name="Note 2 2 4 3 4 2" xfId="22134" xr:uid="{00000000-0005-0000-0000-00005C660000}"/>
    <cellStyle name="Note 2 2 4 3 5" xfId="18977" xr:uid="{00000000-0005-0000-0000-00005D660000}"/>
    <cellStyle name="Note 2 2 4 3 6" xfId="11733" xr:uid="{00000000-0005-0000-0000-00005E660000}"/>
    <cellStyle name="Note 2 2 4 4" xfId="2470" xr:uid="{00000000-0005-0000-0000-00005F660000}"/>
    <cellStyle name="Note 2 2 4 4 2" xfId="9235" xr:uid="{00000000-0005-0000-0000-000060660000}"/>
    <cellStyle name="Note 2 2 4 4 2 2" xfId="26431" xr:uid="{00000000-0005-0000-0000-000061660000}"/>
    <cellStyle name="Note 2 2 4 4 2 3" xfId="16030" xr:uid="{00000000-0005-0000-0000-000062660000}"/>
    <cellStyle name="Note 2 2 4 4 3" xfId="5627" xr:uid="{00000000-0005-0000-0000-000063660000}"/>
    <cellStyle name="Note 2 2 4 4 3 2" xfId="22823" xr:uid="{00000000-0005-0000-0000-000064660000}"/>
    <cellStyle name="Note 2 2 4 4 4" xfId="19666" xr:uid="{00000000-0005-0000-0000-000065660000}"/>
    <cellStyle name="Note 2 2 4 4 5" xfId="12422" xr:uid="{00000000-0005-0000-0000-000066660000}"/>
    <cellStyle name="Note 2 2 4 5" xfId="961" xr:uid="{00000000-0005-0000-0000-000067660000}"/>
    <cellStyle name="Note 2 2 4 5 2" xfId="7730" xr:uid="{00000000-0005-0000-0000-000068660000}"/>
    <cellStyle name="Note 2 2 4 5 2 2" xfId="24926" xr:uid="{00000000-0005-0000-0000-000069660000}"/>
    <cellStyle name="Note 2 2 4 5 3" xfId="18161" xr:uid="{00000000-0005-0000-0000-00006A660000}"/>
    <cellStyle name="Note 2 2 4 5 4" xfId="14525" xr:uid="{00000000-0005-0000-0000-00006B660000}"/>
    <cellStyle name="Note 2 2 4 6" xfId="6955" xr:uid="{00000000-0005-0000-0000-00006C660000}"/>
    <cellStyle name="Note 2 2 4 6 2" xfId="24151" xr:uid="{00000000-0005-0000-0000-00006D660000}"/>
    <cellStyle name="Note 2 2 4 6 3" xfId="13750" xr:uid="{00000000-0005-0000-0000-00006E660000}"/>
    <cellStyle name="Note 2 2 4 7" xfId="4122" xr:uid="{00000000-0005-0000-0000-00006F660000}"/>
    <cellStyle name="Note 2 2 4 7 2" xfId="21318" xr:uid="{00000000-0005-0000-0000-000070660000}"/>
    <cellStyle name="Note 2 2 4 8" xfId="17386" xr:uid="{00000000-0005-0000-0000-000071660000}"/>
    <cellStyle name="Note 2 2 4 9" xfId="10917" xr:uid="{00000000-0005-0000-0000-000072660000}"/>
    <cellStyle name="Note 2 2 5" xfId="849" xr:uid="{00000000-0005-0000-0000-000073660000}"/>
    <cellStyle name="Note 2 2 5 2" xfId="2547" xr:uid="{00000000-0005-0000-0000-000074660000}"/>
    <cellStyle name="Note 2 2 5 2 2" xfId="9312" xr:uid="{00000000-0005-0000-0000-000075660000}"/>
    <cellStyle name="Note 2 2 5 2 2 2" xfId="26508" xr:uid="{00000000-0005-0000-0000-000076660000}"/>
    <cellStyle name="Note 2 2 5 2 2 3" xfId="16107" xr:uid="{00000000-0005-0000-0000-000077660000}"/>
    <cellStyle name="Note 2 2 5 2 3" xfId="5704" xr:uid="{00000000-0005-0000-0000-000078660000}"/>
    <cellStyle name="Note 2 2 5 2 3 2" xfId="22900" xr:uid="{00000000-0005-0000-0000-000079660000}"/>
    <cellStyle name="Note 2 2 5 2 4" xfId="19743" xr:uid="{00000000-0005-0000-0000-00007A660000}"/>
    <cellStyle name="Note 2 2 5 2 5" xfId="12499" xr:uid="{00000000-0005-0000-0000-00007B660000}"/>
    <cellStyle name="Note 2 2 5 3" xfId="7618" xr:uid="{00000000-0005-0000-0000-00007C660000}"/>
    <cellStyle name="Note 2 2 5 3 2" xfId="24814" xr:uid="{00000000-0005-0000-0000-00007D660000}"/>
    <cellStyle name="Note 2 2 5 3 3" xfId="14413" xr:uid="{00000000-0005-0000-0000-00007E660000}"/>
    <cellStyle name="Note 2 2 5 4" xfId="4010" xr:uid="{00000000-0005-0000-0000-00007F660000}"/>
    <cellStyle name="Note 2 2 5 4 2" xfId="21206" xr:uid="{00000000-0005-0000-0000-000080660000}"/>
    <cellStyle name="Note 2 2 5 5" xfId="18049" xr:uid="{00000000-0005-0000-0000-000081660000}"/>
    <cellStyle name="Note 2 2 5 6" xfId="10805" xr:uid="{00000000-0005-0000-0000-000082660000}"/>
    <cellStyle name="Note 2 2 6" xfId="1257" xr:uid="{00000000-0005-0000-0000-000083660000}"/>
    <cellStyle name="Note 2 2 6 2" xfId="2858" xr:uid="{00000000-0005-0000-0000-000084660000}"/>
    <cellStyle name="Note 2 2 6 2 2" xfId="9623" xr:uid="{00000000-0005-0000-0000-000085660000}"/>
    <cellStyle name="Note 2 2 6 2 2 2" xfId="26819" xr:uid="{00000000-0005-0000-0000-000086660000}"/>
    <cellStyle name="Note 2 2 6 2 2 3" xfId="16418" xr:uid="{00000000-0005-0000-0000-000087660000}"/>
    <cellStyle name="Note 2 2 6 2 3" xfId="6015" xr:uid="{00000000-0005-0000-0000-000088660000}"/>
    <cellStyle name="Note 2 2 6 2 3 2" xfId="23211" xr:uid="{00000000-0005-0000-0000-000089660000}"/>
    <cellStyle name="Note 2 2 6 2 4" xfId="20054" xr:uid="{00000000-0005-0000-0000-00008A660000}"/>
    <cellStyle name="Note 2 2 6 2 5" xfId="12810" xr:uid="{00000000-0005-0000-0000-00008B660000}"/>
    <cellStyle name="Note 2 2 6 3" xfId="8026" xr:uid="{00000000-0005-0000-0000-00008C660000}"/>
    <cellStyle name="Note 2 2 6 3 2" xfId="25222" xr:uid="{00000000-0005-0000-0000-00008D660000}"/>
    <cellStyle name="Note 2 2 6 3 3" xfId="14821" xr:uid="{00000000-0005-0000-0000-00008E660000}"/>
    <cellStyle name="Note 2 2 6 4" xfId="4418" xr:uid="{00000000-0005-0000-0000-00008F660000}"/>
    <cellStyle name="Note 2 2 6 4 2" xfId="21614" xr:uid="{00000000-0005-0000-0000-000090660000}"/>
    <cellStyle name="Note 2 2 6 5" xfId="18457" xr:uid="{00000000-0005-0000-0000-000091660000}"/>
    <cellStyle name="Note 2 2 6 6" xfId="11213" xr:uid="{00000000-0005-0000-0000-000092660000}"/>
    <cellStyle name="Note 2 2 7" xfId="1665" xr:uid="{00000000-0005-0000-0000-000093660000}"/>
    <cellStyle name="Note 2 2 7 2" xfId="3254" xr:uid="{00000000-0005-0000-0000-000094660000}"/>
    <cellStyle name="Note 2 2 7 2 2" xfId="10019" xr:uid="{00000000-0005-0000-0000-000095660000}"/>
    <cellStyle name="Note 2 2 7 2 2 2" xfId="27215" xr:uid="{00000000-0005-0000-0000-000096660000}"/>
    <cellStyle name="Note 2 2 7 2 2 3" xfId="16814" xr:uid="{00000000-0005-0000-0000-000097660000}"/>
    <cellStyle name="Note 2 2 7 2 3" xfId="6411" xr:uid="{00000000-0005-0000-0000-000098660000}"/>
    <cellStyle name="Note 2 2 7 2 3 2" xfId="23607" xr:uid="{00000000-0005-0000-0000-000099660000}"/>
    <cellStyle name="Note 2 2 7 2 4" xfId="20450" xr:uid="{00000000-0005-0000-0000-00009A660000}"/>
    <cellStyle name="Note 2 2 7 2 5" xfId="13206" xr:uid="{00000000-0005-0000-0000-00009B660000}"/>
    <cellStyle name="Note 2 2 7 3" xfId="8434" xr:uid="{00000000-0005-0000-0000-00009C660000}"/>
    <cellStyle name="Note 2 2 7 3 2" xfId="25630" xr:uid="{00000000-0005-0000-0000-00009D660000}"/>
    <cellStyle name="Note 2 2 7 3 3" xfId="15229" xr:uid="{00000000-0005-0000-0000-00009E660000}"/>
    <cellStyle name="Note 2 2 7 4" xfId="4826" xr:uid="{00000000-0005-0000-0000-00009F660000}"/>
    <cellStyle name="Note 2 2 7 4 2" xfId="22022" xr:uid="{00000000-0005-0000-0000-0000A0660000}"/>
    <cellStyle name="Note 2 2 7 5" xfId="18865" xr:uid="{00000000-0005-0000-0000-0000A1660000}"/>
    <cellStyle name="Note 2 2 7 6" xfId="11621" xr:uid="{00000000-0005-0000-0000-0000A2660000}"/>
    <cellStyle name="Note 2 2 8" xfId="2136" xr:uid="{00000000-0005-0000-0000-0000A3660000}"/>
    <cellStyle name="Note 2 2 8 2" xfId="8902" xr:uid="{00000000-0005-0000-0000-0000A4660000}"/>
    <cellStyle name="Note 2 2 8 2 2" xfId="26098" xr:uid="{00000000-0005-0000-0000-0000A5660000}"/>
    <cellStyle name="Note 2 2 8 2 3" xfId="15697" xr:uid="{00000000-0005-0000-0000-0000A6660000}"/>
    <cellStyle name="Note 2 2 8 3" xfId="5294" xr:uid="{00000000-0005-0000-0000-0000A7660000}"/>
    <cellStyle name="Note 2 2 8 3 2" xfId="22490" xr:uid="{00000000-0005-0000-0000-0000A8660000}"/>
    <cellStyle name="Note 2 2 8 4" xfId="19333" xr:uid="{00000000-0005-0000-0000-0000A9660000}"/>
    <cellStyle name="Note 2 2 8 5" xfId="12089" xr:uid="{00000000-0005-0000-0000-0000AA660000}"/>
    <cellStyle name="Note 2 2 9" xfId="553" xr:uid="{00000000-0005-0000-0000-0000AB660000}"/>
    <cellStyle name="Note 2 2 9 2" xfId="7322" xr:uid="{00000000-0005-0000-0000-0000AC660000}"/>
    <cellStyle name="Note 2 2 9 2 2" xfId="24518" xr:uid="{00000000-0005-0000-0000-0000AD660000}"/>
    <cellStyle name="Note 2 2 9 3" xfId="17753" xr:uid="{00000000-0005-0000-0000-0000AE660000}"/>
    <cellStyle name="Note 2 2 9 4" xfId="14117" xr:uid="{00000000-0005-0000-0000-0000AF660000}"/>
    <cellStyle name="Note 2 3" xfId="82" xr:uid="{00000000-0005-0000-0000-0000B0660000}"/>
    <cellStyle name="Note 2 3 10" xfId="6857" xr:uid="{00000000-0005-0000-0000-0000B1660000}"/>
    <cellStyle name="Note 2 3 10 2" xfId="24053" xr:uid="{00000000-0005-0000-0000-0000B2660000}"/>
    <cellStyle name="Note 2 3 10 3" xfId="13652" xr:uid="{00000000-0005-0000-0000-0000B3660000}"/>
    <cellStyle name="Note 2 3 11" xfId="3728" xr:uid="{00000000-0005-0000-0000-0000B4660000}"/>
    <cellStyle name="Note 2 3 11 2" xfId="20924" xr:uid="{00000000-0005-0000-0000-0000B5660000}"/>
    <cellStyle name="Note 2 3 12" xfId="17288" xr:uid="{00000000-0005-0000-0000-0000B6660000}"/>
    <cellStyle name="Note 2 3 13" xfId="27735" xr:uid="{00000000-0005-0000-0000-0000B7660000}"/>
    <cellStyle name="Note 2 3 14" xfId="10523" xr:uid="{00000000-0005-0000-0000-0000B8660000}"/>
    <cellStyle name="Note 2 3 2" xfId="286" xr:uid="{00000000-0005-0000-0000-0000B9660000}"/>
    <cellStyle name="Note 2 3 2 10" xfId="27821" xr:uid="{00000000-0005-0000-0000-0000BA660000}"/>
    <cellStyle name="Note 2 3 2 11" xfId="10609" xr:uid="{00000000-0005-0000-0000-0000BB660000}"/>
    <cellStyle name="Note 2 3 2 2" xfId="1061" xr:uid="{00000000-0005-0000-0000-0000BC660000}"/>
    <cellStyle name="Note 2 3 2 2 2" xfId="2674" xr:uid="{00000000-0005-0000-0000-0000BD660000}"/>
    <cellStyle name="Note 2 3 2 2 2 2" xfId="9439" xr:uid="{00000000-0005-0000-0000-0000BE660000}"/>
    <cellStyle name="Note 2 3 2 2 2 2 2" xfId="26635" xr:uid="{00000000-0005-0000-0000-0000BF660000}"/>
    <cellStyle name="Note 2 3 2 2 2 2 3" xfId="16234" xr:uid="{00000000-0005-0000-0000-0000C0660000}"/>
    <cellStyle name="Note 2 3 2 2 2 3" xfId="5831" xr:uid="{00000000-0005-0000-0000-0000C1660000}"/>
    <cellStyle name="Note 2 3 2 2 2 3 2" xfId="23027" xr:uid="{00000000-0005-0000-0000-0000C2660000}"/>
    <cellStyle name="Note 2 3 2 2 2 4" xfId="19870" xr:uid="{00000000-0005-0000-0000-0000C3660000}"/>
    <cellStyle name="Note 2 3 2 2 2 5" xfId="12626" xr:uid="{00000000-0005-0000-0000-0000C4660000}"/>
    <cellStyle name="Note 2 3 2 2 3" xfId="7830" xr:uid="{00000000-0005-0000-0000-0000C5660000}"/>
    <cellStyle name="Note 2 3 2 2 3 2" xfId="25026" xr:uid="{00000000-0005-0000-0000-0000C6660000}"/>
    <cellStyle name="Note 2 3 2 2 3 3" xfId="14625" xr:uid="{00000000-0005-0000-0000-0000C7660000}"/>
    <cellStyle name="Note 2 3 2 2 4" xfId="4222" xr:uid="{00000000-0005-0000-0000-0000C8660000}"/>
    <cellStyle name="Note 2 3 2 2 4 2" xfId="21418" xr:uid="{00000000-0005-0000-0000-0000C9660000}"/>
    <cellStyle name="Note 2 3 2 2 5" xfId="18261" xr:uid="{00000000-0005-0000-0000-0000CA660000}"/>
    <cellStyle name="Note 2 3 2 2 6" xfId="11017" xr:uid="{00000000-0005-0000-0000-0000CB660000}"/>
    <cellStyle name="Note 2 3 2 3" xfId="1469" xr:uid="{00000000-0005-0000-0000-0000CC660000}"/>
    <cellStyle name="Note 2 3 2 3 2" xfId="3070" xr:uid="{00000000-0005-0000-0000-0000CD660000}"/>
    <cellStyle name="Note 2 3 2 3 2 2" xfId="9835" xr:uid="{00000000-0005-0000-0000-0000CE660000}"/>
    <cellStyle name="Note 2 3 2 3 2 2 2" xfId="27031" xr:uid="{00000000-0005-0000-0000-0000CF660000}"/>
    <cellStyle name="Note 2 3 2 3 2 2 3" xfId="16630" xr:uid="{00000000-0005-0000-0000-0000D0660000}"/>
    <cellStyle name="Note 2 3 2 3 2 3" xfId="6227" xr:uid="{00000000-0005-0000-0000-0000D1660000}"/>
    <cellStyle name="Note 2 3 2 3 2 3 2" xfId="23423" xr:uid="{00000000-0005-0000-0000-0000D2660000}"/>
    <cellStyle name="Note 2 3 2 3 2 4" xfId="20266" xr:uid="{00000000-0005-0000-0000-0000D3660000}"/>
    <cellStyle name="Note 2 3 2 3 2 5" xfId="13022" xr:uid="{00000000-0005-0000-0000-0000D4660000}"/>
    <cellStyle name="Note 2 3 2 3 3" xfId="8238" xr:uid="{00000000-0005-0000-0000-0000D5660000}"/>
    <cellStyle name="Note 2 3 2 3 3 2" xfId="25434" xr:uid="{00000000-0005-0000-0000-0000D6660000}"/>
    <cellStyle name="Note 2 3 2 3 3 3" xfId="15033" xr:uid="{00000000-0005-0000-0000-0000D7660000}"/>
    <cellStyle name="Note 2 3 2 3 4" xfId="4630" xr:uid="{00000000-0005-0000-0000-0000D8660000}"/>
    <cellStyle name="Note 2 3 2 3 4 2" xfId="21826" xr:uid="{00000000-0005-0000-0000-0000D9660000}"/>
    <cellStyle name="Note 2 3 2 3 5" xfId="18669" xr:uid="{00000000-0005-0000-0000-0000DA660000}"/>
    <cellStyle name="Note 2 3 2 3 6" xfId="11425" xr:uid="{00000000-0005-0000-0000-0000DB660000}"/>
    <cellStyle name="Note 2 3 2 4" xfId="1877" xr:uid="{00000000-0005-0000-0000-0000DC660000}"/>
    <cellStyle name="Note 2 3 2 4 2" xfId="3466" xr:uid="{00000000-0005-0000-0000-0000DD660000}"/>
    <cellStyle name="Note 2 3 2 4 2 2" xfId="10231" xr:uid="{00000000-0005-0000-0000-0000DE660000}"/>
    <cellStyle name="Note 2 3 2 4 2 2 2" xfId="27427" xr:uid="{00000000-0005-0000-0000-0000DF660000}"/>
    <cellStyle name="Note 2 3 2 4 2 2 3" xfId="17026" xr:uid="{00000000-0005-0000-0000-0000E0660000}"/>
    <cellStyle name="Note 2 3 2 4 2 3" xfId="6623" xr:uid="{00000000-0005-0000-0000-0000E1660000}"/>
    <cellStyle name="Note 2 3 2 4 2 3 2" xfId="23819" xr:uid="{00000000-0005-0000-0000-0000E2660000}"/>
    <cellStyle name="Note 2 3 2 4 2 4" xfId="20662" xr:uid="{00000000-0005-0000-0000-0000E3660000}"/>
    <cellStyle name="Note 2 3 2 4 2 5" xfId="13418" xr:uid="{00000000-0005-0000-0000-0000E4660000}"/>
    <cellStyle name="Note 2 3 2 4 3" xfId="8646" xr:uid="{00000000-0005-0000-0000-0000E5660000}"/>
    <cellStyle name="Note 2 3 2 4 3 2" xfId="25842" xr:uid="{00000000-0005-0000-0000-0000E6660000}"/>
    <cellStyle name="Note 2 3 2 4 3 3" xfId="15441" xr:uid="{00000000-0005-0000-0000-0000E7660000}"/>
    <cellStyle name="Note 2 3 2 4 4" xfId="5038" xr:uid="{00000000-0005-0000-0000-0000E8660000}"/>
    <cellStyle name="Note 2 3 2 4 4 2" xfId="22234" xr:uid="{00000000-0005-0000-0000-0000E9660000}"/>
    <cellStyle name="Note 2 3 2 4 5" xfId="19077" xr:uid="{00000000-0005-0000-0000-0000EA660000}"/>
    <cellStyle name="Note 2 3 2 4 6" xfId="11833" xr:uid="{00000000-0005-0000-0000-0000EB660000}"/>
    <cellStyle name="Note 2 3 2 5" xfId="2236" xr:uid="{00000000-0005-0000-0000-0000EC660000}"/>
    <cellStyle name="Note 2 3 2 5 2" xfId="9002" xr:uid="{00000000-0005-0000-0000-0000ED660000}"/>
    <cellStyle name="Note 2 3 2 5 2 2" xfId="26198" xr:uid="{00000000-0005-0000-0000-0000EE660000}"/>
    <cellStyle name="Note 2 3 2 5 2 3" xfId="15797" xr:uid="{00000000-0005-0000-0000-0000EF660000}"/>
    <cellStyle name="Note 2 3 2 5 3" xfId="5394" xr:uid="{00000000-0005-0000-0000-0000F0660000}"/>
    <cellStyle name="Note 2 3 2 5 3 2" xfId="22590" xr:uid="{00000000-0005-0000-0000-0000F1660000}"/>
    <cellStyle name="Note 2 3 2 5 4" xfId="19433" xr:uid="{00000000-0005-0000-0000-0000F2660000}"/>
    <cellStyle name="Note 2 3 2 5 5" xfId="12189" xr:uid="{00000000-0005-0000-0000-0000F3660000}"/>
    <cellStyle name="Note 2 3 2 6" xfId="653" xr:uid="{00000000-0005-0000-0000-0000F4660000}"/>
    <cellStyle name="Note 2 3 2 6 2" xfId="7422" xr:uid="{00000000-0005-0000-0000-0000F5660000}"/>
    <cellStyle name="Note 2 3 2 6 2 2" xfId="24618" xr:uid="{00000000-0005-0000-0000-0000F6660000}"/>
    <cellStyle name="Note 2 3 2 6 3" xfId="17853" xr:uid="{00000000-0005-0000-0000-0000F7660000}"/>
    <cellStyle name="Note 2 3 2 6 4" xfId="14217" xr:uid="{00000000-0005-0000-0000-0000F8660000}"/>
    <cellStyle name="Note 2 3 2 7" xfId="7055" xr:uid="{00000000-0005-0000-0000-0000F9660000}"/>
    <cellStyle name="Note 2 3 2 7 2" xfId="24251" xr:uid="{00000000-0005-0000-0000-0000FA660000}"/>
    <cellStyle name="Note 2 3 2 7 3" xfId="13850" xr:uid="{00000000-0005-0000-0000-0000FB660000}"/>
    <cellStyle name="Note 2 3 2 8" xfId="3814" xr:uid="{00000000-0005-0000-0000-0000FC660000}"/>
    <cellStyle name="Note 2 3 2 8 2" xfId="21010" xr:uid="{00000000-0005-0000-0000-0000FD660000}"/>
    <cellStyle name="Note 2 3 2 9" xfId="17486" xr:uid="{00000000-0005-0000-0000-0000FE660000}"/>
    <cellStyle name="Note 2 3 3" xfId="384" xr:uid="{00000000-0005-0000-0000-0000FF660000}"/>
    <cellStyle name="Note 2 3 3 10" xfId="27919" xr:uid="{00000000-0005-0000-0000-000000670000}"/>
    <cellStyle name="Note 2 3 3 11" xfId="10707" xr:uid="{00000000-0005-0000-0000-000001670000}"/>
    <cellStyle name="Note 2 3 3 2" xfId="1159" xr:uid="{00000000-0005-0000-0000-000002670000}"/>
    <cellStyle name="Note 2 3 3 2 2" xfId="2772" xr:uid="{00000000-0005-0000-0000-000003670000}"/>
    <cellStyle name="Note 2 3 3 2 2 2" xfId="9537" xr:uid="{00000000-0005-0000-0000-000004670000}"/>
    <cellStyle name="Note 2 3 3 2 2 2 2" xfId="26733" xr:uid="{00000000-0005-0000-0000-000005670000}"/>
    <cellStyle name="Note 2 3 3 2 2 2 3" xfId="16332" xr:uid="{00000000-0005-0000-0000-000006670000}"/>
    <cellStyle name="Note 2 3 3 2 2 3" xfId="5929" xr:uid="{00000000-0005-0000-0000-000007670000}"/>
    <cellStyle name="Note 2 3 3 2 2 3 2" xfId="23125" xr:uid="{00000000-0005-0000-0000-000008670000}"/>
    <cellStyle name="Note 2 3 3 2 2 4" xfId="19968" xr:uid="{00000000-0005-0000-0000-000009670000}"/>
    <cellStyle name="Note 2 3 3 2 2 5" xfId="12724" xr:uid="{00000000-0005-0000-0000-00000A670000}"/>
    <cellStyle name="Note 2 3 3 2 3" xfId="7928" xr:uid="{00000000-0005-0000-0000-00000B670000}"/>
    <cellStyle name="Note 2 3 3 2 3 2" xfId="25124" xr:uid="{00000000-0005-0000-0000-00000C670000}"/>
    <cellStyle name="Note 2 3 3 2 3 3" xfId="14723" xr:uid="{00000000-0005-0000-0000-00000D670000}"/>
    <cellStyle name="Note 2 3 3 2 4" xfId="4320" xr:uid="{00000000-0005-0000-0000-00000E670000}"/>
    <cellStyle name="Note 2 3 3 2 4 2" xfId="21516" xr:uid="{00000000-0005-0000-0000-00000F670000}"/>
    <cellStyle name="Note 2 3 3 2 5" xfId="18359" xr:uid="{00000000-0005-0000-0000-000010670000}"/>
    <cellStyle name="Note 2 3 3 2 6" xfId="11115" xr:uid="{00000000-0005-0000-0000-000011670000}"/>
    <cellStyle name="Note 2 3 3 3" xfId="1567" xr:uid="{00000000-0005-0000-0000-000012670000}"/>
    <cellStyle name="Note 2 3 3 3 2" xfId="3168" xr:uid="{00000000-0005-0000-0000-000013670000}"/>
    <cellStyle name="Note 2 3 3 3 2 2" xfId="9933" xr:uid="{00000000-0005-0000-0000-000014670000}"/>
    <cellStyle name="Note 2 3 3 3 2 2 2" xfId="27129" xr:uid="{00000000-0005-0000-0000-000015670000}"/>
    <cellStyle name="Note 2 3 3 3 2 2 3" xfId="16728" xr:uid="{00000000-0005-0000-0000-000016670000}"/>
    <cellStyle name="Note 2 3 3 3 2 3" xfId="6325" xr:uid="{00000000-0005-0000-0000-000017670000}"/>
    <cellStyle name="Note 2 3 3 3 2 3 2" xfId="23521" xr:uid="{00000000-0005-0000-0000-000018670000}"/>
    <cellStyle name="Note 2 3 3 3 2 4" xfId="20364" xr:uid="{00000000-0005-0000-0000-000019670000}"/>
    <cellStyle name="Note 2 3 3 3 2 5" xfId="13120" xr:uid="{00000000-0005-0000-0000-00001A670000}"/>
    <cellStyle name="Note 2 3 3 3 3" xfId="8336" xr:uid="{00000000-0005-0000-0000-00001B670000}"/>
    <cellStyle name="Note 2 3 3 3 3 2" xfId="25532" xr:uid="{00000000-0005-0000-0000-00001C670000}"/>
    <cellStyle name="Note 2 3 3 3 3 3" xfId="15131" xr:uid="{00000000-0005-0000-0000-00001D670000}"/>
    <cellStyle name="Note 2 3 3 3 4" xfId="4728" xr:uid="{00000000-0005-0000-0000-00001E670000}"/>
    <cellStyle name="Note 2 3 3 3 4 2" xfId="21924" xr:uid="{00000000-0005-0000-0000-00001F670000}"/>
    <cellStyle name="Note 2 3 3 3 5" xfId="18767" xr:uid="{00000000-0005-0000-0000-000020670000}"/>
    <cellStyle name="Note 2 3 3 3 6" xfId="11523" xr:uid="{00000000-0005-0000-0000-000021670000}"/>
    <cellStyle name="Note 2 3 3 4" xfId="1975" xr:uid="{00000000-0005-0000-0000-000022670000}"/>
    <cellStyle name="Note 2 3 3 4 2" xfId="3564" xr:uid="{00000000-0005-0000-0000-000023670000}"/>
    <cellStyle name="Note 2 3 3 4 2 2" xfId="10329" xr:uid="{00000000-0005-0000-0000-000024670000}"/>
    <cellStyle name="Note 2 3 3 4 2 2 2" xfId="27525" xr:uid="{00000000-0005-0000-0000-000025670000}"/>
    <cellStyle name="Note 2 3 3 4 2 2 3" xfId="17124" xr:uid="{00000000-0005-0000-0000-000026670000}"/>
    <cellStyle name="Note 2 3 3 4 2 3" xfId="6721" xr:uid="{00000000-0005-0000-0000-000027670000}"/>
    <cellStyle name="Note 2 3 3 4 2 3 2" xfId="23917" xr:uid="{00000000-0005-0000-0000-000028670000}"/>
    <cellStyle name="Note 2 3 3 4 2 4" xfId="20760" xr:uid="{00000000-0005-0000-0000-000029670000}"/>
    <cellStyle name="Note 2 3 3 4 2 5" xfId="13516" xr:uid="{00000000-0005-0000-0000-00002A670000}"/>
    <cellStyle name="Note 2 3 3 4 3" xfId="8744" xr:uid="{00000000-0005-0000-0000-00002B670000}"/>
    <cellStyle name="Note 2 3 3 4 3 2" xfId="25940" xr:uid="{00000000-0005-0000-0000-00002C670000}"/>
    <cellStyle name="Note 2 3 3 4 3 3" xfId="15539" xr:uid="{00000000-0005-0000-0000-00002D670000}"/>
    <cellStyle name="Note 2 3 3 4 4" xfId="5136" xr:uid="{00000000-0005-0000-0000-00002E670000}"/>
    <cellStyle name="Note 2 3 3 4 4 2" xfId="22332" xr:uid="{00000000-0005-0000-0000-00002F670000}"/>
    <cellStyle name="Note 2 3 3 4 5" xfId="19175" xr:uid="{00000000-0005-0000-0000-000030670000}"/>
    <cellStyle name="Note 2 3 3 4 6" xfId="11931" xr:uid="{00000000-0005-0000-0000-000031670000}"/>
    <cellStyle name="Note 2 3 3 5" xfId="2334" xr:uid="{00000000-0005-0000-0000-000032670000}"/>
    <cellStyle name="Note 2 3 3 5 2" xfId="9100" xr:uid="{00000000-0005-0000-0000-000033670000}"/>
    <cellStyle name="Note 2 3 3 5 2 2" xfId="26296" xr:uid="{00000000-0005-0000-0000-000034670000}"/>
    <cellStyle name="Note 2 3 3 5 2 3" xfId="15895" xr:uid="{00000000-0005-0000-0000-000035670000}"/>
    <cellStyle name="Note 2 3 3 5 3" xfId="5492" xr:uid="{00000000-0005-0000-0000-000036670000}"/>
    <cellStyle name="Note 2 3 3 5 3 2" xfId="22688" xr:uid="{00000000-0005-0000-0000-000037670000}"/>
    <cellStyle name="Note 2 3 3 5 4" xfId="19531" xr:uid="{00000000-0005-0000-0000-000038670000}"/>
    <cellStyle name="Note 2 3 3 5 5" xfId="12287" xr:uid="{00000000-0005-0000-0000-000039670000}"/>
    <cellStyle name="Note 2 3 3 6" xfId="751" xr:uid="{00000000-0005-0000-0000-00003A670000}"/>
    <cellStyle name="Note 2 3 3 6 2" xfId="7520" xr:uid="{00000000-0005-0000-0000-00003B670000}"/>
    <cellStyle name="Note 2 3 3 6 2 2" xfId="24716" xr:uid="{00000000-0005-0000-0000-00003C670000}"/>
    <cellStyle name="Note 2 3 3 6 3" xfId="17951" xr:uid="{00000000-0005-0000-0000-00003D670000}"/>
    <cellStyle name="Note 2 3 3 6 4" xfId="14315" xr:uid="{00000000-0005-0000-0000-00003E670000}"/>
    <cellStyle name="Note 2 3 3 7" xfId="7153" xr:uid="{00000000-0005-0000-0000-00003F670000}"/>
    <cellStyle name="Note 2 3 3 7 2" xfId="24349" xr:uid="{00000000-0005-0000-0000-000040670000}"/>
    <cellStyle name="Note 2 3 3 7 3" xfId="13948" xr:uid="{00000000-0005-0000-0000-000041670000}"/>
    <cellStyle name="Note 2 3 3 8" xfId="3912" xr:uid="{00000000-0005-0000-0000-000042670000}"/>
    <cellStyle name="Note 2 3 3 8 2" xfId="21108" xr:uid="{00000000-0005-0000-0000-000043670000}"/>
    <cellStyle name="Note 2 3 3 9" xfId="17584" xr:uid="{00000000-0005-0000-0000-000044670000}"/>
    <cellStyle name="Note 2 3 4" xfId="200" xr:uid="{00000000-0005-0000-0000-000045670000}"/>
    <cellStyle name="Note 2 3 4 2" xfId="1383" xr:uid="{00000000-0005-0000-0000-000046670000}"/>
    <cellStyle name="Note 2 3 4 2 2" xfId="2984" xr:uid="{00000000-0005-0000-0000-000047670000}"/>
    <cellStyle name="Note 2 3 4 2 2 2" xfId="9749" xr:uid="{00000000-0005-0000-0000-000048670000}"/>
    <cellStyle name="Note 2 3 4 2 2 2 2" xfId="26945" xr:uid="{00000000-0005-0000-0000-000049670000}"/>
    <cellStyle name="Note 2 3 4 2 2 2 3" xfId="16544" xr:uid="{00000000-0005-0000-0000-00004A670000}"/>
    <cellStyle name="Note 2 3 4 2 2 3" xfId="6141" xr:uid="{00000000-0005-0000-0000-00004B670000}"/>
    <cellStyle name="Note 2 3 4 2 2 3 2" xfId="23337" xr:uid="{00000000-0005-0000-0000-00004C670000}"/>
    <cellStyle name="Note 2 3 4 2 2 4" xfId="20180" xr:uid="{00000000-0005-0000-0000-00004D670000}"/>
    <cellStyle name="Note 2 3 4 2 2 5" xfId="12936" xr:uid="{00000000-0005-0000-0000-00004E670000}"/>
    <cellStyle name="Note 2 3 4 2 3" xfId="8152" xr:uid="{00000000-0005-0000-0000-00004F670000}"/>
    <cellStyle name="Note 2 3 4 2 3 2" xfId="25348" xr:uid="{00000000-0005-0000-0000-000050670000}"/>
    <cellStyle name="Note 2 3 4 2 3 3" xfId="14947" xr:uid="{00000000-0005-0000-0000-000051670000}"/>
    <cellStyle name="Note 2 3 4 2 4" xfId="4544" xr:uid="{00000000-0005-0000-0000-000052670000}"/>
    <cellStyle name="Note 2 3 4 2 4 2" xfId="21740" xr:uid="{00000000-0005-0000-0000-000053670000}"/>
    <cellStyle name="Note 2 3 4 2 5" xfId="18583" xr:uid="{00000000-0005-0000-0000-000054670000}"/>
    <cellStyle name="Note 2 3 4 2 6" xfId="11339" xr:uid="{00000000-0005-0000-0000-000055670000}"/>
    <cellStyle name="Note 2 3 4 3" xfId="1791" xr:uid="{00000000-0005-0000-0000-000056670000}"/>
    <cellStyle name="Note 2 3 4 3 2" xfId="3380" xr:uid="{00000000-0005-0000-0000-000057670000}"/>
    <cellStyle name="Note 2 3 4 3 2 2" xfId="10145" xr:uid="{00000000-0005-0000-0000-000058670000}"/>
    <cellStyle name="Note 2 3 4 3 2 2 2" xfId="27341" xr:uid="{00000000-0005-0000-0000-000059670000}"/>
    <cellStyle name="Note 2 3 4 3 2 2 3" xfId="16940" xr:uid="{00000000-0005-0000-0000-00005A670000}"/>
    <cellStyle name="Note 2 3 4 3 2 3" xfId="6537" xr:uid="{00000000-0005-0000-0000-00005B670000}"/>
    <cellStyle name="Note 2 3 4 3 2 3 2" xfId="23733" xr:uid="{00000000-0005-0000-0000-00005C670000}"/>
    <cellStyle name="Note 2 3 4 3 2 4" xfId="20576" xr:uid="{00000000-0005-0000-0000-00005D670000}"/>
    <cellStyle name="Note 2 3 4 3 2 5" xfId="13332" xr:uid="{00000000-0005-0000-0000-00005E670000}"/>
    <cellStyle name="Note 2 3 4 3 3" xfId="8560" xr:uid="{00000000-0005-0000-0000-00005F670000}"/>
    <cellStyle name="Note 2 3 4 3 3 2" xfId="25756" xr:uid="{00000000-0005-0000-0000-000060670000}"/>
    <cellStyle name="Note 2 3 4 3 3 3" xfId="15355" xr:uid="{00000000-0005-0000-0000-000061670000}"/>
    <cellStyle name="Note 2 3 4 3 4" xfId="4952" xr:uid="{00000000-0005-0000-0000-000062670000}"/>
    <cellStyle name="Note 2 3 4 3 4 2" xfId="22148" xr:uid="{00000000-0005-0000-0000-000063670000}"/>
    <cellStyle name="Note 2 3 4 3 5" xfId="18991" xr:uid="{00000000-0005-0000-0000-000064670000}"/>
    <cellStyle name="Note 2 3 4 3 6" xfId="11747" xr:uid="{00000000-0005-0000-0000-000065670000}"/>
    <cellStyle name="Note 2 3 4 4" xfId="2486" xr:uid="{00000000-0005-0000-0000-000066670000}"/>
    <cellStyle name="Note 2 3 4 4 2" xfId="9251" xr:uid="{00000000-0005-0000-0000-000067670000}"/>
    <cellStyle name="Note 2 3 4 4 2 2" xfId="26447" xr:uid="{00000000-0005-0000-0000-000068670000}"/>
    <cellStyle name="Note 2 3 4 4 2 3" xfId="16046" xr:uid="{00000000-0005-0000-0000-000069670000}"/>
    <cellStyle name="Note 2 3 4 4 3" xfId="5643" xr:uid="{00000000-0005-0000-0000-00006A670000}"/>
    <cellStyle name="Note 2 3 4 4 3 2" xfId="22839" xr:uid="{00000000-0005-0000-0000-00006B670000}"/>
    <cellStyle name="Note 2 3 4 4 4" xfId="19682" xr:uid="{00000000-0005-0000-0000-00006C670000}"/>
    <cellStyle name="Note 2 3 4 4 5" xfId="12438" xr:uid="{00000000-0005-0000-0000-00006D670000}"/>
    <cellStyle name="Note 2 3 4 5" xfId="975" xr:uid="{00000000-0005-0000-0000-00006E670000}"/>
    <cellStyle name="Note 2 3 4 5 2" xfId="7744" xr:uid="{00000000-0005-0000-0000-00006F670000}"/>
    <cellStyle name="Note 2 3 4 5 2 2" xfId="24940" xr:uid="{00000000-0005-0000-0000-000070670000}"/>
    <cellStyle name="Note 2 3 4 5 3" xfId="18175" xr:uid="{00000000-0005-0000-0000-000071670000}"/>
    <cellStyle name="Note 2 3 4 5 4" xfId="14539" xr:uid="{00000000-0005-0000-0000-000072670000}"/>
    <cellStyle name="Note 2 3 4 6" xfId="6969" xr:uid="{00000000-0005-0000-0000-000073670000}"/>
    <cellStyle name="Note 2 3 4 6 2" xfId="24165" xr:uid="{00000000-0005-0000-0000-000074670000}"/>
    <cellStyle name="Note 2 3 4 6 3" xfId="13764" xr:uid="{00000000-0005-0000-0000-000075670000}"/>
    <cellStyle name="Note 2 3 4 7" xfId="4136" xr:uid="{00000000-0005-0000-0000-000076670000}"/>
    <cellStyle name="Note 2 3 4 7 2" xfId="21332" xr:uid="{00000000-0005-0000-0000-000077670000}"/>
    <cellStyle name="Note 2 3 4 8" xfId="17400" xr:uid="{00000000-0005-0000-0000-000078670000}"/>
    <cellStyle name="Note 2 3 4 9" xfId="10931" xr:uid="{00000000-0005-0000-0000-000079670000}"/>
    <cellStyle name="Note 2 3 5" xfId="863" xr:uid="{00000000-0005-0000-0000-00007A670000}"/>
    <cellStyle name="Note 2 3 5 2" xfId="2561" xr:uid="{00000000-0005-0000-0000-00007B670000}"/>
    <cellStyle name="Note 2 3 5 2 2" xfId="9326" xr:uid="{00000000-0005-0000-0000-00007C670000}"/>
    <cellStyle name="Note 2 3 5 2 2 2" xfId="26522" xr:uid="{00000000-0005-0000-0000-00007D670000}"/>
    <cellStyle name="Note 2 3 5 2 2 3" xfId="16121" xr:uid="{00000000-0005-0000-0000-00007E670000}"/>
    <cellStyle name="Note 2 3 5 2 3" xfId="5718" xr:uid="{00000000-0005-0000-0000-00007F670000}"/>
    <cellStyle name="Note 2 3 5 2 3 2" xfId="22914" xr:uid="{00000000-0005-0000-0000-000080670000}"/>
    <cellStyle name="Note 2 3 5 2 4" xfId="19757" xr:uid="{00000000-0005-0000-0000-000081670000}"/>
    <cellStyle name="Note 2 3 5 2 5" xfId="12513" xr:uid="{00000000-0005-0000-0000-000082670000}"/>
    <cellStyle name="Note 2 3 5 3" xfId="7632" xr:uid="{00000000-0005-0000-0000-000083670000}"/>
    <cellStyle name="Note 2 3 5 3 2" xfId="24828" xr:uid="{00000000-0005-0000-0000-000084670000}"/>
    <cellStyle name="Note 2 3 5 3 3" xfId="14427" xr:uid="{00000000-0005-0000-0000-000085670000}"/>
    <cellStyle name="Note 2 3 5 4" xfId="4024" xr:uid="{00000000-0005-0000-0000-000086670000}"/>
    <cellStyle name="Note 2 3 5 4 2" xfId="21220" xr:uid="{00000000-0005-0000-0000-000087670000}"/>
    <cellStyle name="Note 2 3 5 5" xfId="18063" xr:uid="{00000000-0005-0000-0000-000088670000}"/>
    <cellStyle name="Note 2 3 5 6" xfId="10819" xr:uid="{00000000-0005-0000-0000-000089670000}"/>
    <cellStyle name="Note 2 3 6" xfId="1271" xr:uid="{00000000-0005-0000-0000-00008A670000}"/>
    <cellStyle name="Note 2 3 6 2" xfId="2872" xr:uid="{00000000-0005-0000-0000-00008B670000}"/>
    <cellStyle name="Note 2 3 6 2 2" xfId="9637" xr:uid="{00000000-0005-0000-0000-00008C670000}"/>
    <cellStyle name="Note 2 3 6 2 2 2" xfId="26833" xr:uid="{00000000-0005-0000-0000-00008D670000}"/>
    <cellStyle name="Note 2 3 6 2 2 3" xfId="16432" xr:uid="{00000000-0005-0000-0000-00008E670000}"/>
    <cellStyle name="Note 2 3 6 2 3" xfId="6029" xr:uid="{00000000-0005-0000-0000-00008F670000}"/>
    <cellStyle name="Note 2 3 6 2 3 2" xfId="23225" xr:uid="{00000000-0005-0000-0000-000090670000}"/>
    <cellStyle name="Note 2 3 6 2 4" xfId="20068" xr:uid="{00000000-0005-0000-0000-000091670000}"/>
    <cellStyle name="Note 2 3 6 2 5" xfId="12824" xr:uid="{00000000-0005-0000-0000-000092670000}"/>
    <cellStyle name="Note 2 3 6 3" xfId="8040" xr:uid="{00000000-0005-0000-0000-000093670000}"/>
    <cellStyle name="Note 2 3 6 3 2" xfId="25236" xr:uid="{00000000-0005-0000-0000-000094670000}"/>
    <cellStyle name="Note 2 3 6 3 3" xfId="14835" xr:uid="{00000000-0005-0000-0000-000095670000}"/>
    <cellStyle name="Note 2 3 6 4" xfId="4432" xr:uid="{00000000-0005-0000-0000-000096670000}"/>
    <cellStyle name="Note 2 3 6 4 2" xfId="21628" xr:uid="{00000000-0005-0000-0000-000097670000}"/>
    <cellStyle name="Note 2 3 6 5" xfId="18471" xr:uid="{00000000-0005-0000-0000-000098670000}"/>
    <cellStyle name="Note 2 3 6 6" xfId="11227" xr:uid="{00000000-0005-0000-0000-000099670000}"/>
    <cellStyle name="Note 2 3 7" xfId="1679" xr:uid="{00000000-0005-0000-0000-00009A670000}"/>
    <cellStyle name="Note 2 3 7 2" xfId="3268" xr:uid="{00000000-0005-0000-0000-00009B670000}"/>
    <cellStyle name="Note 2 3 7 2 2" xfId="10033" xr:uid="{00000000-0005-0000-0000-00009C670000}"/>
    <cellStyle name="Note 2 3 7 2 2 2" xfId="27229" xr:uid="{00000000-0005-0000-0000-00009D670000}"/>
    <cellStyle name="Note 2 3 7 2 2 3" xfId="16828" xr:uid="{00000000-0005-0000-0000-00009E670000}"/>
    <cellStyle name="Note 2 3 7 2 3" xfId="6425" xr:uid="{00000000-0005-0000-0000-00009F670000}"/>
    <cellStyle name="Note 2 3 7 2 3 2" xfId="23621" xr:uid="{00000000-0005-0000-0000-0000A0670000}"/>
    <cellStyle name="Note 2 3 7 2 4" xfId="20464" xr:uid="{00000000-0005-0000-0000-0000A1670000}"/>
    <cellStyle name="Note 2 3 7 2 5" xfId="13220" xr:uid="{00000000-0005-0000-0000-0000A2670000}"/>
    <cellStyle name="Note 2 3 7 3" xfId="8448" xr:uid="{00000000-0005-0000-0000-0000A3670000}"/>
    <cellStyle name="Note 2 3 7 3 2" xfId="25644" xr:uid="{00000000-0005-0000-0000-0000A4670000}"/>
    <cellStyle name="Note 2 3 7 3 3" xfId="15243" xr:uid="{00000000-0005-0000-0000-0000A5670000}"/>
    <cellStyle name="Note 2 3 7 4" xfId="4840" xr:uid="{00000000-0005-0000-0000-0000A6670000}"/>
    <cellStyle name="Note 2 3 7 4 2" xfId="22036" xr:uid="{00000000-0005-0000-0000-0000A7670000}"/>
    <cellStyle name="Note 2 3 7 5" xfId="18879" xr:uid="{00000000-0005-0000-0000-0000A8670000}"/>
    <cellStyle name="Note 2 3 7 6" xfId="11635" xr:uid="{00000000-0005-0000-0000-0000A9670000}"/>
    <cellStyle name="Note 2 3 8" xfId="2150" xr:uid="{00000000-0005-0000-0000-0000AA670000}"/>
    <cellStyle name="Note 2 3 8 2" xfId="8916" xr:uid="{00000000-0005-0000-0000-0000AB670000}"/>
    <cellStyle name="Note 2 3 8 2 2" xfId="26112" xr:uid="{00000000-0005-0000-0000-0000AC670000}"/>
    <cellStyle name="Note 2 3 8 2 3" xfId="15711" xr:uid="{00000000-0005-0000-0000-0000AD670000}"/>
    <cellStyle name="Note 2 3 8 3" xfId="5308" xr:uid="{00000000-0005-0000-0000-0000AE670000}"/>
    <cellStyle name="Note 2 3 8 3 2" xfId="22504" xr:uid="{00000000-0005-0000-0000-0000AF670000}"/>
    <cellStyle name="Note 2 3 8 4" xfId="19347" xr:uid="{00000000-0005-0000-0000-0000B0670000}"/>
    <cellStyle name="Note 2 3 8 5" xfId="12103" xr:uid="{00000000-0005-0000-0000-0000B1670000}"/>
    <cellStyle name="Note 2 3 9" xfId="567" xr:uid="{00000000-0005-0000-0000-0000B2670000}"/>
    <cellStyle name="Note 2 3 9 2" xfId="7336" xr:uid="{00000000-0005-0000-0000-0000B3670000}"/>
    <cellStyle name="Note 2 3 9 2 2" xfId="24532" xr:uid="{00000000-0005-0000-0000-0000B4670000}"/>
    <cellStyle name="Note 2 3 9 3" xfId="17767" xr:uid="{00000000-0005-0000-0000-0000B5670000}"/>
    <cellStyle name="Note 2 3 9 4" xfId="14131" xr:uid="{00000000-0005-0000-0000-0000B6670000}"/>
    <cellStyle name="Note 2 4" xfId="110" xr:uid="{00000000-0005-0000-0000-0000B7670000}"/>
    <cellStyle name="Note 2 4 10" xfId="6885" xr:uid="{00000000-0005-0000-0000-0000B8670000}"/>
    <cellStyle name="Note 2 4 10 2" xfId="24081" xr:uid="{00000000-0005-0000-0000-0000B9670000}"/>
    <cellStyle name="Note 2 4 10 3" xfId="13680" xr:uid="{00000000-0005-0000-0000-0000BA670000}"/>
    <cellStyle name="Note 2 4 11" xfId="3756" xr:uid="{00000000-0005-0000-0000-0000BB670000}"/>
    <cellStyle name="Note 2 4 11 2" xfId="20952" xr:uid="{00000000-0005-0000-0000-0000BC670000}"/>
    <cellStyle name="Note 2 4 12" xfId="17316" xr:uid="{00000000-0005-0000-0000-0000BD670000}"/>
    <cellStyle name="Note 2 4 13" xfId="27763" xr:uid="{00000000-0005-0000-0000-0000BE670000}"/>
    <cellStyle name="Note 2 4 14" xfId="10551" xr:uid="{00000000-0005-0000-0000-0000BF670000}"/>
    <cellStyle name="Note 2 4 2" xfId="314" xr:uid="{00000000-0005-0000-0000-0000C0670000}"/>
    <cellStyle name="Note 2 4 2 10" xfId="27849" xr:uid="{00000000-0005-0000-0000-0000C1670000}"/>
    <cellStyle name="Note 2 4 2 11" xfId="10637" xr:uid="{00000000-0005-0000-0000-0000C2670000}"/>
    <cellStyle name="Note 2 4 2 2" xfId="1089" xr:uid="{00000000-0005-0000-0000-0000C3670000}"/>
    <cellStyle name="Note 2 4 2 2 2" xfId="2702" xr:uid="{00000000-0005-0000-0000-0000C4670000}"/>
    <cellStyle name="Note 2 4 2 2 2 2" xfId="9467" xr:uid="{00000000-0005-0000-0000-0000C5670000}"/>
    <cellStyle name="Note 2 4 2 2 2 2 2" xfId="26663" xr:uid="{00000000-0005-0000-0000-0000C6670000}"/>
    <cellStyle name="Note 2 4 2 2 2 2 3" xfId="16262" xr:uid="{00000000-0005-0000-0000-0000C7670000}"/>
    <cellStyle name="Note 2 4 2 2 2 3" xfId="5859" xr:uid="{00000000-0005-0000-0000-0000C8670000}"/>
    <cellStyle name="Note 2 4 2 2 2 3 2" xfId="23055" xr:uid="{00000000-0005-0000-0000-0000C9670000}"/>
    <cellStyle name="Note 2 4 2 2 2 4" xfId="19898" xr:uid="{00000000-0005-0000-0000-0000CA670000}"/>
    <cellStyle name="Note 2 4 2 2 2 5" xfId="12654" xr:uid="{00000000-0005-0000-0000-0000CB670000}"/>
    <cellStyle name="Note 2 4 2 2 3" xfId="7858" xr:uid="{00000000-0005-0000-0000-0000CC670000}"/>
    <cellStyle name="Note 2 4 2 2 3 2" xfId="25054" xr:uid="{00000000-0005-0000-0000-0000CD670000}"/>
    <cellStyle name="Note 2 4 2 2 3 3" xfId="14653" xr:uid="{00000000-0005-0000-0000-0000CE670000}"/>
    <cellStyle name="Note 2 4 2 2 4" xfId="4250" xr:uid="{00000000-0005-0000-0000-0000CF670000}"/>
    <cellStyle name="Note 2 4 2 2 4 2" xfId="21446" xr:uid="{00000000-0005-0000-0000-0000D0670000}"/>
    <cellStyle name="Note 2 4 2 2 5" xfId="18289" xr:uid="{00000000-0005-0000-0000-0000D1670000}"/>
    <cellStyle name="Note 2 4 2 2 6" xfId="11045" xr:uid="{00000000-0005-0000-0000-0000D2670000}"/>
    <cellStyle name="Note 2 4 2 3" xfId="1497" xr:uid="{00000000-0005-0000-0000-0000D3670000}"/>
    <cellStyle name="Note 2 4 2 3 2" xfId="3098" xr:uid="{00000000-0005-0000-0000-0000D4670000}"/>
    <cellStyle name="Note 2 4 2 3 2 2" xfId="9863" xr:uid="{00000000-0005-0000-0000-0000D5670000}"/>
    <cellStyle name="Note 2 4 2 3 2 2 2" xfId="27059" xr:uid="{00000000-0005-0000-0000-0000D6670000}"/>
    <cellStyle name="Note 2 4 2 3 2 2 3" xfId="16658" xr:uid="{00000000-0005-0000-0000-0000D7670000}"/>
    <cellStyle name="Note 2 4 2 3 2 3" xfId="6255" xr:uid="{00000000-0005-0000-0000-0000D8670000}"/>
    <cellStyle name="Note 2 4 2 3 2 3 2" xfId="23451" xr:uid="{00000000-0005-0000-0000-0000D9670000}"/>
    <cellStyle name="Note 2 4 2 3 2 4" xfId="20294" xr:uid="{00000000-0005-0000-0000-0000DA670000}"/>
    <cellStyle name="Note 2 4 2 3 2 5" xfId="13050" xr:uid="{00000000-0005-0000-0000-0000DB670000}"/>
    <cellStyle name="Note 2 4 2 3 3" xfId="8266" xr:uid="{00000000-0005-0000-0000-0000DC670000}"/>
    <cellStyle name="Note 2 4 2 3 3 2" xfId="25462" xr:uid="{00000000-0005-0000-0000-0000DD670000}"/>
    <cellStyle name="Note 2 4 2 3 3 3" xfId="15061" xr:uid="{00000000-0005-0000-0000-0000DE670000}"/>
    <cellStyle name="Note 2 4 2 3 4" xfId="4658" xr:uid="{00000000-0005-0000-0000-0000DF670000}"/>
    <cellStyle name="Note 2 4 2 3 4 2" xfId="21854" xr:uid="{00000000-0005-0000-0000-0000E0670000}"/>
    <cellStyle name="Note 2 4 2 3 5" xfId="18697" xr:uid="{00000000-0005-0000-0000-0000E1670000}"/>
    <cellStyle name="Note 2 4 2 3 6" xfId="11453" xr:uid="{00000000-0005-0000-0000-0000E2670000}"/>
    <cellStyle name="Note 2 4 2 4" xfId="1905" xr:uid="{00000000-0005-0000-0000-0000E3670000}"/>
    <cellStyle name="Note 2 4 2 4 2" xfId="3494" xr:uid="{00000000-0005-0000-0000-0000E4670000}"/>
    <cellStyle name="Note 2 4 2 4 2 2" xfId="10259" xr:uid="{00000000-0005-0000-0000-0000E5670000}"/>
    <cellStyle name="Note 2 4 2 4 2 2 2" xfId="27455" xr:uid="{00000000-0005-0000-0000-0000E6670000}"/>
    <cellStyle name="Note 2 4 2 4 2 2 3" xfId="17054" xr:uid="{00000000-0005-0000-0000-0000E7670000}"/>
    <cellStyle name="Note 2 4 2 4 2 3" xfId="6651" xr:uid="{00000000-0005-0000-0000-0000E8670000}"/>
    <cellStyle name="Note 2 4 2 4 2 3 2" xfId="23847" xr:uid="{00000000-0005-0000-0000-0000E9670000}"/>
    <cellStyle name="Note 2 4 2 4 2 4" xfId="20690" xr:uid="{00000000-0005-0000-0000-0000EA670000}"/>
    <cellStyle name="Note 2 4 2 4 2 5" xfId="13446" xr:uid="{00000000-0005-0000-0000-0000EB670000}"/>
    <cellStyle name="Note 2 4 2 4 3" xfId="8674" xr:uid="{00000000-0005-0000-0000-0000EC670000}"/>
    <cellStyle name="Note 2 4 2 4 3 2" xfId="25870" xr:uid="{00000000-0005-0000-0000-0000ED670000}"/>
    <cellStyle name="Note 2 4 2 4 3 3" xfId="15469" xr:uid="{00000000-0005-0000-0000-0000EE670000}"/>
    <cellStyle name="Note 2 4 2 4 4" xfId="5066" xr:uid="{00000000-0005-0000-0000-0000EF670000}"/>
    <cellStyle name="Note 2 4 2 4 4 2" xfId="22262" xr:uid="{00000000-0005-0000-0000-0000F0670000}"/>
    <cellStyle name="Note 2 4 2 4 5" xfId="19105" xr:uid="{00000000-0005-0000-0000-0000F1670000}"/>
    <cellStyle name="Note 2 4 2 4 6" xfId="11861" xr:uid="{00000000-0005-0000-0000-0000F2670000}"/>
    <cellStyle name="Note 2 4 2 5" xfId="2264" xr:uid="{00000000-0005-0000-0000-0000F3670000}"/>
    <cellStyle name="Note 2 4 2 5 2" xfId="9030" xr:uid="{00000000-0005-0000-0000-0000F4670000}"/>
    <cellStyle name="Note 2 4 2 5 2 2" xfId="26226" xr:uid="{00000000-0005-0000-0000-0000F5670000}"/>
    <cellStyle name="Note 2 4 2 5 2 3" xfId="15825" xr:uid="{00000000-0005-0000-0000-0000F6670000}"/>
    <cellStyle name="Note 2 4 2 5 3" xfId="5422" xr:uid="{00000000-0005-0000-0000-0000F7670000}"/>
    <cellStyle name="Note 2 4 2 5 3 2" xfId="22618" xr:uid="{00000000-0005-0000-0000-0000F8670000}"/>
    <cellStyle name="Note 2 4 2 5 4" xfId="19461" xr:uid="{00000000-0005-0000-0000-0000F9670000}"/>
    <cellStyle name="Note 2 4 2 5 5" xfId="12217" xr:uid="{00000000-0005-0000-0000-0000FA670000}"/>
    <cellStyle name="Note 2 4 2 6" xfId="681" xr:uid="{00000000-0005-0000-0000-0000FB670000}"/>
    <cellStyle name="Note 2 4 2 6 2" xfId="7450" xr:uid="{00000000-0005-0000-0000-0000FC670000}"/>
    <cellStyle name="Note 2 4 2 6 2 2" xfId="24646" xr:uid="{00000000-0005-0000-0000-0000FD670000}"/>
    <cellStyle name="Note 2 4 2 6 3" xfId="17881" xr:uid="{00000000-0005-0000-0000-0000FE670000}"/>
    <cellStyle name="Note 2 4 2 6 4" xfId="14245" xr:uid="{00000000-0005-0000-0000-0000FF670000}"/>
    <cellStyle name="Note 2 4 2 7" xfId="7083" xr:uid="{00000000-0005-0000-0000-000000680000}"/>
    <cellStyle name="Note 2 4 2 7 2" xfId="24279" xr:uid="{00000000-0005-0000-0000-000001680000}"/>
    <cellStyle name="Note 2 4 2 7 3" xfId="13878" xr:uid="{00000000-0005-0000-0000-000002680000}"/>
    <cellStyle name="Note 2 4 2 8" xfId="3842" xr:uid="{00000000-0005-0000-0000-000003680000}"/>
    <cellStyle name="Note 2 4 2 8 2" xfId="21038" xr:uid="{00000000-0005-0000-0000-000004680000}"/>
    <cellStyle name="Note 2 4 2 9" xfId="17514" xr:uid="{00000000-0005-0000-0000-000005680000}"/>
    <cellStyle name="Note 2 4 3" xfId="412" xr:uid="{00000000-0005-0000-0000-000006680000}"/>
    <cellStyle name="Note 2 4 3 10" xfId="27947" xr:uid="{00000000-0005-0000-0000-000007680000}"/>
    <cellStyle name="Note 2 4 3 11" xfId="10735" xr:uid="{00000000-0005-0000-0000-000008680000}"/>
    <cellStyle name="Note 2 4 3 2" xfId="1187" xr:uid="{00000000-0005-0000-0000-000009680000}"/>
    <cellStyle name="Note 2 4 3 2 2" xfId="2800" xr:uid="{00000000-0005-0000-0000-00000A680000}"/>
    <cellStyle name="Note 2 4 3 2 2 2" xfId="9565" xr:uid="{00000000-0005-0000-0000-00000B680000}"/>
    <cellStyle name="Note 2 4 3 2 2 2 2" xfId="26761" xr:uid="{00000000-0005-0000-0000-00000C680000}"/>
    <cellStyle name="Note 2 4 3 2 2 2 3" xfId="16360" xr:uid="{00000000-0005-0000-0000-00000D680000}"/>
    <cellStyle name="Note 2 4 3 2 2 3" xfId="5957" xr:uid="{00000000-0005-0000-0000-00000E680000}"/>
    <cellStyle name="Note 2 4 3 2 2 3 2" xfId="23153" xr:uid="{00000000-0005-0000-0000-00000F680000}"/>
    <cellStyle name="Note 2 4 3 2 2 4" xfId="19996" xr:uid="{00000000-0005-0000-0000-000010680000}"/>
    <cellStyle name="Note 2 4 3 2 2 5" xfId="12752" xr:uid="{00000000-0005-0000-0000-000011680000}"/>
    <cellStyle name="Note 2 4 3 2 3" xfId="7956" xr:uid="{00000000-0005-0000-0000-000012680000}"/>
    <cellStyle name="Note 2 4 3 2 3 2" xfId="25152" xr:uid="{00000000-0005-0000-0000-000013680000}"/>
    <cellStyle name="Note 2 4 3 2 3 3" xfId="14751" xr:uid="{00000000-0005-0000-0000-000014680000}"/>
    <cellStyle name="Note 2 4 3 2 4" xfId="4348" xr:uid="{00000000-0005-0000-0000-000015680000}"/>
    <cellStyle name="Note 2 4 3 2 4 2" xfId="21544" xr:uid="{00000000-0005-0000-0000-000016680000}"/>
    <cellStyle name="Note 2 4 3 2 5" xfId="18387" xr:uid="{00000000-0005-0000-0000-000017680000}"/>
    <cellStyle name="Note 2 4 3 2 6" xfId="11143" xr:uid="{00000000-0005-0000-0000-000018680000}"/>
    <cellStyle name="Note 2 4 3 3" xfId="1595" xr:uid="{00000000-0005-0000-0000-000019680000}"/>
    <cellStyle name="Note 2 4 3 3 2" xfId="3196" xr:uid="{00000000-0005-0000-0000-00001A680000}"/>
    <cellStyle name="Note 2 4 3 3 2 2" xfId="9961" xr:uid="{00000000-0005-0000-0000-00001B680000}"/>
    <cellStyle name="Note 2 4 3 3 2 2 2" xfId="27157" xr:uid="{00000000-0005-0000-0000-00001C680000}"/>
    <cellStyle name="Note 2 4 3 3 2 2 3" xfId="16756" xr:uid="{00000000-0005-0000-0000-00001D680000}"/>
    <cellStyle name="Note 2 4 3 3 2 3" xfId="6353" xr:uid="{00000000-0005-0000-0000-00001E680000}"/>
    <cellStyle name="Note 2 4 3 3 2 3 2" xfId="23549" xr:uid="{00000000-0005-0000-0000-00001F680000}"/>
    <cellStyle name="Note 2 4 3 3 2 4" xfId="20392" xr:uid="{00000000-0005-0000-0000-000020680000}"/>
    <cellStyle name="Note 2 4 3 3 2 5" xfId="13148" xr:uid="{00000000-0005-0000-0000-000021680000}"/>
    <cellStyle name="Note 2 4 3 3 3" xfId="8364" xr:uid="{00000000-0005-0000-0000-000022680000}"/>
    <cellStyle name="Note 2 4 3 3 3 2" xfId="25560" xr:uid="{00000000-0005-0000-0000-000023680000}"/>
    <cellStyle name="Note 2 4 3 3 3 3" xfId="15159" xr:uid="{00000000-0005-0000-0000-000024680000}"/>
    <cellStyle name="Note 2 4 3 3 4" xfId="4756" xr:uid="{00000000-0005-0000-0000-000025680000}"/>
    <cellStyle name="Note 2 4 3 3 4 2" xfId="21952" xr:uid="{00000000-0005-0000-0000-000026680000}"/>
    <cellStyle name="Note 2 4 3 3 5" xfId="18795" xr:uid="{00000000-0005-0000-0000-000027680000}"/>
    <cellStyle name="Note 2 4 3 3 6" xfId="11551" xr:uid="{00000000-0005-0000-0000-000028680000}"/>
    <cellStyle name="Note 2 4 3 4" xfId="2003" xr:uid="{00000000-0005-0000-0000-000029680000}"/>
    <cellStyle name="Note 2 4 3 4 2" xfId="3592" xr:uid="{00000000-0005-0000-0000-00002A680000}"/>
    <cellStyle name="Note 2 4 3 4 2 2" xfId="10357" xr:uid="{00000000-0005-0000-0000-00002B680000}"/>
    <cellStyle name="Note 2 4 3 4 2 2 2" xfId="27553" xr:uid="{00000000-0005-0000-0000-00002C680000}"/>
    <cellStyle name="Note 2 4 3 4 2 2 3" xfId="17152" xr:uid="{00000000-0005-0000-0000-00002D680000}"/>
    <cellStyle name="Note 2 4 3 4 2 3" xfId="6749" xr:uid="{00000000-0005-0000-0000-00002E680000}"/>
    <cellStyle name="Note 2 4 3 4 2 3 2" xfId="23945" xr:uid="{00000000-0005-0000-0000-00002F680000}"/>
    <cellStyle name="Note 2 4 3 4 2 4" xfId="20788" xr:uid="{00000000-0005-0000-0000-000030680000}"/>
    <cellStyle name="Note 2 4 3 4 2 5" xfId="13544" xr:uid="{00000000-0005-0000-0000-000031680000}"/>
    <cellStyle name="Note 2 4 3 4 3" xfId="8772" xr:uid="{00000000-0005-0000-0000-000032680000}"/>
    <cellStyle name="Note 2 4 3 4 3 2" xfId="25968" xr:uid="{00000000-0005-0000-0000-000033680000}"/>
    <cellStyle name="Note 2 4 3 4 3 3" xfId="15567" xr:uid="{00000000-0005-0000-0000-000034680000}"/>
    <cellStyle name="Note 2 4 3 4 4" xfId="5164" xr:uid="{00000000-0005-0000-0000-000035680000}"/>
    <cellStyle name="Note 2 4 3 4 4 2" xfId="22360" xr:uid="{00000000-0005-0000-0000-000036680000}"/>
    <cellStyle name="Note 2 4 3 4 5" xfId="19203" xr:uid="{00000000-0005-0000-0000-000037680000}"/>
    <cellStyle name="Note 2 4 3 4 6" xfId="11959" xr:uid="{00000000-0005-0000-0000-000038680000}"/>
    <cellStyle name="Note 2 4 3 5" xfId="2362" xr:uid="{00000000-0005-0000-0000-000039680000}"/>
    <cellStyle name="Note 2 4 3 5 2" xfId="9128" xr:uid="{00000000-0005-0000-0000-00003A680000}"/>
    <cellStyle name="Note 2 4 3 5 2 2" xfId="26324" xr:uid="{00000000-0005-0000-0000-00003B680000}"/>
    <cellStyle name="Note 2 4 3 5 2 3" xfId="15923" xr:uid="{00000000-0005-0000-0000-00003C680000}"/>
    <cellStyle name="Note 2 4 3 5 3" xfId="5520" xr:uid="{00000000-0005-0000-0000-00003D680000}"/>
    <cellStyle name="Note 2 4 3 5 3 2" xfId="22716" xr:uid="{00000000-0005-0000-0000-00003E680000}"/>
    <cellStyle name="Note 2 4 3 5 4" xfId="19559" xr:uid="{00000000-0005-0000-0000-00003F680000}"/>
    <cellStyle name="Note 2 4 3 5 5" xfId="12315" xr:uid="{00000000-0005-0000-0000-000040680000}"/>
    <cellStyle name="Note 2 4 3 6" xfId="779" xr:uid="{00000000-0005-0000-0000-000041680000}"/>
    <cellStyle name="Note 2 4 3 6 2" xfId="7548" xr:uid="{00000000-0005-0000-0000-000042680000}"/>
    <cellStyle name="Note 2 4 3 6 2 2" xfId="24744" xr:uid="{00000000-0005-0000-0000-000043680000}"/>
    <cellStyle name="Note 2 4 3 6 3" xfId="17979" xr:uid="{00000000-0005-0000-0000-000044680000}"/>
    <cellStyle name="Note 2 4 3 6 4" xfId="14343" xr:uid="{00000000-0005-0000-0000-000045680000}"/>
    <cellStyle name="Note 2 4 3 7" xfId="7181" xr:uid="{00000000-0005-0000-0000-000046680000}"/>
    <cellStyle name="Note 2 4 3 7 2" xfId="24377" xr:uid="{00000000-0005-0000-0000-000047680000}"/>
    <cellStyle name="Note 2 4 3 7 3" xfId="13976" xr:uid="{00000000-0005-0000-0000-000048680000}"/>
    <cellStyle name="Note 2 4 3 8" xfId="3940" xr:uid="{00000000-0005-0000-0000-000049680000}"/>
    <cellStyle name="Note 2 4 3 8 2" xfId="21136" xr:uid="{00000000-0005-0000-0000-00004A680000}"/>
    <cellStyle name="Note 2 4 3 9" xfId="17612" xr:uid="{00000000-0005-0000-0000-00004B680000}"/>
    <cellStyle name="Note 2 4 4" xfId="228" xr:uid="{00000000-0005-0000-0000-00004C680000}"/>
    <cellStyle name="Note 2 4 4 2" xfId="1411" xr:uid="{00000000-0005-0000-0000-00004D680000}"/>
    <cellStyle name="Note 2 4 4 2 2" xfId="3012" xr:uid="{00000000-0005-0000-0000-00004E680000}"/>
    <cellStyle name="Note 2 4 4 2 2 2" xfId="9777" xr:uid="{00000000-0005-0000-0000-00004F680000}"/>
    <cellStyle name="Note 2 4 4 2 2 2 2" xfId="26973" xr:uid="{00000000-0005-0000-0000-000050680000}"/>
    <cellStyle name="Note 2 4 4 2 2 2 3" xfId="16572" xr:uid="{00000000-0005-0000-0000-000051680000}"/>
    <cellStyle name="Note 2 4 4 2 2 3" xfId="6169" xr:uid="{00000000-0005-0000-0000-000052680000}"/>
    <cellStyle name="Note 2 4 4 2 2 3 2" xfId="23365" xr:uid="{00000000-0005-0000-0000-000053680000}"/>
    <cellStyle name="Note 2 4 4 2 2 4" xfId="20208" xr:uid="{00000000-0005-0000-0000-000054680000}"/>
    <cellStyle name="Note 2 4 4 2 2 5" xfId="12964" xr:uid="{00000000-0005-0000-0000-000055680000}"/>
    <cellStyle name="Note 2 4 4 2 3" xfId="8180" xr:uid="{00000000-0005-0000-0000-000056680000}"/>
    <cellStyle name="Note 2 4 4 2 3 2" xfId="25376" xr:uid="{00000000-0005-0000-0000-000057680000}"/>
    <cellStyle name="Note 2 4 4 2 3 3" xfId="14975" xr:uid="{00000000-0005-0000-0000-000058680000}"/>
    <cellStyle name="Note 2 4 4 2 4" xfId="4572" xr:uid="{00000000-0005-0000-0000-000059680000}"/>
    <cellStyle name="Note 2 4 4 2 4 2" xfId="21768" xr:uid="{00000000-0005-0000-0000-00005A680000}"/>
    <cellStyle name="Note 2 4 4 2 5" xfId="18611" xr:uid="{00000000-0005-0000-0000-00005B680000}"/>
    <cellStyle name="Note 2 4 4 2 6" xfId="11367" xr:uid="{00000000-0005-0000-0000-00005C680000}"/>
    <cellStyle name="Note 2 4 4 3" xfId="1819" xr:uid="{00000000-0005-0000-0000-00005D680000}"/>
    <cellStyle name="Note 2 4 4 3 2" xfId="3408" xr:uid="{00000000-0005-0000-0000-00005E680000}"/>
    <cellStyle name="Note 2 4 4 3 2 2" xfId="10173" xr:uid="{00000000-0005-0000-0000-00005F680000}"/>
    <cellStyle name="Note 2 4 4 3 2 2 2" xfId="27369" xr:uid="{00000000-0005-0000-0000-000060680000}"/>
    <cellStyle name="Note 2 4 4 3 2 2 3" xfId="16968" xr:uid="{00000000-0005-0000-0000-000061680000}"/>
    <cellStyle name="Note 2 4 4 3 2 3" xfId="6565" xr:uid="{00000000-0005-0000-0000-000062680000}"/>
    <cellStyle name="Note 2 4 4 3 2 3 2" xfId="23761" xr:uid="{00000000-0005-0000-0000-000063680000}"/>
    <cellStyle name="Note 2 4 4 3 2 4" xfId="20604" xr:uid="{00000000-0005-0000-0000-000064680000}"/>
    <cellStyle name="Note 2 4 4 3 2 5" xfId="13360" xr:uid="{00000000-0005-0000-0000-000065680000}"/>
    <cellStyle name="Note 2 4 4 3 3" xfId="8588" xr:uid="{00000000-0005-0000-0000-000066680000}"/>
    <cellStyle name="Note 2 4 4 3 3 2" xfId="25784" xr:uid="{00000000-0005-0000-0000-000067680000}"/>
    <cellStyle name="Note 2 4 4 3 3 3" xfId="15383" xr:uid="{00000000-0005-0000-0000-000068680000}"/>
    <cellStyle name="Note 2 4 4 3 4" xfId="4980" xr:uid="{00000000-0005-0000-0000-000069680000}"/>
    <cellStyle name="Note 2 4 4 3 4 2" xfId="22176" xr:uid="{00000000-0005-0000-0000-00006A680000}"/>
    <cellStyle name="Note 2 4 4 3 5" xfId="19019" xr:uid="{00000000-0005-0000-0000-00006B680000}"/>
    <cellStyle name="Note 2 4 4 3 6" xfId="11775" xr:uid="{00000000-0005-0000-0000-00006C680000}"/>
    <cellStyle name="Note 2 4 4 4" xfId="2477" xr:uid="{00000000-0005-0000-0000-00006D680000}"/>
    <cellStyle name="Note 2 4 4 4 2" xfId="9242" xr:uid="{00000000-0005-0000-0000-00006E680000}"/>
    <cellStyle name="Note 2 4 4 4 2 2" xfId="26438" xr:uid="{00000000-0005-0000-0000-00006F680000}"/>
    <cellStyle name="Note 2 4 4 4 2 3" xfId="16037" xr:uid="{00000000-0005-0000-0000-000070680000}"/>
    <cellStyle name="Note 2 4 4 4 3" xfId="5634" xr:uid="{00000000-0005-0000-0000-000071680000}"/>
    <cellStyle name="Note 2 4 4 4 3 2" xfId="22830" xr:uid="{00000000-0005-0000-0000-000072680000}"/>
    <cellStyle name="Note 2 4 4 4 4" xfId="19673" xr:uid="{00000000-0005-0000-0000-000073680000}"/>
    <cellStyle name="Note 2 4 4 4 5" xfId="12429" xr:uid="{00000000-0005-0000-0000-000074680000}"/>
    <cellStyle name="Note 2 4 4 5" xfId="1003" xr:uid="{00000000-0005-0000-0000-000075680000}"/>
    <cellStyle name="Note 2 4 4 5 2" xfId="7772" xr:uid="{00000000-0005-0000-0000-000076680000}"/>
    <cellStyle name="Note 2 4 4 5 2 2" xfId="24968" xr:uid="{00000000-0005-0000-0000-000077680000}"/>
    <cellStyle name="Note 2 4 4 5 3" xfId="18203" xr:uid="{00000000-0005-0000-0000-000078680000}"/>
    <cellStyle name="Note 2 4 4 5 4" xfId="14567" xr:uid="{00000000-0005-0000-0000-000079680000}"/>
    <cellStyle name="Note 2 4 4 6" xfId="6997" xr:uid="{00000000-0005-0000-0000-00007A680000}"/>
    <cellStyle name="Note 2 4 4 6 2" xfId="24193" xr:uid="{00000000-0005-0000-0000-00007B680000}"/>
    <cellStyle name="Note 2 4 4 6 3" xfId="13792" xr:uid="{00000000-0005-0000-0000-00007C680000}"/>
    <cellStyle name="Note 2 4 4 7" xfId="4164" xr:uid="{00000000-0005-0000-0000-00007D680000}"/>
    <cellStyle name="Note 2 4 4 7 2" xfId="21360" xr:uid="{00000000-0005-0000-0000-00007E680000}"/>
    <cellStyle name="Note 2 4 4 8" xfId="17428" xr:uid="{00000000-0005-0000-0000-00007F680000}"/>
    <cellStyle name="Note 2 4 4 9" xfId="10959" xr:uid="{00000000-0005-0000-0000-000080680000}"/>
    <cellStyle name="Note 2 4 5" xfId="891" xr:uid="{00000000-0005-0000-0000-000081680000}"/>
    <cellStyle name="Note 2 4 5 2" xfId="2589" xr:uid="{00000000-0005-0000-0000-000082680000}"/>
    <cellStyle name="Note 2 4 5 2 2" xfId="9354" xr:uid="{00000000-0005-0000-0000-000083680000}"/>
    <cellStyle name="Note 2 4 5 2 2 2" xfId="26550" xr:uid="{00000000-0005-0000-0000-000084680000}"/>
    <cellStyle name="Note 2 4 5 2 2 3" xfId="16149" xr:uid="{00000000-0005-0000-0000-000085680000}"/>
    <cellStyle name="Note 2 4 5 2 3" xfId="5746" xr:uid="{00000000-0005-0000-0000-000086680000}"/>
    <cellStyle name="Note 2 4 5 2 3 2" xfId="22942" xr:uid="{00000000-0005-0000-0000-000087680000}"/>
    <cellStyle name="Note 2 4 5 2 4" xfId="19785" xr:uid="{00000000-0005-0000-0000-000088680000}"/>
    <cellStyle name="Note 2 4 5 2 5" xfId="12541" xr:uid="{00000000-0005-0000-0000-000089680000}"/>
    <cellStyle name="Note 2 4 5 3" xfId="7660" xr:uid="{00000000-0005-0000-0000-00008A680000}"/>
    <cellStyle name="Note 2 4 5 3 2" xfId="24856" xr:uid="{00000000-0005-0000-0000-00008B680000}"/>
    <cellStyle name="Note 2 4 5 3 3" xfId="14455" xr:uid="{00000000-0005-0000-0000-00008C680000}"/>
    <cellStyle name="Note 2 4 5 4" xfId="4052" xr:uid="{00000000-0005-0000-0000-00008D680000}"/>
    <cellStyle name="Note 2 4 5 4 2" xfId="21248" xr:uid="{00000000-0005-0000-0000-00008E680000}"/>
    <cellStyle name="Note 2 4 5 5" xfId="18091" xr:uid="{00000000-0005-0000-0000-00008F680000}"/>
    <cellStyle name="Note 2 4 5 6" xfId="10847" xr:uid="{00000000-0005-0000-0000-000090680000}"/>
    <cellStyle name="Note 2 4 6" xfId="1299" xr:uid="{00000000-0005-0000-0000-000091680000}"/>
    <cellStyle name="Note 2 4 6 2" xfId="2900" xr:uid="{00000000-0005-0000-0000-000092680000}"/>
    <cellStyle name="Note 2 4 6 2 2" xfId="9665" xr:uid="{00000000-0005-0000-0000-000093680000}"/>
    <cellStyle name="Note 2 4 6 2 2 2" xfId="26861" xr:uid="{00000000-0005-0000-0000-000094680000}"/>
    <cellStyle name="Note 2 4 6 2 2 3" xfId="16460" xr:uid="{00000000-0005-0000-0000-000095680000}"/>
    <cellStyle name="Note 2 4 6 2 3" xfId="6057" xr:uid="{00000000-0005-0000-0000-000096680000}"/>
    <cellStyle name="Note 2 4 6 2 3 2" xfId="23253" xr:uid="{00000000-0005-0000-0000-000097680000}"/>
    <cellStyle name="Note 2 4 6 2 4" xfId="20096" xr:uid="{00000000-0005-0000-0000-000098680000}"/>
    <cellStyle name="Note 2 4 6 2 5" xfId="12852" xr:uid="{00000000-0005-0000-0000-000099680000}"/>
    <cellStyle name="Note 2 4 6 3" xfId="8068" xr:uid="{00000000-0005-0000-0000-00009A680000}"/>
    <cellStyle name="Note 2 4 6 3 2" xfId="25264" xr:uid="{00000000-0005-0000-0000-00009B680000}"/>
    <cellStyle name="Note 2 4 6 3 3" xfId="14863" xr:uid="{00000000-0005-0000-0000-00009C680000}"/>
    <cellStyle name="Note 2 4 6 4" xfId="4460" xr:uid="{00000000-0005-0000-0000-00009D680000}"/>
    <cellStyle name="Note 2 4 6 4 2" xfId="21656" xr:uid="{00000000-0005-0000-0000-00009E680000}"/>
    <cellStyle name="Note 2 4 6 5" xfId="18499" xr:uid="{00000000-0005-0000-0000-00009F680000}"/>
    <cellStyle name="Note 2 4 6 6" xfId="11255" xr:uid="{00000000-0005-0000-0000-0000A0680000}"/>
    <cellStyle name="Note 2 4 7" xfId="1707" xr:uid="{00000000-0005-0000-0000-0000A1680000}"/>
    <cellStyle name="Note 2 4 7 2" xfId="3296" xr:uid="{00000000-0005-0000-0000-0000A2680000}"/>
    <cellStyle name="Note 2 4 7 2 2" xfId="10061" xr:uid="{00000000-0005-0000-0000-0000A3680000}"/>
    <cellStyle name="Note 2 4 7 2 2 2" xfId="27257" xr:uid="{00000000-0005-0000-0000-0000A4680000}"/>
    <cellStyle name="Note 2 4 7 2 2 3" xfId="16856" xr:uid="{00000000-0005-0000-0000-0000A5680000}"/>
    <cellStyle name="Note 2 4 7 2 3" xfId="6453" xr:uid="{00000000-0005-0000-0000-0000A6680000}"/>
    <cellStyle name="Note 2 4 7 2 3 2" xfId="23649" xr:uid="{00000000-0005-0000-0000-0000A7680000}"/>
    <cellStyle name="Note 2 4 7 2 4" xfId="20492" xr:uid="{00000000-0005-0000-0000-0000A8680000}"/>
    <cellStyle name="Note 2 4 7 2 5" xfId="13248" xr:uid="{00000000-0005-0000-0000-0000A9680000}"/>
    <cellStyle name="Note 2 4 7 3" xfId="8476" xr:uid="{00000000-0005-0000-0000-0000AA680000}"/>
    <cellStyle name="Note 2 4 7 3 2" xfId="25672" xr:uid="{00000000-0005-0000-0000-0000AB680000}"/>
    <cellStyle name="Note 2 4 7 3 3" xfId="15271" xr:uid="{00000000-0005-0000-0000-0000AC680000}"/>
    <cellStyle name="Note 2 4 7 4" xfId="4868" xr:uid="{00000000-0005-0000-0000-0000AD680000}"/>
    <cellStyle name="Note 2 4 7 4 2" xfId="22064" xr:uid="{00000000-0005-0000-0000-0000AE680000}"/>
    <cellStyle name="Note 2 4 7 5" xfId="18907" xr:uid="{00000000-0005-0000-0000-0000AF680000}"/>
    <cellStyle name="Note 2 4 7 6" xfId="11663" xr:uid="{00000000-0005-0000-0000-0000B0680000}"/>
    <cellStyle name="Note 2 4 8" xfId="2178" xr:uid="{00000000-0005-0000-0000-0000B1680000}"/>
    <cellStyle name="Note 2 4 8 2" xfId="8944" xr:uid="{00000000-0005-0000-0000-0000B2680000}"/>
    <cellStyle name="Note 2 4 8 2 2" xfId="26140" xr:uid="{00000000-0005-0000-0000-0000B3680000}"/>
    <cellStyle name="Note 2 4 8 2 3" xfId="15739" xr:uid="{00000000-0005-0000-0000-0000B4680000}"/>
    <cellStyle name="Note 2 4 8 3" xfId="5336" xr:uid="{00000000-0005-0000-0000-0000B5680000}"/>
    <cellStyle name="Note 2 4 8 3 2" xfId="22532" xr:uid="{00000000-0005-0000-0000-0000B6680000}"/>
    <cellStyle name="Note 2 4 8 4" xfId="19375" xr:uid="{00000000-0005-0000-0000-0000B7680000}"/>
    <cellStyle name="Note 2 4 8 5" xfId="12131" xr:uid="{00000000-0005-0000-0000-0000B8680000}"/>
    <cellStyle name="Note 2 4 9" xfId="595" xr:uid="{00000000-0005-0000-0000-0000B9680000}"/>
    <cellStyle name="Note 2 4 9 2" xfId="7364" xr:uid="{00000000-0005-0000-0000-0000BA680000}"/>
    <cellStyle name="Note 2 4 9 2 2" xfId="24560" xr:uid="{00000000-0005-0000-0000-0000BB680000}"/>
    <cellStyle name="Note 2 4 9 3" xfId="17795" xr:uid="{00000000-0005-0000-0000-0000BC680000}"/>
    <cellStyle name="Note 2 4 9 4" xfId="14159" xr:uid="{00000000-0005-0000-0000-0000BD680000}"/>
    <cellStyle name="Note 2 5" xfId="169" xr:uid="{00000000-0005-0000-0000-0000BE680000}"/>
    <cellStyle name="Note 2 5 10" xfId="27707" xr:uid="{00000000-0005-0000-0000-0000BF680000}"/>
    <cellStyle name="Note 2 5 11" xfId="10495" xr:uid="{00000000-0005-0000-0000-0000C0680000}"/>
    <cellStyle name="Note 2 5 2" xfId="947" xr:uid="{00000000-0005-0000-0000-0000C1680000}"/>
    <cellStyle name="Note 2 5 2 2" xfId="2617" xr:uid="{00000000-0005-0000-0000-0000C2680000}"/>
    <cellStyle name="Note 2 5 2 2 2" xfId="9382" xr:uid="{00000000-0005-0000-0000-0000C3680000}"/>
    <cellStyle name="Note 2 5 2 2 2 2" xfId="26578" xr:uid="{00000000-0005-0000-0000-0000C4680000}"/>
    <cellStyle name="Note 2 5 2 2 2 3" xfId="16177" xr:uid="{00000000-0005-0000-0000-0000C5680000}"/>
    <cellStyle name="Note 2 5 2 2 3" xfId="5774" xr:uid="{00000000-0005-0000-0000-0000C6680000}"/>
    <cellStyle name="Note 2 5 2 2 3 2" xfId="22970" xr:uid="{00000000-0005-0000-0000-0000C7680000}"/>
    <cellStyle name="Note 2 5 2 2 4" xfId="19813" xr:uid="{00000000-0005-0000-0000-0000C8680000}"/>
    <cellStyle name="Note 2 5 2 2 5" xfId="12569" xr:uid="{00000000-0005-0000-0000-0000C9680000}"/>
    <cellStyle name="Note 2 5 2 3" xfId="7716" xr:uid="{00000000-0005-0000-0000-0000CA680000}"/>
    <cellStyle name="Note 2 5 2 3 2" xfId="24912" xr:uid="{00000000-0005-0000-0000-0000CB680000}"/>
    <cellStyle name="Note 2 5 2 3 3" xfId="14511" xr:uid="{00000000-0005-0000-0000-0000CC680000}"/>
    <cellStyle name="Note 2 5 2 4" xfId="4108" xr:uid="{00000000-0005-0000-0000-0000CD680000}"/>
    <cellStyle name="Note 2 5 2 4 2" xfId="21304" xr:uid="{00000000-0005-0000-0000-0000CE680000}"/>
    <cellStyle name="Note 2 5 2 5" xfId="18147" xr:uid="{00000000-0005-0000-0000-0000CF680000}"/>
    <cellStyle name="Note 2 5 2 6" xfId="10903" xr:uid="{00000000-0005-0000-0000-0000D0680000}"/>
    <cellStyle name="Note 2 5 3" xfId="1355" xr:uid="{00000000-0005-0000-0000-0000D1680000}"/>
    <cellStyle name="Note 2 5 3 2" xfId="2956" xr:uid="{00000000-0005-0000-0000-0000D2680000}"/>
    <cellStyle name="Note 2 5 3 2 2" xfId="9721" xr:uid="{00000000-0005-0000-0000-0000D3680000}"/>
    <cellStyle name="Note 2 5 3 2 2 2" xfId="26917" xr:uid="{00000000-0005-0000-0000-0000D4680000}"/>
    <cellStyle name="Note 2 5 3 2 2 3" xfId="16516" xr:uid="{00000000-0005-0000-0000-0000D5680000}"/>
    <cellStyle name="Note 2 5 3 2 3" xfId="6113" xr:uid="{00000000-0005-0000-0000-0000D6680000}"/>
    <cellStyle name="Note 2 5 3 2 3 2" xfId="23309" xr:uid="{00000000-0005-0000-0000-0000D7680000}"/>
    <cellStyle name="Note 2 5 3 2 4" xfId="20152" xr:uid="{00000000-0005-0000-0000-0000D8680000}"/>
    <cellStyle name="Note 2 5 3 2 5" xfId="12908" xr:uid="{00000000-0005-0000-0000-0000D9680000}"/>
    <cellStyle name="Note 2 5 3 3" xfId="8124" xr:uid="{00000000-0005-0000-0000-0000DA680000}"/>
    <cellStyle name="Note 2 5 3 3 2" xfId="25320" xr:uid="{00000000-0005-0000-0000-0000DB680000}"/>
    <cellStyle name="Note 2 5 3 3 3" xfId="14919" xr:uid="{00000000-0005-0000-0000-0000DC680000}"/>
    <cellStyle name="Note 2 5 3 4" xfId="4516" xr:uid="{00000000-0005-0000-0000-0000DD680000}"/>
    <cellStyle name="Note 2 5 3 4 2" xfId="21712" xr:uid="{00000000-0005-0000-0000-0000DE680000}"/>
    <cellStyle name="Note 2 5 3 5" xfId="18555" xr:uid="{00000000-0005-0000-0000-0000DF680000}"/>
    <cellStyle name="Note 2 5 3 6" xfId="11311" xr:uid="{00000000-0005-0000-0000-0000E0680000}"/>
    <cellStyle name="Note 2 5 4" xfId="1763" xr:uid="{00000000-0005-0000-0000-0000E1680000}"/>
    <cellStyle name="Note 2 5 4 2" xfId="3352" xr:uid="{00000000-0005-0000-0000-0000E2680000}"/>
    <cellStyle name="Note 2 5 4 2 2" xfId="10117" xr:uid="{00000000-0005-0000-0000-0000E3680000}"/>
    <cellStyle name="Note 2 5 4 2 2 2" xfId="27313" xr:uid="{00000000-0005-0000-0000-0000E4680000}"/>
    <cellStyle name="Note 2 5 4 2 2 3" xfId="16912" xr:uid="{00000000-0005-0000-0000-0000E5680000}"/>
    <cellStyle name="Note 2 5 4 2 3" xfId="6509" xr:uid="{00000000-0005-0000-0000-0000E6680000}"/>
    <cellStyle name="Note 2 5 4 2 3 2" xfId="23705" xr:uid="{00000000-0005-0000-0000-0000E7680000}"/>
    <cellStyle name="Note 2 5 4 2 4" xfId="20548" xr:uid="{00000000-0005-0000-0000-0000E8680000}"/>
    <cellStyle name="Note 2 5 4 2 5" xfId="13304" xr:uid="{00000000-0005-0000-0000-0000E9680000}"/>
    <cellStyle name="Note 2 5 4 3" xfId="8532" xr:uid="{00000000-0005-0000-0000-0000EA680000}"/>
    <cellStyle name="Note 2 5 4 3 2" xfId="25728" xr:uid="{00000000-0005-0000-0000-0000EB680000}"/>
    <cellStyle name="Note 2 5 4 3 3" xfId="15327" xr:uid="{00000000-0005-0000-0000-0000EC680000}"/>
    <cellStyle name="Note 2 5 4 4" xfId="4924" xr:uid="{00000000-0005-0000-0000-0000ED680000}"/>
    <cellStyle name="Note 2 5 4 4 2" xfId="22120" xr:uid="{00000000-0005-0000-0000-0000EE680000}"/>
    <cellStyle name="Note 2 5 4 5" xfId="18963" xr:uid="{00000000-0005-0000-0000-0000EF680000}"/>
    <cellStyle name="Note 2 5 4 6" xfId="11719" xr:uid="{00000000-0005-0000-0000-0000F0680000}"/>
    <cellStyle name="Note 2 5 5" xfId="2122" xr:uid="{00000000-0005-0000-0000-0000F1680000}"/>
    <cellStyle name="Note 2 5 5 2" xfId="8888" xr:uid="{00000000-0005-0000-0000-0000F2680000}"/>
    <cellStyle name="Note 2 5 5 2 2" xfId="26084" xr:uid="{00000000-0005-0000-0000-0000F3680000}"/>
    <cellStyle name="Note 2 5 5 2 3" xfId="15683" xr:uid="{00000000-0005-0000-0000-0000F4680000}"/>
    <cellStyle name="Note 2 5 5 3" xfId="5280" xr:uid="{00000000-0005-0000-0000-0000F5680000}"/>
    <cellStyle name="Note 2 5 5 3 2" xfId="22476" xr:uid="{00000000-0005-0000-0000-0000F6680000}"/>
    <cellStyle name="Note 2 5 5 4" xfId="19319" xr:uid="{00000000-0005-0000-0000-0000F7680000}"/>
    <cellStyle name="Note 2 5 5 5" xfId="12075" xr:uid="{00000000-0005-0000-0000-0000F8680000}"/>
    <cellStyle name="Note 2 5 6" xfId="539" xr:uid="{00000000-0005-0000-0000-0000F9680000}"/>
    <cellStyle name="Note 2 5 6 2" xfId="7308" xr:uid="{00000000-0005-0000-0000-0000FA680000}"/>
    <cellStyle name="Note 2 5 6 2 2" xfId="24504" xr:uid="{00000000-0005-0000-0000-0000FB680000}"/>
    <cellStyle name="Note 2 5 6 3" xfId="17739" xr:uid="{00000000-0005-0000-0000-0000FC680000}"/>
    <cellStyle name="Note 2 5 6 4" xfId="14103" xr:uid="{00000000-0005-0000-0000-0000FD680000}"/>
    <cellStyle name="Note 2 5 7" xfId="6941" xr:uid="{00000000-0005-0000-0000-0000FE680000}"/>
    <cellStyle name="Note 2 5 7 2" xfId="24137" xr:uid="{00000000-0005-0000-0000-0000FF680000}"/>
    <cellStyle name="Note 2 5 7 3" xfId="13736" xr:uid="{00000000-0005-0000-0000-000000690000}"/>
    <cellStyle name="Note 2 5 8" xfId="3700" xr:uid="{00000000-0005-0000-0000-000001690000}"/>
    <cellStyle name="Note 2 5 8 2" xfId="20896" xr:uid="{00000000-0005-0000-0000-000002690000}"/>
    <cellStyle name="Note 2 5 9" xfId="17372" xr:uid="{00000000-0005-0000-0000-000003690000}"/>
    <cellStyle name="Note 2 6" xfId="258" xr:uid="{00000000-0005-0000-0000-000004690000}"/>
    <cellStyle name="Note 2 6 10" xfId="27793" xr:uid="{00000000-0005-0000-0000-000005690000}"/>
    <cellStyle name="Note 2 6 11" xfId="10581" xr:uid="{00000000-0005-0000-0000-000006690000}"/>
    <cellStyle name="Note 2 6 2" xfId="1033" xr:uid="{00000000-0005-0000-0000-000007690000}"/>
    <cellStyle name="Note 2 6 2 2" xfId="2646" xr:uid="{00000000-0005-0000-0000-000008690000}"/>
    <cellStyle name="Note 2 6 2 2 2" xfId="9411" xr:uid="{00000000-0005-0000-0000-000009690000}"/>
    <cellStyle name="Note 2 6 2 2 2 2" xfId="26607" xr:uid="{00000000-0005-0000-0000-00000A690000}"/>
    <cellStyle name="Note 2 6 2 2 2 3" xfId="16206" xr:uid="{00000000-0005-0000-0000-00000B690000}"/>
    <cellStyle name="Note 2 6 2 2 3" xfId="5803" xr:uid="{00000000-0005-0000-0000-00000C690000}"/>
    <cellStyle name="Note 2 6 2 2 3 2" xfId="22999" xr:uid="{00000000-0005-0000-0000-00000D690000}"/>
    <cellStyle name="Note 2 6 2 2 4" xfId="19842" xr:uid="{00000000-0005-0000-0000-00000E690000}"/>
    <cellStyle name="Note 2 6 2 2 5" xfId="12598" xr:uid="{00000000-0005-0000-0000-00000F690000}"/>
    <cellStyle name="Note 2 6 2 3" xfId="7802" xr:uid="{00000000-0005-0000-0000-000010690000}"/>
    <cellStyle name="Note 2 6 2 3 2" xfId="24998" xr:uid="{00000000-0005-0000-0000-000011690000}"/>
    <cellStyle name="Note 2 6 2 3 3" xfId="14597" xr:uid="{00000000-0005-0000-0000-000012690000}"/>
    <cellStyle name="Note 2 6 2 4" xfId="4194" xr:uid="{00000000-0005-0000-0000-000013690000}"/>
    <cellStyle name="Note 2 6 2 4 2" xfId="21390" xr:uid="{00000000-0005-0000-0000-000014690000}"/>
    <cellStyle name="Note 2 6 2 5" xfId="18233" xr:uid="{00000000-0005-0000-0000-000015690000}"/>
    <cellStyle name="Note 2 6 2 6" xfId="10989" xr:uid="{00000000-0005-0000-0000-000016690000}"/>
    <cellStyle name="Note 2 6 3" xfId="1441" xr:uid="{00000000-0005-0000-0000-000017690000}"/>
    <cellStyle name="Note 2 6 3 2" xfId="3042" xr:uid="{00000000-0005-0000-0000-000018690000}"/>
    <cellStyle name="Note 2 6 3 2 2" xfId="9807" xr:uid="{00000000-0005-0000-0000-000019690000}"/>
    <cellStyle name="Note 2 6 3 2 2 2" xfId="27003" xr:uid="{00000000-0005-0000-0000-00001A690000}"/>
    <cellStyle name="Note 2 6 3 2 2 3" xfId="16602" xr:uid="{00000000-0005-0000-0000-00001B690000}"/>
    <cellStyle name="Note 2 6 3 2 3" xfId="6199" xr:uid="{00000000-0005-0000-0000-00001C690000}"/>
    <cellStyle name="Note 2 6 3 2 3 2" xfId="23395" xr:uid="{00000000-0005-0000-0000-00001D690000}"/>
    <cellStyle name="Note 2 6 3 2 4" xfId="20238" xr:uid="{00000000-0005-0000-0000-00001E690000}"/>
    <cellStyle name="Note 2 6 3 2 5" xfId="12994" xr:uid="{00000000-0005-0000-0000-00001F690000}"/>
    <cellStyle name="Note 2 6 3 3" xfId="8210" xr:uid="{00000000-0005-0000-0000-000020690000}"/>
    <cellStyle name="Note 2 6 3 3 2" xfId="25406" xr:uid="{00000000-0005-0000-0000-000021690000}"/>
    <cellStyle name="Note 2 6 3 3 3" xfId="15005" xr:uid="{00000000-0005-0000-0000-000022690000}"/>
    <cellStyle name="Note 2 6 3 4" xfId="4602" xr:uid="{00000000-0005-0000-0000-000023690000}"/>
    <cellStyle name="Note 2 6 3 4 2" xfId="21798" xr:uid="{00000000-0005-0000-0000-000024690000}"/>
    <cellStyle name="Note 2 6 3 5" xfId="18641" xr:uid="{00000000-0005-0000-0000-000025690000}"/>
    <cellStyle name="Note 2 6 3 6" xfId="11397" xr:uid="{00000000-0005-0000-0000-000026690000}"/>
    <cellStyle name="Note 2 6 4" xfId="1849" xr:uid="{00000000-0005-0000-0000-000027690000}"/>
    <cellStyle name="Note 2 6 4 2" xfId="3438" xr:uid="{00000000-0005-0000-0000-000028690000}"/>
    <cellStyle name="Note 2 6 4 2 2" xfId="10203" xr:uid="{00000000-0005-0000-0000-000029690000}"/>
    <cellStyle name="Note 2 6 4 2 2 2" xfId="27399" xr:uid="{00000000-0005-0000-0000-00002A690000}"/>
    <cellStyle name="Note 2 6 4 2 2 3" xfId="16998" xr:uid="{00000000-0005-0000-0000-00002B690000}"/>
    <cellStyle name="Note 2 6 4 2 3" xfId="6595" xr:uid="{00000000-0005-0000-0000-00002C690000}"/>
    <cellStyle name="Note 2 6 4 2 3 2" xfId="23791" xr:uid="{00000000-0005-0000-0000-00002D690000}"/>
    <cellStyle name="Note 2 6 4 2 4" xfId="20634" xr:uid="{00000000-0005-0000-0000-00002E690000}"/>
    <cellStyle name="Note 2 6 4 2 5" xfId="13390" xr:uid="{00000000-0005-0000-0000-00002F690000}"/>
    <cellStyle name="Note 2 6 4 3" xfId="8618" xr:uid="{00000000-0005-0000-0000-000030690000}"/>
    <cellStyle name="Note 2 6 4 3 2" xfId="25814" xr:uid="{00000000-0005-0000-0000-000031690000}"/>
    <cellStyle name="Note 2 6 4 3 3" xfId="15413" xr:uid="{00000000-0005-0000-0000-000032690000}"/>
    <cellStyle name="Note 2 6 4 4" xfId="5010" xr:uid="{00000000-0005-0000-0000-000033690000}"/>
    <cellStyle name="Note 2 6 4 4 2" xfId="22206" xr:uid="{00000000-0005-0000-0000-000034690000}"/>
    <cellStyle name="Note 2 6 4 5" xfId="19049" xr:uid="{00000000-0005-0000-0000-000035690000}"/>
    <cellStyle name="Note 2 6 4 6" xfId="11805" xr:uid="{00000000-0005-0000-0000-000036690000}"/>
    <cellStyle name="Note 2 6 5" xfId="2208" xr:uid="{00000000-0005-0000-0000-000037690000}"/>
    <cellStyle name="Note 2 6 5 2" xfId="8974" xr:uid="{00000000-0005-0000-0000-000038690000}"/>
    <cellStyle name="Note 2 6 5 2 2" xfId="26170" xr:uid="{00000000-0005-0000-0000-000039690000}"/>
    <cellStyle name="Note 2 6 5 2 3" xfId="15769" xr:uid="{00000000-0005-0000-0000-00003A690000}"/>
    <cellStyle name="Note 2 6 5 3" xfId="5366" xr:uid="{00000000-0005-0000-0000-00003B690000}"/>
    <cellStyle name="Note 2 6 5 3 2" xfId="22562" xr:uid="{00000000-0005-0000-0000-00003C690000}"/>
    <cellStyle name="Note 2 6 5 4" xfId="19405" xr:uid="{00000000-0005-0000-0000-00003D690000}"/>
    <cellStyle name="Note 2 6 5 5" xfId="12161" xr:uid="{00000000-0005-0000-0000-00003E690000}"/>
    <cellStyle name="Note 2 6 6" xfId="625" xr:uid="{00000000-0005-0000-0000-00003F690000}"/>
    <cellStyle name="Note 2 6 6 2" xfId="7394" xr:uid="{00000000-0005-0000-0000-000040690000}"/>
    <cellStyle name="Note 2 6 6 2 2" xfId="24590" xr:uid="{00000000-0005-0000-0000-000041690000}"/>
    <cellStyle name="Note 2 6 6 3" xfId="17825" xr:uid="{00000000-0005-0000-0000-000042690000}"/>
    <cellStyle name="Note 2 6 6 4" xfId="14189" xr:uid="{00000000-0005-0000-0000-000043690000}"/>
    <cellStyle name="Note 2 6 7" xfId="7027" xr:uid="{00000000-0005-0000-0000-000044690000}"/>
    <cellStyle name="Note 2 6 7 2" xfId="24223" xr:uid="{00000000-0005-0000-0000-000045690000}"/>
    <cellStyle name="Note 2 6 7 3" xfId="13822" xr:uid="{00000000-0005-0000-0000-000046690000}"/>
    <cellStyle name="Note 2 6 8" xfId="3786" xr:uid="{00000000-0005-0000-0000-000047690000}"/>
    <cellStyle name="Note 2 6 8 2" xfId="20982" xr:uid="{00000000-0005-0000-0000-000048690000}"/>
    <cellStyle name="Note 2 6 9" xfId="17458" xr:uid="{00000000-0005-0000-0000-000049690000}"/>
    <cellStyle name="Note 2 7" xfId="356" xr:uid="{00000000-0005-0000-0000-00004A690000}"/>
    <cellStyle name="Note 2 7 10" xfId="27891" xr:uid="{00000000-0005-0000-0000-00004B690000}"/>
    <cellStyle name="Note 2 7 11" xfId="10679" xr:uid="{00000000-0005-0000-0000-00004C690000}"/>
    <cellStyle name="Note 2 7 2" xfId="1131" xr:uid="{00000000-0005-0000-0000-00004D690000}"/>
    <cellStyle name="Note 2 7 2 2" xfId="2744" xr:uid="{00000000-0005-0000-0000-00004E690000}"/>
    <cellStyle name="Note 2 7 2 2 2" xfId="9509" xr:uid="{00000000-0005-0000-0000-00004F690000}"/>
    <cellStyle name="Note 2 7 2 2 2 2" xfId="26705" xr:uid="{00000000-0005-0000-0000-000050690000}"/>
    <cellStyle name="Note 2 7 2 2 2 3" xfId="16304" xr:uid="{00000000-0005-0000-0000-000051690000}"/>
    <cellStyle name="Note 2 7 2 2 3" xfId="5901" xr:uid="{00000000-0005-0000-0000-000052690000}"/>
    <cellStyle name="Note 2 7 2 2 3 2" xfId="23097" xr:uid="{00000000-0005-0000-0000-000053690000}"/>
    <cellStyle name="Note 2 7 2 2 4" xfId="19940" xr:uid="{00000000-0005-0000-0000-000054690000}"/>
    <cellStyle name="Note 2 7 2 2 5" xfId="12696" xr:uid="{00000000-0005-0000-0000-000055690000}"/>
    <cellStyle name="Note 2 7 2 3" xfId="7900" xr:uid="{00000000-0005-0000-0000-000056690000}"/>
    <cellStyle name="Note 2 7 2 3 2" xfId="25096" xr:uid="{00000000-0005-0000-0000-000057690000}"/>
    <cellStyle name="Note 2 7 2 3 3" xfId="14695" xr:uid="{00000000-0005-0000-0000-000058690000}"/>
    <cellStyle name="Note 2 7 2 4" xfId="4292" xr:uid="{00000000-0005-0000-0000-000059690000}"/>
    <cellStyle name="Note 2 7 2 4 2" xfId="21488" xr:uid="{00000000-0005-0000-0000-00005A690000}"/>
    <cellStyle name="Note 2 7 2 5" xfId="18331" xr:uid="{00000000-0005-0000-0000-00005B690000}"/>
    <cellStyle name="Note 2 7 2 6" xfId="11087" xr:uid="{00000000-0005-0000-0000-00005C690000}"/>
    <cellStyle name="Note 2 7 3" xfId="1539" xr:uid="{00000000-0005-0000-0000-00005D690000}"/>
    <cellStyle name="Note 2 7 3 2" xfId="3140" xr:uid="{00000000-0005-0000-0000-00005E690000}"/>
    <cellStyle name="Note 2 7 3 2 2" xfId="9905" xr:uid="{00000000-0005-0000-0000-00005F690000}"/>
    <cellStyle name="Note 2 7 3 2 2 2" xfId="27101" xr:uid="{00000000-0005-0000-0000-000060690000}"/>
    <cellStyle name="Note 2 7 3 2 2 3" xfId="16700" xr:uid="{00000000-0005-0000-0000-000061690000}"/>
    <cellStyle name="Note 2 7 3 2 3" xfId="6297" xr:uid="{00000000-0005-0000-0000-000062690000}"/>
    <cellStyle name="Note 2 7 3 2 3 2" xfId="23493" xr:uid="{00000000-0005-0000-0000-000063690000}"/>
    <cellStyle name="Note 2 7 3 2 4" xfId="20336" xr:uid="{00000000-0005-0000-0000-000064690000}"/>
    <cellStyle name="Note 2 7 3 2 5" xfId="13092" xr:uid="{00000000-0005-0000-0000-000065690000}"/>
    <cellStyle name="Note 2 7 3 3" xfId="8308" xr:uid="{00000000-0005-0000-0000-000066690000}"/>
    <cellStyle name="Note 2 7 3 3 2" xfId="25504" xr:uid="{00000000-0005-0000-0000-000067690000}"/>
    <cellStyle name="Note 2 7 3 3 3" xfId="15103" xr:uid="{00000000-0005-0000-0000-000068690000}"/>
    <cellStyle name="Note 2 7 3 4" xfId="4700" xr:uid="{00000000-0005-0000-0000-000069690000}"/>
    <cellStyle name="Note 2 7 3 4 2" xfId="21896" xr:uid="{00000000-0005-0000-0000-00006A690000}"/>
    <cellStyle name="Note 2 7 3 5" xfId="18739" xr:uid="{00000000-0005-0000-0000-00006B690000}"/>
    <cellStyle name="Note 2 7 3 6" xfId="11495" xr:uid="{00000000-0005-0000-0000-00006C690000}"/>
    <cellStyle name="Note 2 7 4" xfId="1947" xr:uid="{00000000-0005-0000-0000-00006D690000}"/>
    <cellStyle name="Note 2 7 4 2" xfId="3536" xr:uid="{00000000-0005-0000-0000-00006E690000}"/>
    <cellStyle name="Note 2 7 4 2 2" xfId="10301" xr:uid="{00000000-0005-0000-0000-00006F690000}"/>
    <cellStyle name="Note 2 7 4 2 2 2" xfId="27497" xr:uid="{00000000-0005-0000-0000-000070690000}"/>
    <cellStyle name="Note 2 7 4 2 2 3" xfId="17096" xr:uid="{00000000-0005-0000-0000-000071690000}"/>
    <cellStyle name="Note 2 7 4 2 3" xfId="6693" xr:uid="{00000000-0005-0000-0000-000072690000}"/>
    <cellStyle name="Note 2 7 4 2 3 2" xfId="23889" xr:uid="{00000000-0005-0000-0000-000073690000}"/>
    <cellStyle name="Note 2 7 4 2 4" xfId="20732" xr:uid="{00000000-0005-0000-0000-000074690000}"/>
    <cellStyle name="Note 2 7 4 2 5" xfId="13488" xr:uid="{00000000-0005-0000-0000-000075690000}"/>
    <cellStyle name="Note 2 7 4 3" xfId="8716" xr:uid="{00000000-0005-0000-0000-000076690000}"/>
    <cellStyle name="Note 2 7 4 3 2" xfId="25912" xr:uid="{00000000-0005-0000-0000-000077690000}"/>
    <cellStyle name="Note 2 7 4 3 3" xfId="15511" xr:uid="{00000000-0005-0000-0000-000078690000}"/>
    <cellStyle name="Note 2 7 4 4" xfId="5108" xr:uid="{00000000-0005-0000-0000-000079690000}"/>
    <cellStyle name="Note 2 7 4 4 2" xfId="22304" xr:uid="{00000000-0005-0000-0000-00007A690000}"/>
    <cellStyle name="Note 2 7 4 5" xfId="19147" xr:uid="{00000000-0005-0000-0000-00007B690000}"/>
    <cellStyle name="Note 2 7 4 6" xfId="11903" xr:uid="{00000000-0005-0000-0000-00007C690000}"/>
    <cellStyle name="Note 2 7 5" xfId="2306" xr:uid="{00000000-0005-0000-0000-00007D690000}"/>
    <cellStyle name="Note 2 7 5 2" xfId="9072" xr:uid="{00000000-0005-0000-0000-00007E690000}"/>
    <cellStyle name="Note 2 7 5 2 2" xfId="26268" xr:uid="{00000000-0005-0000-0000-00007F690000}"/>
    <cellStyle name="Note 2 7 5 2 3" xfId="15867" xr:uid="{00000000-0005-0000-0000-000080690000}"/>
    <cellStyle name="Note 2 7 5 3" xfId="5464" xr:uid="{00000000-0005-0000-0000-000081690000}"/>
    <cellStyle name="Note 2 7 5 3 2" xfId="22660" xr:uid="{00000000-0005-0000-0000-000082690000}"/>
    <cellStyle name="Note 2 7 5 4" xfId="19503" xr:uid="{00000000-0005-0000-0000-000083690000}"/>
    <cellStyle name="Note 2 7 5 5" xfId="12259" xr:uid="{00000000-0005-0000-0000-000084690000}"/>
    <cellStyle name="Note 2 7 6" xfId="723" xr:uid="{00000000-0005-0000-0000-000085690000}"/>
    <cellStyle name="Note 2 7 6 2" xfId="7492" xr:uid="{00000000-0005-0000-0000-000086690000}"/>
    <cellStyle name="Note 2 7 6 2 2" xfId="24688" xr:uid="{00000000-0005-0000-0000-000087690000}"/>
    <cellStyle name="Note 2 7 6 3" xfId="17923" xr:uid="{00000000-0005-0000-0000-000088690000}"/>
    <cellStyle name="Note 2 7 6 4" xfId="14287" xr:uid="{00000000-0005-0000-0000-000089690000}"/>
    <cellStyle name="Note 2 7 7" xfId="7125" xr:uid="{00000000-0005-0000-0000-00008A690000}"/>
    <cellStyle name="Note 2 7 7 2" xfId="24321" xr:uid="{00000000-0005-0000-0000-00008B690000}"/>
    <cellStyle name="Note 2 7 7 3" xfId="13920" xr:uid="{00000000-0005-0000-0000-00008C690000}"/>
    <cellStyle name="Note 2 7 8" xfId="3884" xr:uid="{00000000-0005-0000-0000-00008D690000}"/>
    <cellStyle name="Note 2 7 8 2" xfId="21080" xr:uid="{00000000-0005-0000-0000-00008E690000}"/>
    <cellStyle name="Note 2 7 9" xfId="17556" xr:uid="{00000000-0005-0000-0000-00008F690000}"/>
    <cellStyle name="Note 2 8" xfId="138" xr:uid="{00000000-0005-0000-0000-000090690000}"/>
    <cellStyle name="Note 2 8 2" xfId="1327" xr:uid="{00000000-0005-0000-0000-000091690000}"/>
    <cellStyle name="Note 2 8 2 2" xfId="2928" xr:uid="{00000000-0005-0000-0000-000092690000}"/>
    <cellStyle name="Note 2 8 2 2 2" xfId="9693" xr:uid="{00000000-0005-0000-0000-000093690000}"/>
    <cellStyle name="Note 2 8 2 2 2 2" xfId="26889" xr:uid="{00000000-0005-0000-0000-000094690000}"/>
    <cellStyle name="Note 2 8 2 2 2 3" xfId="16488" xr:uid="{00000000-0005-0000-0000-000095690000}"/>
    <cellStyle name="Note 2 8 2 2 3" xfId="6085" xr:uid="{00000000-0005-0000-0000-000096690000}"/>
    <cellStyle name="Note 2 8 2 2 3 2" xfId="23281" xr:uid="{00000000-0005-0000-0000-000097690000}"/>
    <cellStyle name="Note 2 8 2 2 4" xfId="20124" xr:uid="{00000000-0005-0000-0000-000098690000}"/>
    <cellStyle name="Note 2 8 2 2 5" xfId="12880" xr:uid="{00000000-0005-0000-0000-000099690000}"/>
    <cellStyle name="Note 2 8 2 3" xfId="8096" xr:uid="{00000000-0005-0000-0000-00009A690000}"/>
    <cellStyle name="Note 2 8 2 3 2" xfId="25292" xr:uid="{00000000-0005-0000-0000-00009B690000}"/>
    <cellStyle name="Note 2 8 2 3 3" xfId="14891" xr:uid="{00000000-0005-0000-0000-00009C690000}"/>
    <cellStyle name="Note 2 8 2 4" xfId="4488" xr:uid="{00000000-0005-0000-0000-00009D690000}"/>
    <cellStyle name="Note 2 8 2 4 2" xfId="21684" xr:uid="{00000000-0005-0000-0000-00009E690000}"/>
    <cellStyle name="Note 2 8 2 5" xfId="18527" xr:uid="{00000000-0005-0000-0000-00009F690000}"/>
    <cellStyle name="Note 2 8 2 6" xfId="11283" xr:uid="{00000000-0005-0000-0000-0000A0690000}"/>
    <cellStyle name="Note 2 8 3" xfId="1735" xr:uid="{00000000-0005-0000-0000-0000A1690000}"/>
    <cellStyle name="Note 2 8 3 2" xfId="3324" xr:uid="{00000000-0005-0000-0000-0000A2690000}"/>
    <cellStyle name="Note 2 8 3 2 2" xfId="10089" xr:uid="{00000000-0005-0000-0000-0000A3690000}"/>
    <cellStyle name="Note 2 8 3 2 2 2" xfId="27285" xr:uid="{00000000-0005-0000-0000-0000A4690000}"/>
    <cellStyle name="Note 2 8 3 2 2 3" xfId="16884" xr:uid="{00000000-0005-0000-0000-0000A5690000}"/>
    <cellStyle name="Note 2 8 3 2 3" xfId="6481" xr:uid="{00000000-0005-0000-0000-0000A6690000}"/>
    <cellStyle name="Note 2 8 3 2 3 2" xfId="23677" xr:uid="{00000000-0005-0000-0000-0000A7690000}"/>
    <cellStyle name="Note 2 8 3 2 4" xfId="20520" xr:uid="{00000000-0005-0000-0000-0000A8690000}"/>
    <cellStyle name="Note 2 8 3 2 5" xfId="13276" xr:uid="{00000000-0005-0000-0000-0000A9690000}"/>
    <cellStyle name="Note 2 8 3 3" xfId="8504" xr:uid="{00000000-0005-0000-0000-0000AA690000}"/>
    <cellStyle name="Note 2 8 3 3 2" xfId="25700" xr:uid="{00000000-0005-0000-0000-0000AB690000}"/>
    <cellStyle name="Note 2 8 3 3 3" xfId="15299" xr:uid="{00000000-0005-0000-0000-0000AC690000}"/>
    <cellStyle name="Note 2 8 3 4" xfId="4896" xr:uid="{00000000-0005-0000-0000-0000AD690000}"/>
    <cellStyle name="Note 2 8 3 4 2" xfId="22092" xr:uid="{00000000-0005-0000-0000-0000AE690000}"/>
    <cellStyle name="Note 2 8 3 5" xfId="18935" xr:uid="{00000000-0005-0000-0000-0000AF690000}"/>
    <cellStyle name="Note 2 8 3 6" xfId="11691" xr:uid="{00000000-0005-0000-0000-0000B0690000}"/>
    <cellStyle name="Note 2 8 4" xfId="2432" xr:uid="{00000000-0005-0000-0000-0000B1690000}"/>
    <cellStyle name="Note 2 8 4 2" xfId="9197" xr:uid="{00000000-0005-0000-0000-0000B2690000}"/>
    <cellStyle name="Note 2 8 4 2 2" xfId="26393" xr:uid="{00000000-0005-0000-0000-0000B3690000}"/>
    <cellStyle name="Note 2 8 4 2 3" xfId="15992" xr:uid="{00000000-0005-0000-0000-0000B4690000}"/>
    <cellStyle name="Note 2 8 4 3" xfId="5589" xr:uid="{00000000-0005-0000-0000-0000B5690000}"/>
    <cellStyle name="Note 2 8 4 3 2" xfId="22785" xr:uid="{00000000-0005-0000-0000-0000B6690000}"/>
    <cellStyle name="Note 2 8 4 4" xfId="19628" xr:uid="{00000000-0005-0000-0000-0000B7690000}"/>
    <cellStyle name="Note 2 8 4 5" xfId="12384" xr:uid="{00000000-0005-0000-0000-0000B8690000}"/>
    <cellStyle name="Note 2 8 5" xfId="919" xr:uid="{00000000-0005-0000-0000-0000B9690000}"/>
    <cellStyle name="Note 2 8 5 2" xfId="7688" xr:uid="{00000000-0005-0000-0000-0000BA690000}"/>
    <cellStyle name="Note 2 8 5 2 2" xfId="24884" xr:uid="{00000000-0005-0000-0000-0000BB690000}"/>
    <cellStyle name="Note 2 8 5 3" xfId="18119" xr:uid="{00000000-0005-0000-0000-0000BC690000}"/>
    <cellStyle name="Note 2 8 5 4" xfId="14483" xr:uid="{00000000-0005-0000-0000-0000BD690000}"/>
    <cellStyle name="Note 2 8 6" xfId="6913" xr:uid="{00000000-0005-0000-0000-0000BE690000}"/>
    <cellStyle name="Note 2 8 6 2" xfId="24109" xr:uid="{00000000-0005-0000-0000-0000BF690000}"/>
    <cellStyle name="Note 2 8 6 3" xfId="13708" xr:uid="{00000000-0005-0000-0000-0000C0690000}"/>
    <cellStyle name="Note 2 8 7" xfId="4080" xr:uid="{00000000-0005-0000-0000-0000C1690000}"/>
    <cellStyle name="Note 2 8 7 2" xfId="21276" xr:uid="{00000000-0005-0000-0000-0000C2690000}"/>
    <cellStyle name="Note 2 8 8" xfId="17344" xr:uid="{00000000-0005-0000-0000-0000C3690000}"/>
    <cellStyle name="Note 2 8 9" xfId="10875" xr:uid="{00000000-0005-0000-0000-0000C4690000}"/>
    <cellStyle name="Note 2 9" xfId="835" xr:uid="{00000000-0005-0000-0000-0000C5690000}"/>
    <cellStyle name="Note 2 9 2" xfId="2533" xr:uid="{00000000-0005-0000-0000-0000C6690000}"/>
    <cellStyle name="Note 2 9 2 2" xfId="9298" xr:uid="{00000000-0005-0000-0000-0000C7690000}"/>
    <cellStyle name="Note 2 9 2 2 2" xfId="26494" xr:uid="{00000000-0005-0000-0000-0000C8690000}"/>
    <cellStyle name="Note 2 9 2 2 3" xfId="16093" xr:uid="{00000000-0005-0000-0000-0000C9690000}"/>
    <cellStyle name="Note 2 9 2 3" xfId="5690" xr:uid="{00000000-0005-0000-0000-0000CA690000}"/>
    <cellStyle name="Note 2 9 2 3 2" xfId="22886" xr:uid="{00000000-0005-0000-0000-0000CB690000}"/>
    <cellStyle name="Note 2 9 2 4" xfId="19729" xr:uid="{00000000-0005-0000-0000-0000CC690000}"/>
    <cellStyle name="Note 2 9 2 5" xfId="12485" xr:uid="{00000000-0005-0000-0000-0000CD690000}"/>
    <cellStyle name="Note 2 9 3" xfId="7604" xr:uid="{00000000-0005-0000-0000-0000CE690000}"/>
    <cellStyle name="Note 2 9 3 2" xfId="24800" xr:uid="{00000000-0005-0000-0000-0000CF690000}"/>
    <cellStyle name="Note 2 9 3 3" xfId="14399" xr:uid="{00000000-0005-0000-0000-0000D0690000}"/>
    <cellStyle name="Note 2 9 4" xfId="3996" xr:uid="{00000000-0005-0000-0000-0000D1690000}"/>
    <cellStyle name="Note 2 9 4 2" xfId="21192" xr:uid="{00000000-0005-0000-0000-0000D2690000}"/>
    <cellStyle name="Note 2 9 5" xfId="18035" xr:uid="{00000000-0005-0000-0000-0000D3690000}"/>
    <cellStyle name="Note 2 9 6" xfId="10791" xr:uid="{00000000-0005-0000-0000-0000D4690000}"/>
    <cellStyle name="Note 3" xfId="84" xr:uid="{00000000-0005-0000-0000-0000D5690000}"/>
    <cellStyle name="Note 3 10" xfId="2096" xr:uid="{00000000-0005-0000-0000-0000D6690000}"/>
    <cellStyle name="Note 3 10 2" xfId="8862" xr:uid="{00000000-0005-0000-0000-0000D7690000}"/>
    <cellStyle name="Note 3 10 2 2" xfId="26058" xr:uid="{00000000-0005-0000-0000-0000D8690000}"/>
    <cellStyle name="Note 3 10 2 3" xfId="15657" xr:uid="{00000000-0005-0000-0000-0000D9690000}"/>
    <cellStyle name="Note 3 10 3" xfId="5254" xr:uid="{00000000-0005-0000-0000-0000DA690000}"/>
    <cellStyle name="Note 3 10 3 2" xfId="22450" xr:uid="{00000000-0005-0000-0000-0000DB690000}"/>
    <cellStyle name="Note 3 10 4" xfId="19293" xr:uid="{00000000-0005-0000-0000-0000DC690000}"/>
    <cellStyle name="Note 3 10 5" xfId="12049" xr:uid="{00000000-0005-0000-0000-0000DD690000}"/>
    <cellStyle name="Note 3 11" xfId="513" xr:uid="{00000000-0005-0000-0000-0000DE690000}"/>
    <cellStyle name="Note 3 11 2" xfId="7282" xr:uid="{00000000-0005-0000-0000-0000DF690000}"/>
    <cellStyle name="Note 3 11 2 2" xfId="24478" xr:uid="{00000000-0005-0000-0000-0000E0690000}"/>
    <cellStyle name="Note 3 11 3" xfId="17713" xr:uid="{00000000-0005-0000-0000-0000E1690000}"/>
    <cellStyle name="Note 3 11 4" xfId="14077" xr:uid="{00000000-0005-0000-0000-0000E2690000}"/>
    <cellStyle name="Note 3 12" xfId="6859" xr:uid="{00000000-0005-0000-0000-0000E3690000}"/>
    <cellStyle name="Note 3 12 2" xfId="24055" xr:uid="{00000000-0005-0000-0000-0000E4690000}"/>
    <cellStyle name="Note 3 12 3" xfId="13654" xr:uid="{00000000-0005-0000-0000-0000E5690000}"/>
    <cellStyle name="Note 3 13" xfId="3674" xr:uid="{00000000-0005-0000-0000-0000E6690000}"/>
    <cellStyle name="Note 3 13 2" xfId="20870" xr:uid="{00000000-0005-0000-0000-0000E7690000}"/>
    <cellStyle name="Note 3 14" xfId="17290" xr:uid="{00000000-0005-0000-0000-0000E8690000}"/>
    <cellStyle name="Note 3 15" xfId="27681" xr:uid="{00000000-0005-0000-0000-0000E9690000}"/>
    <cellStyle name="Note 3 16" xfId="10469" xr:uid="{00000000-0005-0000-0000-0000EA690000}"/>
    <cellStyle name="Note 3 2" xfId="112" xr:uid="{00000000-0005-0000-0000-0000EB690000}"/>
    <cellStyle name="Note 3 2 10" xfId="6887" xr:uid="{00000000-0005-0000-0000-0000EC690000}"/>
    <cellStyle name="Note 3 2 10 2" xfId="24083" xr:uid="{00000000-0005-0000-0000-0000ED690000}"/>
    <cellStyle name="Note 3 2 10 3" xfId="13682" xr:uid="{00000000-0005-0000-0000-0000EE690000}"/>
    <cellStyle name="Note 3 2 11" xfId="3758" xr:uid="{00000000-0005-0000-0000-0000EF690000}"/>
    <cellStyle name="Note 3 2 11 2" xfId="20954" xr:uid="{00000000-0005-0000-0000-0000F0690000}"/>
    <cellStyle name="Note 3 2 12" xfId="17318" xr:uid="{00000000-0005-0000-0000-0000F1690000}"/>
    <cellStyle name="Note 3 2 13" xfId="27765" xr:uid="{00000000-0005-0000-0000-0000F2690000}"/>
    <cellStyle name="Note 3 2 14" xfId="10553" xr:uid="{00000000-0005-0000-0000-0000F3690000}"/>
    <cellStyle name="Note 3 2 2" xfId="316" xr:uid="{00000000-0005-0000-0000-0000F4690000}"/>
    <cellStyle name="Note 3 2 2 10" xfId="27851" xr:uid="{00000000-0005-0000-0000-0000F5690000}"/>
    <cellStyle name="Note 3 2 2 11" xfId="10639" xr:uid="{00000000-0005-0000-0000-0000F6690000}"/>
    <cellStyle name="Note 3 2 2 2" xfId="1091" xr:uid="{00000000-0005-0000-0000-0000F7690000}"/>
    <cellStyle name="Note 3 2 2 2 2" xfId="2704" xr:uid="{00000000-0005-0000-0000-0000F8690000}"/>
    <cellStyle name="Note 3 2 2 2 2 2" xfId="9469" xr:uid="{00000000-0005-0000-0000-0000F9690000}"/>
    <cellStyle name="Note 3 2 2 2 2 2 2" xfId="26665" xr:uid="{00000000-0005-0000-0000-0000FA690000}"/>
    <cellStyle name="Note 3 2 2 2 2 2 3" xfId="16264" xr:uid="{00000000-0005-0000-0000-0000FB690000}"/>
    <cellStyle name="Note 3 2 2 2 2 3" xfId="5861" xr:uid="{00000000-0005-0000-0000-0000FC690000}"/>
    <cellStyle name="Note 3 2 2 2 2 3 2" xfId="23057" xr:uid="{00000000-0005-0000-0000-0000FD690000}"/>
    <cellStyle name="Note 3 2 2 2 2 4" xfId="19900" xr:uid="{00000000-0005-0000-0000-0000FE690000}"/>
    <cellStyle name="Note 3 2 2 2 2 5" xfId="12656" xr:uid="{00000000-0005-0000-0000-0000FF690000}"/>
    <cellStyle name="Note 3 2 2 2 3" xfId="7860" xr:uid="{00000000-0005-0000-0000-0000006A0000}"/>
    <cellStyle name="Note 3 2 2 2 3 2" xfId="25056" xr:uid="{00000000-0005-0000-0000-0000016A0000}"/>
    <cellStyle name="Note 3 2 2 2 3 3" xfId="14655" xr:uid="{00000000-0005-0000-0000-0000026A0000}"/>
    <cellStyle name="Note 3 2 2 2 4" xfId="4252" xr:uid="{00000000-0005-0000-0000-0000036A0000}"/>
    <cellStyle name="Note 3 2 2 2 4 2" xfId="21448" xr:uid="{00000000-0005-0000-0000-0000046A0000}"/>
    <cellStyle name="Note 3 2 2 2 5" xfId="18291" xr:uid="{00000000-0005-0000-0000-0000056A0000}"/>
    <cellStyle name="Note 3 2 2 2 6" xfId="11047" xr:uid="{00000000-0005-0000-0000-0000066A0000}"/>
    <cellStyle name="Note 3 2 2 3" xfId="1499" xr:uid="{00000000-0005-0000-0000-0000076A0000}"/>
    <cellStyle name="Note 3 2 2 3 2" xfId="3100" xr:uid="{00000000-0005-0000-0000-0000086A0000}"/>
    <cellStyle name="Note 3 2 2 3 2 2" xfId="9865" xr:uid="{00000000-0005-0000-0000-0000096A0000}"/>
    <cellStyle name="Note 3 2 2 3 2 2 2" xfId="27061" xr:uid="{00000000-0005-0000-0000-00000A6A0000}"/>
    <cellStyle name="Note 3 2 2 3 2 2 3" xfId="16660" xr:uid="{00000000-0005-0000-0000-00000B6A0000}"/>
    <cellStyle name="Note 3 2 2 3 2 3" xfId="6257" xr:uid="{00000000-0005-0000-0000-00000C6A0000}"/>
    <cellStyle name="Note 3 2 2 3 2 3 2" xfId="23453" xr:uid="{00000000-0005-0000-0000-00000D6A0000}"/>
    <cellStyle name="Note 3 2 2 3 2 4" xfId="20296" xr:uid="{00000000-0005-0000-0000-00000E6A0000}"/>
    <cellStyle name="Note 3 2 2 3 2 5" xfId="13052" xr:uid="{00000000-0005-0000-0000-00000F6A0000}"/>
    <cellStyle name="Note 3 2 2 3 3" xfId="8268" xr:uid="{00000000-0005-0000-0000-0000106A0000}"/>
    <cellStyle name="Note 3 2 2 3 3 2" xfId="25464" xr:uid="{00000000-0005-0000-0000-0000116A0000}"/>
    <cellStyle name="Note 3 2 2 3 3 3" xfId="15063" xr:uid="{00000000-0005-0000-0000-0000126A0000}"/>
    <cellStyle name="Note 3 2 2 3 4" xfId="4660" xr:uid="{00000000-0005-0000-0000-0000136A0000}"/>
    <cellStyle name="Note 3 2 2 3 4 2" xfId="21856" xr:uid="{00000000-0005-0000-0000-0000146A0000}"/>
    <cellStyle name="Note 3 2 2 3 5" xfId="18699" xr:uid="{00000000-0005-0000-0000-0000156A0000}"/>
    <cellStyle name="Note 3 2 2 3 6" xfId="11455" xr:uid="{00000000-0005-0000-0000-0000166A0000}"/>
    <cellStyle name="Note 3 2 2 4" xfId="1907" xr:uid="{00000000-0005-0000-0000-0000176A0000}"/>
    <cellStyle name="Note 3 2 2 4 2" xfId="3496" xr:uid="{00000000-0005-0000-0000-0000186A0000}"/>
    <cellStyle name="Note 3 2 2 4 2 2" xfId="10261" xr:uid="{00000000-0005-0000-0000-0000196A0000}"/>
    <cellStyle name="Note 3 2 2 4 2 2 2" xfId="27457" xr:uid="{00000000-0005-0000-0000-00001A6A0000}"/>
    <cellStyle name="Note 3 2 2 4 2 2 3" xfId="17056" xr:uid="{00000000-0005-0000-0000-00001B6A0000}"/>
    <cellStyle name="Note 3 2 2 4 2 3" xfId="6653" xr:uid="{00000000-0005-0000-0000-00001C6A0000}"/>
    <cellStyle name="Note 3 2 2 4 2 3 2" xfId="23849" xr:uid="{00000000-0005-0000-0000-00001D6A0000}"/>
    <cellStyle name="Note 3 2 2 4 2 4" xfId="20692" xr:uid="{00000000-0005-0000-0000-00001E6A0000}"/>
    <cellStyle name="Note 3 2 2 4 2 5" xfId="13448" xr:uid="{00000000-0005-0000-0000-00001F6A0000}"/>
    <cellStyle name="Note 3 2 2 4 3" xfId="8676" xr:uid="{00000000-0005-0000-0000-0000206A0000}"/>
    <cellStyle name="Note 3 2 2 4 3 2" xfId="25872" xr:uid="{00000000-0005-0000-0000-0000216A0000}"/>
    <cellStyle name="Note 3 2 2 4 3 3" xfId="15471" xr:uid="{00000000-0005-0000-0000-0000226A0000}"/>
    <cellStyle name="Note 3 2 2 4 4" xfId="5068" xr:uid="{00000000-0005-0000-0000-0000236A0000}"/>
    <cellStyle name="Note 3 2 2 4 4 2" xfId="22264" xr:uid="{00000000-0005-0000-0000-0000246A0000}"/>
    <cellStyle name="Note 3 2 2 4 5" xfId="19107" xr:uid="{00000000-0005-0000-0000-0000256A0000}"/>
    <cellStyle name="Note 3 2 2 4 6" xfId="11863" xr:uid="{00000000-0005-0000-0000-0000266A0000}"/>
    <cellStyle name="Note 3 2 2 5" xfId="2266" xr:uid="{00000000-0005-0000-0000-0000276A0000}"/>
    <cellStyle name="Note 3 2 2 5 2" xfId="9032" xr:uid="{00000000-0005-0000-0000-0000286A0000}"/>
    <cellStyle name="Note 3 2 2 5 2 2" xfId="26228" xr:uid="{00000000-0005-0000-0000-0000296A0000}"/>
    <cellStyle name="Note 3 2 2 5 2 3" xfId="15827" xr:uid="{00000000-0005-0000-0000-00002A6A0000}"/>
    <cellStyle name="Note 3 2 2 5 3" xfId="5424" xr:uid="{00000000-0005-0000-0000-00002B6A0000}"/>
    <cellStyle name="Note 3 2 2 5 3 2" xfId="22620" xr:uid="{00000000-0005-0000-0000-00002C6A0000}"/>
    <cellStyle name="Note 3 2 2 5 4" xfId="19463" xr:uid="{00000000-0005-0000-0000-00002D6A0000}"/>
    <cellStyle name="Note 3 2 2 5 5" xfId="12219" xr:uid="{00000000-0005-0000-0000-00002E6A0000}"/>
    <cellStyle name="Note 3 2 2 6" xfId="683" xr:uid="{00000000-0005-0000-0000-00002F6A0000}"/>
    <cellStyle name="Note 3 2 2 6 2" xfId="7452" xr:uid="{00000000-0005-0000-0000-0000306A0000}"/>
    <cellStyle name="Note 3 2 2 6 2 2" xfId="24648" xr:uid="{00000000-0005-0000-0000-0000316A0000}"/>
    <cellStyle name="Note 3 2 2 6 3" xfId="17883" xr:uid="{00000000-0005-0000-0000-0000326A0000}"/>
    <cellStyle name="Note 3 2 2 6 4" xfId="14247" xr:uid="{00000000-0005-0000-0000-0000336A0000}"/>
    <cellStyle name="Note 3 2 2 7" xfId="7085" xr:uid="{00000000-0005-0000-0000-0000346A0000}"/>
    <cellStyle name="Note 3 2 2 7 2" xfId="24281" xr:uid="{00000000-0005-0000-0000-0000356A0000}"/>
    <cellStyle name="Note 3 2 2 7 3" xfId="13880" xr:uid="{00000000-0005-0000-0000-0000366A0000}"/>
    <cellStyle name="Note 3 2 2 8" xfId="3844" xr:uid="{00000000-0005-0000-0000-0000376A0000}"/>
    <cellStyle name="Note 3 2 2 8 2" xfId="21040" xr:uid="{00000000-0005-0000-0000-0000386A0000}"/>
    <cellStyle name="Note 3 2 2 9" xfId="17516" xr:uid="{00000000-0005-0000-0000-0000396A0000}"/>
    <cellStyle name="Note 3 2 3" xfId="414" xr:uid="{00000000-0005-0000-0000-00003A6A0000}"/>
    <cellStyle name="Note 3 2 3 10" xfId="27949" xr:uid="{00000000-0005-0000-0000-00003B6A0000}"/>
    <cellStyle name="Note 3 2 3 11" xfId="10737" xr:uid="{00000000-0005-0000-0000-00003C6A0000}"/>
    <cellStyle name="Note 3 2 3 2" xfId="1189" xr:uid="{00000000-0005-0000-0000-00003D6A0000}"/>
    <cellStyle name="Note 3 2 3 2 2" xfId="2802" xr:uid="{00000000-0005-0000-0000-00003E6A0000}"/>
    <cellStyle name="Note 3 2 3 2 2 2" xfId="9567" xr:uid="{00000000-0005-0000-0000-00003F6A0000}"/>
    <cellStyle name="Note 3 2 3 2 2 2 2" xfId="26763" xr:uid="{00000000-0005-0000-0000-0000406A0000}"/>
    <cellStyle name="Note 3 2 3 2 2 2 3" xfId="16362" xr:uid="{00000000-0005-0000-0000-0000416A0000}"/>
    <cellStyle name="Note 3 2 3 2 2 3" xfId="5959" xr:uid="{00000000-0005-0000-0000-0000426A0000}"/>
    <cellStyle name="Note 3 2 3 2 2 3 2" xfId="23155" xr:uid="{00000000-0005-0000-0000-0000436A0000}"/>
    <cellStyle name="Note 3 2 3 2 2 4" xfId="19998" xr:uid="{00000000-0005-0000-0000-0000446A0000}"/>
    <cellStyle name="Note 3 2 3 2 2 5" xfId="12754" xr:uid="{00000000-0005-0000-0000-0000456A0000}"/>
    <cellStyle name="Note 3 2 3 2 3" xfId="7958" xr:uid="{00000000-0005-0000-0000-0000466A0000}"/>
    <cellStyle name="Note 3 2 3 2 3 2" xfId="25154" xr:uid="{00000000-0005-0000-0000-0000476A0000}"/>
    <cellStyle name="Note 3 2 3 2 3 3" xfId="14753" xr:uid="{00000000-0005-0000-0000-0000486A0000}"/>
    <cellStyle name="Note 3 2 3 2 4" xfId="4350" xr:uid="{00000000-0005-0000-0000-0000496A0000}"/>
    <cellStyle name="Note 3 2 3 2 4 2" xfId="21546" xr:uid="{00000000-0005-0000-0000-00004A6A0000}"/>
    <cellStyle name="Note 3 2 3 2 5" xfId="18389" xr:uid="{00000000-0005-0000-0000-00004B6A0000}"/>
    <cellStyle name="Note 3 2 3 2 6" xfId="11145" xr:uid="{00000000-0005-0000-0000-00004C6A0000}"/>
    <cellStyle name="Note 3 2 3 3" xfId="1597" xr:uid="{00000000-0005-0000-0000-00004D6A0000}"/>
    <cellStyle name="Note 3 2 3 3 2" xfId="3198" xr:uid="{00000000-0005-0000-0000-00004E6A0000}"/>
    <cellStyle name="Note 3 2 3 3 2 2" xfId="9963" xr:uid="{00000000-0005-0000-0000-00004F6A0000}"/>
    <cellStyle name="Note 3 2 3 3 2 2 2" xfId="27159" xr:uid="{00000000-0005-0000-0000-0000506A0000}"/>
    <cellStyle name="Note 3 2 3 3 2 2 3" xfId="16758" xr:uid="{00000000-0005-0000-0000-0000516A0000}"/>
    <cellStyle name="Note 3 2 3 3 2 3" xfId="6355" xr:uid="{00000000-0005-0000-0000-0000526A0000}"/>
    <cellStyle name="Note 3 2 3 3 2 3 2" xfId="23551" xr:uid="{00000000-0005-0000-0000-0000536A0000}"/>
    <cellStyle name="Note 3 2 3 3 2 4" xfId="20394" xr:uid="{00000000-0005-0000-0000-0000546A0000}"/>
    <cellStyle name="Note 3 2 3 3 2 5" xfId="13150" xr:uid="{00000000-0005-0000-0000-0000556A0000}"/>
    <cellStyle name="Note 3 2 3 3 3" xfId="8366" xr:uid="{00000000-0005-0000-0000-0000566A0000}"/>
    <cellStyle name="Note 3 2 3 3 3 2" xfId="25562" xr:uid="{00000000-0005-0000-0000-0000576A0000}"/>
    <cellStyle name="Note 3 2 3 3 3 3" xfId="15161" xr:uid="{00000000-0005-0000-0000-0000586A0000}"/>
    <cellStyle name="Note 3 2 3 3 4" xfId="4758" xr:uid="{00000000-0005-0000-0000-0000596A0000}"/>
    <cellStyle name="Note 3 2 3 3 4 2" xfId="21954" xr:uid="{00000000-0005-0000-0000-00005A6A0000}"/>
    <cellStyle name="Note 3 2 3 3 5" xfId="18797" xr:uid="{00000000-0005-0000-0000-00005B6A0000}"/>
    <cellStyle name="Note 3 2 3 3 6" xfId="11553" xr:uid="{00000000-0005-0000-0000-00005C6A0000}"/>
    <cellStyle name="Note 3 2 3 4" xfId="2005" xr:uid="{00000000-0005-0000-0000-00005D6A0000}"/>
    <cellStyle name="Note 3 2 3 4 2" xfId="3594" xr:uid="{00000000-0005-0000-0000-00005E6A0000}"/>
    <cellStyle name="Note 3 2 3 4 2 2" xfId="10359" xr:uid="{00000000-0005-0000-0000-00005F6A0000}"/>
    <cellStyle name="Note 3 2 3 4 2 2 2" xfId="27555" xr:uid="{00000000-0005-0000-0000-0000606A0000}"/>
    <cellStyle name="Note 3 2 3 4 2 2 3" xfId="17154" xr:uid="{00000000-0005-0000-0000-0000616A0000}"/>
    <cellStyle name="Note 3 2 3 4 2 3" xfId="6751" xr:uid="{00000000-0005-0000-0000-0000626A0000}"/>
    <cellStyle name="Note 3 2 3 4 2 3 2" xfId="23947" xr:uid="{00000000-0005-0000-0000-0000636A0000}"/>
    <cellStyle name="Note 3 2 3 4 2 4" xfId="20790" xr:uid="{00000000-0005-0000-0000-0000646A0000}"/>
    <cellStyle name="Note 3 2 3 4 2 5" xfId="13546" xr:uid="{00000000-0005-0000-0000-0000656A0000}"/>
    <cellStyle name="Note 3 2 3 4 3" xfId="8774" xr:uid="{00000000-0005-0000-0000-0000666A0000}"/>
    <cellStyle name="Note 3 2 3 4 3 2" xfId="25970" xr:uid="{00000000-0005-0000-0000-0000676A0000}"/>
    <cellStyle name="Note 3 2 3 4 3 3" xfId="15569" xr:uid="{00000000-0005-0000-0000-0000686A0000}"/>
    <cellStyle name="Note 3 2 3 4 4" xfId="5166" xr:uid="{00000000-0005-0000-0000-0000696A0000}"/>
    <cellStyle name="Note 3 2 3 4 4 2" xfId="22362" xr:uid="{00000000-0005-0000-0000-00006A6A0000}"/>
    <cellStyle name="Note 3 2 3 4 5" xfId="19205" xr:uid="{00000000-0005-0000-0000-00006B6A0000}"/>
    <cellStyle name="Note 3 2 3 4 6" xfId="11961" xr:uid="{00000000-0005-0000-0000-00006C6A0000}"/>
    <cellStyle name="Note 3 2 3 5" xfId="2364" xr:uid="{00000000-0005-0000-0000-00006D6A0000}"/>
    <cellStyle name="Note 3 2 3 5 2" xfId="9130" xr:uid="{00000000-0005-0000-0000-00006E6A0000}"/>
    <cellStyle name="Note 3 2 3 5 2 2" xfId="26326" xr:uid="{00000000-0005-0000-0000-00006F6A0000}"/>
    <cellStyle name="Note 3 2 3 5 2 3" xfId="15925" xr:uid="{00000000-0005-0000-0000-0000706A0000}"/>
    <cellStyle name="Note 3 2 3 5 3" xfId="5522" xr:uid="{00000000-0005-0000-0000-0000716A0000}"/>
    <cellStyle name="Note 3 2 3 5 3 2" xfId="22718" xr:uid="{00000000-0005-0000-0000-0000726A0000}"/>
    <cellStyle name="Note 3 2 3 5 4" xfId="19561" xr:uid="{00000000-0005-0000-0000-0000736A0000}"/>
    <cellStyle name="Note 3 2 3 5 5" xfId="12317" xr:uid="{00000000-0005-0000-0000-0000746A0000}"/>
    <cellStyle name="Note 3 2 3 6" xfId="781" xr:uid="{00000000-0005-0000-0000-0000756A0000}"/>
    <cellStyle name="Note 3 2 3 6 2" xfId="7550" xr:uid="{00000000-0005-0000-0000-0000766A0000}"/>
    <cellStyle name="Note 3 2 3 6 2 2" xfId="24746" xr:uid="{00000000-0005-0000-0000-0000776A0000}"/>
    <cellStyle name="Note 3 2 3 6 3" xfId="17981" xr:uid="{00000000-0005-0000-0000-0000786A0000}"/>
    <cellStyle name="Note 3 2 3 6 4" xfId="14345" xr:uid="{00000000-0005-0000-0000-0000796A0000}"/>
    <cellStyle name="Note 3 2 3 7" xfId="7183" xr:uid="{00000000-0005-0000-0000-00007A6A0000}"/>
    <cellStyle name="Note 3 2 3 7 2" xfId="24379" xr:uid="{00000000-0005-0000-0000-00007B6A0000}"/>
    <cellStyle name="Note 3 2 3 7 3" xfId="13978" xr:uid="{00000000-0005-0000-0000-00007C6A0000}"/>
    <cellStyle name="Note 3 2 3 8" xfId="3942" xr:uid="{00000000-0005-0000-0000-00007D6A0000}"/>
    <cellStyle name="Note 3 2 3 8 2" xfId="21138" xr:uid="{00000000-0005-0000-0000-00007E6A0000}"/>
    <cellStyle name="Note 3 2 3 9" xfId="17614" xr:uid="{00000000-0005-0000-0000-00007F6A0000}"/>
    <cellStyle name="Note 3 2 4" xfId="230" xr:uid="{00000000-0005-0000-0000-0000806A0000}"/>
    <cellStyle name="Note 3 2 4 2" xfId="1413" xr:uid="{00000000-0005-0000-0000-0000816A0000}"/>
    <cellStyle name="Note 3 2 4 2 2" xfId="3014" xr:uid="{00000000-0005-0000-0000-0000826A0000}"/>
    <cellStyle name="Note 3 2 4 2 2 2" xfId="9779" xr:uid="{00000000-0005-0000-0000-0000836A0000}"/>
    <cellStyle name="Note 3 2 4 2 2 2 2" xfId="26975" xr:uid="{00000000-0005-0000-0000-0000846A0000}"/>
    <cellStyle name="Note 3 2 4 2 2 2 3" xfId="16574" xr:uid="{00000000-0005-0000-0000-0000856A0000}"/>
    <cellStyle name="Note 3 2 4 2 2 3" xfId="6171" xr:uid="{00000000-0005-0000-0000-0000866A0000}"/>
    <cellStyle name="Note 3 2 4 2 2 3 2" xfId="23367" xr:uid="{00000000-0005-0000-0000-0000876A0000}"/>
    <cellStyle name="Note 3 2 4 2 2 4" xfId="20210" xr:uid="{00000000-0005-0000-0000-0000886A0000}"/>
    <cellStyle name="Note 3 2 4 2 2 5" xfId="12966" xr:uid="{00000000-0005-0000-0000-0000896A0000}"/>
    <cellStyle name="Note 3 2 4 2 3" xfId="8182" xr:uid="{00000000-0005-0000-0000-00008A6A0000}"/>
    <cellStyle name="Note 3 2 4 2 3 2" xfId="25378" xr:uid="{00000000-0005-0000-0000-00008B6A0000}"/>
    <cellStyle name="Note 3 2 4 2 3 3" xfId="14977" xr:uid="{00000000-0005-0000-0000-00008C6A0000}"/>
    <cellStyle name="Note 3 2 4 2 4" xfId="4574" xr:uid="{00000000-0005-0000-0000-00008D6A0000}"/>
    <cellStyle name="Note 3 2 4 2 4 2" xfId="21770" xr:uid="{00000000-0005-0000-0000-00008E6A0000}"/>
    <cellStyle name="Note 3 2 4 2 5" xfId="18613" xr:uid="{00000000-0005-0000-0000-00008F6A0000}"/>
    <cellStyle name="Note 3 2 4 2 6" xfId="11369" xr:uid="{00000000-0005-0000-0000-0000906A0000}"/>
    <cellStyle name="Note 3 2 4 3" xfId="1821" xr:uid="{00000000-0005-0000-0000-0000916A0000}"/>
    <cellStyle name="Note 3 2 4 3 2" xfId="3410" xr:uid="{00000000-0005-0000-0000-0000926A0000}"/>
    <cellStyle name="Note 3 2 4 3 2 2" xfId="10175" xr:uid="{00000000-0005-0000-0000-0000936A0000}"/>
    <cellStyle name="Note 3 2 4 3 2 2 2" xfId="27371" xr:uid="{00000000-0005-0000-0000-0000946A0000}"/>
    <cellStyle name="Note 3 2 4 3 2 2 3" xfId="16970" xr:uid="{00000000-0005-0000-0000-0000956A0000}"/>
    <cellStyle name="Note 3 2 4 3 2 3" xfId="6567" xr:uid="{00000000-0005-0000-0000-0000966A0000}"/>
    <cellStyle name="Note 3 2 4 3 2 3 2" xfId="23763" xr:uid="{00000000-0005-0000-0000-0000976A0000}"/>
    <cellStyle name="Note 3 2 4 3 2 4" xfId="20606" xr:uid="{00000000-0005-0000-0000-0000986A0000}"/>
    <cellStyle name="Note 3 2 4 3 2 5" xfId="13362" xr:uid="{00000000-0005-0000-0000-0000996A0000}"/>
    <cellStyle name="Note 3 2 4 3 3" xfId="8590" xr:uid="{00000000-0005-0000-0000-00009A6A0000}"/>
    <cellStyle name="Note 3 2 4 3 3 2" xfId="25786" xr:uid="{00000000-0005-0000-0000-00009B6A0000}"/>
    <cellStyle name="Note 3 2 4 3 3 3" xfId="15385" xr:uid="{00000000-0005-0000-0000-00009C6A0000}"/>
    <cellStyle name="Note 3 2 4 3 4" xfId="4982" xr:uid="{00000000-0005-0000-0000-00009D6A0000}"/>
    <cellStyle name="Note 3 2 4 3 4 2" xfId="22178" xr:uid="{00000000-0005-0000-0000-00009E6A0000}"/>
    <cellStyle name="Note 3 2 4 3 5" xfId="19021" xr:uid="{00000000-0005-0000-0000-00009F6A0000}"/>
    <cellStyle name="Note 3 2 4 3 6" xfId="11777" xr:uid="{00000000-0005-0000-0000-0000A06A0000}"/>
    <cellStyle name="Note 3 2 4 4" xfId="2429" xr:uid="{00000000-0005-0000-0000-0000A16A0000}"/>
    <cellStyle name="Note 3 2 4 4 2" xfId="9194" xr:uid="{00000000-0005-0000-0000-0000A26A0000}"/>
    <cellStyle name="Note 3 2 4 4 2 2" xfId="26390" xr:uid="{00000000-0005-0000-0000-0000A36A0000}"/>
    <cellStyle name="Note 3 2 4 4 2 3" xfId="15989" xr:uid="{00000000-0005-0000-0000-0000A46A0000}"/>
    <cellStyle name="Note 3 2 4 4 3" xfId="5586" xr:uid="{00000000-0005-0000-0000-0000A56A0000}"/>
    <cellStyle name="Note 3 2 4 4 3 2" xfId="22782" xr:uid="{00000000-0005-0000-0000-0000A66A0000}"/>
    <cellStyle name="Note 3 2 4 4 4" xfId="19625" xr:uid="{00000000-0005-0000-0000-0000A76A0000}"/>
    <cellStyle name="Note 3 2 4 4 5" xfId="12381" xr:uid="{00000000-0005-0000-0000-0000A86A0000}"/>
    <cellStyle name="Note 3 2 4 5" xfId="1005" xr:uid="{00000000-0005-0000-0000-0000A96A0000}"/>
    <cellStyle name="Note 3 2 4 5 2" xfId="7774" xr:uid="{00000000-0005-0000-0000-0000AA6A0000}"/>
    <cellStyle name="Note 3 2 4 5 2 2" xfId="24970" xr:uid="{00000000-0005-0000-0000-0000AB6A0000}"/>
    <cellStyle name="Note 3 2 4 5 3" xfId="18205" xr:uid="{00000000-0005-0000-0000-0000AC6A0000}"/>
    <cellStyle name="Note 3 2 4 5 4" xfId="14569" xr:uid="{00000000-0005-0000-0000-0000AD6A0000}"/>
    <cellStyle name="Note 3 2 4 6" xfId="6999" xr:uid="{00000000-0005-0000-0000-0000AE6A0000}"/>
    <cellStyle name="Note 3 2 4 6 2" xfId="24195" xr:uid="{00000000-0005-0000-0000-0000AF6A0000}"/>
    <cellStyle name="Note 3 2 4 6 3" xfId="13794" xr:uid="{00000000-0005-0000-0000-0000B06A0000}"/>
    <cellStyle name="Note 3 2 4 7" xfId="4166" xr:uid="{00000000-0005-0000-0000-0000B16A0000}"/>
    <cellStyle name="Note 3 2 4 7 2" xfId="21362" xr:uid="{00000000-0005-0000-0000-0000B26A0000}"/>
    <cellStyle name="Note 3 2 4 8" xfId="17430" xr:uid="{00000000-0005-0000-0000-0000B36A0000}"/>
    <cellStyle name="Note 3 2 4 9" xfId="10961" xr:uid="{00000000-0005-0000-0000-0000B46A0000}"/>
    <cellStyle name="Note 3 2 5" xfId="893" xr:uid="{00000000-0005-0000-0000-0000B56A0000}"/>
    <cellStyle name="Note 3 2 5 2" xfId="2591" xr:uid="{00000000-0005-0000-0000-0000B66A0000}"/>
    <cellStyle name="Note 3 2 5 2 2" xfId="9356" xr:uid="{00000000-0005-0000-0000-0000B76A0000}"/>
    <cellStyle name="Note 3 2 5 2 2 2" xfId="26552" xr:uid="{00000000-0005-0000-0000-0000B86A0000}"/>
    <cellStyle name="Note 3 2 5 2 2 3" xfId="16151" xr:uid="{00000000-0005-0000-0000-0000B96A0000}"/>
    <cellStyle name="Note 3 2 5 2 3" xfId="5748" xr:uid="{00000000-0005-0000-0000-0000BA6A0000}"/>
    <cellStyle name="Note 3 2 5 2 3 2" xfId="22944" xr:uid="{00000000-0005-0000-0000-0000BB6A0000}"/>
    <cellStyle name="Note 3 2 5 2 4" xfId="19787" xr:uid="{00000000-0005-0000-0000-0000BC6A0000}"/>
    <cellStyle name="Note 3 2 5 2 5" xfId="12543" xr:uid="{00000000-0005-0000-0000-0000BD6A0000}"/>
    <cellStyle name="Note 3 2 5 3" xfId="7662" xr:uid="{00000000-0005-0000-0000-0000BE6A0000}"/>
    <cellStyle name="Note 3 2 5 3 2" xfId="24858" xr:uid="{00000000-0005-0000-0000-0000BF6A0000}"/>
    <cellStyle name="Note 3 2 5 3 3" xfId="14457" xr:uid="{00000000-0005-0000-0000-0000C06A0000}"/>
    <cellStyle name="Note 3 2 5 4" xfId="4054" xr:uid="{00000000-0005-0000-0000-0000C16A0000}"/>
    <cellStyle name="Note 3 2 5 4 2" xfId="21250" xr:uid="{00000000-0005-0000-0000-0000C26A0000}"/>
    <cellStyle name="Note 3 2 5 5" xfId="18093" xr:uid="{00000000-0005-0000-0000-0000C36A0000}"/>
    <cellStyle name="Note 3 2 5 6" xfId="10849" xr:uid="{00000000-0005-0000-0000-0000C46A0000}"/>
    <cellStyle name="Note 3 2 6" xfId="1301" xr:uid="{00000000-0005-0000-0000-0000C56A0000}"/>
    <cellStyle name="Note 3 2 6 2" xfId="2902" xr:uid="{00000000-0005-0000-0000-0000C66A0000}"/>
    <cellStyle name="Note 3 2 6 2 2" xfId="9667" xr:uid="{00000000-0005-0000-0000-0000C76A0000}"/>
    <cellStyle name="Note 3 2 6 2 2 2" xfId="26863" xr:uid="{00000000-0005-0000-0000-0000C86A0000}"/>
    <cellStyle name="Note 3 2 6 2 2 3" xfId="16462" xr:uid="{00000000-0005-0000-0000-0000C96A0000}"/>
    <cellStyle name="Note 3 2 6 2 3" xfId="6059" xr:uid="{00000000-0005-0000-0000-0000CA6A0000}"/>
    <cellStyle name="Note 3 2 6 2 3 2" xfId="23255" xr:uid="{00000000-0005-0000-0000-0000CB6A0000}"/>
    <cellStyle name="Note 3 2 6 2 4" xfId="20098" xr:uid="{00000000-0005-0000-0000-0000CC6A0000}"/>
    <cellStyle name="Note 3 2 6 2 5" xfId="12854" xr:uid="{00000000-0005-0000-0000-0000CD6A0000}"/>
    <cellStyle name="Note 3 2 6 3" xfId="8070" xr:uid="{00000000-0005-0000-0000-0000CE6A0000}"/>
    <cellStyle name="Note 3 2 6 3 2" xfId="25266" xr:uid="{00000000-0005-0000-0000-0000CF6A0000}"/>
    <cellStyle name="Note 3 2 6 3 3" xfId="14865" xr:uid="{00000000-0005-0000-0000-0000D06A0000}"/>
    <cellStyle name="Note 3 2 6 4" xfId="4462" xr:uid="{00000000-0005-0000-0000-0000D16A0000}"/>
    <cellStyle name="Note 3 2 6 4 2" xfId="21658" xr:uid="{00000000-0005-0000-0000-0000D26A0000}"/>
    <cellStyle name="Note 3 2 6 5" xfId="18501" xr:uid="{00000000-0005-0000-0000-0000D36A0000}"/>
    <cellStyle name="Note 3 2 6 6" xfId="11257" xr:uid="{00000000-0005-0000-0000-0000D46A0000}"/>
    <cellStyle name="Note 3 2 7" xfId="1709" xr:uid="{00000000-0005-0000-0000-0000D56A0000}"/>
    <cellStyle name="Note 3 2 7 2" xfId="3298" xr:uid="{00000000-0005-0000-0000-0000D66A0000}"/>
    <cellStyle name="Note 3 2 7 2 2" xfId="10063" xr:uid="{00000000-0005-0000-0000-0000D76A0000}"/>
    <cellStyle name="Note 3 2 7 2 2 2" xfId="27259" xr:uid="{00000000-0005-0000-0000-0000D86A0000}"/>
    <cellStyle name="Note 3 2 7 2 2 3" xfId="16858" xr:uid="{00000000-0005-0000-0000-0000D96A0000}"/>
    <cellStyle name="Note 3 2 7 2 3" xfId="6455" xr:uid="{00000000-0005-0000-0000-0000DA6A0000}"/>
    <cellStyle name="Note 3 2 7 2 3 2" xfId="23651" xr:uid="{00000000-0005-0000-0000-0000DB6A0000}"/>
    <cellStyle name="Note 3 2 7 2 4" xfId="20494" xr:uid="{00000000-0005-0000-0000-0000DC6A0000}"/>
    <cellStyle name="Note 3 2 7 2 5" xfId="13250" xr:uid="{00000000-0005-0000-0000-0000DD6A0000}"/>
    <cellStyle name="Note 3 2 7 3" xfId="8478" xr:uid="{00000000-0005-0000-0000-0000DE6A0000}"/>
    <cellStyle name="Note 3 2 7 3 2" xfId="25674" xr:uid="{00000000-0005-0000-0000-0000DF6A0000}"/>
    <cellStyle name="Note 3 2 7 3 3" xfId="15273" xr:uid="{00000000-0005-0000-0000-0000E06A0000}"/>
    <cellStyle name="Note 3 2 7 4" xfId="4870" xr:uid="{00000000-0005-0000-0000-0000E16A0000}"/>
    <cellStyle name="Note 3 2 7 4 2" xfId="22066" xr:uid="{00000000-0005-0000-0000-0000E26A0000}"/>
    <cellStyle name="Note 3 2 7 5" xfId="18909" xr:uid="{00000000-0005-0000-0000-0000E36A0000}"/>
    <cellStyle name="Note 3 2 7 6" xfId="11665" xr:uid="{00000000-0005-0000-0000-0000E46A0000}"/>
    <cellStyle name="Note 3 2 8" xfId="2180" xr:uid="{00000000-0005-0000-0000-0000E56A0000}"/>
    <cellStyle name="Note 3 2 8 2" xfId="8946" xr:uid="{00000000-0005-0000-0000-0000E66A0000}"/>
    <cellStyle name="Note 3 2 8 2 2" xfId="26142" xr:uid="{00000000-0005-0000-0000-0000E76A0000}"/>
    <cellStyle name="Note 3 2 8 2 3" xfId="15741" xr:uid="{00000000-0005-0000-0000-0000E86A0000}"/>
    <cellStyle name="Note 3 2 8 3" xfId="5338" xr:uid="{00000000-0005-0000-0000-0000E96A0000}"/>
    <cellStyle name="Note 3 2 8 3 2" xfId="22534" xr:uid="{00000000-0005-0000-0000-0000EA6A0000}"/>
    <cellStyle name="Note 3 2 8 4" xfId="19377" xr:uid="{00000000-0005-0000-0000-0000EB6A0000}"/>
    <cellStyle name="Note 3 2 8 5" xfId="12133" xr:uid="{00000000-0005-0000-0000-0000EC6A0000}"/>
    <cellStyle name="Note 3 2 9" xfId="597" xr:uid="{00000000-0005-0000-0000-0000ED6A0000}"/>
    <cellStyle name="Note 3 2 9 2" xfId="7366" xr:uid="{00000000-0005-0000-0000-0000EE6A0000}"/>
    <cellStyle name="Note 3 2 9 2 2" xfId="24562" xr:uid="{00000000-0005-0000-0000-0000EF6A0000}"/>
    <cellStyle name="Note 3 2 9 3" xfId="17797" xr:uid="{00000000-0005-0000-0000-0000F06A0000}"/>
    <cellStyle name="Note 3 2 9 4" xfId="14161" xr:uid="{00000000-0005-0000-0000-0000F16A0000}"/>
    <cellStyle name="Note 3 3" xfId="202" xr:uid="{00000000-0005-0000-0000-0000F26A0000}"/>
    <cellStyle name="Note 3 3 10" xfId="27737" xr:uid="{00000000-0005-0000-0000-0000F36A0000}"/>
    <cellStyle name="Note 3 3 11" xfId="10525" xr:uid="{00000000-0005-0000-0000-0000F46A0000}"/>
    <cellStyle name="Note 3 3 2" xfId="977" xr:uid="{00000000-0005-0000-0000-0000F56A0000}"/>
    <cellStyle name="Note 3 3 2 2" xfId="2630" xr:uid="{00000000-0005-0000-0000-0000F66A0000}"/>
    <cellStyle name="Note 3 3 2 2 2" xfId="9395" xr:uid="{00000000-0005-0000-0000-0000F76A0000}"/>
    <cellStyle name="Note 3 3 2 2 2 2" xfId="26591" xr:uid="{00000000-0005-0000-0000-0000F86A0000}"/>
    <cellStyle name="Note 3 3 2 2 2 3" xfId="16190" xr:uid="{00000000-0005-0000-0000-0000F96A0000}"/>
    <cellStyle name="Note 3 3 2 2 3" xfId="5787" xr:uid="{00000000-0005-0000-0000-0000FA6A0000}"/>
    <cellStyle name="Note 3 3 2 2 3 2" xfId="22983" xr:uid="{00000000-0005-0000-0000-0000FB6A0000}"/>
    <cellStyle name="Note 3 3 2 2 4" xfId="19826" xr:uid="{00000000-0005-0000-0000-0000FC6A0000}"/>
    <cellStyle name="Note 3 3 2 2 5" xfId="12582" xr:uid="{00000000-0005-0000-0000-0000FD6A0000}"/>
    <cellStyle name="Note 3 3 2 3" xfId="7746" xr:uid="{00000000-0005-0000-0000-0000FE6A0000}"/>
    <cellStyle name="Note 3 3 2 3 2" xfId="24942" xr:uid="{00000000-0005-0000-0000-0000FF6A0000}"/>
    <cellStyle name="Note 3 3 2 3 3" xfId="14541" xr:uid="{00000000-0005-0000-0000-0000006B0000}"/>
    <cellStyle name="Note 3 3 2 4" xfId="4138" xr:uid="{00000000-0005-0000-0000-0000016B0000}"/>
    <cellStyle name="Note 3 3 2 4 2" xfId="21334" xr:uid="{00000000-0005-0000-0000-0000026B0000}"/>
    <cellStyle name="Note 3 3 2 5" xfId="18177" xr:uid="{00000000-0005-0000-0000-0000036B0000}"/>
    <cellStyle name="Note 3 3 2 6" xfId="10933" xr:uid="{00000000-0005-0000-0000-0000046B0000}"/>
    <cellStyle name="Note 3 3 3" xfId="1385" xr:uid="{00000000-0005-0000-0000-0000056B0000}"/>
    <cellStyle name="Note 3 3 3 2" xfId="2986" xr:uid="{00000000-0005-0000-0000-0000066B0000}"/>
    <cellStyle name="Note 3 3 3 2 2" xfId="9751" xr:uid="{00000000-0005-0000-0000-0000076B0000}"/>
    <cellStyle name="Note 3 3 3 2 2 2" xfId="26947" xr:uid="{00000000-0005-0000-0000-0000086B0000}"/>
    <cellStyle name="Note 3 3 3 2 2 3" xfId="16546" xr:uid="{00000000-0005-0000-0000-0000096B0000}"/>
    <cellStyle name="Note 3 3 3 2 3" xfId="6143" xr:uid="{00000000-0005-0000-0000-00000A6B0000}"/>
    <cellStyle name="Note 3 3 3 2 3 2" xfId="23339" xr:uid="{00000000-0005-0000-0000-00000B6B0000}"/>
    <cellStyle name="Note 3 3 3 2 4" xfId="20182" xr:uid="{00000000-0005-0000-0000-00000C6B0000}"/>
    <cellStyle name="Note 3 3 3 2 5" xfId="12938" xr:uid="{00000000-0005-0000-0000-00000D6B0000}"/>
    <cellStyle name="Note 3 3 3 3" xfId="8154" xr:uid="{00000000-0005-0000-0000-00000E6B0000}"/>
    <cellStyle name="Note 3 3 3 3 2" xfId="25350" xr:uid="{00000000-0005-0000-0000-00000F6B0000}"/>
    <cellStyle name="Note 3 3 3 3 3" xfId="14949" xr:uid="{00000000-0005-0000-0000-0000106B0000}"/>
    <cellStyle name="Note 3 3 3 4" xfId="4546" xr:uid="{00000000-0005-0000-0000-0000116B0000}"/>
    <cellStyle name="Note 3 3 3 4 2" xfId="21742" xr:uid="{00000000-0005-0000-0000-0000126B0000}"/>
    <cellStyle name="Note 3 3 3 5" xfId="18585" xr:uid="{00000000-0005-0000-0000-0000136B0000}"/>
    <cellStyle name="Note 3 3 3 6" xfId="11341" xr:uid="{00000000-0005-0000-0000-0000146B0000}"/>
    <cellStyle name="Note 3 3 4" xfId="1793" xr:uid="{00000000-0005-0000-0000-0000156B0000}"/>
    <cellStyle name="Note 3 3 4 2" xfId="3382" xr:uid="{00000000-0005-0000-0000-0000166B0000}"/>
    <cellStyle name="Note 3 3 4 2 2" xfId="10147" xr:uid="{00000000-0005-0000-0000-0000176B0000}"/>
    <cellStyle name="Note 3 3 4 2 2 2" xfId="27343" xr:uid="{00000000-0005-0000-0000-0000186B0000}"/>
    <cellStyle name="Note 3 3 4 2 2 3" xfId="16942" xr:uid="{00000000-0005-0000-0000-0000196B0000}"/>
    <cellStyle name="Note 3 3 4 2 3" xfId="6539" xr:uid="{00000000-0005-0000-0000-00001A6B0000}"/>
    <cellStyle name="Note 3 3 4 2 3 2" xfId="23735" xr:uid="{00000000-0005-0000-0000-00001B6B0000}"/>
    <cellStyle name="Note 3 3 4 2 4" xfId="20578" xr:uid="{00000000-0005-0000-0000-00001C6B0000}"/>
    <cellStyle name="Note 3 3 4 2 5" xfId="13334" xr:uid="{00000000-0005-0000-0000-00001D6B0000}"/>
    <cellStyle name="Note 3 3 4 3" xfId="8562" xr:uid="{00000000-0005-0000-0000-00001E6B0000}"/>
    <cellStyle name="Note 3 3 4 3 2" xfId="25758" xr:uid="{00000000-0005-0000-0000-00001F6B0000}"/>
    <cellStyle name="Note 3 3 4 3 3" xfId="15357" xr:uid="{00000000-0005-0000-0000-0000206B0000}"/>
    <cellStyle name="Note 3 3 4 4" xfId="4954" xr:uid="{00000000-0005-0000-0000-0000216B0000}"/>
    <cellStyle name="Note 3 3 4 4 2" xfId="22150" xr:uid="{00000000-0005-0000-0000-0000226B0000}"/>
    <cellStyle name="Note 3 3 4 5" xfId="18993" xr:uid="{00000000-0005-0000-0000-0000236B0000}"/>
    <cellStyle name="Note 3 3 4 6" xfId="11749" xr:uid="{00000000-0005-0000-0000-0000246B0000}"/>
    <cellStyle name="Note 3 3 5" xfId="2152" xr:uid="{00000000-0005-0000-0000-0000256B0000}"/>
    <cellStyle name="Note 3 3 5 2" xfId="8918" xr:uid="{00000000-0005-0000-0000-0000266B0000}"/>
    <cellStyle name="Note 3 3 5 2 2" xfId="26114" xr:uid="{00000000-0005-0000-0000-0000276B0000}"/>
    <cellStyle name="Note 3 3 5 2 3" xfId="15713" xr:uid="{00000000-0005-0000-0000-0000286B0000}"/>
    <cellStyle name="Note 3 3 5 3" xfId="5310" xr:uid="{00000000-0005-0000-0000-0000296B0000}"/>
    <cellStyle name="Note 3 3 5 3 2" xfId="22506" xr:uid="{00000000-0005-0000-0000-00002A6B0000}"/>
    <cellStyle name="Note 3 3 5 4" xfId="19349" xr:uid="{00000000-0005-0000-0000-00002B6B0000}"/>
    <cellStyle name="Note 3 3 5 5" xfId="12105" xr:uid="{00000000-0005-0000-0000-00002C6B0000}"/>
    <cellStyle name="Note 3 3 6" xfId="569" xr:uid="{00000000-0005-0000-0000-00002D6B0000}"/>
    <cellStyle name="Note 3 3 6 2" xfId="7338" xr:uid="{00000000-0005-0000-0000-00002E6B0000}"/>
    <cellStyle name="Note 3 3 6 2 2" xfId="24534" xr:uid="{00000000-0005-0000-0000-00002F6B0000}"/>
    <cellStyle name="Note 3 3 6 3" xfId="17769" xr:uid="{00000000-0005-0000-0000-0000306B0000}"/>
    <cellStyle name="Note 3 3 6 4" xfId="14133" xr:uid="{00000000-0005-0000-0000-0000316B0000}"/>
    <cellStyle name="Note 3 3 7" xfId="6971" xr:uid="{00000000-0005-0000-0000-0000326B0000}"/>
    <cellStyle name="Note 3 3 7 2" xfId="24167" xr:uid="{00000000-0005-0000-0000-0000336B0000}"/>
    <cellStyle name="Note 3 3 7 3" xfId="13766" xr:uid="{00000000-0005-0000-0000-0000346B0000}"/>
    <cellStyle name="Note 3 3 8" xfId="3730" xr:uid="{00000000-0005-0000-0000-0000356B0000}"/>
    <cellStyle name="Note 3 3 8 2" xfId="20926" xr:uid="{00000000-0005-0000-0000-0000366B0000}"/>
    <cellStyle name="Note 3 3 9" xfId="17402" xr:uid="{00000000-0005-0000-0000-0000376B0000}"/>
    <cellStyle name="Note 3 4" xfId="288" xr:uid="{00000000-0005-0000-0000-0000386B0000}"/>
    <cellStyle name="Note 3 4 10" xfId="27823" xr:uid="{00000000-0005-0000-0000-0000396B0000}"/>
    <cellStyle name="Note 3 4 11" xfId="10611" xr:uid="{00000000-0005-0000-0000-00003A6B0000}"/>
    <cellStyle name="Note 3 4 2" xfId="1063" xr:uid="{00000000-0005-0000-0000-00003B6B0000}"/>
    <cellStyle name="Note 3 4 2 2" xfId="2676" xr:uid="{00000000-0005-0000-0000-00003C6B0000}"/>
    <cellStyle name="Note 3 4 2 2 2" xfId="9441" xr:uid="{00000000-0005-0000-0000-00003D6B0000}"/>
    <cellStyle name="Note 3 4 2 2 2 2" xfId="26637" xr:uid="{00000000-0005-0000-0000-00003E6B0000}"/>
    <cellStyle name="Note 3 4 2 2 2 3" xfId="16236" xr:uid="{00000000-0005-0000-0000-00003F6B0000}"/>
    <cellStyle name="Note 3 4 2 2 3" xfId="5833" xr:uid="{00000000-0005-0000-0000-0000406B0000}"/>
    <cellStyle name="Note 3 4 2 2 3 2" xfId="23029" xr:uid="{00000000-0005-0000-0000-0000416B0000}"/>
    <cellStyle name="Note 3 4 2 2 4" xfId="19872" xr:uid="{00000000-0005-0000-0000-0000426B0000}"/>
    <cellStyle name="Note 3 4 2 2 5" xfId="12628" xr:uid="{00000000-0005-0000-0000-0000436B0000}"/>
    <cellStyle name="Note 3 4 2 3" xfId="7832" xr:uid="{00000000-0005-0000-0000-0000446B0000}"/>
    <cellStyle name="Note 3 4 2 3 2" xfId="25028" xr:uid="{00000000-0005-0000-0000-0000456B0000}"/>
    <cellStyle name="Note 3 4 2 3 3" xfId="14627" xr:uid="{00000000-0005-0000-0000-0000466B0000}"/>
    <cellStyle name="Note 3 4 2 4" xfId="4224" xr:uid="{00000000-0005-0000-0000-0000476B0000}"/>
    <cellStyle name="Note 3 4 2 4 2" xfId="21420" xr:uid="{00000000-0005-0000-0000-0000486B0000}"/>
    <cellStyle name="Note 3 4 2 5" xfId="18263" xr:uid="{00000000-0005-0000-0000-0000496B0000}"/>
    <cellStyle name="Note 3 4 2 6" xfId="11019" xr:uid="{00000000-0005-0000-0000-00004A6B0000}"/>
    <cellStyle name="Note 3 4 3" xfId="1471" xr:uid="{00000000-0005-0000-0000-00004B6B0000}"/>
    <cellStyle name="Note 3 4 3 2" xfId="3072" xr:uid="{00000000-0005-0000-0000-00004C6B0000}"/>
    <cellStyle name="Note 3 4 3 2 2" xfId="9837" xr:uid="{00000000-0005-0000-0000-00004D6B0000}"/>
    <cellStyle name="Note 3 4 3 2 2 2" xfId="27033" xr:uid="{00000000-0005-0000-0000-00004E6B0000}"/>
    <cellStyle name="Note 3 4 3 2 2 3" xfId="16632" xr:uid="{00000000-0005-0000-0000-00004F6B0000}"/>
    <cellStyle name="Note 3 4 3 2 3" xfId="6229" xr:uid="{00000000-0005-0000-0000-0000506B0000}"/>
    <cellStyle name="Note 3 4 3 2 3 2" xfId="23425" xr:uid="{00000000-0005-0000-0000-0000516B0000}"/>
    <cellStyle name="Note 3 4 3 2 4" xfId="20268" xr:uid="{00000000-0005-0000-0000-0000526B0000}"/>
    <cellStyle name="Note 3 4 3 2 5" xfId="13024" xr:uid="{00000000-0005-0000-0000-0000536B0000}"/>
    <cellStyle name="Note 3 4 3 3" xfId="8240" xr:uid="{00000000-0005-0000-0000-0000546B0000}"/>
    <cellStyle name="Note 3 4 3 3 2" xfId="25436" xr:uid="{00000000-0005-0000-0000-0000556B0000}"/>
    <cellStyle name="Note 3 4 3 3 3" xfId="15035" xr:uid="{00000000-0005-0000-0000-0000566B0000}"/>
    <cellStyle name="Note 3 4 3 4" xfId="4632" xr:uid="{00000000-0005-0000-0000-0000576B0000}"/>
    <cellStyle name="Note 3 4 3 4 2" xfId="21828" xr:uid="{00000000-0005-0000-0000-0000586B0000}"/>
    <cellStyle name="Note 3 4 3 5" xfId="18671" xr:uid="{00000000-0005-0000-0000-0000596B0000}"/>
    <cellStyle name="Note 3 4 3 6" xfId="11427" xr:uid="{00000000-0005-0000-0000-00005A6B0000}"/>
    <cellStyle name="Note 3 4 4" xfId="1879" xr:uid="{00000000-0005-0000-0000-00005B6B0000}"/>
    <cellStyle name="Note 3 4 4 2" xfId="3468" xr:uid="{00000000-0005-0000-0000-00005C6B0000}"/>
    <cellStyle name="Note 3 4 4 2 2" xfId="10233" xr:uid="{00000000-0005-0000-0000-00005D6B0000}"/>
    <cellStyle name="Note 3 4 4 2 2 2" xfId="27429" xr:uid="{00000000-0005-0000-0000-00005E6B0000}"/>
    <cellStyle name="Note 3 4 4 2 2 3" xfId="17028" xr:uid="{00000000-0005-0000-0000-00005F6B0000}"/>
    <cellStyle name="Note 3 4 4 2 3" xfId="6625" xr:uid="{00000000-0005-0000-0000-0000606B0000}"/>
    <cellStyle name="Note 3 4 4 2 3 2" xfId="23821" xr:uid="{00000000-0005-0000-0000-0000616B0000}"/>
    <cellStyle name="Note 3 4 4 2 4" xfId="20664" xr:uid="{00000000-0005-0000-0000-0000626B0000}"/>
    <cellStyle name="Note 3 4 4 2 5" xfId="13420" xr:uid="{00000000-0005-0000-0000-0000636B0000}"/>
    <cellStyle name="Note 3 4 4 3" xfId="8648" xr:uid="{00000000-0005-0000-0000-0000646B0000}"/>
    <cellStyle name="Note 3 4 4 3 2" xfId="25844" xr:uid="{00000000-0005-0000-0000-0000656B0000}"/>
    <cellStyle name="Note 3 4 4 3 3" xfId="15443" xr:uid="{00000000-0005-0000-0000-0000666B0000}"/>
    <cellStyle name="Note 3 4 4 4" xfId="5040" xr:uid="{00000000-0005-0000-0000-0000676B0000}"/>
    <cellStyle name="Note 3 4 4 4 2" xfId="22236" xr:uid="{00000000-0005-0000-0000-0000686B0000}"/>
    <cellStyle name="Note 3 4 4 5" xfId="19079" xr:uid="{00000000-0005-0000-0000-0000696B0000}"/>
    <cellStyle name="Note 3 4 4 6" xfId="11835" xr:uid="{00000000-0005-0000-0000-00006A6B0000}"/>
    <cellStyle name="Note 3 4 5" xfId="2238" xr:uid="{00000000-0005-0000-0000-00006B6B0000}"/>
    <cellStyle name="Note 3 4 5 2" xfId="9004" xr:uid="{00000000-0005-0000-0000-00006C6B0000}"/>
    <cellStyle name="Note 3 4 5 2 2" xfId="26200" xr:uid="{00000000-0005-0000-0000-00006D6B0000}"/>
    <cellStyle name="Note 3 4 5 2 3" xfId="15799" xr:uid="{00000000-0005-0000-0000-00006E6B0000}"/>
    <cellStyle name="Note 3 4 5 3" xfId="5396" xr:uid="{00000000-0005-0000-0000-00006F6B0000}"/>
    <cellStyle name="Note 3 4 5 3 2" xfId="22592" xr:uid="{00000000-0005-0000-0000-0000706B0000}"/>
    <cellStyle name="Note 3 4 5 4" xfId="19435" xr:uid="{00000000-0005-0000-0000-0000716B0000}"/>
    <cellStyle name="Note 3 4 5 5" xfId="12191" xr:uid="{00000000-0005-0000-0000-0000726B0000}"/>
    <cellStyle name="Note 3 4 6" xfId="655" xr:uid="{00000000-0005-0000-0000-0000736B0000}"/>
    <cellStyle name="Note 3 4 6 2" xfId="7424" xr:uid="{00000000-0005-0000-0000-0000746B0000}"/>
    <cellStyle name="Note 3 4 6 2 2" xfId="24620" xr:uid="{00000000-0005-0000-0000-0000756B0000}"/>
    <cellStyle name="Note 3 4 6 3" xfId="17855" xr:uid="{00000000-0005-0000-0000-0000766B0000}"/>
    <cellStyle name="Note 3 4 6 4" xfId="14219" xr:uid="{00000000-0005-0000-0000-0000776B0000}"/>
    <cellStyle name="Note 3 4 7" xfId="7057" xr:uid="{00000000-0005-0000-0000-0000786B0000}"/>
    <cellStyle name="Note 3 4 7 2" xfId="24253" xr:uid="{00000000-0005-0000-0000-0000796B0000}"/>
    <cellStyle name="Note 3 4 7 3" xfId="13852" xr:uid="{00000000-0005-0000-0000-00007A6B0000}"/>
    <cellStyle name="Note 3 4 8" xfId="3816" xr:uid="{00000000-0005-0000-0000-00007B6B0000}"/>
    <cellStyle name="Note 3 4 8 2" xfId="21012" xr:uid="{00000000-0005-0000-0000-00007C6B0000}"/>
    <cellStyle name="Note 3 4 9" xfId="17488" xr:uid="{00000000-0005-0000-0000-00007D6B0000}"/>
    <cellStyle name="Note 3 5" xfId="386" xr:uid="{00000000-0005-0000-0000-00007E6B0000}"/>
    <cellStyle name="Note 3 5 10" xfId="27921" xr:uid="{00000000-0005-0000-0000-00007F6B0000}"/>
    <cellStyle name="Note 3 5 11" xfId="10709" xr:uid="{00000000-0005-0000-0000-0000806B0000}"/>
    <cellStyle name="Note 3 5 2" xfId="1161" xr:uid="{00000000-0005-0000-0000-0000816B0000}"/>
    <cellStyle name="Note 3 5 2 2" xfId="2774" xr:uid="{00000000-0005-0000-0000-0000826B0000}"/>
    <cellStyle name="Note 3 5 2 2 2" xfId="9539" xr:uid="{00000000-0005-0000-0000-0000836B0000}"/>
    <cellStyle name="Note 3 5 2 2 2 2" xfId="26735" xr:uid="{00000000-0005-0000-0000-0000846B0000}"/>
    <cellStyle name="Note 3 5 2 2 2 3" xfId="16334" xr:uid="{00000000-0005-0000-0000-0000856B0000}"/>
    <cellStyle name="Note 3 5 2 2 3" xfId="5931" xr:uid="{00000000-0005-0000-0000-0000866B0000}"/>
    <cellStyle name="Note 3 5 2 2 3 2" xfId="23127" xr:uid="{00000000-0005-0000-0000-0000876B0000}"/>
    <cellStyle name="Note 3 5 2 2 4" xfId="19970" xr:uid="{00000000-0005-0000-0000-0000886B0000}"/>
    <cellStyle name="Note 3 5 2 2 5" xfId="12726" xr:uid="{00000000-0005-0000-0000-0000896B0000}"/>
    <cellStyle name="Note 3 5 2 3" xfId="7930" xr:uid="{00000000-0005-0000-0000-00008A6B0000}"/>
    <cellStyle name="Note 3 5 2 3 2" xfId="25126" xr:uid="{00000000-0005-0000-0000-00008B6B0000}"/>
    <cellStyle name="Note 3 5 2 3 3" xfId="14725" xr:uid="{00000000-0005-0000-0000-00008C6B0000}"/>
    <cellStyle name="Note 3 5 2 4" xfId="4322" xr:uid="{00000000-0005-0000-0000-00008D6B0000}"/>
    <cellStyle name="Note 3 5 2 4 2" xfId="21518" xr:uid="{00000000-0005-0000-0000-00008E6B0000}"/>
    <cellStyle name="Note 3 5 2 5" xfId="18361" xr:uid="{00000000-0005-0000-0000-00008F6B0000}"/>
    <cellStyle name="Note 3 5 2 6" xfId="11117" xr:uid="{00000000-0005-0000-0000-0000906B0000}"/>
    <cellStyle name="Note 3 5 3" xfId="1569" xr:uid="{00000000-0005-0000-0000-0000916B0000}"/>
    <cellStyle name="Note 3 5 3 2" xfId="3170" xr:uid="{00000000-0005-0000-0000-0000926B0000}"/>
    <cellStyle name="Note 3 5 3 2 2" xfId="9935" xr:uid="{00000000-0005-0000-0000-0000936B0000}"/>
    <cellStyle name="Note 3 5 3 2 2 2" xfId="27131" xr:uid="{00000000-0005-0000-0000-0000946B0000}"/>
    <cellStyle name="Note 3 5 3 2 2 3" xfId="16730" xr:uid="{00000000-0005-0000-0000-0000956B0000}"/>
    <cellStyle name="Note 3 5 3 2 3" xfId="6327" xr:uid="{00000000-0005-0000-0000-0000966B0000}"/>
    <cellStyle name="Note 3 5 3 2 3 2" xfId="23523" xr:uid="{00000000-0005-0000-0000-0000976B0000}"/>
    <cellStyle name="Note 3 5 3 2 4" xfId="20366" xr:uid="{00000000-0005-0000-0000-0000986B0000}"/>
    <cellStyle name="Note 3 5 3 2 5" xfId="13122" xr:uid="{00000000-0005-0000-0000-0000996B0000}"/>
    <cellStyle name="Note 3 5 3 3" xfId="8338" xr:uid="{00000000-0005-0000-0000-00009A6B0000}"/>
    <cellStyle name="Note 3 5 3 3 2" xfId="25534" xr:uid="{00000000-0005-0000-0000-00009B6B0000}"/>
    <cellStyle name="Note 3 5 3 3 3" xfId="15133" xr:uid="{00000000-0005-0000-0000-00009C6B0000}"/>
    <cellStyle name="Note 3 5 3 4" xfId="4730" xr:uid="{00000000-0005-0000-0000-00009D6B0000}"/>
    <cellStyle name="Note 3 5 3 4 2" xfId="21926" xr:uid="{00000000-0005-0000-0000-00009E6B0000}"/>
    <cellStyle name="Note 3 5 3 5" xfId="18769" xr:uid="{00000000-0005-0000-0000-00009F6B0000}"/>
    <cellStyle name="Note 3 5 3 6" xfId="11525" xr:uid="{00000000-0005-0000-0000-0000A06B0000}"/>
    <cellStyle name="Note 3 5 4" xfId="1977" xr:uid="{00000000-0005-0000-0000-0000A16B0000}"/>
    <cellStyle name="Note 3 5 4 2" xfId="3566" xr:uid="{00000000-0005-0000-0000-0000A26B0000}"/>
    <cellStyle name="Note 3 5 4 2 2" xfId="10331" xr:uid="{00000000-0005-0000-0000-0000A36B0000}"/>
    <cellStyle name="Note 3 5 4 2 2 2" xfId="27527" xr:uid="{00000000-0005-0000-0000-0000A46B0000}"/>
    <cellStyle name="Note 3 5 4 2 2 3" xfId="17126" xr:uid="{00000000-0005-0000-0000-0000A56B0000}"/>
    <cellStyle name="Note 3 5 4 2 3" xfId="6723" xr:uid="{00000000-0005-0000-0000-0000A66B0000}"/>
    <cellStyle name="Note 3 5 4 2 3 2" xfId="23919" xr:uid="{00000000-0005-0000-0000-0000A76B0000}"/>
    <cellStyle name="Note 3 5 4 2 4" xfId="20762" xr:uid="{00000000-0005-0000-0000-0000A86B0000}"/>
    <cellStyle name="Note 3 5 4 2 5" xfId="13518" xr:uid="{00000000-0005-0000-0000-0000A96B0000}"/>
    <cellStyle name="Note 3 5 4 3" xfId="8746" xr:uid="{00000000-0005-0000-0000-0000AA6B0000}"/>
    <cellStyle name="Note 3 5 4 3 2" xfId="25942" xr:uid="{00000000-0005-0000-0000-0000AB6B0000}"/>
    <cellStyle name="Note 3 5 4 3 3" xfId="15541" xr:uid="{00000000-0005-0000-0000-0000AC6B0000}"/>
    <cellStyle name="Note 3 5 4 4" xfId="5138" xr:uid="{00000000-0005-0000-0000-0000AD6B0000}"/>
    <cellStyle name="Note 3 5 4 4 2" xfId="22334" xr:uid="{00000000-0005-0000-0000-0000AE6B0000}"/>
    <cellStyle name="Note 3 5 4 5" xfId="19177" xr:uid="{00000000-0005-0000-0000-0000AF6B0000}"/>
    <cellStyle name="Note 3 5 4 6" xfId="11933" xr:uid="{00000000-0005-0000-0000-0000B06B0000}"/>
    <cellStyle name="Note 3 5 5" xfId="2336" xr:uid="{00000000-0005-0000-0000-0000B16B0000}"/>
    <cellStyle name="Note 3 5 5 2" xfId="9102" xr:uid="{00000000-0005-0000-0000-0000B26B0000}"/>
    <cellStyle name="Note 3 5 5 2 2" xfId="26298" xr:uid="{00000000-0005-0000-0000-0000B36B0000}"/>
    <cellStyle name="Note 3 5 5 2 3" xfId="15897" xr:uid="{00000000-0005-0000-0000-0000B46B0000}"/>
    <cellStyle name="Note 3 5 5 3" xfId="5494" xr:uid="{00000000-0005-0000-0000-0000B56B0000}"/>
    <cellStyle name="Note 3 5 5 3 2" xfId="22690" xr:uid="{00000000-0005-0000-0000-0000B66B0000}"/>
    <cellStyle name="Note 3 5 5 4" xfId="19533" xr:uid="{00000000-0005-0000-0000-0000B76B0000}"/>
    <cellStyle name="Note 3 5 5 5" xfId="12289" xr:uid="{00000000-0005-0000-0000-0000B86B0000}"/>
    <cellStyle name="Note 3 5 6" xfId="753" xr:uid="{00000000-0005-0000-0000-0000B96B0000}"/>
    <cellStyle name="Note 3 5 6 2" xfId="7522" xr:uid="{00000000-0005-0000-0000-0000BA6B0000}"/>
    <cellStyle name="Note 3 5 6 2 2" xfId="24718" xr:uid="{00000000-0005-0000-0000-0000BB6B0000}"/>
    <cellStyle name="Note 3 5 6 3" xfId="17953" xr:uid="{00000000-0005-0000-0000-0000BC6B0000}"/>
    <cellStyle name="Note 3 5 6 4" xfId="14317" xr:uid="{00000000-0005-0000-0000-0000BD6B0000}"/>
    <cellStyle name="Note 3 5 7" xfId="7155" xr:uid="{00000000-0005-0000-0000-0000BE6B0000}"/>
    <cellStyle name="Note 3 5 7 2" xfId="24351" xr:uid="{00000000-0005-0000-0000-0000BF6B0000}"/>
    <cellStyle name="Note 3 5 7 3" xfId="13950" xr:uid="{00000000-0005-0000-0000-0000C06B0000}"/>
    <cellStyle name="Note 3 5 8" xfId="3914" xr:uid="{00000000-0005-0000-0000-0000C16B0000}"/>
    <cellStyle name="Note 3 5 8 2" xfId="21110" xr:uid="{00000000-0005-0000-0000-0000C26B0000}"/>
    <cellStyle name="Note 3 5 9" xfId="17586" xr:uid="{00000000-0005-0000-0000-0000C36B0000}"/>
    <cellStyle name="Note 3 6" xfId="140" xr:uid="{00000000-0005-0000-0000-0000C46B0000}"/>
    <cellStyle name="Note 3 6 2" xfId="1329" xr:uid="{00000000-0005-0000-0000-0000C56B0000}"/>
    <cellStyle name="Note 3 6 2 2" xfId="2930" xr:uid="{00000000-0005-0000-0000-0000C66B0000}"/>
    <cellStyle name="Note 3 6 2 2 2" xfId="9695" xr:uid="{00000000-0005-0000-0000-0000C76B0000}"/>
    <cellStyle name="Note 3 6 2 2 2 2" xfId="26891" xr:uid="{00000000-0005-0000-0000-0000C86B0000}"/>
    <cellStyle name="Note 3 6 2 2 2 3" xfId="16490" xr:uid="{00000000-0005-0000-0000-0000C96B0000}"/>
    <cellStyle name="Note 3 6 2 2 3" xfId="6087" xr:uid="{00000000-0005-0000-0000-0000CA6B0000}"/>
    <cellStyle name="Note 3 6 2 2 3 2" xfId="23283" xr:uid="{00000000-0005-0000-0000-0000CB6B0000}"/>
    <cellStyle name="Note 3 6 2 2 4" xfId="20126" xr:uid="{00000000-0005-0000-0000-0000CC6B0000}"/>
    <cellStyle name="Note 3 6 2 2 5" xfId="12882" xr:uid="{00000000-0005-0000-0000-0000CD6B0000}"/>
    <cellStyle name="Note 3 6 2 3" xfId="8098" xr:uid="{00000000-0005-0000-0000-0000CE6B0000}"/>
    <cellStyle name="Note 3 6 2 3 2" xfId="25294" xr:uid="{00000000-0005-0000-0000-0000CF6B0000}"/>
    <cellStyle name="Note 3 6 2 3 3" xfId="14893" xr:uid="{00000000-0005-0000-0000-0000D06B0000}"/>
    <cellStyle name="Note 3 6 2 4" xfId="4490" xr:uid="{00000000-0005-0000-0000-0000D16B0000}"/>
    <cellStyle name="Note 3 6 2 4 2" xfId="21686" xr:uid="{00000000-0005-0000-0000-0000D26B0000}"/>
    <cellStyle name="Note 3 6 2 5" xfId="18529" xr:uid="{00000000-0005-0000-0000-0000D36B0000}"/>
    <cellStyle name="Note 3 6 2 6" xfId="11285" xr:uid="{00000000-0005-0000-0000-0000D46B0000}"/>
    <cellStyle name="Note 3 6 3" xfId="1737" xr:uid="{00000000-0005-0000-0000-0000D56B0000}"/>
    <cellStyle name="Note 3 6 3 2" xfId="3326" xr:uid="{00000000-0005-0000-0000-0000D66B0000}"/>
    <cellStyle name="Note 3 6 3 2 2" xfId="10091" xr:uid="{00000000-0005-0000-0000-0000D76B0000}"/>
    <cellStyle name="Note 3 6 3 2 2 2" xfId="27287" xr:uid="{00000000-0005-0000-0000-0000D86B0000}"/>
    <cellStyle name="Note 3 6 3 2 2 3" xfId="16886" xr:uid="{00000000-0005-0000-0000-0000D96B0000}"/>
    <cellStyle name="Note 3 6 3 2 3" xfId="6483" xr:uid="{00000000-0005-0000-0000-0000DA6B0000}"/>
    <cellStyle name="Note 3 6 3 2 3 2" xfId="23679" xr:uid="{00000000-0005-0000-0000-0000DB6B0000}"/>
    <cellStyle name="Note 3 6 3 2 4" xfId="20522" xr:uid="{00000000-0005-0000-0000-0000DC6B0000}"/>
    <cellStyle name="Note 3 6 3 2 5" xfId="13278" xr:uid="{00000000-0005-0000-0000-0000DD6B0000}"/>
    <cellStyle name="Note 3 6 3 3" xfId="8506" xr:uid="{00000000-0005-0000-0000-0000DE6B0000}"/>
    <cellStyle name="Note 3 6 3 3 2" xfId="25702" xr:uid="{00000000-0005-0000-0000-0000DF6B0000}"/>
    <cellStyle name="Note 3 6 3 3 3" xfId="15301" xr:uid="{00000000-0005-0000-0000-0000E06B0000}"/>
    <cellStyle name="Note 3 6 3 4" xfId="4898" xr:uid="{00000000-0005-0000-0000-0000E16B0000}"/>
    <cellStyle name="Note 3 6 3 4 2" xfId="22094" xr:uid="{00000000-0005-0000-0000-0000E26B0000}"/>
    <cellStyle name="Note 3 6 3 5" xfId="18937" xr:uid="{00000000-0005-0000-0000-0000E36B0000}"/>
    <cellStyle name="Note 3 6 3 6" xfId="11693" xr:uid="{00000000-0005-0000-0000-0000E46B0000}"/>
    <cellStyle name="Note 3 6 4" xfId="2446" xr:uid="{00000000-0005-0000-0000-0000E56B0000}"/>
    <cellStyle name="Note 3 6 4 2" xfId="9211" xr:uid="{00000000-0005-0000-0000-0000E66B0000}"/>
    <cellStyle name="Note 3 6 4 2 2" xfId="26407" xr:uid="{00000000-0005-0000-0000-0000E76B0000}"/>
    <cellStyle name="Note 3 6 4 2 3" xfId="16006" xr:uid="{00000000-0005-0000-0000-0000E86B0000}"/>
    <cellStyle name="Note 3 6 4 3" xfId="5603" xr:uid="{00000000-0005-0000-0000-0000E96B0000}"/>
    <cellStyle name="Note 3 6 4 3 2" xfId="22799" xr:uid="{00000000-0005-0000-0000-0000EA6B0000}"/>
    <cellStyle name="Note 3 6 4 4" xfId="19642" xr:uid="{00000000-0005-0000-0000-0000EB6B0000}"/>
    <cellStyle name="Note 3 6 4 5" xfId="12398" xr:uid="{00000000-0005-0000-0000-0000EC6B0000}"/>
    <cellStyle name="Note 3 6 5" xfId="921" xr:uid="{00000000-0005-0000-0000-0000ED6B0000}"/>
    <cellStyle name="Note 3 6 5 2" xfId="7690" xr:uid="{00000000-0005-0000-0000-0000EE6B0000}"/>
    <cellStyle name="Note 3 6 5 2 2" xfId="24886" xr:uid="{00000000-0005-0000-0000-0000EF6B0000}"/>
    <cellStyle name="Note 3 6 5 3" xfId="18121" xr:uid="{00000000-0005-0000-0000-0000F06B0000}"/>
    <cellStyle name="Note 3 6 5 4" xfId="14485" xr:uid="{00000000-0005-0000-0000-0000F16B0000}"/>
    <cellStyle name="Note 3 6 6" xfId="6915" xr:uid="{00000000-0005-0000-0000-0000F26B0000}"/>
    <cellStyle name="Note 3 6 6 2" xfId="24111" xr:uid="{00000000-0005-0000-0000-0000F36B0000}"/>
    <cellStyle name="Note 3 6 6 3" xfId="13710" xr:uid="{00000000-0005-0000-0000-0000F46B0000}"/>
    <cellStyle name="Note 3 6 7" xfId="4082" xr:uid="{00000000-0005-0000-0000-0000F56B0000}"/>
    <cellStyle name="Note 3 6 7 2" xfId="21278" xr:uid="{00000000-0005-0000-0000-0000F66B0000}"/>
    <cellStyle name="Note 3 6 8" xfId="17346" xr:uid="{00000000-0005-0000-0000-0000F76B0000}"/>
    <cellStyle name="Note 3 6 9" xfId="10877" xr:uid="{00000000-0005-0000-0000-0000F86B0000}"/>
    <cellStyle name="Note 3 7" xfId="865" xr:uid="{00000000-0005-0000-0000-0000F96B0000}"/>
    <cellStyle name="Note 3 7 2" xfId="2563" xr:uid="{00000000-0005-0000-0000-0000FA6B0000}"/>
    <cellStyle name="Note 3 7 2 2" xfId="9328" xr:uid="{00000000-0005-0000-0000-0000FB6B0000}"/>
    <cellStyle name="Note 3 7 2 2 2" xfId="26524" xr:uid="{00000000-0005-0000-0000-0000FC6B0000}"/>
    <cellStyle name="Note 3 7 2 2 3" xfId="16123" xr:uid="{00000000-0005-0000-0000-0000FD6B0000}"/>
    <cellStyle name="Note 3 7 2 3" xfId="5720" xr:uid="{00000000-0005-0000-0000-0000FE6B0000}"/>
    <cellStyle name="Note 3 7 2 3 2" xfId="22916" xr:uid="{00000000-0005-0000-0000-0000FF6B0000}"/>
    <cellStyle name="Note 3 7 2 4" xfId="19759" xr:uid="{00000000-0005-0000-0000-0000006C0000}"/>
    <cellStyle name="Note 3 7 2 5" xfId="12515" xr:uid="{00000000-0005-0000-0000-0000016C0000}"/>
    <cellStyle name="Note 3 7 3" xfId="7634" xr:uid="{00000000-0005-0000-0000-0000026C0000}"/>
    <cellStyle name="Note 3 7 3 2" xfId="24830" xr:uid="{00000000-0005-0000-0000-0000036C0000}"/>
    <cellStyle name="Note 3 7 3 3" xfId="14429" xr:uid="{00000000-0005-0000-0000-0000046C0000}"/>
    <cellStyle name="Note 3 7 4" xfId="4026" xr:uid="{00000000-0005-0000-0000-0000056C0000}"/>
    <cellStyle name="Note 3 7 4 2" xfId="21222" xr:uid="{00000000-0005-0000-0000-0000066C0000}"/>
    <cellStyle name="Note 3 7 5" xfId="18065" xr:uid="{00000000-0005-0000-0000-0000076C0000}"/>
    <cellStyle name="Note 3 7 6" xfId="10821" xr:uid="{00000000-0005-0000-0000-0000086C0000}"/>
    <cellStyle name="Note 3 8" xfId="1273" xr:uid="{00000000-0005-0000-0000-0000096C0000}"/>
    <cellStyle name="Note 3 8 2" xfId="2874" xr:uid="{00000000-0005-0000-0000-00000A6C0000}"/>
    <cellStyle name="Note 3 8 2 2" xfId="9639" xr:uid="{00000000-0005-0000-0000-00000B6C0000}"/>
    <cellStyle name="Note 3 8 2 2 2" xfId="26835" xr:uid="{00000000-0005-0000-0000-00000C6C0000}"/>
    <cellStyle name="Note 3 8 2 2 3" xfId="16434" xr:uid="{00000000-0005-0000-0000-00000D6C0000}"/>
    <cellStyle name="Note 3 8 2 3" xfId="6031" xr:uid="{00000000-0005-0000-0000-00000E6C0000}"/>
    <cellStyle name="Note 3 8 2 3 2" xfId="23227" xr:uid="{00000000-0005-0000-0000-00000F6C0000}"/>
    <cellStyle name="Note 3 8 2 4" xfId="20070" xr:uid="{00000000-0005-0000-0000-0000106C0000}"/>
    <cellStyle name="Note 3 8 2 5" xfId="12826" xr:uid="{00000000-0005-0000-0000-0000116C0000}"/>
    <cellStyle name="Note 3 8 3" xfId="8042" xr:uid="{00000000-0005-0000-0000-0000126C0000}"/>
    <cellStyle name="Note 3 8 3 2" xfId="25238" xr:uid="{00000000-0005-0000-0000-0000136C0000}"/>
    <cellStyle name="Note 3 8 3 3" xfId="14837" xr:uid="{00000000-0005-0000-0000-0000146C0000}"/>
    <cellStyle name="Note 3 8 4" xfId="4434" xr:uid="{00000000-0005-0000-0000-0000156C0000}"/>
    <cellStyle name="Note 3 8 4 2" xfId="21630" xr:uid="{00000000-0005-0000-0000-0000166C0000}"/>
    <cellStyle name="Note 3 8 5" xfId="18473" xr:uid="{00000000-0005-0000-0000-0000176C0000}"/>
    <cellStyle name="Note 3 8 6" xfId="11229" xr:uid="{00000000-0005-0000-0000-0000186C0000}"/>
    <cellStyle name="Note 3 9" xfId="1681" xr:uid="{00000000-0005-0000-0000-0000196C0000}"/>
    <cellStyle name="Note 3 9 2" xfId="3270" xr:uid="{00000000-0005-0000-0000-00001A6C0000}"/>
    <cellStyle name="Note 3 9 2 2" xfId="10035" xr:uid="{00000000-0005-0000-0000-00001B6C0000}"/>
    <cellStyle name="Note 3 9 2 2 2" xfId="27231" xr:uid="{00000000-0005-0000-0000-00001C6C0000}"/>
    <cellStyle name="Note 3 9 2 2 3" xfId="16830" xr:uid="{00000000-0005-0000-0000-00001D6C0000}"/>
    <cellStyle name="Note 3 9 2 3" xfId="6427" xr:uid="{00000000-0005-0000-0000-00001E6C0000}"/>
    <cellStyle name="Note 3 9 2 3 2" xfId="23623" xr:uid="{00000000-0005-0000-0000-00001F6C0000}"/>
    <cellStyle name="Note 3 9 2 4" xfId="20466" xr:uid="{00000000-0005-0000-0000-0000206C0000}"/>
    <cellStyle name="Note 3 9 2 5" xfId="13222" xr:uid="{00000000-0005-0000-0000-0000216C0000}"/>
    <cellStyle name="Note 3 9 3" xfId="8450" xr:uid="{00000000-0005-0000-0000-0000226C0000}"/>
    <cellStyle name="Note 3 9 3 2" xfId="25646" xr:uid="{00000000-0005-0000-0000-0000236C0000}"/>
    <cellStyle name="Note 3 9 3 3" xfId="15245" xr:uid="{00000000-0005-0000-0000-0000246C0000}"/>
    <cellStyle name="Note 3 9 4" xfId="4842" xr:uid="{00000000-0005-0000-0000-0000256C0000}"/>
    <cellStyle name="Note 3 9 4 2" xfId="22038" xr:uid="{00000000-0005-0000-0000-0000266C0000}"/>
    <cellStyle name="Note 3 9 5" xfId="18881" xr:uid="{00000000-0005-0000-0000-0000276C0000}"/>
    <cellStyle name="Note 3 9 6" xfId="11637" xr:uid="{00000000-0005-0000-0000-0000286C0000}"/>
    <cellStyle name="Note 4" xfId="244" xr:uid="{00000000-0005-0000-0000-0000296C0000}"/>
    <cellStyle name="Note 4 10" xfId="27779" xr:uid="{00000000-0005-0000-0000-00002A6C0000}"/>
    <cellStyle name="Note 4 11" xfId="10567" xr:uid="{00000000-0005-0000-0000-00002B6C0000}"/>
    <cellStyle name="Note 4 2" xfId="1019" xr:uid="{00000000-0005-0000-0000-00002C6C0000}"/>
    <cellStyle name="Note 4 2 2" xfId="2632" xr:uid="{00000000-0005-0000-0000-00002D6C0000}"/>
    <cellStyle name="Note 4 2 2 2" xfId="9397" xr:uid="{00000000-0005-0000-0000-00002E6C0000}"/>
    <cellStyle name="Note 4 2 2 2 2" xfId="26593" xr:uid="{00000000-0005-0000-0000-00002F6C0000}"/>
    <cellStyle name="Note 4 2 2 2 3" xfId="16192" xr:uid="{00000000-0005-0000-0000-0000306C0000}"/>
    <cellStyle name="Note 4 2 2 3" xfId="5789" xr:uid="{00000000-0005-0000-0000-0000316C0000}"/>
    <cellStyle name="Note 4 2 2 3 2" xfId="22985" xr:uid="{00000000-0005-0000-0000-0000326C0000}"/>
    <cellStyle name="Note 4 2 2 4" xfId="19828" xr:uid="{00000000-0005-0000-0000-0000336C0000}"/>
    <cellStyle name="Note 4 2 2 5" xfId="12584" xr:uid="{00000000-0005-0000-0000-0000346C0000}"/>
    <cellStyle name="Note 4 2 3" xfId="7788" xr:uid="{00000000-0005-0000-0000-0000356C0000}"/>
    <cellStyle name="Note 4 2 3 2" xfId="24984" xr:uid="{00000000-0005-0000-0000-0000366C0000}"/>
    <cellStyle name="Note 4 2 3 3" xfId="14583" xr:uid="{00000000-0005-0000-0000-0000376C0000}"/>
    <cellStyle name="Note 4 2 4" xfId="4180" xr:uid="{00000000-0005-0000-0000-0000386C0000}"/>
    <cellStyle name="Note 4 2 4 2" xfId="21376" xr:uid="{00000000-0005-0000-0000-0000396C0000}"/>
    <cellStyle name="Note 4 2 5" xfId="18219" xr:uid="{00000000-0005-0000-0000-00003A6C0000}"/>
    <cellStyle name="Note 4 2 6" xfId="10975" xr:uid="{00000000-0005-0000-0000-00003B6C0000}"/>
    <cellStyle name="Note 4 3" xfId="1427" xr:uid="{00000000-0005-0000-0000-00003C6C0000}"/>
    <cellStyle name="Note 4 3 2" xfId="3028" xr:uid="{00000000-0005-0000-0000-00003D6C0000}"/>
    <cellStyle name="Note 4 3 2 2" xfId="9793" xr:uid="{00000000-0005-0000-0000-00003E6C0000}"/>
    <cellStyle name="Note 4 3 2 2 2" xfId="26989" xr:uid="{00000000-0005-0000-0000-00003F6C0000}"/>
    <cellStyle name="Note 4 3 2 2 3" xfId="16588" xr:uid="{00000000-0005-0000-0000-0000406C0000}"/>
    <cellStyle name="Note 4 3 2 3" xfId="6185" xr:uid="{00000000-0005-0000-0000-0000416C0000}"/>
    <cellStyle name="Note 4 3 2 3 2" xfId="23381" xr:uid="{00000000-0005-0000-0000-0000426C0000}"/>
    <cellStyle name="Note 4 3 2 4" xfId="20224" xr:uid="{00000000-0005-0000-0000-0000436C0000}"/>
    <cellStyle name="Note 4 3 2 5" xfId="12980" xr:uid="{00000000-0005-0000-0000-0000446C0000}"/>
    <cellStyle name="Note 4 3 3" xfId="8196" xr:uid="{00000000-0005-0000-0000-0000456C0000}"/>
    <cellStyle name="Note 4 3 3 2" xfId="25392" xr:uid="{00000000-0005-0000-0000-0000466C0000}"/>
    <cellStyle name="Note 4 3 3 3" xfId="14991" xr:uid="{00000000-0005-0000-0000-0000476C0000}"/>
    <cellStyle name="Note 4 3 4" xfId="4588" xr:uid="{00000000-0005-0000-0000-0000486C0000}"/>
    <cellStyle name="Note 4 3 4 2" xfId="21784" xr:uid="{00000000-0005-0000-0000-0000496C0000}"/>
    <cellStyle name="Note 4 3 5" xfId="18627" xr:uid="{00000000-0005-0000-0000-00004A6C0000}"/>
    <cellStyle name="Note 4 3 6" xfId="11383" xr:uid="{00000000-0005-0000-0000-00004B6C0000}"/>
    <cellStyle name="Note 4 4" xfId="1835" xr:uid="{00000000-0005-0000-0000-00004C6C0000}"/>
    <cellStyle name="Note 4 4 2" xfId="3424" xr:uid="{00000000-0005-0000-0000-00004D6C0000}"/>
    <cellStyle name="Note 4 4 2 2" xfId="10189" xr:uid="{00000000-0005-0000-0000-00004E6C0000}"/>
    <cellStyle name="Note 4 4 2 2 2" xfId="27385" xr:uid="{00000000-0005-0000-0000-00004F6C0000}"/>
    <cellStyle name="Note 4 4 2 2 3" xfId="16984" xr:uid="{00000000-0005-0000-0000-0000506C0000}"/>
    <cellStyle name="Note 4 4 2 3" xfId="6581" xr:uid="{00000000-0005-0000-0000-0000516C0000}"/>
    <cellStyle name="Note 4 4 2 3 2" xfId="23777" xr:uid="{00000000-0005-0000-0000-0000526C0000}"/>
    <cellStyle name="Note 4 4 2 4" xfId="20620" xr:uid="{00000000-0005-0000-0000-0000536C0000}"/>
    <cellStyle name="Note 4 4 2 5" xfId="13376" xr:uid="{00000000-0005-0000-0000-0000546C0000}"/>
    <cellStyle name="Note 4 4 3" xfId="8604" xr:uid="{00000000-0005-0000-0000-0000556C0000}"/>
    <cellStyle name="Note 4 4 3 2" xfId="25800" xr:uid="{00000000-0005-0000-0000-0000566C0000}"/>
    <cellStyle name="Note 4 4 3 3" xfId="15399" xr:uid="{00000000-0005-0000-0000-0000576C0000}"/>
    <cellStyle name="Note 4 4 4" xfId="4996" xr:uid="{00000000-0005-0000-0000-0000586C0000}"/>
    <cellStyle name="Note 4 4 4 2" xfId="22192" xr:uid="{00000000-0005-0000-0000-0000596C0000}"/>
    <cellStyle name="Note 4 4 5" xfId="19035" xr:uid="{00000000-0005-0000-0000-00005A6C0000}"/>
    <cellStyle name="Note 4 4 6" xfId="11791" xr:uid="{00000000-0005-0000-0000-00005B6C0000}"/>
    <cellStyle name="Note 4 5" xfId="2194" xr:uid="{00000000-0005-0000-0000-00005C6C0000}"/>
    <cellStyle name="Note 4 5 2" xfId="8960" xr:uid="{00000000-0005-0000-0000-00005D6C0000}"/>
    <cellStyle name="Note 4 5 2 2" xfId="26156" xr:uid="{00000000-0005-0000-0000-00005E6C0000}"/>
    <cellStyle name="Note 4 5 2 3" xfId="15755" xr:uid="{00000000-0005-0000-0000-00005F6C0000}"/>
    <cellStyle name="Note 4 5 3" xfId="5352" xr:uid="{00000000-0005-0000-0000-0000606C0000}"/>
    <cellStyle name="Note 4 5 3 2" xfId="22548" xr:uid="{00000000-0005-0000-0000-0000616C0000}"/>
    <cellStyle name="Note 4 5 4" xfId="19391" xr:uid="{00000000-0005-0000-0000-0000626C0000}"/>
    <cellStyle name="Note 4 5 5" xfId="12147" xr:uid="{00000000-0005-0000-0000-0000636C0000}"/>
    <cellStyle name="Note 4 6" xfId="611" xr:uid="{00000000-0005-0000-0000-0000646C0000}"/>
    <cellStyle name="Note 4 6 2" xfId="7380" xr:uid="{00000000-0005-0000-0000-0000656C0000}"/>
    <cellStyle name="Note 4 6 2 2" xfId="24576" xr:uid="{00000000-0005-0000-0000-0000666C0000}"/>
    <cellStyle name="Note 4 6 3" xfId="17811" xr:uid="{00000000-0005-0000-0000-0000676C0000}"/>
    <cellStyle name="Note 4 6 4" xfId="14175" xr:uid="{00000000-0005-0000-0000-0000686C0000}"/>
    <cellStyle name="Note 4 7" xfId="7013" xr:uid="{00000000-0005-0000-0000-0000696C0000}"/>
    <cellStyle name="Note 4 7 2" xfId="24209" xr:uid="{00000000-0005-0000-0000-00006A6C0000}"/>
    <cellStyle name="Note 4 7 3" xfId="13808" xr:uid="{00000000-0005-0000-0000-00006B6C0000}"/>
    <cellStyle name="Note 4 8" xfId="3772" xr:uid="{00000000-0005-0000-0000-00006C6C0000}"/>
    <cellStyle name="Note 4 8 2" xfId="20968" xr:uid="{00000000-0005-0000-0000-00006D6C0000}"/>
    <cellStyle name="Note 4 9" xfId="17444" xr:uid="{00000000-0005-0000-0000-00006E6C0000}"/>
    <cellStyle name="Note 5" xfId="330" xr:uid="{00000000-0005-0000-0000-00006F6C0000}"/>
    <cellStyle name="Note 5 10" xfId="27865" xr:uid="{00000000-0005-0000-0000-0000706C0000}"/>
    <cellStyle name="Note 5 11" xfId="10653" xr:uid="{00000000-0005-0000-0000-0000716C0000}"/>
    <cellStyle name="Note 5 2" xfId="1105" xr:uid="{00000000-0005-0000-0000-0000726C0000}"/>
    <cellStyle name="Note 5 2 2" xfId="2718" xr:uid="{00000000-0005-0000-0000-0000736C0000}"/>
    <cellStyle name="Note 5 2 2 2" xfId="9483" xr:uid="{00000000-0005-0000-0000-0000746C0000}"/>
    <cellStyle name="Note 5 2 2 2 2" xfId="26679" xr:uid="{00000000-0005-0000-0000-0000756C0000}"/>
    <cellStyle name="Note 5 2 2 2 3" xfId="16278" xr:uid="{00000000-0005-0000-0000-0000766C0000}"/>
    <cellStyle name="Note 5 2 2 3" xfId="5875" xr:uid="{00000000-0005-0000-0000-0000776C0000}"/>
    <cellStyle name="Note 5 2 2 3 2" xfId="23071" xr:uid="{00000000-0005-0000-0000-0000786C0000}"/>
    <cellStyle name="Note 5 2 2 4" xfId="19914" xr:uid="{00000000-0005-0000-0000-0000796C0000}"/>
    <cellStyle name="Note 5 2 2 5" xfId="12670" xr:uid="{00000000-0005-0000-0000-00007A6C0000}"/>
    <cellStyle name="Note 5 2 3" xfId="7874" xr:uid="{00000000-0005-0000-0000-00007B6C0000}"/>
    <cellStyle name="Note 5 2 3 2" xfId="25070" xr:uid="{00000000-0005-0000-0000-00007C6C0000}"/>
    <cellStyle name="Note 5 2 3 3" xfId="14669" xr:uid="{00000000-0005-0000-0000-00007D6C0000}"/>
    <cellStyle name="Note 5 2 4" xfId="4266" xr:uid="{00000000-0005-0000-0000-00007E6C0000}"/>
    <cellStyle name="Note 5 2 4 2" xfId="21462" xr:uid="{00000000-0005-0000-0000-00007F6C0000}"/>
    <cellStyle name="Note 5 2 5" xfId="18305" xr:uid="{00000000-0005-0000-0000-0000806C0000}"/>
    <cellStyle name="Note 5 2 6" xfId="11061" xr:uid="{00000000-0005-0000-0000-0000816C0000}"/>
    <cellStyle name="Note 5 3" xfId="1513" xr:uid="{00000000-0005-0000-0000-0000826C0000}"/>
    <cellStyle name="Note 5 3 2" xfId="3114" xr:uid="{00000000-0005-0000-0000-0000836C0000}"/>
    <cellStyle name="Note 5 3 2 2" xfId="9879" xr:uid="{00000000-0005-0000-0000-0000846C0000}"/>
    <cellStyle name="Note 5 3 2 2 2" xfId="27075" xr:uid="{00000000-0005-0000-0000-0000856C0000}"/>
    <cellStyle name="Note 5 3 2 2 3" xfId="16674" xr:uid="{00000000-0005-0000-0000-0000866C0000}"/>
    <cellStyle name="Note 5 3 2 3" xfId="6271" xr:uid="{00000000-0005-0000-0000-0000876C0000}"/>
    <cellStyle name="Note 5 3 2 3 2" xfId="23467" xr:uid="{00000000-0005-0000-0000-0000886C0000}"/>
    <cellStyle name="Note 5 3 2 4" xfId="20310" xr:uid="{00000000-0005-0000-0000-0000896C0000}"/>
    <cellStyle name="Note 5 3 2 5" xfId="13066" xr:uid="{00000000-0005-0000-0000-00008A6C0000}"/>
    <cellStyle name="Note 5 3 3" xfId="8282" xr:uid="{00000000-0005-0000-0000-00008B6C0000}"/>
    <cellStyle name="Note 5 3 3 2" xfId="25478" xr:uid="{00000000-0005-0000-0000-00008C6C0000}"/>
    <cellStyle name="Note 5 3 3 3" xfId="15077" xr:uid="{00000000-0005-0000-0000-00008D6C0000}"/>
    <cellStyle name="Note 5 3 4" xfId="4674" xr:uid="{00000000-0005-0000-0000-00008E6C0000}"/>
    <cellStyle name="Note 5 3 4 2" xfId="21870" xr:uid="{00000000-0005-0000-0000-00008F6C0000}"/>
    <cellStyle name="Note 5 3 5" xfId="18713" xr:uid="{00000000-0005-0000-0000-0000906C0000}"/>
    <cellStyle name="Note 5 3 6" xfId="11469" xr:uid="{00000000-0005-0000-0000-0000916C0000}"/>
    <cellStyle name="Note 5 4" xfId="1921" xr:uid="{00000000-0005-0000-0000-0000926C0000}"/>
    <cellStyle name="Note 5 4 2" xfId="3510" xr:uid="{00000000-0005-0000-0000-0000936C0000}"/>
    <cellStyle name="Note 5 4 2 2" xfId="10275" xr:uid="{00000000-0005-0000-0000-0000946C0000}"/>
    <cellStyle name="Note 5 4 2 2 2" xfId="27471" xr:uid="{00000000-0005-0000-0000-0000956C0000}"/>
    <cellStyle name="Note 5 4 2 2 3" xfId="17070" xr:uid="{00000000-0005-0000-0000-0000966C0000}"/>
    <cellStyle name="Note 5 4 2 3" xfId="6667" xr:uid="{00000000-0005-0000-0000-0000976C0000}"/>
    <cellStyle name="Note 5 4 2 3 2" xfId="23863" xr:uid="{00000000-0005-0000-0000-0000986C0000}"/>
    <cellStyle name="Note 5 4 2 4" xfId="20706" xr:uid="{00000000-0005-0000-0000-0000996C0000}"/>
    <cellStyle name="Note 5 4 2 5" xfId="13462" xr:uid="{00000000-0005-0000-0000-00009A6C0000}"/>
    <cellStyle name="Note 5 4 3" xfId="8690" xr:uid="{00000000-0005-0000-0000-00009B6C0000}"/>
    <cellStyle name="Note 5 4 3 2" xfId="25886" xr:uid="{00000000-0005-0000-0000-00009C6C0000}"/>
    <cellStyle name="Note 5 4 3 3" xfId="15485" xr:uid="{00000000-0005-0000-0000-00009D6C0000}"/>
    <cellStyle name="Note 5 4 4" xfId="5082" xr:uid="{00000000-0005-0000-0000-00009E6C0000}"/>
    <cellStyle name="Note 5 4 4 2" xfId="22278" xr:uid="{00000000-0005-0000-0000-00009F6C0000}"/>
    <cellStyle name="Note 5 4 5" xfId="19121" xr:uid="{00000000-0005-0000-0000-0000A06C0000}"/>
    <cellStyle name="Note 5 4 6" xfId="11877" xr:uid="{00000000-0005-0000-0000-0000A16C0000}"/>
    <cellStyle name="Note 5 5" xfId="2280" xr:uid="{00000000-0005-0000-0000-0000A26C0000}"/>
    <cellStyle name="Note 5 5 2" xfId="9046" xr:uid="{00000000-0005-0000-0000-0000A36C0000}"/>
    <cellStyle name="Note 5 5 2 2" xfId="26242" xr:uid="{00000000-0005-0000-0000-0000A46C0000}"/>
    <cellStyle name="Note 5 5 2 3" xfId="15841" xr:uid="{00000000-0005-0000-0000-0000A56C0000}"/>
    <cellStyle name="Note 5 5 3" xfId="5438" xr:uid="{00000000-0005-0000-0000-0000A66C0000}"/>
    <cellStyle name="Note 5 5 3 2" xfId="22634" xr:uid="{00000000-0005-0000-0000-0000A76C0000}"/>
    <cellStyle name="Note 5 5 4" xfId="19477" xr:uid="{00000000-0005-0000-0000-0000A86C0000}"/>
    <cellStyle name="Note 5 5 5" xfId="12233" xr:uid="{00000000-0005-0000-0000-0000A96C0000}"/>
    <cellStyle name="Note 5 6" xfId="697" xr:uid="{00000000-0005-0000-0000-0000AA6C0000}"/>
    <cellStyle name="Note 5 6 2" xfId="7466" xr:uid="{00000000-0005-0000-0000-0000AB6C0000}"/>
    <cellStyle name="Note 5 6 2 2" xfId="24662" xr:uid="{00000000-0005-0000-0000-0000AC6C0000}"/>
    <cellStyle name="Note 5 6 3" xfId="17897" xr:uid="{00000000-0005-0000-0000-0000AD6C0000}"/>
    <cellStyle name="Note 5 6 4" xfId="14261" xr:uid="{00000000-0005-0000-0000-0000AE6C0000}"/>
    <cellStyle name="Note 5 7" xfId="7099" xr:uid="{00000000-0005-0000-0000-0000AF6C0000}"/>
    <cellStyle name="Note 5 7 2" xfId="24295" xr:uid="{00000000-0005-0000-0000-0000B06C0000}"/>
    <cellStyle name="Note 5 7 3" xfId="13894" xr:uid="{00000000-0005-0000-0000-0000B16C0000}"/>
    <cellStyle name="Note 5 8" xfId="3858" xr:uid="{00000000-0005-0000-0000-0000B26C0000}"/>
    <cellStyle name="Note 5 8 2" xfId="21054" xr:uid="{00000000-0005-0000-0000-0000B36C0000}"/>
    <cellStyle name="Note 5 9" xfId="17530" xr:uid="{00000000-0005-0000-0000-0000B46C0000}"/>
    <cellStyle name="Note 6" xfId="428" xr:uid="{00000000-0005-0000-0000-0000B56C0000}"/>
    <cellStyle name="Note 6 10" xfId="27963" xr:uid="{00000000-0005-0000-0000-0000B66C0000}"/>
    <cellStyle name="Note 6 11" xfId="10751" xr:uid="{00000000-0005-0000-0000-0000B76C0000}"/>
    <cellStyle name="Note 6 2" xfId="1203" xr:uid="{00000000-0005-0000-0000-0000B86C0000}"/>
    <cellStyle name="Note 6 2 2" xfId="2816" xr:uid="{00000000-0005-0000-0000-0000B96C0000}"/>
    <cellStyle name="Note 6 2 2 2" xfId="9581" xr:uid="{00000000-0005-0000-0000-0000BA6C0000}"/>
    <cellStyle name="Note 6 2 2 2 2" xfId="26777" xr:uid="{00000000-0005-0000-0000-0000BB6C0000}"/>
    <cellStyle name="Note 6 2 2 2 3" xfId="16376" xr:uid="{00000000-0005-0000-0000-0000BC6C0000}"/>
    <cellStyle name="Note 6 2 2 3" xfId="5973" xr:uid="{00000000-0005-0000-0000-0000BD6C0000}"/>
    <cellStyle name="Note 6 2 2 3 2" xfId="23169" xr:uid="{00000000-0005-0000-0000-0000BE6C0000}"/>
    <cellStyle name="Note 6 2 2 4" xfId="20012" xr:uid="{00000000-0005-0000-0000-0000BF6C0000}"/>
    <cellStyle name="Note 6 2 2 5" xfId="12768" xr:uid="{00000000-0005-0000-0000-0000C06C0000}"/>
    <cellStyle name="Note 6 2 3" xfId="7972" xr:uid="{00000000-0005-0000-0000-0000C16C0000}"/>
    <cellStyle name="Note 6 2 3 2" xfId="25168" xr:uid="{00000000-0005-0000-0000-0000C26C0000}"/>
    <cellStyle name="Note 6 2 3 3" xfId="14767" xr:uid="{00000000-0005-0000-0000-0000C36C0000}"/>
    <cellStyle name="Note 6 2 4" xfId="4364" xr:uid="{00000000-0005-0000-0000-0000C46C0000}"/>
    <cellStyle name="Note 6 2 4 2" xfId="21560" xr:uid="{00000000-0005-0000-0000-0000C56C0000}"/>
    <cellStyle name="Note 6 2 5" xfId="18403" xr:uid="{00000000-0005-0000-0000-0000C66C0000}"/>
    <cellStyle name="Note 6 2 6" xfId="11159" xr:uid="{00000000-0005-0000-0000-0000C76C0000}"/>
    <cellStyle name="Note 6 3" xfId="1611" xr:uid="{00000000-0005-0000-0000-0000C86C0000}"/>
    <cellStyle name="Note 6 3 2" xfId="3212" xr:uid="{00000000-0005-0000-0000-0000C96C0000}"/>
    <cellStyle name="Note 6 3 2 2" xfId="9977" xr:uid="{00000000-0005-0000-0000-0000CA6C0000}"/>
    <cellStyle name="Note 6 3 2 2 2" xfId="27173" xr:uid="{00000000-0005-0000-0000-0000CB6C0000}"/>
    <cellStyle name="Note 6 3 2 2 3" xfId="16772" xr:uid="{00000000-0005-0000-0000-0000CC6C0000}"/>
    <cellStyle name="Note 6 3 2 3" xfId="6369" xr:uid="{00000000-0005-0000-0000-0000CD6C0000}"/>
    <cellStyle name="Note 6 3 2 3 2" xfId="23565" xr:uid="{00000000-0005-0000-0000-0000CE6C0000}"/>
    <cellStyle name="Note 6 3 2 4" xfId="20408" xr:uid="{00000000-0005-0000-0000-0000CF6C0000}"/>
    <cellStyle name="Note 6 3 2 5" xfId="13164" xr:uid="{00000000-0005-0000-0000-0000D06C0000}"/>
    <cellStyle name="Note 6 3 3" xfId="8380" xr:uid="{00000000-0005-0000-0000-0000D16C0000}"/>
    <cellStyle name="Note 6 3 3 2" xfId="25576" xr:uid="{00000000-0005-0000-0000-0000D26C0000}"/>
    <cellStyle name="Note 6 3 3 3" xfId="15175" xr:uid="{00000000-0005-0000-0000-0000D36C0000}"/>
    <cellStyle name="Note 6 3 4" xfId="4772" xr:uid="{00000000-0005-0000-0000-0000D46C0000}"/>
    <cellStyle name="Note 6 3 4 2" xfId="21968" xr:uid="{00000000-0005-0000-0000-0000D56C0000}"/>
    <cellStyle name="Note 6 3 5" xfId="18811" xr:uid="{00000000-0005-0000-0000-0000D66C0000}"/>
    <cellStyle name="Note 6 3 6" xfId="11567" xr:uid="{00000000-0005-0000-0000-0000D76C0000}"/>
    <cellStyle name="Note 6 4" xfId="2019" xr:uid="{00000000-0005-0000-0000-0000D86C0000}"/>
    <cellStyle name="Note 6 4 2" xfId="3608" xr:uid="{00000000-0005-0000-0000-0000D96C0000}"/>
    <cellStyle name="Note 6 4 2 2" xfId="10373" xr:uid="{00000000-0005-0000-0000-0000DA6C0000}"/>
    <cellStyle name="Note 6 4 2 2 2" xfId="27569" xr:uid="{00000000-0005-0000-0000-0000DB6C0000}"/>
    <cellStyle name="Note 6 4 2 2 3" xfId="17168" xr:uid="{00000000-0005-0000-0000-0000DC6C0000}"/>
    <cellStyle name="Note 6 4 2 3" xfId="6765" xr:uid="{00000000-0005-0000-0000-0000DD6C0000}"/>
    <cellStyle name="Note 6 4 2 3 2" xfId="23961" xr:uid="{00000000-0005-0000-0000-0000DE6C0000}"/>
    <cellStyle name="Note 6 4 2 4" xfId="20804" xr:uid="{00000000-0005-0000-0000-0000DF6C0000}"/>
    <cellStyle name="Note 6 4 2 5" xfId="13560" xr:uid="{00000000-0005-0000-0000-0000E06C0000}"/>
    <cellStyle name="Note 6 4 3" xfId="8788" xr:uid="{00000000-0005-0000-0000-0000E16C0000}"/>
    <cellStyle name="Note 6 4 3 2" xfId="25984" xr:uid="{00000000-0005-0000-0000-0000E26C0000}"/>
    <cellStyle name="Note 6 4 3 3" xfId="15583" xr:uid="{00000000-0005-0000-0000-0000E36C0000}"/>
    <cellStyle name="Note 6 4 4" xfId="5180" xr:uid="{00000000-0005-0000-0000-0000E46C0000}"/>
    <cellStyle name="Note 6 4 4 2" xfId="22376" xr:uid="{00000000-0005-0000-0000-0000E56C0000}"/>
    <cellStyle name="Note 6 4 5" xfId="19219" xr:uid="{00000000-0005-0000-0000-0000E66C0000}"/>
    <cellStyle name="Note 6 4 6" xfId="11975" xr:uid="{00000000-0005-0000-0000-0000E76C0000}"/>
    <cellStyle name="Note 6 5" xfId="2378" xr:uid="{00000000-0005-0000-0000-0000E86C0000}"/>
    <cellStyle name="Note 6 5 2" xfId="9144" xr:uid="{00000000-0005-0000-0000-0000E96C0000}"/>
    <cellStyle name="Note 6 5 2 2" xfId="26340" xr:uid="{00000000-0005-0000-0000-0000EA6C0000}"/>
    <cellStyle name="Note 6 5 2 3" xfId="15939" xr:uid="{00000000-0005-0000-0000-0000EB6C0000}"/>
    <cellStyle name="Note 6 5 3" xfId="5536" xr:uid="{00000000-0005-0000-0000-0000EC6C0000}"/>
    <cellStyle name="Note 6 5 3 2" xfId="22732" xr:uid="{00000000-0005-0000-0000-0000ED6C0000}"/>
    <cellStyle name="Note 6 5 4" xfId="19575" xr:uid="{00000000-0005-0000-0000-0000EE6C0000}"/>
    <cellStyle name="Note 6 5 5" xfId="12331" xr:uid="{00000000-0005-0000-0000-0000EF6C0000}"/>
    <cellStyle name="Note 6 6" xfId="795" xr:uid="{00000000-0005-0000-0000-0000F06C0000}"/>
    <cellStyle name="Note 6 6 2" xfId="7564" xr:uid="{00000000-0005-0000-0000-0000F16C0000}"/>
    <cellStyle name="Note 6 6 2 2" xfId="24760" xr:uid="{00000000-0005-0000-0000-0000F26C0000}"/>
    <cellStyle name="Note 6 6 3" xfId="17995" xr:uid="{00000000-0005-0000-0000-0000F36C0000}"/>
    <cellStyle name="Note 6 6 4" xfId="14359" xr:uid="{00000000-0005-0000-0000-0000F46C0000}"/>
    <cellStyle name="Note 6 7" xfId="7197" xr:uid="{00000000-0005-0000-0000-0000F56C0000}"/>
    <cellStyle name="Note 6 7 2" xfId="24393" xr:uid="{00000000-0005-0000-0000-0000F66C0000}"/>
    <cellStyle name="Note 6 7 3" xfId="13992" xr:uid="{00000000-0005-0000-0000-0000F76C0000}"/>
    <cellStyle name="Note 6 8" xfId="3956" xr:uid="{00000000-0005-0000-0000-0000F86C0000}"/>
    <cellStyle name="Note 6 8 2" xfId="21152" xr:uid="{00000000-0005-0000-0000-0000F96C0000}"/>
    <cellStyle name="Note 6 9" xfId="17628" xr:uid="{00000000-0005-0000-0000-0000FA6C0000}"/>
    <cellStyle name="Note 7" xfId="442" xr:uid="{00000000-0005-0000-0000-0000FB6C0000}"/>
    <cellStyle name="Note 7 10" xfId="27977" xr:uid="{00000000-0005-0000-0000-0000FC6C0000}"/>
    <cellStyle name="Note 7 11" xfId="10765" xr:uid="{00000000-0005-0000-0000-0000FD6C0000}"/>
    <cellStyle name="Note 7 2" xfId="1217" xr:uid="{00000000-0005-0000-0000-0000FE6C0000}"/>
    <cellStyle name="Note 7 2 2" xfId="2830" xr:uid="{00000000-0005-0000-0000-0000FF6C0000}"/>
    <cellStyle name="Note 7 2 2 2" xfId="9595" xr:uid="{00000000-0005-0000-0000-0000006D0000}"/>
    <cellStyle name="Note 7 2 2 2 2" xfId="26791" xr:uid="{00000000-0005-0000-0000-0000016D0000}"/>
    <cellStyle name="Note 7 2 2 2 3" xfId="16390" xr:uid="{00000000-0005-0000-0000-0000026D0000}"/>
    <cellStyle name="Note 7 2 2 3" xfId="5987" xr:uid="{00000000-0005-0000-0000-0000036D0000}"/>
    <cellStyle name="Note 7 2 2 3 2" xfId="23183" xr:uid="{00000000-0005-0000-0000-0000046D0000}"/>
    <cellStyle name="Note 7 2 2 4" xfId="20026" xr:uid="{00000000-0005-0000-0000-0000056D0000}"/>
    <cellStyle name="Note 7 2 2 5" xfId="12782" xr:uid="{00000000-0005-0000-0000-0000066D0000}"/>
    <cellStyle name="Note 7 2 3" xfId="7986" xr:uid="{00000000-0005-0000-0000-0000076D0000}"/>
    <cellStyle name="Note 7 2 3 2" xfId="25182" xr:uid="{00000000-0005-0000-0000-0000086D0000}"/>
    <cellStyle name="Note 7 2 3 3" xfId="14781" xr:uid="{00000000-0005-0000-0000-0000096D0000}"/>
    <cellStyle name="Note 7 2 4" xfId="4378" xr:uid="{00000000-0005-0000-0000-00000A6D0000}"/>
    <cellStyle name="Note 7 2 4 2" xfId="21574" xr:uid="{00000000-0005-0000-0000-00000B6D0000}"/>
    <cellStyle name="Note 7 2 5" xfId="18417" xr:uid="{00000000-0005-0000-0000-00000C6D0000}"/>
    <cellStyle name="Note 7 2 6" xfId="11173" xr:uid="{00000000-0005-0000-0000-00000D6D0000}"/>
    <cellStyle name="Note 7 3" xfId="1625" xr:uid="{00000000-0005-0000-0000-00000E6D0000}"/>
    <cellStyle name="Note 7 3 2" xfId="3226" xr:uid="{00000000-0005-0000-0000-00000F6D0000}"/>
    <cellStyle name="Note 7 3 2 2" xfId="9991" xr:uid="{00000000-0005-0000-0000-0000106D0000}"/>
    <cellStyle name="Note 7 3 2 2 2" xfId="27187" xr:uid="{00000000-0005-0000-0000-0000116D0000}"/>
    <cellStyle name="Note 7 3 2 2 3" xfId="16786" xr:uid="{00000000-0005-0000-0000-0000126D0000}"/>
    <cellStyle name="Note 7 3 2 3" xfId="6383" xr:uid="{00000000-0005-0000-0000-0000136D0000}"/>
    <cellStyle name="Note 7 3 2 3 2" xfId="23579" xr:uid="{00000000-0005-0000-0000-0000146D0000}"/>
    <cellStyle name="Note 7 3 2 4" xfId="20422" xr:uid="{00000000-0005-0000-0000-0000156D0000}"/>
    <cellStyle name="Note 7 3 2 5" xfId="13178" xr:uid="{00000000-0005-0000-0000-0000166D0000}"/>
    <cellStyle name="Note 7 3 3" xfId="8394" xr:uid="{00000000-0005-0000-0000-0000176D0000}"/>
    <cellStyle name="Note 7 3 3 2" xfId="25590" xr:uid="{00000000-0005-0000-0000-0000186D0000}"/>
    <cellStyle name="Note 7 3 3 3" xfId="15189" xr:uid="{00000000-0005-0000-0000-0000196D0000}"/>
    <cellStyle name="Note 7 3 4" xfId="4786" xr:uid="{00000000-0005-0000-0000-00001A6D0000}"/>
    <cellStyle name="Note 7 3 4 2" xfId="21982" xr:uid="{00000000-0005-0000-0000-00001B6D0000}"/>
    <cellStyle name="Note 7 3 5" xfId="18825" xr:uid="{00000000-0005-0000-0000-00001C6D0000}"/>
    <cellStyle name="Note 7 3 6" xfId="11581" xr:uid="{00000000-0005-0000-0000-00001D6D0000}"/>
    <cellStyle name="Note 7 4" xfId="2033" xr:uid="{00000000-0005-0000-0000-00001E6D0000}"/>
    <cellStyle name="Note 7 4 2" xfId="3622" xr:uid="{00000000-0005-0000-0000-00001F6D0000}"/>
    <cellStyle name="Note 7 4 2 2" xfId="10387" xr:uid="{00000000-0005-0000-0000-0000206D0000}"/>
    <cellStyle name="Note 7 4 2 2 2" xfId="27583" xr:uid="{00000000-0005-0000-0000-0000216D0000}"/>
    <cellStyle name="Note 7 4 2 2 3" xfId="17182" xr:uid="{00000000-0005-0000-0000-0000226D0000}"/>
    <cellStyle name="Note 7 4 2 3" xfId="6779" xr:uid="{00000000-0005-0000-0000-0000236D0000}"/>
    <cellStyle name="Note 7 4 2 3 2" xfId="23975" xr:uid="{00000000-0005-0000-0000-0000246D0000}"/>
    <cellStyle name="Note 7 4 2 4" xfId="20818" xr:uid="{00000000-0005-0000-0000-0000256D0000}"/>
    <cellStyle name="Note 7 4 2 5" xfId="13574" xr:uid="{00000000-0005-0000-0000-0000266D0000}"/>
    <cellStyle name="Note 7 4 3" xfId="8802" xr:uid="{00000000-0005-0000-0000-0000276D0000}"/>
    <cellStyle name="Note 7 4 3 2" xfId="25998" xr:uid="{00000000-0005-0000-0000-0000286D0000}"/>
    <cellStyle name="Note 7 4 3 3" xfId="15597" xr:uid="{00000000-0005-0000-0000-0000296D0000}"/>
    <cellStyle name="Note 7 4 4" xfId="5194" xr:uid="{00000000-0005-0000-0000-00002A6D0000}"/>
    <cellStyle name="Note 7 4 4 2" xfId="22390" xr:uid="{00000000-0005-0000-0000-00002B6D0000}"/>
    <cellStyle name="Note 7 4 5" xfId="19233" xr:uid="{00000000-0005-0000-0000-00002C6D0000}"/>
    <cellStyle name="Note 7 4 6" xfId="11989" xr:uid="{00000000-0005-0000-0000-00002D6D0000}"/>
    <cellStyle name="Note 7 5" xfId="2392" xr:uid="{00000000-0005-0000-0000-00002E6D0000}"/>
    <cellStyle name="Note 7 5 2" xfId="9158" xr:uid="{00000000-0005-0000-0000-00002F6D0000}"/>
    <cellStyle name="Note 7 5 2 2" xfId="26354" xr:uid="{00000000-0005-0000-0000-0000306D0000}"/>
    <cellStyle name="Note 7 5 2 3" xfId="15953" xr:uid="{00000000-0005-0000-0000-0000316D0000}"/>
    <cellStyle name="Note 7 5 3" xfId="5550" xr:uid="{00000000-0005-0000-0000-0000326D0000}"/>
    <cellStyle name="Note 7 5 3 2" xfId="22746" xr:uid="{00000000-0005-0000-0000-0000336D0000}"/>
    <cellStyle name="Note 7 5 4" xfId="19589" xr:uid="{00000000-0005-0000-0000-0000346D0000}"/>
    <cellStyle name="Note 7 5 5" xfId="12345" xr:uid="{00000000-0005-0000-0000-0000356D0000}"/>
    <cellStyle name="Note 7 6" xfId="809" xr:uid="{00000000-0005-0000-0000-0000366D0000}"/>
    <cellStyle name="Note 7 6 2" xfId="7578" xr:uid="{00000000-0005-0000-0000-0000376D0000}"/>
    <cellStyle name="Note 7 6 2 2" xfId="24774" xr:uid="{00000000-0005-0000-0000-0000386D0000}"/>
    <cellStyle name="Note 7 6 3" xfId="18009" xr:uid="{00000000-0005-0000-0000-0000396D0000}"/>
    <cellStyle name="Note 7 6 4" xfId="14373" xr:uid="{00000000-0005-0000-0000-00003A6D0000}"/>
    <cellStyle name="Note 7 7" xfId="7211" xr:uid="{00000000-0005-0000-0000-00003B6D0000}"/>
    <cellStyle name="Note 7 7 2" xfId="24407" xr:uid="{00000000-0005-0000-0000-00003C6D0000}"/>
    <cellStyle name="Note 7 7 3" xfId="14006" xr:uid="{00000000-0005-0000-0000-00003D6D0000}"/>
    <cellStyle name="Note 7 8" xfId="3970" xr:uid="{00000000-0005-0000-0000-00003E6D0000}"/>
    <cellStyle name="Note 7 8 2" xfId="21166" xr:uid="{00000000-0005-0000-0000-00003F6D0000}"/>
    <cellStyle name="Note 7 9" xfId="17642" xr:uid="{00000000-0005-0000-0000-0000406D0000}"/>
    <cellStyle name="Note 8" xfId="457" xr:uid="{00000000-0005-0000-0000-0000416D0000}"/>
    <cellStyle name="Note 8 2" xfId="2493" xr:uid="{00000000-0005-0000-0000-0000426D0000}"/>
    <cellStyle name="Note 8 2 2" xfId="9258" xr:uid="{00000000-0005-0000-0000-0000436D0000}"/>
    <cellStyle name="Note 8 2 2 2" xfId="26454" xr:uid="{00000000-0005-0000-0000-0000446D0000}"/>
    <cellStyle name="Note 8 2 2 3" xfId="16053" xr:uid="{00000000-0005-0000-0000-0000456D0000}"/>
    <cellStyle name="Note 8 2 3" xfId="5650" xr:uid="{00000000-0005-0000-0000-0000466D0000}"/>
    <cellStyle name="Note 8 2 3 2" xfId="22846" xr:uid="{00000000-0005-0000-0000-0000476D0000}"/>
    <cellStyle name="Note 8 2 4" xfId="19689" xr:uid="{00000000-0005-0000-0000-0000486D0000}"/>
    <cellStyle name="Note 8 2 5" xfId="12445" xr:uid="{00000000-0005-0000-0000-0000496D0000}"/>
    <cellStyle name="Note 8 3" xfId="2048" xr:uid="{00000000-0005-0000-0000-00004A6D0000}"/>
    <cellStyle name="Note 8 3 2" xfId="8817" xr:uid="{00000000-0005-0000-0000-00004B6D0000}"/>
    <cellStyle name="Note 8 3 2 2" xfId="26013" xr:uid="{00000000-0005-0000-0000-00004C6D0000}"/>
    <cellStyle name="Note 8 3 3" xfId="19248" xr:uid="{00000000-0005-0000-0000-00004D6D0000}"/>
    <cellStyle name="Note 8 3 4" xfId="15612" xr:uid="{00000000-0005-0000-0000-00004E6D0000}"/>
    <cellStyle name="Note 8 4" xfId="7226" xr:uid="{00000000-0005-0000-0000-00004F6D0000}"/>
    <cellStyle name="Note 8 4 2" xfId="24422" xr:uid="{00000000-0005-0000-0000-0000506D0000}"/>
    <cellStyle name="Note 8 4 3" xfId="14021" xr:uid="{00000000-0005-0000-0000-0000516D0000}"/>
    <cellStyle name="Note 8 5" xfId="5209" xr:uid="{00000000-0005-0000-0000-0000526D0000}"/>
    <cellStyle name="Note 8 5 2" xfId="22405" xr:uid="{00000000-0005-0000-0000-0000536D0000}"/>
    <cellStyle name="Note 8 6" xfId="17657" xr:uid="{00000000-0005-0000-0000-0000546D0000}"/>
    <cellStyle name="Note 8 7" xfId="12004" xr:uid="{00000000-0005-0000-0000-0000556D0000}"/>
    <cellStyle name="Note 9" xfId="471" xr:uid="{00000000-0005-0000-0000-0000566D0000}"/>
    <cellStyle name="Note 9 2" xfId="2507" xr:uid="{00000000-0005-0000-0000-0000576D0000}"/>
    <cellStyle name="Note 9 2 2" xfId="9272" xr:uid="{00000000-0005-0000-0000-0000586D0000}"/>
    <cellStyle name="Note 9 2 2 2" xfId="26468" xr:uid="{00000000-0005-0000-0000-0000596D0000}"/>
    <cellStyle name="Note 9 2 2 3" xfId="16067" xr:uid="{00000000-0005-0000-0000-00005A6D0000}"/>
    <cellStyle name="Note 9 2 3" xfId="5664" xr:uid="{00000000-0005-0000-0000-00005B6D0000}"/>
    <cellStyle name="Note 9 2 3 2" xfId="22860" xr:uid="{00000000-0005-0000-0000-00005C6D0000}"/>
    <cellStyle name="Note 9 2 4" xfId="19703" xr:uid="{00000000-0005-0000-0000-00005D6D0000}"/>
    <cellStyle name="Note 9 2 5" xfId="12459" xr:uid="{00000000-0005-0000-0000-00005E6D0000}"/>
    <cellStyle name="Note 9 3" xfId="2062" xr:uid="{00000000-0005-0000-0000-00005F6D0000}"/>
    <cellStyle name="Note 9 3 2" xfId="8831" xr:uid="{00000000-0005-0000-0000-0000606D0000}"/>
    <cellStyle name="Note 9 3 2 2" xfId="26027" xr:uid="{00000000-0005-0000-0000-0000616D0000}"/>
    <cellStyle name="Note 9 3 3" xfId="19262" xr:uid="{00000000-0005-0000-0000-0000626D0000}"/>
    <cellStyle name="Note 9 3 4" xfId="15626" xr:uid="{00000000-0005-0000-0000-0000636D0000}"/>
    <cellStyle name="Note 9 4" xfId="7240" xr:uid="{00000000-0005-0000-0000-0000646D0000}"/>
    <cellStyle name="Note 9 4 2" xfId="24436" xr:uid="{00000000-0005-0000-0000-0000656D0000}"/>
    <cellStyle name="Note 9 4 3" xfId="14035" xr:uid="{00000000-0005-0000-0000-0000666D0000}"/>
    <cellStyle name="Note 9 5" xfId="5223" xr:uid="{00000000-0005-0000-0000-0000676D0000}"/>
    <cellStyle name="Note 9 5 2" xfId="22419" xr:uid="{00000000-0005-0000-0000-0000686D0000}"/>
    <cellStyle name="Note 9 6" xfId="17671" xr:uid="{00000000-0005-0000-0000-0000696D0000}"/>
    <cellStyle name="Note 9 7" xfId="12018" xr:uid="{00000000-0005-0000-0000-00006A6D0000}"/>
    <cellStyle name="Output" xfId="17" builtinId="21" customBuiltin="1"/>
    <cellStyle name="Percent" xfId="6" builtinId="5"/>
    <cellStyle name="Percent 2" xfId="154" xr:uid="{00000000-0005-0000-0000-00006D6D0000}"/>
    <cellStyle name="Title" xfId="8" builtinId="15" customBuiltin="1"/>
    <cellStyle name="Total" xfId="23" builtinId="25" customBuiltin="1"/>
    <cellStyle name="Warning Text" xfId="2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53348307950534"/>
          <c:y val="8.9782938228978065E-2"/>
          <c:w val="0.79951826162795492"/>
          <c:h val="0.8155713924796834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TotalRunBiomass!$V$16:$V$29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cat>
          <c:val>
            <c:numRef>
              <c:f>TotalRunBiomass!$Z$16:$Z$29</c:f>
              <c:numCache>
                <c:formatCode>#,##0</c:formatCode>
                <c:ptCount val="14"/>
                <c:pt idx="0">
                  <c:v>401.77952211435456</c:v>
                </c:pt>
                <c:pt idx="1">
                  <c:v>13983.110792023739</c:v>
                </c:pt>
                <c:pt idx="2">
                  <c:v>5311.3821270050521</c:v>
                </c:pt>
                <c:pt idx="3">
                  <c:v>14940.87081489368</c:v>
                </c:pt>
                <c:pt idx="4">
                  <c:v>32209.510576264933</c:v>
                </c:pt>
                <c:pt idx="5">
                  <c:v>45001.154473211616</c:v>
                </c:pt>
                <c:pt idx="6">
                  <c:v>39739.355956637548</c:v>
                </c:pt>
                <c:pt idx="7">
                  <c:v>38162.221983228788</c:v>
                </c:pt>
                <c:pt idx="8">
                  <c:v>20385.21316315834</c:v>
                </c:pt>
                <c:pt idx="9">
                  <c:v>9354.7530366648698</c:v>
                </c:pt>
                <c:pt idx="10">
                  <c:v>2281.0885370132605</c:v>
                </c:pt>
                <c:pt idx="11">
                  <c:v>817.11030317328698</c:v>
                </c:pt>
                <c:pt idx="12">
                  <c:v>385.56917884620918</c:v>
                </c:pt>
                <c:pt idx="13">
                  <c:v>208.15953794202343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B-4A42-BD64-A797B5C5A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071744"/>
        <c:axId val="149116416"/>
      </c:barChart>
      <c:catAx>
        <c:axId val="149071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116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1164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Fish (x1,000)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0717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Togiak Herring Age Comp--Early &amp; Late Run (%N) </a:t>
            </a:r>
          </a:p>
        </c:rich>
      </c:tx>
      <c:layout>
        <c:manualLayout>
          <c:xMode val="edge"/>
          <c:yMode val="edge"/>
          <c:x val="0.18829244719861368"/>
          <c:y val="3.02561704727527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11435178964221"/>
          <c:y val="0.15128029128729281"/>
          <c:w val="0.84731642114047678"/>
          <c:h val="0.70519889630845634"/>
        </c:manualLayout>
      </c:layout>
      <c:barChart>
        <c:barDir val="col"/>
        <c:grouping val="clustered"/>
        <c:varyColors val="0"/>
        <c:ser>
          <c:idx val="1"/>
          <c:order val="0"/>
          <c:tx>
            <c:v>EarlyRun</c:v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TotalRunBiomass!$D$16:$D$29</c:f>
              <c:numCache>
                <c:formatCode>0.0%</c:formatCode>
                <c:ptCount val="14"/>
                <c:pt idx="0">
                  <c:v>1.0559662090813093E-3</c:v>
                </c:pt>
                <c:pt idx="1">
                  <c:v>5.385427666314678E-2</c:v>
                </c:pt>
                <c:pt idx="2">
                  <c:v>2.2175290390707498E-2</c:v>
                </c:pt>
                <c:pt idx="3">
                  <c:v>6.7581837381203796E-2</c:v>
                </c:pt>
                <c:pt idx="4">
                  <c:v>0.14994720168954592</c:v>
                </c:pt>
                <c:pt idx="5">
                  <c:v>0.20380147835269272</c:v>
                </c:pt>
                <c:pt idx="6">
                  <c:v>0.18162618796198521</c:v>
                </c:pt>
                <c:pt idx="7">
                  <c:v>0.17317845828933473</c:v>
                </c:pt>
                <c:pt idx="8">
                  <c:v>8.7645195353748678E-2</c:v>
                </c:pt>
                <c:pt idx="9">
                  <c:v>4.2238648363252376E-2</c:v>
                </c:pt>
                <c:pt idx="10">
                  <c:v>1.0559662090813094E-2</c:v>
                </c:pt>
                <c:pt idx="11">
                  <c:v>3.1678986272439284E-3</c:v>
                </c:pt>
                <c:pt idx="12">
                  <c:v>2.1119324181626186E-3</c:v>
                </c:pt>
                <c:pt idx="13">
                  <c:v>1.0559662090813093E-3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2-4F30-B0E6-A203D855AC5A}"/>
            </c:ext>
          </c:extLst>
        </c:ser>
        <c:ser>
          <c:idx val="2"/>
          <c:order val="1"/>
          <c:tx>
            <c:v>LateRun</c:v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TotalRunBiomass!$I$16:$I$29</c:f>
              <c:numCache>
                <c:formatCode>0.0%</c:formatCode>
                <c:ptCount val="14"/>
                <c:pt idx="0">
                  <c:v>6.392694063926941E-3</c:v>
                </c:pt>
                <c:pt idx="1">
                  <c:v>0.13972602739726028</c:v>
                </c:pt>
                <c:pt idx="2">
                  <c:v>3.0136986301369864E-2</c:v>
                </c:pt>
                <c:pt idx="3">
                  <c:v>4.9315068493150684E-2</c:v>
                </c:pt>
                <c:pt idx="4">
                  <c:v>8.9497716894977167E-2</c:v>
                </c:pt>
                <c:pt idx="5">
                  <c:v>0.18082191780821918</c:v>
                </c:pt>
                <c:pt idx="6">
                  <c:v>0.14703196347031963</c:v>
                </c:pt>
                <c:pt idx="7">
                  <c:v>0.17077625570776256</c:v>
                </c:pt>
                <c:pt idx="8">
                  <c:v>0.11780821917808219</c:v>
                </c:pt>
                <c:pt idx="9">
                  <c:v>5.1141552511415528E-2</c:v>
                </c:pt>
                <c:pt idx="10">
                  <c:v>9.1324200913242004E-3</c:v>
                </c:pt>
                <c:pt idx="11">
                  <c:v>6.392694063926941E-3</c:v>
                </c:pt>
                <c:pt idx="12">
                  <c:v>0</c:v>
                </c:pt>
                <c:pt idx="13">
                  <c:v>9.1324200913242006E-4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52-4F30-B0E6-A203D855A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488576"/>
        <c:axId val="150490496"/>
      </c:barChart>
      <c:catAx>
        <c:axId val="15048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323602149009352"/>
              <c:y val="0.919318707489354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490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0490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7157489790310508E-2"/>
              <c:y val="0.4887518157617473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4885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135961795389783"/>
          <c:y val="0.20946502827289182"/>
          <c:w val="0.17924007693984101"/>
          <c:h val="0.134988684609198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78218793385378"/>
          <c:y val="7.3698723052876836E-2"/>
          <c:w val="0.82753508318261615"/>
          <c:h val="0.831655734044480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TotalRunBiomass!$V$42:$V$55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cat>
          <c:val>
            <c:numRef>
              <c:f>TotalRunBiomass!$X$42:$X$55</c:f>
              <c:numCache>
                <c:formatCode>0.0%</c:formatCode>
                <c:ptCount val="14"/>
                <c:pt idx="0">
                  <c:v>1.2466007027898394E-3</c:v>
                </c:pt>
                <c:pt idx="1">
                  <c:v>3.2899751983594454E-2</c:v>
                </c:pt>
                <c:pt idx="2">
                  <c:v>1.659616272453E-2</c:v>
                </c:pt>
                <c:pt idx="3">
                  <c:v>5.4551722233896233E-2</c:v>
                </c:pt>
                <c:pt idx="4">
                  <c:v>0.12835270785753392</c:v>
                </c:pt>
                <c:pt idx="5">
                  <c:v>0.19921377112242369</c:v>
                </c:pt>
                <c:pt idx="6">
                  <c:v>0.1919952973512708</c:v>
                </c:pt>
                <c:pt idx="7">
                  <c:v>0.18639498874953397</c:v>
                </c:pt>
                <c:pt idx="8">
                  <c:v>0.11561329993726738</c:v>
                </c:pt>
                <c:pt idx="9">
                  <c:v>5.0672727244839892E-2</c:v>
                </c:pt>
                <c:pt idx="10">
                  <c:v>1.282760175651446E-2</c:v>
                </c:pt>
                <c:pt idx="11">
                  <c:v>5.9864442239172463E-3</c:v>
                </c:pt>
                <c:pt idx="12">
                  <c:v>2.174936692163633E-3</c:v>
                </c:pt>
                <c:pt idx="13">
                  <c:v>1.0368527531048066E-3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7-4226-88D8-272CA09AD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161536"/>
        <c:axId val="154163840"/>
      </c:barChart>
      <c:catAx>
        <c:axId val="15416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63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1638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Biomass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615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Togiak Herring Age Comp--Early &amp; Late Run (%Biomass) </a:t>
            </a:r>
          </a:p>
        </c:rich>
      </c:tx>
      <c:layout>
        <c:manualLayout>
          <c:xMode val="edge"/>
          <c:yMode val="edge"/>
          <c:x val="0.14990990990990991"/>
          <c:y val="3.016233160428407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81772418926404"/>
          <c:y val="0.15081206496519778"/>
          <c:w val="0.84888721130815115"/>
          <c:h val="0.7053364269141531"/>
        </c:manualLayout>
      </c:layout>
      <c:barChart>
        <c:barDir val="col"/>
        <c:grouping val="clustered"/>
        <c:varyColors val="0"/>
        <c:ser>
          <c:idx val="1"/>
          <c:order val="0"/>
          <c:tx>
            <c:v>EarlyRun</c:v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TotalRunBiomass!$D$42:$D$55</c:f>
              <c:numCache>
                <c:formatCode>0.0%</c:formatCode>
                <c:ptCount val="14"/>
                <c:pt idx="0">
                  <c:v>6.5078893887150909E-4</c:v>
                </c:pt>
                <c:pt idx="1">
                  <c:v>2.8126641244034467E-2</c:v>
                </c:pt>
                <c:pt idx="2">
                  <c:v>1.4568538350877992E-2</c:v>
                </c:pt>
                <c:pt idx="3">
                  <c:v>5.353880757198639E-2</c:v>
                </c:pt>
                <c:pt idx="4">
                  <c:v>0.13353161464160934</c:v>
                </c:pt>
                <c:pt idx="5">
                  <c:v>0.2004201584728155</c:v>
                </c:pt>
                <c:pt idx="6">
                  <c:v>0.19235950951065234</c:v>
                </c:pt>
                <c:pt idx="7">
                  <c:v>0.19489416116730976</c:v>
                </c:pt>
                <c:pt idx="8">
                  <c:v>0.10424611239239144</c:v>
                </c:pt>
                <c:pt idx="9">
                  <c:v>5.4449341218916265E-2</c:v>
                </c:pt>
                <c:pt idx="10">
                  <c:v>1.3717945790423127E-2</c:v>
                </c:pt>
                <c:pt idx="11">
                  <c:v>4.615463658575571E-3</c:v>
                </c:pt>
                <c:pt idx="12">
                  <c:v>2.9542392619825086E-3</c:v>
                </c:pt>
                <c:pt idx="13">
                  <c:v>1.9266777795538099E-3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37-4BE2-B88E-A10137A93F7A}"/>
            </c:ext>
          </c:extLst>
        </c:ser>
        <c:ser>
          <c:idx val="2"/>
          <c:order val="1"/>
          <c:tx>
            <c:v>LateRun</c:v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TotalRunBiomass!$I$42:$I$55</c:f>
              <c:numCache>
                <c:formatCode>0.0%</c:formatCode>
                <c:ptCount val="14"/>
                <c:pt idx="0">
                  <c:v>3.1046250537027161E-3</c:v>
                </c:pt>
                <c:pt idx="1">
                  <c:v>7.652671085375834E-2</c:v>
                </c:pt>
                <c:pt idx="2">
                  <c:v>1.8992523500849789E-2</c:v>
                </c:pt>
                <c:pt idx="3">
                  <c:v>4.0060201084592323E-2</c:v>
                </c:pt>
                <c:pt idx="4">
                  <c:v>8.431934675878755E-2</c:v>
                </c:pt>
                <c:pt idx="5">
                  <c:v>0.1829540142612803</c:v>
                </c:pt>
                <c:pt idx="6">
                  <c:v>0.16466401688224333</c:v>
                </c:pt>
                <c:pt idx="7">
                  <c:v>0.19514824652182003</c:v>
                </c:pt>
                <c:pt idx="8">
                  <c:v>0.14443666862113028</c:v>
                </c:pt>
                <c:pt idx="9">
                  <c:v>6.4621595112579894E-2</c:v>
                </c:pt>
                <c:pt idx="10">
                  <c:v>1.2967010994533809E-2</c:v>
                </c:pt>
                <c:pt idx="11">
                  <c:v>8.8356169935664801E-3</c:v>
                </c:pt>
                <c:pt idx="12">
                  <c:v>0</c:v>
                </c:pt>
                <c:pt idx="13">
                  <c:v>1.8292699402582596E-3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37-4BE2-B88E-A10137A93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941376"/>
        <c:axId val="165047296"/>
      </c:barChart>
      <c:catAx>
        <c:axId val="163941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378141921449328"/>
              <c:y val="0.91879339727083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5047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5047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7092099973989751E-2"/>
              <c:y val="0.489559279023772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9413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496781821191272"/>
          <c:y val="0.20881665858118506"/>
          <c:w val="0.17880816249320194"/>
          <c:h val="0.1345707852869102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Gillnet 2017 (%Biomass)</a:t>
            </a:r>
          </a:p>
        </c:rich>
      </c:tx>
      <c:layout>
        <c:manualLayout>
          <c:xMode val="edge"/>
          <c:yMode val="edge"/>
          <c:x val="0.25709174940089013"/>
          <c:y val="3.14410960410054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35637248315027"/>
          <c:y val="0.15982560013919292"/>
          <c:w val="0.84369541079372734"/>
          <c:h val="0.6917042366679838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'Gillnet Biomass'!$V$48:$V$59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'Gillnet Biomass'!$X$48:$X$59</c:f>
              <c:numCache>
                <c:formatCode>0.0000%</c:formatCode>
                <c:ptCount val="12"/>
                <c:pt idx="0">
                  <c:v>1.9061456941929603E-4</c:v>
                </c:pt>
                <c:pt idx="1">
                  <c:v>4.0796868516554232E-3</c:v>
                </c:pt>
                <c:pt idx="2">
                  <c:v>2.9322673200787408E-2</c:v>
                </c:pt>
                <c:pt idx="3">
                  <c:v>0.10812702609307684</c:v>
                </c:pt>
                <c:pt idx="4">
                  <c:v>0.2234915628614145</c:v>
                </c:pt>
                <c:pt idx="5">
                  <c:v>0.2354546572139759</c:v>
                </c:pt>
                <c:pt idx="6">
                  <c:v>0.21369552456769797</c:v>
                </c:pt>
                <c:pt idx="7">
                  <c:v>0.12689276601750515</c:v>
                </c:pt>
                <c:pt idx="8">
                  <c:v>4.4063501763317442E-2</c:v>
                </c:pt>
                <c:pt idx="9">
                  <c:v>7.4924275743971881E-3</c:v>
                </c:pt>
                <c:pt idx="10">
                  <c:v>3.8616920143222373E-3</c:v>
                </c:pt>
                <c:pt idx="11">
                  <c:v>3.3278672724308838E-3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B-45AB-91D0-4EF6DF176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239040"/>
        <c:axId val="167929728"/>
      </c:barChart>
      <c:catAx>
        <c:axId val="16723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3228859979459087"/>
              <c:y val="0.922272333759327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929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7929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8968009433603403E-2"/>
              <c:y val="0.49257726292067106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239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Gillnet 2017 (%Herring)</a:t>
            </a:r>
          </a:p>
        </c:rich>
      </c:tx>
      <c:layout>
        <c:manualLayout>
          <c:xMode val="edge"/>
          <c:yMode val="edge"/>
          <c:x val="0.29330181828537288"/>
          <c:y val="3.133171180827544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35637248315027"/>
          <c:y val="0.15926892950391644"/>
          <c:w val="0.84369541079372734"/>
          <c:h val="0.6919060052219315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'Gillnet Biomass'!$V$20:$V$31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'Gillnet Biomass'!$X$20:$X$31</c:f>
              <c:numCache>
                <c:formatCode>0.0%</c:formatCode>
                <c:ptCount val="12"/>
                <c:pt idx="0">
                  <c:v>4.5775699239465167E-4</c:v>
                </c:pt>
                <c:pt idx="1">
                  <c:v>4.398924198829814E-3</c:v>
                </c:pt>
                <c:pt idx="2">
                  <c:v>3.1194987397258029E-2</c:v>
                </c:pt>
                <c:pt idx="3">
                  <c:v>0.11655697926612575</c:v>
                </c:pt>
                <c:pt idx="4">
                  <c:v>0.23180850538662409</c:v>
                </c:pt>
                <c:pt idx="5">
                  <c:v>0.23627920376991873</c:v>
                </c:pt>
                <c:pt idx="6">
                  <c:v>0.20538831937490751</c:v>
                </c:pt>
                <c:pt idx="7">
                  <c:v>0.12156443976891525</c:v>
                </c:pt>
                <c:pt idx="8">
                  <c:v>4.0446234174693646E-2</c:v>
                </c:pt>
                <c:pt idx="9">
                  <c:v>6.4100818275609475E-3</c:v>
                </c:pt>
                <c:pt idx="10">
                  <c:v>3.2052882361197793E-3</c:v>
                </c:pt>
                <c:pt idx="11">
                  <c:v>2.2892796066518672E-3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52-45CD-9D43-3D1F6D172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766016"/>
        <c:axId val="117833728"/>
      </c:barChart>
      <c:catAx>
        <c:axId val="11776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32288590508465"/>
              <c:y val="0.92167099531406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833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7833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8968024566549427E-2"/>
              <c:y val="0.49086174437619384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7660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PurseSeine (%Biomass)</a:t>
            </a:r>
          </a:p>
        </c:rich>
      </c:tx>
      <c:layout>
        <c:manualLayout>
          <c:xMode val="edge"/>
          <c:yMode val="edge"/>
          <c:x val="0.24348281207117212"/>
          <c:y val="2.93912418842381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67398728978427"/>
          <c:y val="0.15325444272230149"/>
          <c:w val="0.86915971351577737"/>
          <c:h val="0.705390311708121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'PurseSeine Biomass'!$AG$42:$AG$56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</c:numCache>
            </c:numRef>
          </c:cat>
          <c:val>
            <c:numRef>
              <c:f>'PurseSeine Biomass'!$AI$42:$AI$56</c:f>
              <c:numCache>
                <c:formatCode>0.0%</c:formatCode>
                <c:ptCount val="15"/>
                <c:pt idx="0">
                  <c:v>4.9999187589317112E-4</c:v>
                </c:pt>
                <c:pt idx="1">
                  <c:v>1.5467424085396265E-2</c:v>
                </c:pt>
                <c:pt idx="2">
                  <c:v>2.0314352580056556E-2</c:v>
                </c:pt>
                <c:pt idx="3">
                  <c:v>7.5124786896869966E-2</c:v>
                </c:pt>
                <c:pt idx="4">
                  <c:v>0.16259905089010168</c:v>
                </c:pt>
                <c:pt idx="5">
                  <c:v>0.20996387605865507</c:v>
                </c:pt>
                <c:pt idx="6">
                  <c:v>0.19855353821365387</c:v>
                </c:pt>
                <c:pt idx="7">
                  <c:v>0.17250555802828965</c:v>
                </c:pt>
                <c:pt idx="8">
                  <c:v>9.2488421971667081E-2</c:v>
                </c:pt>
                <c:pt idx="9">
                  <c:v>3.594550108003474E-2</c:v>
                </c:pt>
                <c:pt idx="10">
                  <c:v>1.0177957836578285E-2</c:v>
                </c:pt>
                <c:pt idx="11">
                  <c:v>4.5712701898316726E-3</c:v>
                </c:pt>
                <c:pt idx="12">
                  <c:v>1.4207524238019197E-3</c:v>
                </c:pt>
                <c:pt idx="13">
                  <c:v>3.2055298962952301E-4</c:v>
                </c:pt>
                <c:pt idx="14">
                  <c:v>4.696487954061738E-5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A-4C69-8215-DECDA2E9A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944704"/>
        <c:axId val="117946624"/>
      </c:barChart>
      <c:catAx>
        <c:axId val="117944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533252931012242"/>
              <c:y val="0.921626080950407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946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7946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3610450755511228E-2"/>
              <c:y val="0.4933534466086478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9447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PurseSeine (%N)</a:t>
            </a:r>
          </a:p>
        </c:rich>
      </c:tx>
      <c:layout>
        <c:manualLayout>
          <c:xMode val="edge"/>
          <c:yMode val="edge"/>
          <c:x val="0.28649210268834735"/>
          <c:y val="3.16027125568581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84671674634769"/>
          <c:y val="0.15124153498871334"/>
          <c:w val="0.86986724342378374"/>
          <c:h val="0.6997742663656917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'PurseSeine Biomass'!$AG$16:$AG$28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cat>
          <c:val>
            <c:numRef>
              <c:f>'PurseSeine Biomass'!$AI$16:$AI$28</c:f>
              <c:numCache>
                <c:formatCode>0.0%</c:formatCode>
                <c:ptCount val="13"/>
                <c:pt idx="0">
                  <c:v>8.5453814930285703E-4</c:v>
                </c:pt>
                <c:pt idx="1">
                  <c:v>2.8165137449394601E-2</c:v>
                </c:pt>
                <c:pt idx="2">
                  <c:v>2.7523016589787386E-2</c:v>
                </c:pt>
                <c:pt idx="3">
                  <c:v>8.8830445535740168E-2</c:v>
                </c:pt>
                <c:pt idx="4">
                  <c:v>0.17691255238984735</c:v>
                </c:pt>
                <c:pt idx="5">
                  <c:v>0.2153332976489937</c:v>
                </c:pt>
                <c:pt idx="6">
                  <c:v>0.18582788924192192</c:v>
                </c:pt>
                <c:pt idx="7">
                  <c:v>0.15546985814824918</c:v>
                </c:pt>
                <c:pt idx="8">
                  <c:v>7.8863456346865049E-2</c:v>
                </c:pt>
                <c:pt idx="9">
                  <c:v>2.8870783296954836E-2</c:v>
                </c:pt>
                <c:pt idx="10">
                  <c:v>8.4269460113408599E-3</c:v>
                </c:pt>
                <c:pt idx="11">
                  <c:v>3.653041280501622E-3</c:v>
                </c:pt>
                <c:pt idx="12">
                  <c:v>1.0584050291257854E-3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16-422D-AD2C-99959943F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963008"/>
        <c:axId val="142692736"/>
      </c:barChart>
      <c:catAx>
        <c:axId val="117963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54829241019382"/>
              <c:y val="0.91873588199665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692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2692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3750640637375951E-2"/>
              <c:y val="0.487584708020096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9630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%Biomass</a:t>
            </a:r>
          </a:p>
        </c:rich>
      </c:tx>
      <c:layout>
        <c:manualLayout>
          <c:xMode val="edge"/>
          <c:yMode val="edge"/>
          <c:x val="0.44420910443519218"/>
          <c:y val="3.07167880165606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82443736777858"/>
          <c:y val="0.17406189756265394"/>
          <c:w val="0.85532527388934065"/>
          <c:h val="0.714677673521955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Table7!$M$29</c:f>
              <c:strCache>
                <c:ptCount val="1"/>
                <c:pt idx="0">
                  <c:v>Total Spawning Biomass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Table7!$M$35:$M$50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Table7!$O$35:$O$50</c:f>
              <c:numCache>
                <c:formatCode>0.0</c:formatCode>
                <c:ptCount val="16"/>
                <c:pt idx="0">
                  <c:v>3.2677799044283784</c:v>
                </c:pt>
                <c:pt idx="1">
                  <c:v>1.5723244948772772</c:v>
                </c:pt>
                <c:pt idx="2">
                  <c:v>5.3880512957410476</c:v>
                </c:pt>
                <c:pt idx="3">
                  <c:v>13.032366542732932</c:v>
                </c:pt>
                <c:pt idx="4">
                  <c:v>19.896864451664388</c:v>
                </c:pt>
                <c:pt idx="5">
                  <c:v>19.028995082758385</c:v>
                </c:pt>
                <c:pt idx="6">
                  <c:v>19.230018843506592</c:v>
                </c:pt>
                <c:pt idx="7">
                  <c:v>10.853071906460098</c:v>
                </c:pt>
                <c:pt idx="8">
                  <c:v>5.3481630921044632</c:v>
                </c:pt>
                <c:pt idx="9">
                  <c:v>1.334559542701468</c:v>
                </c:pt>
                <c:pt idx="10">
                  <c:v>0.51396995238339904</c:v>
                </c:pt>
                <c:pt idx="11">
                  <c:v>0.24547513821686714</c:v>
                </c:pt>
                <c:pt idx="12">
                  <c:v>0.17165000268557937</c:v>
                </c:pt>
                <c:pt idx="13">
                  <c:v>2.0342034875726958E-2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3-46EC-B108-D1B72A95E611}"/>
            </c:ext>
          </c:extLst>
        </c:ser>
        <c:ser>
          <c:idx val="1"/>
          <c:order val="1"/>
          <c:tx>
            <c:strRef>
              <c:f>Table7!$M$3</c:f>
              <c:strCache>
                <c:ptCount val="1"/>
                <c:pt idx="0">
                  <c:v>Harvest Post Peak Survey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Table7!$O$9:$O$24</c:f>
              <c:numCache>
                <c:formatCode>0.0</c:formatCode>
                <c:ptCount val="16"/>
                <c:pt idx="0">
                  <c:v>1.4874313326535802</c:v>
                </c:pt>
                <c:pt idx="1">
                  <c:v>1.9755901782552883</c:v>
                </c:pt>
                <c:pt idx="2">
                  <c:v>7.3317400149500527</c:v>
                </c:pt>
                <c:pt idx="3">
                  <c:v>16.059468658903729</c:v>
                </c:pt>
                <c:pt idx="4">
                  <c:v>21.097274712136155</c:v>
                </c:pt>
                <c:pt idx="5">
                  <c:v>20.059566349959262</c:v>
                </c:pt>
                <c:pt idx="6">
                  <c:v>17.469631272299043</c:v>
                </c:pt>
                <c:pt idx="7">
                  <c:v>9.3318821995850154</c:v>
                </c:pt>
                <c:pt idx="8">
                  <c:v>3.5489978818049677</c:v>
                </c:pt>
                <c:pt idx="9">
                  <c:v>0.97876758954629373</c:v>
                </c:pt>
                <c:pt idx="10">
                  <c:v>0.43959811749137223</c:v>
                </c:pt>
                <c:pt idx="11">
                  <c:v>0.13662725347407792</c:v>
                </c:pt>
                <c:pt idx="12">
                  <c:v>3.0826112862639296E-2</c:v>
                </c:pt>
                <c:pt idx="13">
                  <c:v>4.5163973637324419E-3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43-46EC-B108-D1B72A95E611}"/>
            </c:ext>
          </c:extLst>
        </c:ser>
        <c:ser>
          <c:idx val="2"/>
          <c:order val="2"/>
          <c:tx>
            <c:strRef>
              <c:f>Table7!$A$55</c:f>
              <c:strCache>
                <c:ptCount val="1"/>
                <c:pt idx="0">
                  <c:v>Escapementc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Table7!$C$61:$C$76</c:f>
              <c:numCache>
                <c:formatCode>0.0</c:formatCode>
                <c:ptCount val="16"/>
                <c:pt idx="0">
                  <c:v>3.6635286335614832</c:v>
                </c:pt>
                <c:pt idx="1">
                  <c:v>1.4826836884475871</c:v>
                </c:pt>
                <c:pt idx="2">
                  <c:v>4.9559941398266316</c:v>
                </c:pt>
                <c:pt idx="3">
                  <c:v>12.359480438054858</c:v>
                </c:pt>
                <c:pt idx="4">
                  <c:v>19.630028595724983</c:v>
                </c:pt>
                <c:pt idx="5">
                  <c:v>18.799912263954393</c:v>
                </c:pt>
                <c:pt idx="6">
                  <c:v>19.621330497377048</c:v>
                </c:pt>
                <c:pt idx="7">
                  <c:v>11.191212932779482</c:v>
                </c:pt>
                <c:pt idx="8">
                  <c:v>5.7480945194466502</c:v>
                </c:pt>
                <c:pt idx="9">
                  <c:v>1.4136475457640256</c:v>
                </c:pt>
                <c:pt idx="10">
                  <c:v>0.53050186057735238</c:v>
                </c:pt>
                <c:pt idx="11">
                  <c:v>0.26967063158187898</c:v>
                </c:pt>
                <c:pt idx="12">
                  <c:v>0.20295335322746319</c:v>
                </c:pt>
                <c:pt idx="13">
                  <c:v>2.3859871793948856E-2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43-46EC-B108-D1B72A95E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479168"/>
        <c:axId val="147481344"/>
      </c:barChart>
      <c:catAx>
        <c:axId val="147479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1166778674958624"/>
              <c:y val="0.911265223646207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81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481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5456174666064892E-2"/>
              <c:y val="0.516042346171163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7916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0115539060802115"/>
          <c:y val="0.22525659187998992"/>
          <c:w val="0.31115007439356707"/>
          <c:h val="0.226296309735476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%Herring</a:t>
            </a:r>
          </a:p>
        </c:rich>
      </c:tx>
      <c:layout>
        <c:manualLayout>
          <c:xMode val="edge"/>
          <c:yMode val="edge"/>
          <c:x val="0.47886818709930307"/>
          <c:y val="2.88297959294880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86804002750569"/>
          <c:y val="0.15262877224594165"/>
          <c:w val="0.85186841510504574"/>
          <c:h val="0.75127273449946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Table7!$M$29</c:f>
              <c:strCache>
                <c:ptCount val="1"/>
                <c:pt idx="0">
                  <c:v>Total Spawning Biomass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Table7!$M$35:$M$50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Table7!$Q$35:$Q$50</c:f>
              <c:numCache>
                <c:formatCode>0.0</c:formatCode>
                <c:ptCount val="16"/>
                <c:pt idx="0">
                  <c:v>6.2645397374103924</c:v>
                </c:pt>
                <c:pt idx="1">
                  <c:v>2.3795394951868865</c:v>
                </c:pt>
                <c:pt idx="2">
                  <c:v>6.6936234950528135</c:v>
                </c:pt>
                <c:pt idx="3">
                  <c:v>14.430105141028434</c:v>
                </c:pt>
                <c:pt idx="4">
                  <c:v>20.16085866870095</c:v>
                </c:pt>
                <c:pt idx="5">
                  <c:v>17.803533007223109</c:v>
                </c:pt>
                <c:pt idx="6">
                  <c:v>17.09696501998561</c:v>
                </c:pt>
                <c:pt idx="7">
                  <c:v>9.1327301782541728</c:v>
                </c:pt>
                <c:pt idx="8">
                  <c:v>4.1910003434483345</c:v>
                </c:pt>
                <c:pt idx="9">
                  <c:v>1.0219449732760615</c:v>
                </c:pt>
                <c:pt idx="10">
                  <c:v>0.3660716159809298</c:v>
                </c:pt>
                <c:pt idx="11">
                  <c:v>0.17273791778726191</c:v>
                </c:pt>
                <c:pt idx="12">
                  <c:v>9.3257052493829526E-2</c:v>
                </c:pt>
                <c:pt idx="13">
                  <c:v>1.3093079597211052E-2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33-432B-BF70-A2D08E0894FC}"/>
            </c:ext>
          </c:extLst>
        </c:ser>
        <c:ser>
          <c:idx val="1"/>
          <c:order val="1"/>
          <c:tx>
            <c:strRef>
              <c:f>Table7!$M$3</c:f>
              <c:strCache>
                <c:ptCount val="1"/>
                <c:pt idx="0">
                  <c:v>Harvest Post Peak Survey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Table7!$M$35:$M$50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Table7!$Q$9:$Q$24</c:f>
              <c:numCache>
                <c:formatCode>0.0</c:formatCode>
                <c:ptCount val="16"/>
                <c:pt idx="0">
                  <c:v>2.7171372392765525</c:v>
                </c:pt>
                <c:pt idx="1">
                  <c:v>2.6750129810068231</c:v>
                </c:pt>
                <c:pt idx="2">
                  <c:v>8.6687305135131432</c:v>
                </c:pt>
                <c:pt idx="3">
                  <c:v>17.483311756137844</c:v>
                </c:pt>
                <c:pt idx="4">
                  <c:v>21.625912777630372</c:v>
                </c:pt>
                <c:pt idx="5">
                  <c:v>18.819121788817039</c:v>
                </c:pt>
                <c:pt idx="6">
                  <c:v>15.771499287284227</c:v>
                </c:pt>
                <c:pt idx="7">
                  <c:v>8.0045316297811997</c:v>
                </c:pt>
                <c:pt idx="8">
                  <c:v>2.8645008557382665</c:v>
                </c:pt>
                <c:pt idx="9">
                  <c:v>0.81296137332642138</c:v>
                </c:pt>
                <c:pt idx="10">
                  <c:v>0.35241491427831856</c:v>
                </c:pt>
                <c:pt idx="11">
                  <c:v>0.10210607791431427</c:v>
                </c:pt>
                <c:pt idx="12">
                  <c:v>1.7314475264184618E-2</c:v>
                </c:pt>
                <c:pt idx="13">
                  <c:v>3.0056260830028996E-3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33-432B-BF70-A2D08E0894FC}"/>
            </c:ext>
          </c:extLst>
        </c:ser>
        <c:ser>
          <c:idx val="2"/>
          <c:order val="2"/>
          <c:tx>
            <c:strRef>
              <c:f>Table7!$A$55</c:f>
              <c:strCache>
                <c:ptCount val="1"/>
                <c:pt idx="0">
                  <c:v>Escapementc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Table7!$M$35:$M$50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Table7!$E$61:$E$76</c:f>
              <c:numCache>
                <c:formatCode>0.0</c:formatCode>
                <c:ptCount val="16"/>
                <c:pt idx="0">
                  <c:v>7.0216726202264947</c:v>
                </c:pt>
                <c:pt idx="1">
                  <c:v>2.3164756922402918</c:v>
                </c:pt>
                <c:pt idx="2">
                  <c:v>6.2720704089443524</c:v>
                </c:pt>
                <c:pt idx="3">
                  <c:v>13.778449985588065</c:v>
                </c:pt>
                <c:pt idx="4">
                  <c:v>19.848167723267256</c:v>
                </c:pt>
                <c:pt idx="5">
                  <c:v>17.586772810891173</c:v>
                </c:pt>
                <c:pt idx="6">
                  <c:v>17.379863194580146</c:v>
                </c:pt>
                <c:pt idx="7">
                  <c:v>9.3735250189421571</c:v>
                </c:pt>
                <c:pt idx="8">
                  <c:v>4.4741191555121924</c:v>
                </c:pt>
                <c:pt idx="9">
                  <c:v>1.0665489773535228</c:v>
                </c:pt>
                <c:pt idx="10">
                  <c:v>0.36898640727830789</c:v>
                </c:pt>
                <c:pt idx="11">
                  <c:v>0.18781308576432204</c:v>
                </c:pt>
                <c:pt idx="12">
                  <c:v>0.1094657072649229</c:v>
                </c:pt>
                <c:pt idx="13">
                  <c:v>1.5246075419789314E-2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33-432B-BF70-A2D08E089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495552"/>
        <c:axId val="147501824"/>
      </c:barChart>
      <c:catAx>
        <c:axId val="147495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1333689330757215"/>
              <c:y val="0.924251968503937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501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501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7082471657750552E-2"/>
              <c:y val="0.5155460498233540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955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1372540735830785"/>
          <c:y val="0.21198448809815792"/>
          <c:w val="0.35620532169833996"/>
          <c:h val="0.309728349100754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12" Type="http://schemas.openxmlformats.org/officeDocument/2006/relationships/image" Target="../media/image10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image" Target="../media/image4.png"/><Relationship Id="rId11" Type="http://schemas.openxmlformats.org/officeDocument/2006/relationships/image" Target="../media/image9.png"/><Relationship Id="rId5" Type="http://schemas.openxmlformats.org/officeDocument/2006/relationships/image" Target="../media/image3.png"/><Relationship Id="rId10" Type="http://schemas.openxmlformats.org/officeDocument/2006/relationships/image" Target="../media/image8.png"/><Relationship Id="rId4" Type="http://schemas.openxmlformats.org/officeDocument/2006/relationships/image" Target="../media/image2.png"/><Relationship Id="rId9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50800</xdr:colOff>
      <xdr:row>3</xdr:row>
      <xdr:rowOff>132715</xdr:rowOff>
    </xdr:from>
    <xdr:to>
      <xdr:col>33</xdr:col>
      <xdr:colOff>401320</xdr:colOff>
      <xdr:row>28</xdr:row>
      <xdr:rowOff>56515</xdr:rowOff>
    </xdr:to>
    <xdr:graphicFrame macro="">
      <xdr:nvGraphicFramePr>
        <xdr:cNvPr id="2106" name="Chart 1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554355</xdr:colOff>
      <xdr:row>3</xdr:row>
      <xdr:rowOff>179070</xdr:rowOff>
    </xdr:from>
    <xdr:to>
      <xdr:col>41</xdr:col>
      <xdr:colOff>107315</xdr:colOff>
      <xdr:row>28</xdr:row>
      <xdr:rowOff>81280</xdr:rowOff>
    </xdr:to>
    <xdr:graphicFrame macro="">
      <xdr:nvGraphicFramePr>
        <xdr:cNvPr id="2107" name="Chart 51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599440</xdr:colOff>
      <xdr:row>30</xdr:row>
      <xdr:rowOff>40640</xdr:rowOff>
    </xdr:from>
    <xdr:to>
      <xdr:col>33</xdr:col>
      <xdr:colOff>238125</xdr:colOff>
      <xdr:row>53</xdr:row>
      <xdr:rowOff>154940</xdr:rowOff>
    </xdr:to>
    <xdr:graphicFrame macro="">
      <xdr:nvGraphicFramePr>
        <xdr:cNvPr id="2108" name="Chart 52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132080</xdr:colOff>
      <xdr:row>31</xdr:row>
      <xdr:rowOff>60960</xdr:rowOff>
    </xdr:from>
    <xdr:to>
      <xdr:col>40</xdr:col>
      <xdr:colOff>446405</xdr:colOff>
      <xdr:row>54</xdr:row>
      <xdr:rowOff>184785</xdr:rowOff>
    </xdr:to>
    <xdr:graphicFrame macro="">
      <xdr:nvGraphicFramePr>
        <xdr:cNvPr id="2109" name="Chart 53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203835</xdr:colOff>
      <xdr:row>35</xdr:row>
      <xdr:rowOff>29210</xdr:rowOff>
    </xdr:from>
    <xdr:to>
      <xdr:col>37</xdr:col>
      <xdr:colOff>575310</xdr:colOff>
      <xdr:row>61</xdr:row>
      <xdr:rowOff>180975</xdr:rowOff>
    </xdr:to>
    <xdr:graphicFrame macro="">
      <xdr:nvGraphicFramePr>
        <xdr:cNvPr id="3121" name="Chart 1">
          <a:extLst>
            <a:ext uri="{FF2B5EF4-FFF2-40B4-BE49-F238E27FC236}">
              <a16:creationId xmlns:a16="http://schemas.microsoft.com/office/drawing/2014/main" id="{00000000-0008-0000-0100-000031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40640</xdr:colOff>
      <xdr:row>8</xdr:row>
      <xdr:rowOff>132080</xdr:rowOff>
    </xdr:from>
    <xdr:to>
      <xdr:col>37</xdr:col>
      <xdr:colOff>421640</xdr:colOff>
      <xdr:row>34</xdr:row>
      <xdr:rowOff>53340</xdr:rowOff>
    </xdr:to>
    <xdr:graphicFrame macro="">
      <xdr:nvGraphicFramePr>
        <xdr:cNvPr id="3122" name="Chart 46">
          <a:extLst>
            <a:ext uri="{FF2B5EF4-FFF2-40B4-BE49-F238E27FC236}">
              <a16:creationId xmlns:a16="http://schemas.microsoft.com/office/drawing/2014/main" id="{00000000-0008-0000-0100-000032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317499</xdr:colOff>
      <xdr:row>15</xdr:row>
      <xdr:rowOff>10584</xdr:rowOff>
    </xdr:from>
    <xdr:to>
      <xdr:col>2</xdr:col>
      <xdr:colOff>698499</xdr:colOff>
      <xdr:row>16</xdr:row>
      <xdr:rowOff>1059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207FCE-338C-4ED3-A79E-D689F40EC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166" y="2487084"/>
          <a:ext cx="381000" cy="18097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2</xdr:col>
      <xdr:colOff>52916</xdr:colOff>
      <xdr:row>41</xdr:row>
      <xdr:rowOff>10584</xdr:rowOff>
    </xdr:from>
    <xdr:to>
      <xdr:col>3</xdr:col>
      <xdr:colOff>37041</xdr:colOff>
      <xdr:row>42</xdr:row>
      <xdr:rowOff>1059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D7B92B-F374-47C0-951B-F047F1929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583" y="6868584"/>
          <a:ext cx="978958" cy="18097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3</xdr:col>
      <xdr:colOff>84667</xdr:colOff>
      <xdr:row>37</xdr:row>
      <xdr:rowOff>148168</xdr:rowOff>
    </xdr:from>
    <xdr:to>
      <xdr:col>5</xdr:col>
      <xdr:colOff>67733</xdr:colOff>
      <xdr:row>39</xdr:row>
      <xdr:rowOff>157693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4797607-3FDB-4573-8363-DE2CEEC0F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1167" y="7196668"/>
          <a:ext cx="1464733" cy="3905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5</xdr:col>
      <xdr:colOff>158750</xdr:colOff>
      <xdr:row>39</xdr:row>
      <xdr:rowOff>158750</xdr:rowOff>
    </xdr:from>
    <xdr:to>
      <xdr:col>7</xdr:col>
      <xdr:colOff>473076</xdr:colOff>
      <xdr:row>41</xdr:row>
      <xdr:rowOff>82550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E0BFF33-796D-4673-85CB-1CE5FF180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6917" y="7207250"/>
          <a:ext cx="1795992" cy="304800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3</xdr:col>
      <xdr:colOff>10583</xdr:colOff>
      <xdr:row>11</xdr:row>
      <xdr:rowOff>169332</xdr:rowOff>
    </xdr:from>
    <xdr:to>
      <xdr:col>3</xdr:col>
      <xdr:colOff>734483</xdr:colOff>
      <xdr:row>13</xdr:row>
      <xdr:rowOff>150282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6FF9426-336B-427B-8F96-EB71C687D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7083" y="2264832"/>
          <a:ext cx="723900" cy="361950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4</xdr:col>
      <xdr:colOff>148167</xdr:colOff>
      <xdr:row>11</xdr:row>
      <xdr:rowOff>158750</xdr:rowOff>
    </xdr:from>
    <xdr:to>
      <xdr:col>8</xdr:col>
      <xdr:colOff>614892</xdr:colOff>
      <xdr:row>13</xdr:row>
      <xdr:rowOff>82550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9357F07-1F70-4032-8840-115F9D29C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2254250"/>
          <a:ext cx="3430059" cy="304800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22</xdr:col>
      <xdr:colOff>95250</xdr:colOff>
      <xdr:row>11</xdr:row>
      <xdr:rowOff>63500</xdr:rowOff>
    </xdr:from>
    <xdr:to>
      <xdr:col>22</xdr:col>
      <xdr:colOff>733425</xdr:colOff>
      <xdr:row>13</xdr:row>
      <xdr:rowOff>187325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F229EC5-9238-4133-8A6A-F7924DB21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00500" y="2159000"/>
          <a:ext cx="638175" cy="5048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23</xdr:col>
      <xdr:colOff>592668</xdr:colOff>
      <xdr:row>6</xdr:row>
      <xdr:rowOff>137583</xdr:rowOff>
    </xdr:from>
    <xdr:to>
      <xdr:col>29</xdr:col>
      <xdr:colOff>99484</xdr:colOff>
      <xdr:row>9</xdr:row>
      <xdr:rowOff>70908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AA675D6-3052-4165-8856-7040D17F9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38751" y="1280583"/>
          <a:ext cx="4057650" cy="5048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24</xdr:col>
      <xdr:colOff>137583</xdr:colOff>
      <xdr:row>35</xdr:row>
      <xdr:rowOff>169333</xdr:rowOff>
    </xdr:from>
    <xdr:to>
      <xdr:col>30</xdr:col>
      <xdr:colOff>185209</xdr:colOff>
      <xdr:row>39</xdr:row>
      <xdr:rowOff>159808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B960783-AA33-4E07-A453-189A5D040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24500" y="6836833"/>
          <a:ext cx="4598459" cy="75247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24</xdr:col>
      <xdr:colOff>476249</xdr:colOff>
      <xdr:row>10</xdr:row>
      <xdr:rowOff>10584</xdr:rowOff>
    </xdr:from>
    <xdr:to>
      <xdr:col>24</xdr:col>
      <xdr:colOff>497416</xdr:colOff>
      <xdr:row>13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AB7DC14-BF63-44FD-B35C-134016153ABF}"/>
            </a:ext>
          </a:extLst>
        </xdr:cNvPr>
        <xdr:cNvCxnSpPr/>
      </xdr:nvCxnSpPr>
      <xdr:spPr>
        <a:xfrm flipV="1">
          <a:off x="18563166" y="1915584"/>
          <a:ext cx="21167" cy="65616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444500</xdr:colOff>
      <xdr:row>32</xdr:row>
      <xdr:rowOff>190499</xdr:rowOff>
    </xdr:from>
    <xdr:to>
      <xdr:col>24</xdr:col>
      <xdr:colOff>52916</xdr:colOff>
      <xdr:row>36</xdr:row>
      <xdr:rowOff>148166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CA7296C-2DEF-472A-9CCA-ABFF679BF1FC}"/>
            </a:ext>
          </a:extLst>
        </xdr:cNvPr>
        <xdr:cNvCxnSpPr/>
      </xdr:nvCxnSpPr>
      <xdr:spPr>
        <a:xfrm>
          <a:off x="17790583" y="6286499"/>
          <a:ext cx="349250" cy="71966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497417</xdr:colOff>
      <xdr:row>42</xdr:row>
      <xdr:rowOff>1</xdr:rowOff>
    </xdr:from>
    <xdr:to>
      <xdr:col>5</xdr:col>
      <xdr:colOff>380999</xdr:colOff>
      <xdr:row>46</xdr:row>
      <xdr:rowOff>127000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446FFBC-3CCF-4B76-A40E-44FF0A9773D5}"/>
            </a:ext>
          </a:extLst>
        </xdr:cNvPr>
        <xdr:cNvCxnSpPr/>
      </xdr:nvCxnSpPr>
      <xdr:spPr>
        <a:xfrm flipV="1">
          <a:off x="3714750" y="8001001"/>
          <a:ext cx="624416" cy="88899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39</xdr:row>
      <xdr:rowOff>116418</xdr:rowOff>
    </xdr:from>
    <xdr:to>
      <xdr:col>3</xdr:col>
      <xdr:colOff>518583</xdr:colOff>
      <xdr:row>45</xdr:row>
      <xdr:rowOff>21167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CD0238A-F68E-42A7-9DF9-C38036EE0105}"/>
            </a:ext>
          </a:extLst>
        </xdr:cNvPr>
        <xdr:cNvCxnSpPr/>
      </xdr:nvCxnSpPr>
      <xdr:spPr>
        <a:xfrm flipV="1">
          <a:off x="2762250" y="7545918"/>
          <a:ext cx="232833" cy="104774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105833</xdr:colOff>
      <xdr:row>13</xdr:row>
      <xdr:rowOff>137584</xdr:rowOff>
    </xdr:from>
    <xdr:to>
      <xdr:col>5</xdr:col>
      <xdr:colOff>380999</xdr:colOff>
      <xdr:row>16</xdr:row>
      <xdr:rowOff>179917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BE93434-1259-48F3-B8CC-251820AE76A7}"/>
            </a:ext>
          </a:extLst>
        </xdr:cNvPr>
        <xdr:cNvCxnSpPr/>
      </xdr:nvCxnSpPr>
      <xdr:spPr>
        <a:xfrm flipV="1">
          <a:off x="4064000" y="2614084"/>
          <a:ext cx="275166" cy="61383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211667</xdr:colOff>
      <xdr:row>65</xdr:row>
      <xdr:rowOff>105833</xdr:rowOff>
    </xdr:from>
    <xdr:to>
      <xdr:col>27</xdr:col>
      <xdr:colOff>325967</xdr:colOff>
      <xdr:row>68</xdr:row>
      <xdr:rowOff>39158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F76C44E-9194-4D07-A7BF-09CFED2A1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8584" y="12488333"/>
          <a:ext cx="2442633" cy="50482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24</xdr:col>
      <xdr:colOff>497416</xdr:colOff>
      <xdr:row>59</xdr:row>
      <xdr:rowOff>169333</xdr:rowOff>
    </xdr:from>
    <xdr:to>
      <xdr:col>25</xdr:col>
      <xdr:colOff>328083</xdr:colOff>
      <xdr:row>64</xdr:row>
      <xdr:rowOff>105833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4372A2C-0C52-426F-8EDC-BDB92A7D14E6}"/>
            </a:ext>
          </a:extLst>
        </xdr:cNvPr>
        <xdr:cNvCxnSpPr/>
      </xdr:nvCxnSpPr>
      <xdr:spPr>
        <a:xfrm>
          <a:off x="18584333" y="11408833"/>
          <a:ext cx="571500" cy="889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10583</xdr:colOff>
      <xdr:row>65</xdr:row>
      <xdr:rowOff>137584</xdr:rowOff>
    </xdr:from>
    <xdr:to>
      <xdr:col>23</xdr:col>
      <xdr:colOff>620183</xdr:colOff>
      <xdr:row>69</xdr:row>
      <xdr:rowOff>128059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657533F8-3F9E-4F90-B6A3-61F9FA1C7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4166" y="12520084"/>
          <a:ext cx="2832100" cy="752475"/>
        </a:xfrm>
        <a:prstGeom prst="rect">
          <a:avLst/>
        </a:prstGeom>
        <a:solidFill>
          <a:srgbClr val="FFFF00"/>
        </a:solidFill>
      </xdr:spPr>
    </xdr:pic>
    <xdr:clientData/>
  </xdr:twoCellAnchor>
  <xdr:twoCellAnchor>
    <xdr:from>
      <xdr:col>22</xdr:col>
      <xdr:colOff>370417</xdr:colOff>
      <xdr:row>60</xdr:row>
      <xdr:rowOff>179917</xdr:rowOff>
    </xdr:from>
    <xdr:to>
      <xdr:col>23</xdr:col>
      <xdr:colOff>508000</xdr:colOff>
      <xdr:row>65</xdr:row>
      <xdr:rowOff>137584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DA6E7E7-F24E-4DDE-9DFE-E82DBC196616}"/>
            </a:ext>
          </a:extLst>
        </xdr:cNvPr>
        <xdr:cNvCxnSpPr/>
      </xdr:nvCxnSpPr>
      <xdr:spPr>
        <a:xfrm flipH="1">
          <a:off x="16975667" y="11609917"/>
          <a:ext cx="878416" cy="91016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307975</xdr:colOff>
      <xdr:row>31</xdr:row>
      <xdr:rowOff>102235</xdr:rowOff>
    </xdr:from>
    <xdr:to>
      <xdr:col>60</xdr:col>
      <xdr:colOff>317500</xdr:colOff>
      <xdr:row>61</xdr:row>
      <xdr:rowOff>33020</xdr:rowOff>
    </xdr:to>
    <xdr:graphicFrame macro="">
      <xdr:nvGraphicFramePr>
        <xdr:cNvPr id="1453" name="Chart 7">
          <a:extLst>
            <a:ext uri="{FF2B5EF4-FFF2-40B4-BE49-F238E27FC236}">
              <a16:creationId xmlns:a16="http://schemas.microsoft.com/office/drawing/2014/main" id="{00000000-0008-0000-0200-0000AD0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</xdr:col>
      <xdr:colOff>363220</xdr:colOff>
      <xdr:row>3</xdr:row>
      <xdr:rowOff>22225</xdr:rowOff>
    </xdr:from>
    <xdr:to>
      <xdr:col>60</xdr:col>
      <xdr:colOff>401320</xdr:colOff>
      <xdr:row>30</xdr:row>
      <xdr:rowOff>38100</xdr:rowOff>
    </xdr:to>
    <xdr:graphicFrame macro="">
      <xdr:nvGraphicFramePr>
        <xdr:cNvPr id="1454" name="Chart 420">
          <a:extLst>
            <a:ext uri="{FF2B5EF4-FFF2-40B4-BE49-F238E27FC236}">
              <a16:creationId xmlns:a16="http://schemas.microsoft.com/office/drawing/2014/main" id="{00000000-0008-0000-0200-0000AE0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0</xdr:row>
      <xdr:rowOff>28575</xdr:rowOff>
    </xdr:from>
    <xdr:to>
      <xdr:col>28</xdr:col>
      <xdr:colOff>400050</xdr:colOff>
      <xdr:row>27</xdr:row>
      <xdr:rowOff>47625</xdr:rowOff>
    </xdr:to>
    <xdr:graphicFrame macro="">
      <xdr:nvGraphicFramePr>
        <xdr:cNvPr id="6149" name="Chart 1">
          <a:extLst>
            <a:ext uri="{FF2B5EF4-FFF2-40B4-BE49-F238E27FC236}">
              <a16:creationId xmlns:a16="http://schemas.microsoft.com/office/drawing/2014/main" id="{00000000-0008-0000-0600-000005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533400</xdr:colOff>
      <xdr:row>28</xdr:row>
      <xdr:rowOff>63500</xdr:rowOff>
    </xdr:from>
    <xdr:to>
      <xdr:col>28</xdr:col>
      <xdr:colOff>539750</xdr:colOff>
      <xdr:row>59</xdr:row>
      <xdr:rowOff>66675</xdr:rowOff>
    </xdr:to>
    <xdr:graphicFrame macro="">
      <xdr:nvGraphicFramePr>
        <xdr:cNvPr id="6150" name="Chart 2">
          <a:extLst>
            <a:ext uri="{FF2B5EF4-FFF2-40B4-BE49-F238E27FC236}">
              <a16:creationId xmlns:a16="http://schemas.microsoft.com/office/drawing/2014/main" id="{00000000-0008-0000-0600-000006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search\2001BBay\01Herring\01hawl\01yrbyag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huck/Bristol%20Bay/Togiak%20Herring/2006%20Togiak/06%20Herring%20C&amp;E/2005ResidualsFo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Harvest"/>
      <sheetName val="PurseSeine"/>
      <sheetName val="Gillnet"/>
      <sheetName val="AerialSurvey(1)"/>
      <sheetName val="AerialSurvey(2)"/>
      <sheetName val="TOTHRV"/>
      <sheetName val="01ComHarvest"/>
      <sheetName val="01TotRun"/>
      <sheetName val="01TotRunPercent"/>
      <sheetName val="91DUTTOG"/>
      <sheetName val="Template"/>
    </sheetNames>
    <sheetDataSet>
      <sheetData sheetId="0">
        <row r="11">
          <cell r="O11">
            <v>0</v>
          </cell>
        </row>
        <row r="12">
          <cell r="O12">
            <v>9.6466940237864389E-3</v>
          </cell>
        </row>
        <row r="13">
          <cell r="O13">
            <v>7.0135104388148461E-2</v>
          </cell>
        </row>
        <row r="14">
          <cell r="O14">
            <v>2.6125586999123596E-2</v>
          </cell>
        </row>
        <row r="15">
          <cell r="O15">
            <v>3.5664512078253059E-2</v>
          </cell>
        </row>
        <row r="16">
          <cell r="O16">
            <v>0.34566128540236424</v>
          </cell>
        </row>
        <row r="17">
          <cell r="O17">
            <v>0.11071659752093616</v>
          </cell>
        </row>
        <row r="18">
          <cell r="O18">
            <v>0.14464324693193994</v>
          </cell>
        </row>
        <row r="19">
          <cell r="O19">
            <v>8.1620899048279391E-2</v>
          </cell>
        </row>
        <row r="20">
          <cell r="O20">
            <v>7.8172840933457818E-2</v>
          </cell>
        </row>
        <row r="21">
          <cell r="O21">
            <v>5.3238353640804911E-2</v>
          </cell>
        </row>
        <row r="22">
          <cell r="O22">
            <v>3.2503743975431383E-2</v>
          </cell>
        </row>
        <row r="23">
          <cell r="O23">
            <v>7.7264988433513393E-3</v>
          </cell>
        </row>
        <row r="24">
          <cell r="O24">
            <v>2.4769360906100719E-3</v>
          </cell>
        </row>
        <row r="25">
          <cell r="O25">
            <v>1.3837916499425597E-3</v>
          </cell>
        </row>
        <row r="26">
          <cell r="O26">
            <v>2.839084735706183E-4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 vs Est"/>
      <sheetName val="Seine Residuals"/>
      <sheetName val="Total Run Residuals"/>
      <sheetName val="Observed AgeComp"/>
      <sheetName val="BioFit"/>
      <sheetName val="VectorData"/>
      <sheetName val="MatrixData"/>
      <sheetName val="VectorData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Q8">
            <v>0.20420420420420418</v>
          </cell>
          <cell r="R8">
            <v>0.49849849849849842</v>
          </cell>
          <cell r="S8">
            <v>0.27627627627627621</v>
          </cell>
          <cell r="T8">
            <v>1.2012012012012012E-2</v>
          </cell>
          <cell r="U8">
            <v>3.003003003003003E-3</v>
          </cell>
          <cell r="V8">
            <v>6.006006006006006E-3</v>
          </cell>
        </row>
        <row r="9">
          <cell r="Q9">
            <v>9.3252809911187076E-2</v>
          </cell>
          <cell r="R9">
            <v>0.58882028540951403</v>
          </cell>
          <cell r="S9">
            <v>0.24493096371466164</v>
          </cell>
          <cell r="T9">
            <v>6.3452394517634833E-2</v>
          </cell>
          <cell r="U9">
            <v>6.657847498947665E-3</v>
          </cell>
          <cell r="V9">
            <v>2.8856989480548116E-3</v>
          </cell>
        </row>
        <row r="10">
          <cell r="Q10">
            <v>1.2933968686181076E-2</v>
          </cell>
          <cell r="R10">
            <v>1.6413281900007563E-2</v>
          </cell>
          <cell r="S10">
            <v>0.61568716435973081</v>
          </cell>
          <cell r="T10">
            <v>0.30428863172226001</v>
          </cell>
          <cell r="U10">
            <v>4.4625973829513652E-2</v>
          </cell>
          <cell r="V10">
            <v>3.9331366764995077E-3</v>
          </cell>
          <cell r="W10">
            <v>2.1178428258074276E-3</v>
          </cell>
        </row>
        <row r="11">
          <cell r="Q11">
            <v>0.6160714285714286</v>
          </cell>
          <cell r="R11">
            <v>0.1100498338870432</v>
          </cell>
          <cell r="S11">
            <v>2.1698504983388704E-2</v>
          </cell>
          <cell r="T11">
            <v>0.18106312292358803</v>
          </cell>
          <cell r="U11">
            <v>5.7828073089701004E-2</v>
          </cell>
          <cell r="V11">
            <v>1.0589700996677741E-2</v>
          </cell>
          <cell r="W11">
            <v>7.2674418604651162E-4</v>
          </cell>
          <cell r="X11">
            <v>1.9725913621262458E-3</v>
          </cell>
        </row>
        <row r="12">
          <cell r="Q12">
            <v>0.21900172359210665</v>
          </cell>
          <cell r="R12">
            <v>0.66759295086003734</v>
          </cell>
          <cell r="S12">
            <v>4.0346125435294949E-2</v>
          </cell>
          <cell r="T12">
            <v>7.3868233142213946E-4</v>
          </cell>
          <cell r="U12">
            <v>3.6863765872876292E-2</v>
          </cell>
          <cell r="V12">
            <v>1.7904252699708047E-2</v>
          </cell>
          <cell r="W12">
            <v>7.4219986633367336E-3</v>
          </cell>
          <cell r="X12">
            <v>0</v>
          </cell>
          <cell r="Y12">
            <v>1.0130500545217911E-2</v>
          </cell>
        </row>
        <row r="13">
          <cell r="Q13">
            <v>1.537672988211174E-3</v>
          </cell>
          <cell r="R13">
            <v>0.37821060424853359</v>
          </cell>
          <cell r="S13">
            <v>0.47827325018509032</v>
          </cell>
          <cell r="T13">
            <v>2.1641323537786892E-2</v>
          </cell>
          <cell r="U13">
            <v>1.4807221367959453E-2</v>
          </cell>
          <cell r="V13">
            <v>8.3376046471894769E-2</v>
          </cell>
          <cell r="W13">
            <v>1.7199157127399056E-2</v>
          </cell>
          <cell r="X13">
            <v>3.9865595990660066E-3</v>
          </cell>
          <cell r="Y13">
            <v>0</v>
          </cell>
          <cell r="Z13">
            <v>9.681644740588874E-4</v>
          </cell>
        </row>
        <row r="14">
          <cell r="Q14">
            <v>4.9161559700989961E-3</v>
          </cell>
          <cell r="R14">
            <v>6.9499629604687183E-2</v>
          </cell>
          <cell r="S14">
            <v>0.34500639773722136</v>
          </cell>
          <cell r="T14">
            <v>0.43861539497609264</v>
          </cell>
          <cell r="U14">
            <v>4.9767661121961071E-2</v>
          </cell>
          <cell r="V14">
            <v>6.0610142097110915E-2</v>
          </cell>
          <cell r="W14">
            <v>2.828473297865176E-2</v>
          </cell>
          <cell r="X14">
            <v>2.761128695535053E-3</v>
          </cell>
          <cell r="Y14">
            <v>5.3875681864098588E-4</v>
          </cell>
          <cell r="Z14">
            <v>0</v>
          </cell>
          <cell r="AA14">
            <v>0</v>
          </cell>
        </row>
        <row r="15">
          <cell r="Q15">
            <v>4.9566294919454763E-4</v>
          </cell>
          <cell r="R15">
            <v>7.1045022717885157E-3</v>
          </cell>
          <cell r="S15">
            <v>0.10235439900867409</v>
          </cell>
          <cell r="T15">
            <v>0.41272201569599337</v>
          </cell>
          <cell r="U15">
            <v>0.38339529120198257</v>
          </cell>
          <cell r="V15">
            <v>5.625774473358116E-2</v>
          </cell>
          <cell r="W15">
            <v>2.5030978934324655E-2</v>
          </cell>
          <cell r="X15">
            <v>1.2143742255266416E-2</v>
          </cell>
          <cell r="Y15">
            <v>4.9566294919454763E-4</v>
          </cell>
          <cell r="Z15">
            <v>0</v>
          </cell>
          <cell r="AA15">
            <v>0</v>
          </cell>
          <cell r="AB15">
            <v>0</v>
          </cell>
        </row>
        <row r="16">
          <cell r="Q16">
            <v>0</v>
          </cell>
          <cell r="R16">
            <v>2.2361835800234265E-3</v>
          </cell>
          <cell r="S16">
            <v>2.4704504312639756E-2</v>
          </cell>
          <cell r="T16">
            <v>0.19295069747630708</v>
          </cell>
          <cell r="U16">
            <v>0.49227984240229999</v>
          </cell>
          <cell r="V16">
            <v>0.24810989245021825</v>
          </cell>
          <cell r="W16">
            <v>2.4810989245021824E-2</v>
          </cell>
          <cell r="X16">
            <v>1.490789053348951E-2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</row>
        <row r="17">
          <cell r="Q17">
            <v>0</v>
          </cell>
          <cell r="R17">
            <v>4.4991001799640074E-4</v>
          </cell>
          <cell r="S17">
            <v>7.5884823035392915E-2</v>
          </cell>
          <cell r="T17">
            <v>9.8230353929214156E-2</v>
          </cell>
          <cell r="U17">
            <v>0.3075884823035393</v>
          </cell>
          <cell r="V17">
            <v>0.37867426514697056</v>
          </cell>
          <cell r="W17">
            <v>0.10527894421115776</v>
          </cell>
          <cell r="X17">
            <v>2.2345530893821235E-2</v>
          </cell>
          <cell r="Y17">
            <v>1.1547690461907617E-2</v>
          </cell>
          <cell r="Z17">
            <v>0</v>
          </cell>
          <cell r="AA17">
            <v>0</v>
          </cell>
          <cell r="AB17">
            <v>0</v>
          </cell>
        </row>
        <row r="18">
          <cell r="Q18">
            <v>0</v>
          </cell>
          <cell r="R18">
            <v>0</v>
          </cell>
          <cell r="S18">
            <v>2.7384755819260618E-3</v>
          </cell>
          <cell r="T18">
            <v>0.12574167047010501</v>
          </cell>
          <cell r="U18">
            <v>6.7092651757188509E-2</v>
          </cell>
          <cell r="V18">
            <v>0.23185759926973992</v>
          </cell>
          <cell r="W18">
            <v>0.41624828845276141</v>
          </cell>
          <cell r="X18">
            <v>0.12288909173893202</v>
          </cell>
          <cell r="Y18">
            <v>2.7955271565495213E-2</v>
          </cell>
          <cell r="Z18">
            <v>2.7384755819260618E-3</v>
          </cell>
          <cell r="AA18">
            <v>2.7384755819260618E-3</v>
          </cell>
          <cell r="AB18">
            <v>0</v>
          </cell>
        </row>
        <row r="19">
          <cell r="Q19">
            <v>0</v>
          </cell>
          <cell r="R19">
            <v>5.3771254178171775E-3</v>
          </cell>
          <cell r="S19">
            <v>8.9812527248946367E-2</v>
          </cell>
          <cell r="T19">
            <v>5.6241825316087776E-2</v>
          </cell>
          <cell r="U19">
            <v>0.24603981979363465</v>
          </cell>
          <cell r="V19">
            <v>8.094753669524779E-2</v>
          </cell>
          <cell r="W19">
            <v>0.15491934311873273</v>
          </cell>
          <cell r="X19">
            <v>0.21741026013660805</v>
          </cell>
          <cell r="Y19">
            <v>0.12672576660369131</v>
          </cell>
          <cell r="Z19">
            <v>6.5397471297776481E-3</v>
          </cell>
          <cell r="AA19">
            <v>1.1044906263624473E-2</v>
          </cell>
          <cell r="AB19">
            <v>4.9411422758320013E-3</v>
          </cell>
        </row>
        <row r="20">
          <cell r="Q20">
            <v>0</v>
          </cell>
          <cell r="R20">
            <v>3.0659057645875489E-3</v>
          </cell>
          <cell r="S20">
            <v>6.4586519878521903E-2</v>
          </cell>
          <cell r="T20">
            <v>0.14836120163342964</v>
          </cell>
          <cell r="U20">
            <v>5.0775203912038845E-2</v>
          </cell>
          <cell r="V20">
            <v>0.18565470876455253</v>
          </cell>
          <cell r="W20">
            <v>5.9619846498028713E-2</v>
          </cell>
          <cell r="X20">
            <v>0.15476859530747658</v>
          </cell>
          <cell r="Y20">
            <v>0.20706396061700985</v>
          </cell>
          <cell r="Z20">
            <v>9.8083543667149137E-2</v>
          </cell>
          <cell r="AA20">
            <v>1.4814010643789777E-2</v>
          </cell>
          <cell r="AB20">
            <v>1.3206503313415423E-2</v>
          </cell>
        </row>
        <row r="21">
          <cell r="Q21">
            <v>3.8877203031685149E-3</v>
          </cell>
          <cell r="R21">
            <v>0</v>
          </cell>
          <cell r="S21">
            <v>5.7479654140861411E-3</v>
          </cell>
          <cell r="T21">
            <v>0.13244359336394279</v>
          </cell>
          <cell r="U21">
            <v>0.24296902401282192</v>
          </cell>
          <cell r="V21">
            <v>6.2500915399119145E-2</v>
          </cell>
          <cell r="W21">
            <v>0.13777220838402982</v>
          </cell>
          <cell r="X21">
            <v>8.2802288366232685E-2</v>
          </cell>
          <cell r="Y21">
            <v>0.14043360830237817</v>
          </cell>
          <cell r="Z21">
            <v>0.15103765092247684</v>
          </cell>
          <cell r="AA21">
            <v>3.5057270517952752E-2</v>
          </cell>
          <cell r="AB21">
            <v>5.3477550137912338E-3</v>
          </cell>
        </row>
        <row r="22">
          <cell r="Q22">
            <v>4.3166709833376501E-4</v>
          </cell>
          <cell r="R22">
            <v>4.1181041181041177E-2</v>
          </cell>
          <cell r="S22">
            <v>8.2880082880082886E-3</v>
          </cell>
          <cell r="T22">
            <v>4.1008374341707669E-2</v>
          </cell>
          <cell r="U22">
            <v>0.28610895277561943</v>
          </cell>
          <cell r="V22">
            <v>0.27514460847794181</v>
          </cell>
          <cell r="W22">
            <v>3.3238366571699908E-2</v>
          </cell>
          <cell r="X22">
            <v>9.7297763964430628E-2</v>
          </cell>
          <cell r="Y22">
            <v>5.2059052059052056E-2</v>
          </cell>
          <cell r="Z22">
            <v>5.4908054908054907E-2</v>
          </cell>
          <cell r="AA22">
            <v>7.4937408270741607E-2</v>
          </cell>
          <cell r="AB22">
            <v>3.5396702063368729E-2</v>
          </cell>
        </row>
        <row r="23">
          <cell r="Q23">
            <v>0</v>
          </cell>
          <cell r="R23">
            <v>2.2131533511222726E-2</v>
          </cell>
          <cell r="S23">
            <v>0.12038926385182859</v>
          </cell>
          <cell r="T23">
            <v>2.8409982734264635E-2</v>
          </cell>
          <cell r="U23">
            <v>3.9711191335740068E-2</v>
          </cell>
          <cell r="V23">
            <v>0.22727986187411708</v>
          </cell>
          <cell r="W23">
            <v>0.19730026683409194</v>
          </cell>
          <cell r="X23">
            <v>7.4085700831894516E-2</v>
          </cell>
          <cell r="Y23">
            <v>9.5746350651389103E-2</v>
          </cell>
          <cell r="Z23">
            <v>5.8703500235441838E-2</v>
          </cell>
          <cell r="AA23">
            <v>4.1280803641500545E-2</v>
          </cell>
          <cell r="AB23">
            <v>9.4961544498508854E-2</v>
          </cell>
        </row>
        <row r="24">
          <cell r="Q24">
            <v>0</v>
          </cell>
          <cell r="R24">
            <v>9.1419313776543443E-3</v>
          </cell>
          <cell r="S24">
            <v>7.0821038014233645E-2</v>
          </cell>
          <cell r="T24">
            <v>0.18092923682231096</v>
          </cell>
          <cell r="U24">
            <v>3.3501128276340914E-2</v>
          </cell>
          <cell r="V24">
            <v>0.10004050222762254</v>
          </cell>
          <cell r="W24">
            <v>0.21061158363710009</v>
          </cell>
          <cell r="X24">
            <v>0.14893247700052076</v>
          </cell>
          <cell r="Y24">
            <v>5.618237574495169E-2</v>
          </cell>
          <cell r="Z24">
            <v>5.2942197535150157E-2</v>
          </cell>
          <cell r="AA24">
            <v>2.7252213157437945E-2</v>
          </cell>
          <cell r="AB24">
            <v>0.1096453162066771</v>
          </cell>
        </row>
        <row r="25">
          <cell r="Q25">
            <v>0</v>
          </cell>
          <cell r="R25">
            <v>4.1818427087548906E-3</v>
          </cell>
          <cell r="S25">
            <v>0</v>
          </cell>
          <cell r="T25">
            <v>1.9762579252664239E-2</v>
          </cell>
          <cell r="U25">
            <v>0.16167543504653986</v>
          </cell>
          <cell r="V25">
            <v>4.3976797517874013E-2</v>
          </cell>
          <cell r="W25">
            <v>6.8393363010926758E-2</v>
          </cell>
          <cell r="X25">
            <v>0.1594496155402671</v>
          </cell>
          <cell r="Y25">
            <v>0.16909483340078243</v>
          </cell>
          <cell r="Z25">
            <v>0.12282476730068799</v>
          </cell>
          <cell r="AA25">
            <v>7.6554701200593558E-2</v>
          </cell>
          <cell r="AB25">
            <v>0.17408606502090923</v>
          </cell>
        </row>
        <row r="26">
          <cell r="Q26">
            <v>0</v>
          </cell>
          <cell r="R26">
            <v>0</v>
          </cell>
          <cell r="S26">
            <v>1.4711782800588471E-3</v>
          </cell>
          <cell r="T26">
            <v>1.4711782800588472E-2</v>
          </cell>
          <cell r="U26">
            <v>0.11314698408452588</v>
          </cell>
          <cell r="V26">
            <v>0.27597967099103921</v>
          </cell>
          <cell r="W26">
            <v>0.13815701484552628</v>
          </cell>
          <cell r="X26">
            <v>9.4757255583790306E-2</v>
          </cell>
          <cell r="Y26">
            <v>8.9942490303597702E-2</v>
          </cell>
          <cell r="Z26">
            <v>0.12491641032499667</v>
          </cell>
          <cell r="AA26">
            <v>7.4695733582987839E-2</v>
          </cell>
          <cell r="AB26">
            <v>7.2221479202888864E-2</v>
          </cell>
        </row>
        <row r="27">
          <cell r="Q27">
            <v>2.6086520292302805E-3</v>
          </cell>
          <cell r="R27">
            <v>4.6821959499005038E-3</v>
          </cell>
          <cell r="S27">
            <v>1.1789100516713768E-2</v>
          </cell>
          <cell r="T27">
            <v>3.4614805772478725E-2</v>
          </cell>
          <cell r="U27">
            <v>4.8076119128442667E-2</v>
          </cell>
          <cell r="V27">
            <v>0.23218675272988751</v>
          </cell>
          <cell r="W27">
            <v>0.22725372485409945</v>
          </cell>
          <cell r="X27">
            <v>0.17232153308473103</v>
          </cell>
          <cell r="Y27">
            <v>5.3678032139930776E-2</v>
          </cell>
          <cell r="Z27">
            <v>6.5634353940569559E-2</v>
          </cell>
          <cell r="AA27">
            <v>7.3828196852895447E-2</v>
          </cell>
          <cell r="AB27">
            <v>7.3326533001120395E-2</v>
          </cell>
        </row>
        <row r="28">
          <cell r="Q28">
            <v>0</v>
          </cell>
          <cell r="R28">
            <v>3.923956430552736E-3</v>
          </cell>
          <cell r="S28">
            <v>1.752249509505446E-2</v>
          </cell>
          <cell r="T28">
            <v>0.11900412691969417</v>
          </cell>
          <cell r="U28">
            <v>0.12001894323794059</v>
          </cell>
          <cell r="V28">
            <v>0.12015425208037343</v>
          </cell>
          <cell r="W28">
            <v>0.1425478655030106</v>
          </cell>
          <cell r="X28">
            <v>0.21317908125295984</v>
          </cell>
          <cell r="Y28">
            <v>0.15655233069481089</v>
          </cell>
          <cell r="Z28">
            <v>5.4529463500439745E-2</v>
          </cell>
          <cell r="AA28">
            <v>2.442324605912996E-2</v>
          </cell>
          <cell r="AB28">
            <v>2.8144239226033416E-2</v>
          </cell>
        </row>
        <row r="29">
          <cell r="Q29">
            <v>0</v>
          </cell>
          <cell r="R29">
            <v>0</v>
          </cell>
          <cell r="S29">
            <v>2.4934934094534462E-2</v>
          </cell>
          <cell r="T29">
            <v>4.1558223490890778E-2</v>
          </cell>
          <cell r="U29">
            <v>0.13575686340357654</v>
          </cell>
          <cell r="V29">
            <v>0.13298631517085049</v>
          </cell>
          <cell r="W29">
            <v>0.11913357400722023</v>
          </cell>
          <cell r="X29">
            <v>0.18831332381831919</v>
          </cell>
          <cell r="Y29">
            <v>0.18831332381831919</v>
          </cell>
          <cell r="Z29">
            <v>0.11082192930904207</v>
          </cell>
          <cell r="AA29">
            <v>3.0476030559986569E-2</v>
          </cell>
          <cell r="AB29">
            <v>2.7705482327260517E-2</v>
          </cell>
        </row>
        <row r="30">
          <cell r="Q30">
            <v>3.7527762885808378E-3</v>
          </cell>
          <cell r="R30">
            <v>6.1269816956421841E-4</v>
          </cell>
          <cell r="S30">
            <v>6.2035689668377119E-3</v>
          </cell>
          <cell r="T30">
            <v>0.15692731867963544</v>
          </cell>
          <cell r="U30">
            <v>0.15485946235735618</v>
          </cell>
          <cell r="V30">
            <v>0.16918128207091981</v>
          </cell>
          <cell r="W30">
            <v>9.1981312705828294E-2</v>
          </cell>
          <cell r="X30">
            <v>0.17101937657961247</v>
          </cell>
          <cell r="Y30">
            <v>8.0493222026499195E-2</v>
          </cell>
          <cell r="Z30">
            <v>8.9377345485180365E-2</v>
          </cell>
          <cell r="AA30">
            <v>4.8939266293941949E-2</v>
          </cell>
          <cell r="AB30">
            <v>2.66523703760435E-2</v>
          </cell>
        </row>
        <row r="31">
          <cell r="Q31">
            <v>0</v>
          </cell>
          <cell r="R31">
            <v>2.5051091040938756E-3</v>
          </cell>
          <cell r="S31">
            <v>3.8235875799327579E-3</v>
          </cell>
          <cell r="T31">
            <v>4.1532071988924779E-2</v>
          </cell>
          <cell r="U31">
            <v>0.48796888390797022</v>
          </cell>
          <cell r="V31">
            <v>0.12901311886083461</v>
          </cell>
          <cell r="W31">
            <v>0.15696486254861888</v>
          </cell>
          <cell r="X31">
            <v>7.5351044894192101E-2</v>
          </cell>
          <cell r="Y31">
            <v>6.6319467334695764E-2</v>
          </cell>
          <cell r="Z31">
            <v>2.3073373327180433E-2</v>
          </cell>
          <cell r="AA31">
            <v>1.1075219197046609E-2</v>
          </cell>
          <cell r="AB31">
            <v>2.3732612565099871E-3</v>
          </cell>
        </row>
        <row r="32">
          <cell r="Q32">
            <v>0</v>
          </cell>
          <cell r="R32">
            <v>7.6200152400304789E-3</v>
          </cell>
          <cell r="S32">
            <v>6.0790788248243154E-2</v>
          </cell>
          <cell r="T32">
            <v>5.8081449496232319E-2</v>
          </cell>
          <cell r="U32">
            <v>0.13580560494454322</v>
          </cell>
          <cell r="V32">
            <v>0.36728473456946908</v>
          </cell>
          <cell r="W32">
            <v>0.15299297265261194</v>
          </cell>
          <cell r="X32">
            <v>0.10219287105240876</v>
          </cell>
          <cell r="Y32">
            <v>5.9605452544238408E-2</v>
          </cell>
          <cell r="Z32">
            <v>2.455338244009821E-2</v>
          </cell>
          <cell r="AA32">
            <v>2.5146050292100579E-2</v>
          </cell>
          <cell r="AB32">
            <v>5.9266785200237067E-3</v>
          </cell>
        </row>
        <row r="33">
          <cell r="Q33">
            <v>0</v>
          </cell>
          <cell r="R33">
            <v>2.1868379689742364E-3</v>
          </cell>
          <cell r="S33">
            <v>9.8544385976901516E-2</v>
          </cell>
          <cell r="T33">
            <v>0.31804824711269047</v>
          </cell>
          <cell r="U33">
            <v>0.10558327068953734</v>
          </cell>
          <cell r="V33">
            <v>0.12123282990500922</v>
          </cell>
          <cell r="W33">
            <v>0.17986742294813093</v>
          </cell>
          <cell r="X33">
            <v>6.9432105514931994E-2</v>
          </cell>
          <cell r="Y33">
            <v>5.2484111255381667E-2</v>
          </cell>
          <cell r="Z33">
            <v>3.3622633772978881E-2</v>
          </cell>
          <cell r="AA33">
            <v>1.093418984487118E-2</v>
          </cell>
          <cell r="AB33">
            <v>8.063965010592495E-3</v>
          </cell>
        </row>
        <row r="34">
          <cell r="Q34">
            <v>0</v>
          </cell>
          <cell r="R34">
            <v>0</v>
          </cell>
          <cell r="S34">
            <v>9.7827109397046353E-3</v>
          </cell>
          <cell r="T34">
            <v>0.13347756561000845</v>
          </cell>
          <cell r="U34">
            <v>0.27128209952027083</v>
          </cell>
          <cell r="V34">
            <v>0.13084375881854951</v>
          </cell>
          <cell r="W34">
            <v>0.1774997648386793</v>
          </cell>
          <cell r="X34">
            <v>9.5757689775185756E-2</v>
          </cell>
          <cell r="Y34">
            <v>0.11052582071300911</v>
          </cell>
          <cell r="Z34">
            <v>3.4145423760699831E-2</v>
          </cell>
          <cell r="AA34">
            <v>2.1634841501269868E-2</v>
          </cell>
          <cell r="AB34">
            <v>1.5050324522622517E-2</v>
          </cell>
        </row>
        <row r="43">
          <cell r="B43">
            <v>4</v>
          </cell>
        </row>
        <row r="44">
          <cell r="A44">
            <v>1978</v>
          </cell>
          <cell r="B44">
            <v>0.69465648854961826</v>
          </cell>
          <cell r="C44">
            <v>0.22476675148430869</v>
          </cell>
          <cell r="D44">
            <v>6.5309584393553846E-2</v>
          </cell>
          <cell r="E44">
            <v>5.9372349448685319E-3</v>
          </cell>
          <cell r="F44">
            <v>6.7854113655640364E-3</v>
          </cell>
          <cell r="G44">
            <v>2.5445292620865133E-3</v>
          </cell>
          <cell r="Q44">
            <v>0.24275227907276531</v>
          </cell>
          <cell r="R44">
            <v>0.45009345969481385</v>
          </cell>
          <cell r="S44">
            <v>0.22967365422892569</v>
          </cell>
          <cell r="T44">
            <v>3.3258192720751175E-3</v>
          </cell>
          <cell r="U44">
            <v>6.246151334327029E-2</v>
          </cell>
          <cell r="V44">
            <v>1.1693274388149698E-2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</row>
        <row r="45">
          <cell r="B45">
            <v>0.13450723429817607</v>
          </cell>
          <cell r="C45">
            <v>0.49711276955029143</v>
          </cell>
          <cell r="D45">
            <v>0.29250271564174529</v>
          </cell>
          <cell r="E45">
            <v>7.1476295784462157E-2</v>
          </cell>
          <cell r="F45">
            <v>1.0576375241027262E-3</v>
          </cell>
          <cell r="G45">
            <v>3.3433472012221969E-3</v>
          </cell>
          <cell r="Q45">
            <v>1.4757257935736167E-2</v>
          </cell>
          <cell r="R45">
            <v>0.34099850061568399</v>
          </cell>
          <cell r="S45">
            <v>0.4496568981467679</v>
          </cell>
          <cell r="T45">
            <v>0.15665022870985623</v>
          </cell>
          <cell r="U45">
            <v>1.6678417489938203E-3</v>
          </cell>
          <cell r="V45">
            <v>3.6269272842961858E-2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</row>
        <row r="46">
          <cell r="B46">
            <v>8.5125300490664219E-3</v>
          </cell>
          <cell r="C46">
            <v>5.762834656041097E-3</v>
          </cell>
          <cell r="D46">
            <v>0.44510488359074002</v>
          </cell>
          <cell r="E46">
            <v>0.42654855599828762</v>
          </cell>
          <cell r="F46">
            <v>8.4022129285079197E-2</v>
          </cell>
          <cell r="G46">
            <v>3.6882141798663028E-3</v>
          </cell>
          <cell r="H46">
            <v>2.636085224091942E-2</v>
          </cell>
          <cell r="Q46">
            <v>3.1365687010593502E-2</v>
          </cell>
          <cell r="R46">
            <v>2.3849517619062763E-2</v>
          </cell>
          <cell r="S46">
            <v>0.41373108437911182</v>
          </cell>
          <cell r="T46">
            <v>0.3971697166041861</v>
          </cell>
          <cell r="U46">
            <v>0.11117769776886932</v>
          </cell>
          <cell r="V46">
            <v>6.6961812244208606E-4</v>
          </cell>
          <cell r="W46">
            <v>2.2036678495734433E-2</v>
          </cell>
          <cell r="AG46">
            <v>-2.285315696152708E-2</v>
          </cell>
          <cell r="AH46">
            <v>-1.8086682963021666E-2</v>
          </cell>
          <cell r="AI46">
            <v>3.1373799211628195E-2</v>
          </cell>
          <cell r="AJ46">
            <v>2.9378839394101519E-2</v>
          </cell>
          <cell r="AK46">
            <v>-2.7155568483790124E-2</v>
          </cell>
          <cell r="AL46">
            <v>3.0185960574242165E-3</v>
          </cell>
          <cell r="AM46">
            <v>4.3241737451849872E-3</v>
          </cell>
          <cell r="AW46">
            <v>-2.285315696152708E-2</v>
          </cell>
          <cell r="AX46">
            <v>-1.8086682963021666E-2</v>
          </cell>
          <cell r="AY46">
            <v>3.1373799211628195E-2</v>
          </cell>
          <cell r="AZ46">
            <v>2.9378839394101519E-2</v>
          </cell>
          <cell r="BA46">
            <v>-2.7155568483790124E-2</v>
          </cell>
          <cell r="BB46">
            <v>3.0185960574242165E-3</v>
          </cell>
          <cell r="BC46">
            <v>4.3241737451849872E-3</v>
          </cell>
        </row>
        <row r="47">
          <cell r="B47">
            <v>0.49296274693784392</v>
          </cell>
          <cell r="C47">
            <v>8.0186645702837719E-2</v>
          </cell>
          <cell r="D47">
            <v>1.5596074353967489E-2</v>
          </cell>
          <cell r="E47">
            <v>0.23330712854715591</v>
          </cell>
          <cell r="F47">
            <v>0.12408388912839499</v>
          </cell>
          <cell r="G47">
            <v>4.7904039763649736E-2</v>
          </cell>
          <cell r="H47">
            <v>1.7244439936094135E-3</v>
          </cell>
          <cell r="I47">
            <v>4.2350315725407659E-3</v>
          </cell>
          <cell r="Q47">
            <v>0.37817905943006497</v>
          </cell>
          <cell r="R47">
            <v>4.5407162348929539E-2</v>
          </cell>
          <cell r="S47">
            <v>2.437276802125701E-2</v>
          </cell>
          <cell r="T47">
            <v>0.2762583874739783</v>
          </cell>
          <cell r="U47">
            <v>0.21103937945311421</v>
          </cell>
          <cell r="V47">
            <v>5.5078688483575888E-2</v>
          </cell>
          <cell r="W47">
            <v>1.6644361699462047E-4</v>
          </cell>
          <cell r="X47">
            <v>9.4981111720853339E-3</v>
          </cell>
          <cell r="AG47">
            <v>0.11478368750777895</v>
          </cell>
          <cell r="AH47">
            <v>3.477948335390818E-2</v>
          </cell>
          <cell r="AI47">
            <v>-8.7766936672895209E-3</v>
          </cell>
          <cell r="AJ47">
            <v>-4.2951258926822389E-2</v>
          </cell>
          <cell r="AK47">
            <v>-8.695549032471922E-2</v>
          </cell>
          <cell r="AL47">
            <v>-7.1746487199261522E-3</v>
          </cell>
          <cell r="AM47">
            <v>1.5580003766147931E-3</v>
          </cell>
          <cell r="AN47">
            <v>-5.263079599544568E-3</v>
          </cell>
          <cell r="AW47">
            <v>0.11478368750777895</v>
          </cell>
          <cell r="AX47">
            <v>3.477948335390818E-2</v>
          </cell>
          <cell r="AY47">
            <v>-8.7766936672895209E-3</v>
          </cell>
          <cell r="AZ47">
            <v>-4.2951258926822389E-2</v>
          </cell>
          <cell r="BA47">
            <v>-8.695549032471922E-2</v>
          </cell>
          <cell r="BB47">
            <v>-7.1746487199261522E-3</v>
          </cell>
          <cell r="BC47">
            <v>1.5580003766147931E-3</v>
          </cell>
          <cell r="BD47">
            <v>-5.263079599544568E-3</v>
          </cell>
        </row>
        <row r="48">
          <cell r="B48">
            <v>0.21654536544639449</v>
          </cell>
          <cell r="C48">
            <v>0.5511552353122674</v>
          </cell>
          <cell r="D48">
            <v>3.3740494037787894E-2</v>
          </cell>
          <cell r="E48">
            <v>8.3307621104597336E-3</v>
          </cell>
          <cell r="F48">
            <v>0.12432618835871279</v>
          </cell>
          <cell r="G48">
            <v>5.3850481877416187E-2</v>
          </cell>
          <cell r="H48">
            <v>8.6211590467720547E-3</v>
          </cell>
          <cell r="I48">
            <v>1.9601793201081724E-3</v>
          </cell>
          <cell r="J48">
            <v>1.4701344900811294E-3</v>
          </cell>
          <cell r="Q48">
            <v>0.20289952732352695</v>
          </cell>
          <cell r="R48">
            <v>0.46786052904437031</v>
          </cell>
          <cell r="S48">
            <v>4.0330632125998959E-2</v>
          </cell>
          <cell r="T48">
            <v>1.5594047689207215E-2</v>
          </cell>
          <cell r="U48">
            <v>0.14283866599110667</v>
          </cell>
          <cell r="V48">
            <v>0.1025408537295204</v>
          </cell>
          <cell r="W48">
            <v>2.4078003582220463E-2</v>
          </cell>
          <cell r="X48">
            <v>5.9357600704009437E-5</v>
          </cell>
          <cell r="Y48">
            <v>3.7983829133449542E-3</v>
          </cell>
          <cell r="AG48">
            <v>1.3645838122867543E-2</v>
          </cell>
          <cell r="AH48">
            <v>8.329470626789709E-2</v>
          </cell>
          <cell r="AI48">
            <v>-6.5901380882110658E-3</v>
          </cell>
          <cell r="AJ48">
            <v>-7.2632855787474818E-3</v>
          </cell>
          <cell r="AK48">
            <v>-1.8512477632393887E-2</v>
          </cell>
          <cell r="AL48">
            <v>-4.8690371852104217E-2</v>
          </cell>
          <cell r="AM48">
            <v>-1.5456844535448409E-2</v>
          </cell>
          <cell r="AN48">
            <v>1.900821719404163E-3</v>
          </cell>
          <cell r="AO48">
            <v>-2.3282484232638248E-3</v>
          </cell>
          <cell r="AW48">
            <v>1.3645838122867543E-2</v>
          </cell>
          <cell r="AX48">
            <v>8.329470626789709E-2</v>
          </cell>
          <cell r="AY48">
            <v>-6.5901380882110658E-3</v>
          </cell>
          <cell r="AZ48">
            <v>-7.2632855787474818E-3</v>
          </cell>
          <cell r="BA48">
            <v>-1.8512477632393887E-2</v>
          </cell>
          <cell r="BB48">
            <v>-4.8690371852104217E-2</v>
          </cell>
          <cell r="BC48">
            <v>-1.5456844535448409E-2</v>
          </cell>
          <cell r="BD48">
            <v>1.900821719404163E-3</v>
          </cell>
          <cell r="BE48">
            <v>-2.3282484232638248E-3</v>
          </cell>
        </row>
        <row r="49">
          <cell r="B49">
            <v>1.6354436911433769E-2</v>
          </cell>
          <cell r="C49">
            <v>0.26905270400045866</v>
          </cell>
          <cell r="D49">
            <v>0.58315535998394652</v>
          </cell>
          <cell r="E49">
            <v>1.8776785586308711E-2</v>
          </cell>
          <cell r="F49">
            <v>1.8246448894176325E-2</v>
          </cell>
          <cell r="G49">
            <v>7.1452119196754912E-2</v>
          </cell>
          <cell r="H49">
            <v>2.2962145426921036E-2</v>
          </cell>
          <cell r="I49">
            <v>0</v>
          </cell>
          <cell r="J49">
            <v>0</v>
          </cell>
          <cell r="K49">
            <v>0</v>
          </cell>
          <cell r="Q49">
            <v>5.5754966262159533E-2</v>
          </cell>
          <cell r="R49">
            <v>0.28632071795041969</v>
          </cell>
          <cell r="S49">
            <v>0.47515078297405533</v>
          </cell>
          <cell r="T49">
            <v>2.9100457687207582E-2</v>
          </cell>
          <cell r="U49">
            <v>9.4550512736113895E-3</v>
          </cell>
          <cell r="V49">
            <v>7.9672178812290148E-2</v>
          </cell>
          <cell r="W49">
            <v>5.1606492745890964E-2</v>
          </cell>
          <cell r="X49">
            <v>1.1506453120012685E-2</v>
          </cell>
          <cell r="Y49">
            <v>2.7645459459648307E-5</v>
          </cell>
          <cell r="Z49">
            <v>1.405253714892869E-3</v>
          </cell>
          <cell r="AG49">
            <v>-3.9400529350725765E-2</v>
          </cell>
          <cell r="AH49">
            <v>-1.7268013949961025E-2</v>
          </cell>
          <cell r="AI49">
            <v>0.10800457700989119</v>
          </cell>
          <cell r="AJ49">
            <v>-1.0323672100898872E-2</v>
          </cell>
          <cell r="AK49">
            <v>8.7913976205649356E-3</v>
          </cell>
          <cell r="AL49">
            <v>-8.2200596155352357E-3</v>
          </cell>
          <cell r="AM49">
            <v>-2.8644347318969927E-2</v>
          </cell>
          <cell r="AN49">
            <v>-1.1506453120012685E-2</v>
          </cell>
          <cell r="AO49">
            <v>-2.7645459459648307E-5</v>
          </cell>
          <cell r="AP49">
            <v>-1.405253714892869E-3</v>
          </cell>
          <cell r="AW49">
            <v>-3.9400529350725765E-2</v>
          </cell>
          <cell r="AX49">
            <v>-1.7268013949961025E-2</v>
          </cell>
          <cell r="AY49">
            <v>0.10800457700989119</v>
          </cell>
          <cell r="AZ49">
            <v>-1.0323672100898872E-2</v>
          </cell>
          <cell r="BA49">
            <v>8.7913976205649356E-3</v>
          </cell>
          <cell r="BB49">
            <v>-8.2200596155352357E-3</v>
          </cell>
          <cell r="BC49">
            <v>-2.8644347318969927E-2</v>
          </cell>
          <cell r="BD49">
            <v>-1.1506453120012685E-2</v>
          </cell>
          <cell r="BE49">
            <v>-2.7645459459648307E-5</v>
          </cell>
          <cell r="BF49">
            <v>-1.405253714892869E-3</v>
          </cell>
        </row>
        <row r="50">
          <cell r="B50">
            <v>2.3327464788732394E-3</v>
          </cell>
          <cell r="C50">
            <v>5.5193661971830989E-2</v>
          </cell>
          <cell r="D50">
            <v>0.3650088028169014</v>
          </cell>
          <cell r="E50">
            <v>0.43492517605633807</v>
          </cell>
          <cell r="F50">
            <v>2.6034330985915496E-2</v>
          </cell>
          <cell r="G50">
            <v>7.4229753521126762E-2</v>
          </cell>
          <cell r="H50">
            <v>3.7037852112676059E-2</v>
          </cell>
          <cell r="I50">
            <v>5.2376760563380281E-3</v>
          </cell>
          <cell r="J50">
            <v>0</v>
          </cell>
          <cell r="K50">
            <v>0</v>
          </cell>
          <cell r="L50">
            <v>0</v>
          </cell>
          <cell r="Q50">
            <v>1.3307701164820114E-2</v>
          </cell>
          <cell r="R50">
            <v>9.5400914059103489E-2</v>
          </cell>
          <cell r="S50">
            <v>0.3562229638652854</v>
          </cell>
          <cell r="T50">
            <v>0.42279555220608228</v>
          </cell>
          <cell r="U50">
            <v>2.1031020966584772E-2</v>
          </cell>
          <cell r="V50">
            <v>6.2246401813059304E-3</v>
          </cell>
          <cell r="W50">
            <v>4.7700455626672723E-2</v>
          </cell>
          <cell r="X50">
            <v>3.0169274048059403E-2</v>
          </cell>
          <cell r="Y50">
            <v>6.4269287664142612E-3</v>
          </cell>
          <cell r="Z50">
            <v>1.4864601663382937E-5</v>
          </cell>
          <cell r="AA50">
            <v>7.0568451400844544E-4</v>
          </cell>
          <cell r="AG50">
            <v>-1.0974954685946874E-2</v>
          </cell>
          <cell r="AH50">
            <v>-4.0207252087272501E-2</v>
          </cell>
          <cell r="AI50">
            <v>8.7858389516159985E-3</v>
          </cell>
          <cell r="AJ50">
            <v>1.2129623850255788E-2</v>
          </cell>
          <cell r="AK50">
            <v>5.0033100193307249E-3</v>
          </cell>
          <cell r="AL50">
            <v>6.800511333982083E-2</v>
          </cell>
          <cell r="AM50">
            <v>-1.0662603513996664E-2</v>
          </cell>
          <cell r="AN50">
            <v>-2.4931597991721375E-2</v>
          </cell>
          <cell r="AO50">
            <v>-6.4269287664142612E-3</v>
          </cell>
          <cell r="AP50">
            <v>-1.4864601663382937E-5</v>
          </cell>
          <cell r="AQ50">
            <v>-7.0568451400844544E-4</v>
          </cell>
          <cell r="AW50">
            <v>-1.0974954685946874E-2</v>
          </cell>
          <cell r="AX50">
            <v>-4.0207252087272501E-2</v>
          </cell>
          <cell r="AY50">
            <v>8.7858389516159985E-3</v>
          </cell>
          <cell r="AZ50">
            <v>1.2129623850255788E-2</v>
          </cell>
          <cell r="BA50">
            <v>5.0033100193307249E-3</v>
          </cell>
          <cell r="BB50">
            <v>6.800511333982083E-2</v>
          </cell>
          <cell r="BC50">
            <v>-1.0662603513996664E-2</v>
          </cell>
          <cell r="BD50">
            <v>-2.4931597991721375E-2</v>
          </cell>
          <cell r="BE50">
            <v>-6.4269287664142612E-3</v>
          </cell>
          <cell r="BF50">
            <v>-1.4864601663382937E-5</v>
          </cell>
          <cell r="BG50">
            <v>-7.0568451400844544E-4</v>
          </cell>
        </row>
        <row r="51">
          <cell r="B51">
            <v>1.7986614612381484E-2</v>
          </cell>
          <cell r="C51">
            <v>1.7707752370329059E-2</v>
          </cell>
          <cell r="D51">
            <v>8.4355828220858894E-2</v>
          </cell>
          <cell r="E51">
            <v>0.32775027886224206</v>
          </cell>
          <cell r="F51">
            <v>0.41541759620747354</v>
          </cell>
          <cell r="G51">
            <v>7.3218767428890122E-2</v>
          </cell>
          <cell r="H51">
            <v>4.1986196319018405E-2</v>
          </cell>
          <cell r="I51">
            <v>1.6069436698271055E-2</v>
          </cell>
          <cell r="J51">
            <v>5.4726715002788627E-3</v>
          </cell>
          <cell r="K51">
            <v>3.4857780256553265E-5</v>
          </cell>
          <cell r="L51">
            <v>0</v>
          </cell>
          <cell r="M51">
            <v>0</v>
          </cell>
          <cell r="Q51">
            <v>2.8444044623389286E-2</v>
          </cell>
          <cell r="R51">
            <v>2.5924780983551526E-2</v>
          </cell>
          <cell r="S51">
            <v>0.13735943128811526</v>
          </cell>
          <cell r="T51">
            <v>0.37095765645070011</v>
          </cell>
          <cell r="U51">
            <v>0.35960528774100869</v>
          </cell>
          <cell r="V51">
            <v>1.6347156150830912E-2</v>
          </cell>
          <cell r="W51">
            <v>3.7441207848521985E-3</v>
          </cell>
          <cell r="X51">
            <v>3.298868005093844E-2</v>
          </cell>
          <cell r="Y51">
            <v>2.0124472433664914E-2</v>
          </cell>
          <cell r="Z51">
            <v>4.089299083808692E-3</v>
          </cell>
          <cell r="AA51">
            <v>9.0127868759881498E-6</v>
          </cell>
          <cell r="AB51">
            <v>4.0605762226378486E-4</v>
          </cell>
          <cell r="AG51">
            <v>-1.0457430011007803E-2</v>
          </cell>
          <cell r="AH51">
            <v>-8.2170286132224671E-3</v>
          </cell>
          <cell r="AI51">
            <v>-5.3003603067256364E-2</v>
          </cell>
          <cell r="AJ51">
            <v>-4.3207377588458051E-2</v>
          </cell>
          <cell r="AK51">
            <v>5.5812308466464844E-2</v>
          </cell>
          <cell r="AL51">
            <v>5.687161127805921E-2</v>
          </cell>
          <cell r="AM51">
            <v>3.8242075534166205E-2</v>
          </cell>
          <cell r="AN51">
            <v>-1.6919243352667385E-2</v>
          </cell>
          <cell r="AO51">
            <v>-1.4651800933386052E-2</v>
          </cell>
          <cell r="AP51">
            <v>-4.0544413035521389E-3</v>
          </cell>
          <cell r="AQ51">
            <v>-9.0127868759881498E-6</v>
          </cell>
          <cell r="AR51">
            <v>-4.0605762226378486E-4</v>
          </cell>
          <cell r="AW51">
            <v>-1.0457430011007803E-2</v>
          </cell>
          <cell r="AX51">
            <v>-8.2170286132224671E-3</v>
          </cell>
          <cell r="AY51">
            <v>-5.3003603067256364E-2</v>
          </cell>
          <cell r="AZ51">
            <v>-4.3207377588458051E-2</v>
          </cell>
          <cell r="BA51">
            <v>5.5812308466464844E-2</v>
          </cell>
          <cell r="BB51">
            <v>5.687161127805921E-2</v>
          </cell>
          <cell r="BC51">
            <v>3.8242075534166205E-2</v>
          </cell>
          <cell r="BD51">
            <v>-1.6919243352667385E-2</v>
          </cell>
          <cell r="BE51">
            <v>-1.4651800933386052E-2</v>
          </cell>
          <cell r="BF51">
            <v>-4.0544413035521389E-3</v>
          </cell>
          <cell r="BG51">
            <v>-9.0127868759881498E-6</v>
          </cell>
          <cell r="BH51">
            <v>-4.0605762226378486E-4</v>
          </cell>
        </row>
        <row r="52">
          <cell r="B52">
            <v>0</v>
          </cell>
          <cell r="C52">
            <v>2.2840679577046455E-2</v>
          </cell>
          <cell r="D52">
            <v>2.0642746821908042E-2</v>
          </cell>
          <cell r="E52">
            <v>0.16270642746821909</v>
          </cell>
          <cell r="F52">
            <v>0.41656766068670548</v>
          </cell>
          <cell r="G52">
            <v>0.29909706546275394</v>
          </cell>
          <cell r="H52">
            <v>4.1968634905548294E-2</v>
          </cell>
          <cell r="I52">
            <v>2.518712130212665E-2</v>
          </cell>
          <cell r="J52">
            <v>8.7620292265652849E-3</v>
          </cell>
          <cell r="K52">
            <v>2.2276345491267671E-3</v>
          </cell>
          <cell r="L52">
            <v>0</v>
          </cell>
          <cell r="M52">
            <v>0</v>
          </cell>
          <cell r="Q52">
            <v>6.1553704187996125E-3</v>
          </cell>
          <cell r="R52">
            <v>6.2413294046455389E-2</v>
          </cell>
          <cell r="S52">
            <v>4.2020889589409506E-2</v>
          </cell>
          <cell r="T52">
            <v>0.16059365633057163</v>
          </cell>
          <cell r="U52">
            <v>0.35249822658633972</v>
          </cell>
          <cell r="V52">
            <v>0.31943014428489924</v>
          </cell>
          <cell r="W52">
            <v>1.2619468548807883E-2</v>
          </cell>
          <cell r="X52">
            <v>2.6342750781474691E-3</v>
          </cell>
          <cell r="Y52">
            <v>2.4375445116118579E-2</v>
          </cell>
          <cell r="Z52">
            <v>1.4251334860894983E-2</v>
          </cell>
          <cell r="AA52">
            <v>2.7563428694311696E-3</v>
          </cell>
          <cell r="AB52">
            <v>2.515522701247283E-4</v>
          </cell>
          <cell r="AG52">
            <v>-6.1553704187996125E-3</v>
          </cell>
          <cell r="AH52">
            <v>-3.9572614469408934E-2</v>
          </cell>
          <cell r="AI52">
            <v>-2.1378142767501464E-2</v>
          </cell>
          <cell r="AJ52">
            <v>2.1127711376474623E-3</v>
          </cell>
          <cell r="AK52">
            <v>6.4069434100365752E-2</v>
          </cell>
          <cell r="AL52">
            <v>-2.0333078822145301E-2</v>
          </cell>
          <cell r="AM52">
            <v>2.9349166356740411E-2</v>
          </cell>
          <cell r="AN52">
            <v>2.255284622397918E-2</v>
          </cell>
          <cell r="AO52">
            <v>-1.5613415889553294E-2</v>
          </cell>
          <cell r="AP52">
            <v>-1.2023700311768215E-2</v>
          </cell>
          <cell r="AQ52">
            <v>-2.7563428694311696E-3</v>
          </cell>
          <cell r="AR52">
            <v>-2.515522701247283E-4</v>
          </cell>
          <cell r="AW52">
            <v>-6.1553704187996125E-3</v>
          </cell>
          <cell r="AX52">
            <v>-3.9572614469408934E-2</v>
          </cell>
          <cell r="AY52">
            <v>-2.1378142767501464E-2</v>
          </cell>
          <cell r="AZ52">
            <v>2.1127711376474623E-3</v>
          </cell>
          <cell r="BA52">
            <v>6.4069434100365752E-2</v>
          </cell>
          <cell r="BB52">
            <v>-2.0333078822145301E-2</v>
          </cell>
          <cell r="BC52">
            <v>2.9349166356740411E-2</v>
          </cell>
          <cell r="BD52">
            <v>2.255284622397918E-2</v>
          </cell>
          <cell r="BE52">
            <v>-1.5613415889553294E-2</v>
          </cell>
          <cell r="BF52">
            <v>-1.2023700311768215E-2</v>
          </cell>
          <cell r="BG52">
            <v>-2.7563428694311696E-3</v>
          </cell>
          <cell r="BH52">
            <v>-2.515522701247283E-4</v>
          </cell>
        </row>
        <row r="53">
          <cell r="B53">
            <v>2.354686794400361E-3</v>
          </cell>
          <cell r="C53">
            <v>1.0321914715179666E-3</v>
          </cell>
          <cell r="D53">
            <v>0.10150958002709501</v>
          </cell>
          <cell r="E53">
            <v>0.10725114508741371</v>
          </cell>
          <cell r="F53">
            <v>0.25662860460615444</v>
          </cell>
          <cell r="G53">
            <v>0.42671440552222434</v>
          </cell>
          <cell r="H53">
            <v>8.2349525837042761E-2</v>
          </cell>
          <cell r="I53">
            <v>1.2418553641700535E-2</v>
          </cell>
          <cell r="J53">
            <v>8.6123475904780339E-3</v>
          </cell>
          <cell r="K53">
            <v>1.1289594219727761E-3</v>
          </cell>
          <cell r="L53">
            <v>0</v>
          </cell>
          <cell r="M53">
            <v>0</v>
          </cell>
          <cell r="Q53">
            <v>2.7976715562771735E-2</v>
          </cell>
          <cell r="R53">
            <v>1.3895382683816473E-2</v>
          </cell>
          <cell r="S53">
            <v>0.1047353349891112</v>
          </cell>
          <cell r="T53">
            <v>5.1307774813547001E-2</v>
          </cell>
          <cell r="U53">
            <v>0.16023784330927546</v>
          </cell>
          <cell r="V53">
            <v>0.32893641938240203</v>
          </cell>
          <cell r="W53">
            <v>0.27056869950045742</v>
          </cell>
          <cell r="X53">
            <v>1.0096132366912425E-2</v>
          </cell>
          <cell r="Y53">
            <v>1.9274085430983213E-3</v>
          </cell>
          <cell r="Z53">
            <v>1.8184946224875456E-2</v>
          </cell>
          <cell r="AA53">
            <v>1.0116186966986162E-2</v>
          </cell>
          <cell r="AB53">
            <v>2.0171556567462612E-3</v>
          </cell>
          <cell r="AG53">
            <v>-2.5622028768371375E-2</v>
          </cell>
          <cell r="AH53">
            <v>-1.2863191212298506E-2</v>
          </cell>
          <cell r="AI53">
            <v>-3.2257549620161863E-3</v>
          </cell>
          <cell r="AJ53">
            <v>5.5943370273866706E-2</v>
          </cell>
          <cell r="AK53">
            <v>9.6390761296878985E-2</v>
          </cell>
          <cell r="AL53">
            <v>9.7777986139822304E-2</v>
          </cell>
          <cell r="AM53">
            <v>-0.18821917366341467</v>
          </cell>
          <cell r="AN53">
            <v>2.3224212747881105E-3</v>
          </cell>
          <cell r="AO53">
            <v>6.6849390473797121E-3</v>
          </cell>
          <cell r="AP53">
            <v>-1.7055986802902681E-2</v>
          </cell>
          <cell r="AQ53">
            <v>-1.0116186966986162E-2</v>
          </cell>
          <cell r="AR53">
            <v>-2.0171556567462612E-3</v>
          </cell>
          <cell r="AW53">
            <v>-2.5622028768371375E-2</v>
          </cell>
          <cell r="AX53">
            <v>-1.2863191212298506E-2</v>
          </cell>
          <cell r="AY53">
            <v>-3.2257549620161863E-3</v>
          </cell>
          <cell r="AZ53">
            <v>5.5943370273866706E-2</v>
          </cell>
          <cell r="BA53">
            <v>9.6390761296878985E-2</v>
          </cell>
          <cell r="BB53">
            <v>9.7777986139822304E-2</v>
          </cell>
          <cell r="BC53">
            <v>-0.18821917366341467</v>
          </cell>
          <cell r="BD53">
            <v>2.3224212747881105E-3</v>
          </cell>
          <cell r="BE53">
            <v>6.6849390473797121E-3</v>
          </cell>
          <cell r="BF53">
            <v>-1.7055986802902681E-2</v>
          </cell>
          <cell r="BG53">
            <v>-1.0116186966986162E-2</v>
          </cell>
          <cell r="BH53">
            <v>-2.0171556567462612E-3</v>
          </cell>
        </row>
        <row r="54">
          <cell r="B54">
            <v>9.4563552833078091E-3</v>
          </cell>
          <cell r="C54">
            <v>7.5612557427258809E-2</v>
          </cell>
          <cell r="D54">
            <v>1.5735068912710565E-2</v>
          </cell>
          <cell r="E54">
            <v>0.1653522205206738</v>
          </cell>
          <cell r="F54">
            <v>5.8269525267993873E-2</v>
          </cell>
          <cell r="G54">
            <v>0.18269525267993875</v>
          </cell>
          <cell r="H54">
            <v>0.30551301684532928</v>
          </cell>
          <cell r="I54">
            <v>0.15432618683001528</v>
          </cell>
          <cell r="J54">
            <v>2.6761102603369061E-2</v>
          </cell>
          <cell r="K54">
            <v>4.7090352220520671E-3</v>
          </cell>
          <cell r="L54">
            <v>1.5696784073506891E-3</v>
          </cell>
          <cell r="M54">
            <v>0</v>
          </cell>
          <cell r="Q54">
            <v>2.7345780603692423E-2</v>
          </cell>
          <cell r="R54">
            <v>6.4976320362724507E-2</v>
          </cell>
          <cell r="S54">
            <v>2.4001567828931491E-2</v>
          </cell>
          <cell r="T54">
            <v>0.13173518266577816</v>
          </cell>
          <cell r="U54">
            <v>5.2609840810786346E-2</v>
          </cell>
          <cell r="V54">
            <v>0.15396550230822365</v>
          </cell>
          <cell r="W54">
            <v>0.28683555356359025</v>
          </cell>
          <cell r="X54">
            <v>0.22748759446819783</v>
          </cell>
          <cell r="Y54">
            <v>7.9815912106770224E-3</v>
          </cell>
          <cell r="Z54">
            <v>1.4036054933965422E-3</v>
          </cell>
          <cell r="AA54">
            <v>1.3306849590518194E-2</v>
          </cell>
          <cell r="AB54">
            <v>8.350611093483765E-3</v>
          </cell>
          <cell r="AG54">
            <v>-1.7889425320384615E-2</v>
          </cell>
          <cell r="AH54">
            <v>1.0636237064534301E-2</v>
          </cell>
          <cell r="AI54">
            <v>-8.2664989162209261E-3</v>
          </cell>
          <cell r="AJ54">
            <v>3.3617037854895643E-2</v>
          </cell>
          <cell r="AK54">
            <v>5.6596844572075269E-3</v>
          </cell>
          <cell r="AL54">
            <v>2.8729750371715101E-2</v>
          </cell>
          <cell r="AM54">
            <v>1.8677463281739026E-2</v>
          </cell>
          <cell r="AN54">
            <v>-7.3161407638182546E-2</v>
          </cell>
          <cell r="AO54">
            <v>1.8779511392692037E-2</v>
          </cell>
          <cell r="AP54">
            <v>3.3054297286555252E-3</v>
          </cell>
          <cell r="AQ54">
            <v>-1.1737171183167505E-2</v>
          </cell>
          <cell r="AR54">
            <v>-8.350611093483765E-3</v>
          </cell>
          <cell r="AW54">
            <v>-1.7889425320384615E-2</v>
          </cell>
          <cell r="AX54">
            <v>1.0636237064534301E-2</v>
          </cell>
          <cell r="AY54">
            <v>-8.2664989162209261E-3</v>
          </cell>
          <cell r="AZ54">
            <v>3.3617037854895643E-2</v>
          </cell>
          <cell r="BA54">
            <v>5.6596844572075269E-3</v>
          </cell>
          <cell r="BB54">
            <v>2.8729750371715101E-2</v>
          </cell>
          <cell r="BC54">
            <v>1.8677463281739026E-2</v>
          </cell>
          <cell r="BD54">
            <v>-7.3161407638182546E-2</v>
          </cell>
          <cell r="BE54">
            <v>1.8779511392692037E-2</v>
          </cell>
          <cell r="BF54">
            <v>3.3054297286555252E-3</v>
          </cell>
          <cell r="BG54">
            <v>-1.1737171183167505E-2</v>
          </cell>
          <cell r="BH54">
            <v>-8.350611093483765E-3</v>
          </cell>
        </row>
        <row r="55">
          <cell r="B55">
            <v>1.4970059880239522E-3</v>
          </cell>
          <cell r="C55">
            <v>7.5554772807326517E-2</v>
          </cell>
          <cell r="D55">
            <v>8.7750968650933431E-2</v>
          </cell>
          <cell r="E55">
            <v>3.6104262064107079E-2</v>
          </cell>
          <cell r="F55">
            <v>0.15441176470588236</v>
          </cell>
          <cell r="G55">
            <v>5.9616061993659743E-2</v>
          </cell>
          <cell r="H55">
            <v>0.16242514970059882</v>
          </cell>
          <cell r="I55">
            <v>0.23075907009510391</v>
          </cell>
          <cell r="J55">
            <v>0.16828108488904545</v>
          </cell>
          <cell r="K55">
            <v>1.0963367382881296E-2</v>
          </cell>
          <cell r="L55">
            <v>9.7745685100387465E-3</v>
          </cell>
          <cell r="M55">
            <v>2.861923212398732E-3</v>
          </cell>
          <cell r="Q55">
            <v>9.5495804761018561E-3</v>
          </cell>
          <cell r="R55">
            <v>6.5040278370156482E-2</v>
          </cell>
          <cell r="S55">
            <v>0.1149776722254495</v>
          </cell>
          <cell r="T55">
            <v>3.1028925339819664E-2</v>
          </cell>
          <cell r="U55">
            <v>0.13898280238404101</v>
          </cell>
          <cell r="V55">
            <v>5.1839250420456409E-2</v>
          </cell>
          <cell r="W55">
            <v>0.1363288050455303</v>
          </cell>
          <cell r="X55">
            <v>0.24340021435091849</v>
          </cell>
          <cell r="Y55">
            <v>0.18674652066764438</v>
          </cell>
          <cell r="Z55">
            <v>6.0047863490359362E-3</v>
          </cell>
          <cell r="AA55">
            <v>1.0261429040257688E-3</v>
          </cell>
          <cell r="AB55">
            <v>1.5075021466820415E-2</v>
          </cell>
          <cell r="AG55">
            <v>-8.0525744880779043E-3</v>
          </cell>
          <cell r="AH55">
            <v>1.0514494437170036E-2</v>
          </cell>
          <cell r="AI55">
            <v>-2.7226703574516065E-2</v>
          </cell>
          <cell r="AJ55">
            <v>5.0753367242874145E-3</v>
          </cell>
          <cell r="AK55">
            <v>1.542896232184135E-2</v>
          </cell>
          <cell r="AL55">
            <v>7.7768115732033335E-3</v>
          </cell>
          <cell r="AM55">
            <v>2.6096344655068521E-2</v>
          </cell>
          <cell r="AN55">
            <v>-1.2641144255814585E-2</v>
          </cell>
          <cell r="AO55">
            <v>-1.8465435778598938E-2</v>
          </cell>
          <cell r="AP55">
            <v>4.9585810338453598E-3</v>
          </cell>
          <cell r="AQ55">
            <v>8.7484256060129783E-3</v>
          </cell>
          <cell r="AR55">
            <v>-1.2213098254421684E-2</v>
          </cell>
          <cell r="AW55">
            <v>-8.0525744880779043E-3</v>
          </cell>
          <cell r="AX55">
            <v>1.0514494437170036E-2</v>
          </cell>
          <cell r="AY55">
            <v>-2.7226703574516065E-2</v>
          </cell>
          <cell r="AZ55">
            <v>5.0753367242874145E-3</v>
          </cell>
          <cell r="BA55">
            <v>1.542896232184135E-2</v>
          </cell>
          <cell r="BB55">
            <v>7.7768115732033335E-3</v>
          </cell>
          <cell r="BC55">
            <v>2.6096344655068521E-2</v>
          </cell>
          <cell r="BD55">
            <v>-1.2641144255814585E-2</v>
          </cell>
          <cell r="BE55">
            <v>-1.8465435778598938E-2</v>
          </cell>
          <cell r="BF55">
            <v>4.9585810338453598E-3</v>
          </cell>
          <cell r="BG55">
            <v>8.7484256060129783E-3</v>
          </cell>
          <cell r="BH55">
            <v>-1.2213098254421684E-2</v>
          </cell>
        </row>
        <row r="56">
          <cell r="B56">
            <v>8.0280774900436038E-4</v>
          </cell>
          <cell r="C56">
            <v>5.2900747276460247E-3</v>
          </cell>
          <cell r="D56">
            <v>6.6106256689610163E-2</v>
          </cell>
          <cell r="E56">
            <v>0.1385701961097752</v>
          </cell>
          <cell r="F56">
            <v>3.7660494024400908E-2</v>
          </cell>
          <cell r="G56">
            <v>0.19089212222799981</v>
          </cell>
          <cell r="H56">
            <v>6.3954325193257389E-2</v>
          </cell>
          <cell r="I56">
            <v>0.14377413343091722</v>
          </cell>
          <cell r="J56">
            <v>0.25407561496871151</v>
          </cell>
          <cell r="K56">
            <v>8.681953098091473E-2</v>
          </cell>
          <cell r="L56">
            <v>6.9711467764687089E-3</v>
          </cell>
          <cell r="M56">
            <v>5.0832971212941159E-3</v>
          </cell>
          <cell r="Q56">
            <v>2.054694241373799E-2</v>
          </cell>
          <cell r="R56">
            <v>2.2798364031271407E-2</v>
          </cell>
          <cell r="S56">
            <v>0.115438061696363</v>
          </cell>
          <cell r="T56">
            <v>0.14834271263805615</v>
          </cell>
          <cell r="U56">
            <v>3.2561252483079249E-2</v>
          </cell>
          <cell r="V56">
            <v>0.13665917999147092</v>
          </cell>
          <cell r="W56">
            <v>4.6043959274599741E-2</v>
          </cell>
          <cell r="X56">
            <v>0.11655689074406075</v>
          </cell>
          <cell r="Y56">
            <v>0.19947920363226995</v>
          </cell>
          <cell r="Z56">
            <v>0.14634323430931367</v>
          </cell>
          <cell r="AA56">
            <v>4.4553139359881236E-3</v>
          </cell>
          <cell r="AB56">
            <v>1.0774884849788951E-2</v>
          </cell>
          <cell r="AG56">
            <v>-1.9744134664733629E-2</v>
          </cell>
          <cell r="AH56">
            <v>-1.7508289303625382E-2</v>
          </cell>
          <cell r="AI56">
            <v>-4.9331805006752841E-2</v>
          </cell>
          <cell r="AJ56">
            <v>-9.7725165282809556E-3</v>
          </cell>
          <cell r="AK56">
            <v>5.0992415413216585E-3</v>
          </cell>
          <cell r="AL56">
            <v>5.4232942236528886E-2</v>
          </cell>
          <cell r="AM56">
            <v>1.7910365918657647E-2</v>
          </cell>
          <cell r="AN56">
            <v>2.7217242686856463E-2</v>
          </cell>
          <cell r="AO56">
            <v>5.4596411336441553E-2</v>
          </cell>
          <cell r="AP56">
            <v>-5.9523703328398944E-2</v>
          </cell>
          <cell r="AQ56">
            <v>2.5158328404805853E-3</v>
          </cell>
          <cell r="AR56">
            <v>-5.6915877284948353E-3</v>
          </cell>
          <cell r="AW56">
            <v>-1.9744134664733629E-2</v>
          </cell>
          <cell r="AX56">
            <v>-1.7508289303625382E-2</v>
          </cell>
          <cell r="AY56">
            <v>-4.9331805006752841E-2</v>
          </cell>
          <cell r="AZ56">
            <v>-9.7725165282809556E-3</v>
          </cell>
          <cell r="BA56">
            <v>5.0992415413216585E-3</v>
          </cell>
          <cell r="BB56">
            <v>5.4232942236528886E-2</v>
          </cell>
          <cell r="BC56">
            <v>1.7910365918657647E-2</v>
          </cell>
          <cell r="BD56">
            <v>2.7217242686856463E-2</v>
          </cell>
          <cell r="BE56">
            <v>5.4596411336441553E-2</v>
          </cell>
          <cell r="BF56">
            <v>-5.9523703328398944E-2</v>
          </cell>
          <cell r="BG56">
            <v>2.5158328404805853E-3</v>
          </cell>
          <cell r="BH56">
            <v>-5.6915877284948353E-3</v>
          </cell>
        </row>
        <row r="57">
          <cell r="B57">
            <v>2.0238526525090426E-2</v>
          </cell>
          <cell r="C57">
            <v>1.964402330214653E-3</v>
          </cell>
          <cell r="D57">
            <v>8.3560201408084678E-3</v>
          </cell>
          <cell r="E57">
            <v>0.10200983688181242</v>
          </cell>
          <cell r="F57">
            <v>0.14502275730177161</v>
          </cell>
          <cell r="G57">
            <v>4.5214692846413378E-2</v>
          </cell>
          <cell r="H57">
            <v>0.18763101709921762</v>
          </cell>
          <cell r="I57">
            <v>6.8625124571316504E-2</v>
          </cell>
          <cell r="J57">
            <v>0.15447789685463317</v>
          </cell>
          <cell r="K57">
            <v>0.1880173933753195</v>
          </cell>
          <cell r="L57">
            <v>5.982651236963777E-2</v>
          </cell>
          <cell r="M57">
            <v>1.86158197037644E-2</v>
          </cell>
          <cell r="Q57">
            <v>0.11189553706546033</v>
          </cell>
          <cell r="R57">
            <v>4.5667565498743005E-2</v>
          </cell>
          <cell r="S57">
            <v>3.7629673341848878E-2</v>
          </cell>
          <cell r="T57">
            <v>0.13849709520764225</v>
          </cell>
          <cell r="U57">
            <v>0.14539801018494103</v>
          </cell>
          <cell r="V57">
            <v>2.9673205486611488E-2</v>
          </cell>
          <cell r="W57">
            <v>0.11250437375372614</v>
          </cell>
          <cell r="X57">
            <v>3.6333920263768693E-2</v>
          </cell>
          <cell r="Y57">
            <v>8.7866837311195115E-2</v>
          </cell>
          <cell r="Z57">
            <v>0.14402538956603472</v>
          </cell>
          <cell r="AA57">
            <v>0.10107091018579015</v>
          </cell>
          <cell r="AB57">
            <v>9.4374821342383085E-3</v>
          </cell>
          <cell r="AG57">
            <v>-9.1657010540369913E-2</v>
          </cell>
          <cell r="AH57">
            <v>-4.3703163168528354E-2</v>
          </cell>
          <cell r="AI57">
            <v>-2.927365320104041E-2</v>
          </cell>
          <cell r="AJ57">
            <v>-3.648725832582983E-2</v>
          </cell>
          <cell r="AK57">
            <v>-3.7525288316941907E-4</v>
          </cell>
          <cell r="AL57">
            <v>1.5541487359801889E-2</v>
          </cell>
          <cell r="AM57">
            <v>7.5126643345491476E-2</v>
          </cell>
          <cell r="AN57">
            <v>3.2291204307547811E-2</v>
          </cell>
          <cell r="AO57">
            <v>6.6611059543438059E-2</v>
          </cell>
          <cell r="AP57">
            <v>4.399200380928478E-2</v>
          </cell>
          <cell r="AQ57">
            <v>-4.1244397816152377E-2</v>
          </cell>
          <cell r="AR57">
            <v>9.1783375695260912E-3</v>
          </cell>
          <cell r="AW57">
            <v>-9.1657010540369913E-2</v>
          </cell>
          <cell r="AX57">
            <v>-4.3703163168528354E-2</v>
          </cell>
          <cell r="AY57">
            <v>-2.927365320104041E-2</v>
          </cell>
          <cell r="AZ57">
            <v>-3.648725832582983E-2</v>
          </cell>
          <cell r="BA57">
            <v>-3.7525288316941907E-4</v>
          </cell>
          <cell r="BB57">
            <v>1.5541487359801889E-2</v>
          </cell>
          <cell r="BC57">
            <v>7.5126643345491476E-2</v>
          </cell>
          <cell r="BD57">
            <v>3.2291204307547811E-2</v>
          </cell>
          <cell r="BE57">
            <v>6.6611059543438059E-2</v>
          </cell>
          <cell r="BF57">
            <v>4.399200380928478E-2</v>
          </cell>
          <cell r="BG57">
            <v>-4.1244397816152377E-2</v>
          </cell>
          <cell r="BH57">
            <v>9.1783375695260912E-3</v>
          </cell>
        </row>
        <row r="58">
          <cell r="B58">
            <v>0.1990652471020973</v>
          </cell>
          <cell r="C58">
            <v>0.31138745001434187</v>
          </cell>
          <cell r="D58">
            <v>1.2384632257411377E-2</v>
          </cell>
          <cell r="E58">
            <v>1.0326151146506488E-2</v>
          </cell>
          <cell r="F58">
            <v>9.1399935883375236E-2</v>
          </cell>
          <cell r="G58">
            <v>9.1231207923465008E-2</v>
          </cell>
          <cell r="H58">
            <v>2.1900889196348729E-2</v>
          </cell>
          <cell r="I58">
            <v>6.0556464811783964E-2</v>
          </cell>
          <cell r="J58">
            <v>4.2671301061298871E-2</v>
          </cell>
          <cell r="K58">
            <v>4.6214588219413842E-2</v>
          </cell>
          <cell r="L58">
            <v>7.6146928307489842E-2</v>
          </cell>
          <cell r="M58">
            <v>3.6715204076467514E-2</v>
          </cell>
          <cell r="Q58">
            <v>7.8378224032412139E-2</v>
          </cell>
          <cell r="R58">
            <v>0.22901262948637144</v>
          </cell>
          <cell r="S58">
            <v>6.9229036731207408E-2</v>
          </cell>
          <cell r="T58">
            <v>4.1379731729400349E-2</v>
          </cell>
          <cell r="U58">
            <v>0.123403230806369</v>
          </cell>
          <cell r="V58">
            <v>0.11978878233049484</v>
          </cell>
          <cell r="W58">
            <v>2.1830007279708834E-2</v>
          </cell>
          <cell r="X58">
            <v>8.0438438103776363E-2</v>
          </cell>
          <cell r="Y58">
            <v>2.4394965847577509E-2</v>
          </cell>
          <cell r="Z58">
            <v>5.691154733877312E-2</v>
          </cell>
          <cell r="AA58">
            <v>8.9573957595172587E-2</v>
          </cell>
          <cell r="AB58">
            <v>6.5659448718736468E-2</v>
          </cell>
          <cell r="AG58">
            <v>0.12068702306968516</v>
          </cell>
          <cell r="AH58">
            <v>8.2374820527970433E-2</v>
          </cell>
          <cell r="AI58">
            <v>-5.6844404473796031E-2</v>
          </cell>
          <cell r="AJ58">
            <v>-3.1053580582893862E-2</v>
          </cell>
          <cell r="AK58">
            <v>-3.2003294922993766E-2</v>
          </cell>
          <cell r="AL58">
            <v>-2.8557574407029829E-2</v>
          </cell>
          <cell r="AM58">
            <v>7.0881916639894266E-5</v>
          </cell>
          <cell r="AN58">
            <v>-1.98819732919924E-2</v>
          </cell>
          <cell r="AO58">
            <v>1.8276335213721361E-2</v>
          </cell>
          <cell r="AP58">
            <v>-1.0696959119359278E-2</v>
          </cell>
          <cell r="AQ58">
            <v>-1.3427029287682746E-2</v>
          </cell>
          <cell r="AR58">
            <v>-2.8944244642268954E-2</v>
          </cell>
          <cell r="AW58">
            <v>0.12068702306968516</v>
          </cell>
          <cell r="AX58">
            <v>8.2374820527970433E-2</v>
          </cell>
          <cell r="AY58">
            <v>-5.6844404473796031E-2</v>
          </cell>
          <cell r="AZ58">
            <v>-3.1053580582893862E-2</v>
          </cell>
          <cell r="BA58">
            <v>-3.2003294922993766E-2</v>
          </cell>
          <cell r="BB58">
            <v>-2.8557574407029829E-2</v>
          </cell>
          <cell r="BC58">
            <v>7.0881916639894266E-5</v>
          </cell>
          <cell r="BD58">
            <v>-1.98819732919924E-2</v>
          </cell>
          <cell r="BE58">
            <v>1.8276335213721361E-2</v>
          </cell>
          <cell r="BF58">
            <v>-1.0696959119359278E-2</v>
          </cell>
          <cell r="BG58">
            <v>-1.3427029287682746E-2</v>
          </cell>
          <cell r="BH58">
            <v>-2.8944244642268954E-2</v>
          </cell>
        </row>
        <row r="59">
          <cell r="B59">
            <v>1.15945611866502E-2</v>
          </cell>
          <cell r="C59">
            <v>0.15369592088998768</v>
          </cell>
          <cell r="D59">
            <v>0.35297898640296671</v>
          </cell>
          <cell r="E59">
            <v>2.4128553770086533E-2</v>
          </cell>
          <cell r="F59">
            <v>1.520395550061805E-2</v>
          </cell>
          <cell r="G59">
            <v>0.11854140914709521</v>
          </cell>
          <cell r="H59">
            <v>0.11156983930778742</v>
          </cell>
          <cell r="I59">
            <v>3.1569839307787395E-2</v>
          </cell>
          <cell r="J59">
            <v>5.6786155747836853E-2</v>
          </cell>
          <cell r="K59">
            <v>2.402966625463536E-2</v>
          </cell>
          <cell r="L59">
            <v>2.7169344870210142E-2</v>
          </cell>
          <cell r="M59">
            <v>7.2731767614338708E-2</v>
          </cell>
          <cell r="Q59">
            <v>3.6215222555627487E-2</v>
          </cell>
          <cell r="R59">
            <v>0.15640175126535141</v>
          </cell>
          <cell r="S59">
            <v>0.33454346656131562</v>
          </cell>
          <cell r="T59">
            <v>7.2353239719914614E-2</v>
          </cell>
          <cell r="U59">
            <v>3.4318601294485017E-2</v>
          </cell>
          <cell r="V59">
            <v>9.1745290162904558E-2</v>
          </cell>
          <cell r="W59">
            <v>7.96890659370455E-2</v>
          </cell>
          <cell r="X59">
            <v>1.4214739991360805E-2</v>
          </cell>
          <cell r="Y59">
            <v>5.049928960761884E-2</v>
          </cell>
          <cell r="Z59">
            <v>1.4232643739666368E-2</v>
          </cell>
          <cell r="AA59">
            <v>3.2642472617053817E-2</v>
          </cell>
          <cell r="AB59">
            <v>8.3144216547655914E-2</v>
          </cell>
          <cell r="AG59">
            <v>-2.4620661368977288E-2</v>
          </cell>
          <cell r="AH59">
            <v>-2.7058303753637325E-3</v>
          </cell>
          <cell r="AI59">
            <v>1.8435519841651093E-2</v>
          </cell>
          <cell r="AJ59">
            <v>-4.8224685949828081E-2</v>
          </cell>
          <cell r="AK59">
            <v>-1.9114645793866965E-2</v>
          </cell>
          <cell r="AL59">
            <v>2.6796118984190653E-2</v>
          </cell>
          <cell r="AM59">
            <v>3.1880773370741924E-2</v>
          </cell>
          <cell r="AN59">
            <v>1.7355099316426592E-2</v>
          </cell>
          <cell r="AO59">
            <v>6.2868661402180129E-3</v>
          </cell>
          <cell r="AP59">
            <v>9.7970225149689918E-3</v>
          </cell>
          <cell r="AQ59">
            <v>-5.473127746843675E-3</v>
          </cell>
          <cell r="AR59">
            <v>-1.0412448933317206E-2</v>
          </cell>
          <cell r="AW59">
            <v>-2.4620661368977288E-2</v>
          </cell>
          <cell r="AX59">
            <v>-2.7058303753637325E-3</v>
          </cell>
          <cell r="AY59">
            <v>1.8435519841651093E-2</v>
          </cell>
          <cell r="AZ59">
            <v>-4.8224685949828081E-2</v>
          </cell>
          <cell r="BA59">
            <v>-1.9114645793866965E-2</v>
          </cell>
          <cell r="BB59">
            <v>2.6796118984190653E-2</v>
          </cell>
          <cell r="BC59">
            <v>3.1880773370741924E-2</v>
          </cell>
          <cell r="BD59">
            <v>1.7355099316426592E-2</v>
          </cell>
          <cell r="BE59">
            <v>6.2868661402180129E-3</v>
          </cell>
          <cell r="BF59">
            <v>9.7970225149689918E-3</v>
          </cell>
          <cell r="BG59">
            <v>-5.473127746843675E-3</v>
          </cell>
          <cell r="BH59">
            <v>-1.0412448933317206E-2</v>
          </cell>
        </row>
        <row r="60">
          <cell r="B60">
            <v>4.4999999999999997E-3</v>
          </cell>
          <cell r="C60">
            <v>2.8400000000000002E-2</v>
          </cell>
          <cell r="D60">
            <v>0.1736</v>
          </cell>
          <cell r="E60">
            <v>0.36020000000000002</v>
          </cell>
          <cell r="F60">
            <v>3.4000000000000002E-2</v>
          </cell>
          <cell r="G60">
            <v>2.3599999999999999E-2</v>
          </cell>
          <cell r="H60">
            <v>0.1069</v>
          </cell>
          <cell r="I60">
            <v>9.0700000000000003E-2</v>
          </cell>
          <cell r="J60">
            <v>4.0099999999999997E-2</v>
          </cell>
          <cell r="K60">
            <v>3.04E-2</v>
          </cell>
          <cell r="L60">
            <v>2.4799999999999999E-2</v>
          </cell>
          <cell r="M60">
            <v>8.2699999999999996E-2</v>
          </cell>
          <cell r="Q60">
            <v>3.8144472847671959E-2</v>
          </cell>
          <cell r="R60">
            <v>7.1489784824430441E-2</v>
          </cell>
          <cell r="S60">
            <v>0.22724737406956733</v>
          </cell>
          <cell r="T60">
            <v>0.34942822831476034</v>
          </cell>
          <cell r="U60">
            <v>6.1437670002676727E-2</v>
          </cell>
          <cell r="V60">
            <v>2.6913368975150544E-2</v>
          </cell>
          <cell r="W60">
            <v>6.3425331874961549E-2</v>
          </cell>
          <cell r="X60">
            <v>5.2758559070017502E-2</v>
          </cell>
          <cell r="Y60">
            <v>8.6363960993816411E-3</v>
          </cell>
          <cell r="Z60">
            <v>3.0733535930018777E-2</v>
          </cell>
          <cell r="AA60">
            <v>7.9764460533477653E-3</v>
          </cell>
          <cell r="AB60">
            <v>6.1808831938015348E-2</v>
          </cell>
          <cell r="AG60">
            <v>-3.3644472847671962E-2</v>
          </cell>
          <cell r="AH60">
            <v>-4.308978482443044E-2</v>
          </cell>
          <cell r="AI60">
            <v>-5.3647374069567322E-2</v>
          </cell>
          <cell r="AJ60">
            <v>1.0771771685239684E-2</v>
          </cell>
          <cell r="AK60">
            <v>-2.7437670002676724E-2</v>
          </cell>
          <cell r="AL60">
            <v>-3.3133689751505442E-3</v>
          </cell>
          <cell r="AM60">
            <v>4.3474668125038446E-2</v>
          </cell>
          <cell r="AN60">
            <v>3.7941440929982501E-2</v>
          </cell>
          <cell r="AO60">
            <v>3.1463603900618357E-2</v>
          </cell>
          <cell r="AP60">
            <v>-3.3353593001877666E-4</v>
          </cell>
          <cell r="AQ60">
            <v>1.6823553946652234E-2</v>
          </cell>
          <cell r="AR60">
            <v>2.0891168061984648E-2</v>
          </cell>
          <cell r="AW60">
            <v>-3.3644472847671962E-2</v>
          </cell>
          <cell r="AX60">
            <v>-4.308978482443044E-2</v>
          </cell>
          <cell r="AY60">
            <v>-5.3647374069567322E-2</v>
          </cell>
          <cell r="AZ60">
            <v>1.0771771685239684E-2</v>
          </cell>
          <cell r="BA60">
            <v>-2.7437670002676724E-2</v>
          </cell>
          <cell r="BB60">
            <v>-3.3133689751505442E-3</v>
          </cell>
          <cell r="BC60">
            <v>4.3474668125038446E-2</v>
          </cell>
          <cell r="BD60">
            <v>3.7941440929982501E-2</v>
          </cell>
          <cell r="BE60">
            <v>3.1463603900618357E-2</v>
          </cell>
          <cell r="BF60">
            <v>-3.3353593001877666E-4</v>
          </cell>
          <cell r="BG60">
            <v>1.6823553946652234E-2</v>
          </cell>
          <cell r="BH60">
            <v>2.0891168061984648E-2</v>
          </cell>
        </row>
        <row r="61">
          <cell r="B61">
            <v>1.2E-2</v>
          </cell>
          <cell r="C61">
            <v>5.5E-2</v>
          </cell>
          <cell r="D61">
            <v>9.1999999999999998E-2</v>
          </cell>
          <cell r="E61">
            <v>0.26</v>
          </cell>
          <cell r="F61">
            <v>0.30099999999999999</v>
          </cell>
          <cell r="G61">
            <v>5.2999999999999999E-2</v>
          </cell>
          <cell r="H61">
            <v>2.1000000000000001E-2</v>
          </cell>
          <cell r="I61">
            <v>5.2000000000000005E-2</v>
          </cell>
          <cell r="J61">
            <v>5.2000000000000005E-2</v>
          </cell>
          <cell r="K61">
            <v>2.7999999999999997E-2</v>
          </cell>
          <cell r="L61">
            <v>1.9E-2</v>
          </cell>
          <cell r="M61">
            <v>5.21E-2</v>
          </cell>
          <cell r="Q61">
            <v>4.3024174779003402E-2</v>
          </cell>
          <cell r="R61">
            <v>8.2213360171872293E-2</v>
          </cell>
          <cell r="S61">
            <v>0.11238888117963192</v>
          </cell>
          <cell r="T61">
            <v>0.25292029946534234</v>
          </cell>
          <cell r="U61">
            <v>0.31056638247862595</v>
          </cell>
          <cell r="V61">
            <v>5.0554086229254142E-2</v>
          </cell>
          <cell r="W61">
            <v>1.7368960894652299E-2</v>
          </cell>
          <cell r="X61">
            <v>3.9894760710390928E-2</v>
          </cell>
          <cell r="Y61">
            <v>3.2412093790244234E-2</v>
          </cell>
          <cell r="Z61">
            <v>4.2582006771873741E-3</v>
          </cell>
          <cell r="AA61">
            <v>1.7945246579869303E-2</v>
          </cell>
          <cell r="AB61">
            <v>3.6453553043925647E-2</v>
          </cell>
          <cell r="AG61">
            <v>-3.1024174779003402E-2</v>
          </cell>
          <cell r="AH61">
            <v>-2.7213360171872293E-2</v>
          </cell>
          <cell r="AI61">
            <v>-2.0388881179631918E-2</v>
          </cell>
          <cell r="AJ61">
            <v>7.0797005346576736E-3</v>
          </cell>
          <cell r="AK61">
            <v>-9.5663824786259566E-3</v>
          </cell>
          <cell r="AL61">
            <v>2.445913770745857E-3</v>
          </cell>
          <cell r="AM61">
            <v>3.6310391053477019E-3</v>
          </cell>
          <cell r="AN61">
            <v>1.2105239289609077E-2</v>
          </cell>
          <cell r="AO61">
            <v>1.958790620975577E-2</v>
          </cell>
          <cell r="AP61">
            <v>2.3741799322812625E-2</v>
          </cell>
          <cell r="AQ61">
            <v>1.0547534201306961E-3</v>
          </cell>
          <cell r="AR61">
            <v>1.5646446956074353E-2</v>
          </cell>
          <cell r="AW61">
            <v>-3.1024174779003402E-2</v>
          </cell>
          <cell r="AX61">
            <v>-2.7213360171872293E-2</v>
          </cell>
          <cell r="AY61">
            <v>-2.0388881179631918E-2</v>
          </cell>
          <cell r="AZ61">
            <v>7.0797005346576736E-3</v>
          </cell>
          <cell r="BA61">
            <v>-9.5663824786259566E-3</v>
          </cell>
          <cell r="BB61">
            <v>2.445913770745857E-3</v>
          </cell>
          <cell r="BC61">
            <v>3.6310391053477019E-3</v>
          </cell>
          <cell r="BD61">
            <v>1.2105239289609077E-2</v>
          </cell>
          <cell r="BE61">
            <v>1.958790620975577E-2</v>
          </cell>
          <cell r="BF61">
            <v>2.3741799322812625E-2</v>
          </cell>
          <cell r="BG61">
            <v>1.0547534201306961E-3</v>
          </cell>
          <cell r="BH61">
            <v>1.5646446956074353E-2</v>
          </cell>
        </row>
        <row r="62">
          <cell r="B62">
            <v>3.0000000000000001E-3</v>
          </cell>
          <cell r="C62">
            <v>0.05</v>
          </cell>
          <cell r="D62">
            <v>7.0000000000000007E-2</v>
          </cell>
          <cell r="E62">
            <v>8.8000000000000009E-2</v>
          </cell>
          <cell r="F62">
            <v>0.22699999999999998</v>
          </cell>
          <cell r="G62">
            <v>0.255</v>
          </cell>
          <cell r="H62">
            <v>7.5999999999999998E-2</v>
          </cell>
          <cell r="I62">
            <v>4.5999999999999999E-2</v>
          </cell>
          <cell r="J62">
            <v>5.2000000000000005E-2</v>
          </cell>
          <cell r="K62">
            <v>5.2999999999999999E-2</v>
          </cell>
          <cell r="L62">
            <v>3.4000000000000002E-2</v>
          </cell>
          <cell r="M62">
            <v>4.4999999999999998E-2</v>
          </cell>
          <cell r="Q62">
            <v>3.5040065571389889E-2</v>
          </cell>
          <cell r="R62">
            <v>9.4204095891166711E-2</v>
          </cell>
          <cell r="S62">
            <v>0.13154090148896655</v>
          </cell>
          <cell r="T62">
            <v>0.12824530619472557</v>
          </cell>
          <cell r="U62">
            <v>0.23237070343112287</v>
          </cell>
          <cell r="V62">
            <v>0.26130145318564868</v>
          </cell>
          <cell r="W62">
            <v>3.7645914957258247E-2</v>
          </cell>
          <cell r="X62">
            <v>1.1027975278751392E-2</v>
          </cell>
          <cell r="Y62">
            <v>2.4152522544924119E-2</v>
          </cell>
          <cell r="Z62">
            <v>1.7795455270827213E-2</v>
          </cell>
          <cell r="AA62">
            <v>5.4517272817136651E-9</v>
          </cell>
          <cell r="AB62">
            <v>2.667560073349131E-2</v>
          </cell>
          <cell r="AG62">
            <v>-3.2040065571389886E-2</v>
          </cell>
          <cell r="AH62">
            <v>-4.4204095891166709E-2</v>
          </cell>
          <cell r="AI62">
            <v>-6.1540901488966543E-2</v>
          </cell>
          <cell r="AJ62">
            <v>-4.0245306194725564E-2</v>
          </cell>
          <cell r="AK62">
            <v>-5.3707034311228918E-3</v>
          </cell>
          <cell r="AL62">
            <v>-6.3014531856486755E-3</v>
          </cell>
          <cell r="AM62">
            <v>3.8354085042741751E-2</v>
          </cell>
          <cell r="AN62">
            <v>3.4972024721248607E-2</v>
          </cell>
          <cell r="AO62">
            <v>2.7847477455075886E-2</v>
          </cell>
          <cell r="AP62">
            <v>3.5204544729172782E-2</v>
          </cell>
          <cell r="AQ62">
            <v>3.3999994548272718E-2</v>
          </cell>
          <cell r="AR62">
            <v>1.8324399266508688E-2</v>
          </cell>
          <cell r="AW62">
            <v>-3.2040065571389886E-2</v>
          </cell>
          <cell r="AX62">
            <v>-4.4204095891166709E-2</v>
          </cell>
          <cell r="AY62">
            <v>-6.1540901488966543E-2</v>
          </cell>
          <cell r="AZ62">
            <v>-4.0245306194725564E-2</v>
          </cell>
          <cell r="BA62">
            <v>-5.3707034311228918E-3</v>
          </cell>
          <cell r="BB62">
            <v>-6.3014531856486755E-3</v>
          </cell>
          <cell r="BC62">
            <v>3.8354085042741751E-2</v>
          </cell>
          <cell r="BD62">
            <v>3.4972024721248607E-2</v>
          </cell>
          <cell r="BE62">
            <v>2.7847477455075886E-2</v>
          </cell>
          <cell r="BF62">
            <v>3.5204544729172782E-2</v>
          </cell>
          <cell r="BG62">
            <v>3.3999994548272718E-2</v>
          </cell>
          <cell r="BH62">
            <v>1.8324399266508688E-2</v>
          </cell>
        </row>
        <row r="63">
          <cell r="B63">
            <v>0.11409999999999999</v>
          </cell>
          <cell r="C63">
            <v>9.0999999999999998E-2</v>
          </cell>
          <cell r="D63">
            <v>0.16700000000000001</v>
          </cell>
          <cell r="E63">
            <v>0.14799999999999999</v>
          </cell>
          <cell r="F63">
            <v>8.5999999999999993E-2</v>
          </cell>
          <cell r="G63">
            <v>0.16</v>
          </cell>
          <cell r="H63">
            <v>0.13</v>
          </cell>
          <cell r="I63">
            <v>3.5999999999999997E-2</v>
          </cell>
          <cell r="J63">
            <v>1.7000000000000001E-2</v>
          </cell>
          <cell r="K63">
            <v>1.7999999999999999E-2</v>
          </cell>
          <cell r="L63">
            <v>1.6E-2</v>
          </cell>
          <cell r="M63">
            <v>1.9E-2</v>
          </cell>
          <cell r="Q63">
            <v>6.4886225358735519E-2</v>
          </cell>
          <cell r="R63">
            <v>7.5355503517846714E-2</v>
          </cell>
          <cell r="S63">
            <v>0.14836657804573486</v>
          </cell>
          <cell r="T63">
            <v>0.14799877268373846</v>
          </cell>
          <cell r="U63">
            <v>0.11629427099097425</v>
          </cell>
          <cell r="V63">
            <v>0.19340004071283884</v>
          </cell>
          <cell r="W63">
            <v>0.19079005068179652</v>
          </cell>
          <cell r="X63">
            <v>2.365703813567839E-2</v>
          </cell>
          <cell r="Y63">
            <v>5.2177455156662833E-3</v>
          </cell>
          <cell r="Z63">
            <v>1.3802996078663417E-2</v>
          </cell>
          <cell r="AA63">
            <v>8.2983169467928802E-3</v>
          </cell>
          <cell r="AB63">
            <v>1.1932461331533945E-2</v>
          </cell>
          <cell r="AG63">
            <v>4.9213774641264474E-2</v>
          </cell>
          <cell r="AH63">
            <v>1.5644496482153283E-2</v>
          </cell>
          <cell r="AI63">
            <v>1.863342195426515E-2</v>
          </cell>
          <cell r="AJ63">
            <v>1.2273162615372701E-6</v>
          </cell>
          <cell r="AK63">
            <v>-3.0294270990974259E-2</v>
          </cell>
          <cell r="AL63">
            <v>-3.3400040712838835E-2</v>
          </cell>
          <cell r="AM63">
            <v>-6.079005068179652E-2</v>
          </cell>
          <cell r="AN63">
            <v>1.2342961864321607E-2</v>
          </cell>
          <cell r="AO63">
            <v>1.1782254484333718E-2</v>
          </cell>
          <cell r="AP63">
            <v>4.1970039213365812E-3</v>
          </cell>
          <cell r="AQ63">
            <v>7.7016830532071201E-3</v>
          </cell>
          <cell r="AR63">
            <v>7.067538668466055E-3</v>
          </cell>
          <cell r="AW63">
            <v>4.9213774641264474E-2</v>
          </cell>
          <cell r="AX63">
            <v>1.5644496482153283E-2</v>
          </cell>
          <cell r="AY63">
            <v>1.863342195426515E-2</v>
          </cell>
          <cell r="AZ63">
            <v>1.2273162615372701E-6</v>
          </cell>
          <cell r="BA63">
            <v>-3.0294270990974259E-2</v>
          </cell>
          <cell r="BB63">
            <v>-3.3400040712838835E-2</v>
          </cell>
          <cell r="BC63">
            <v>-6.079005068179652E-2</v>
          </cell>
          <cell r="BD63">
            <v>1.2342961864321607E-2</v>
          </cell>
          <cell r="BE63">
            <v>1.1782254484333718E-2</v>
          </cell>
          <cell r="BF63">
            <v>4.1970039213365812E-3</v>
          </cell>
          <cell r="BG63">
            <v>7.7016830532071201E-3</v>
          </cell>
          <cell r="BH63">
            <v>7.067538668466055E-3</v>
          </cell>
        </row>
        <row r="64">
          <cell r="B64">
            <v>1E-3</v>
          </cell>
          <cell r="C64">
            <v>6.8000000000000005E-2</v>
          </cell>
          <cell r="D64">
            <v>6.3E-2</v>
          </cell>
          <cell r="E64">
            <v>0.121</v>
          </cell>
          <cell r="F64">
            <v>0.115</v>
          </cell>
          <cell r="G64">
            <v>0.113</v>
          </cell>
          <cell r="H64">
            <v>0.14599999999999999</v>
          </cell>
          <cell r="I64">
            <v>0.17899999999999999</v>
          </cell>
          <cell r="J64">
            <v>9.6000000000000002E-2</v>
          </cell>
          <cell r="K64">
            <v>3.3000000000000002E-2</v>
          </cell>
          <cell r="L64">
            <v>3.2000000000000001E-2</v>
          </cell>
          <cell r="M64">
            <v>3.3000000000000002E-2</v>
          </cell>
          <cell r="Q64">
            <v>1.4403723002498247E-2</v>
          </cell>
          <cell r="R64">
            <v>0.14484245367532633</v>
          </cell>
          <cell r="S64">
            <v>0.12259226641883988</v>
          </cell>
          <cell r="T64">
            <v>0.17118515171148804</v>
          </cell>
          <cell r="U64">
            <v>0.13667892692317243</v>
          </cell>
          <cell r="V64">
            <v>9.9018535244026817E-2</v>
          </cell>
          <cell r="W64">
            <v>0.1436852304212852</v>
          </cell>
          <cell r="X64">
            <v>0.13578582645035195</v>
          </cell>
          <cell r="Y64">
            <v>1.2816357629478341E-2</v>
          </cell>
          <cell r="Z64">
            <v>2.3562859308472179E-3</v>
          </cell>
          <cell r="AA64">
            <v>7.5057859315066592E-3</v>
          </cell>
          <cell r="AB64">
            <v>9.1294566611789772E-3</v>
          </cell>
          <cell r="AG64">
            <v>-1.3403723002498247E-2</v>
          </cell>
          <cell r="AH64">
            <v>-7.6842453675326328E-2</v>
          </cell>
          <cell r="AI64">
            <v>-5.9592266418839884E-2</v>
          </cell>
          <cell r="AJ64">
            <v>-5.0185151711488046E-2</v>
          </cell>
          <cell r="AK64">
            <v>-2.1678926923172429E-2</v>
          </cell>
          <cell r="AL64">
            <v>1.3981464755973186E-2</v>
          </cell>
          <cell r="AM64">
            <v>2.3147695787147926E-3</v>
          </cell>
          <cell r="AN64">
            <v>4.3214173549648044E-2</v>
          </cell>
          <cell r="AO64">
            <v>8.3183642370521657E-2</v>
          </cell>
          <cell r="AP64">
            <v>3.0643714069152783E-2</v>
          </cell>
          <cell r="AQ64">
            <v>2.4494214068493343E-2</v>
          </cell>
          <cell r="AR64">
            <v>2.3870543338821024E-2</v>
          </cell>
          <cell r="AW64">
            <v>-1.3403723002498247E-2</v>
          </cell>
          <cell r="AX64">
            <v>-7.6842453675326328E-2</v>
          </cell>
          <cell r="AY64">
            <v>-5.9592266418839884E-2</v>
          </cell>
          <cell r="AZ64">
            <v>-5.0185151711488046E-2</v>
          </cell>
          <cell r="BA64">
            <v>-2.1678926923172429E-2</v>
          </cell>
          <cell r="BB64">
            <v>1.3981464755973186E-2</v>
          </cell>
          <cell r="BC64">
            <v>2.3147695787147926E-3</v>
          </cell>
          <cell r="BD64">
            <v>4.3214173549648044E-2</v>
          </cell>
          <cell r="BE64">
            <v>8.3183642370521657E-2</v>
          </cell>
          <cell r="BF64">
            <v>3.0643714069152783E-2</v>
          </cell>
          <cell r="BG64">
            <v>2.4494214068493343E-2</v>
          </cell>
          <cell r="BH64">
            <v>2.3870543338821024E-2</v>
          </cell>
        </row>
        <row r="65">
          <cell r="B65">
            <v>0.01</v>
          </cell>
          <cell r="C65">
            <v>2.5000000000000001E-2</v>
          </cell>
          <cell r="D65">
            <v>0.307</v>
          </cell>
          <cell r="E65">
            <v>0.129</v>
          </cell>
          <cell r="F65">
            <v>0.14400000000000002</v>
          </cell>
          <cell r="G65">
            <v>0.107</v>
          </cell>
          <cell r="H65">
            <v>4.8000000000000001E-2</v>
          </cell>
          <cell r="I65">
            <v>0.11</v>
          </cell>
          <cell r="J65">
            <v>6.3E-2</v>
          </cell>
          <cell r="K65">
            <v>3.4000000000000002E-2</v>
          </cell>
          <cell r="L65">
            <v>1.3999999999999999E-2</v>
          </cell>
          <cell r="M65">
            <v>0.01</v>
          </cell>
          <cell r="Q65">
            <v>2.0824241578637406E-2</v>
          </cell>
          <cell r="R65">
            <v>3.279519373522833E-2</v>
          </cell>
          <cell r="S65">
            <v>0.24084527290507818</v>
          </cell>
          <cell r="T65">
            <v>0.14466084198982096</v>
          </cell>
          <cell r="U65">
            <v>0.15941242798926281</v>
          </cell>
          <cell r="V65">
            <v>0.11691407719941456</v>
          </cell>
          <cell r="W65">
            <v>7.4594053581782643E-2</v>
          </cell>
          <cell r="X65">
            <v>0.10469723348740824</v>
          </cell>
          <cell r="Y65">
            <v>9.2195999990491634E-2</v>
          </cell>
          <cell r="Z65">
            <v>4.3296016211888857E-3</v>
          </cell>
          <cell r="AA65">
            <v>6.3435038139193324E-9</v>
          </cell>
          <cell r="AB65">
            <v>8.7310495781825811E-3</v>
          </cell>
          <cell r="AG65">
            <v>-1.0824241578637405E-2</v>
          </cell>
          <cell r="AH65">
            <v>-7.7951937352283285E-3</v>
          </cell>
          <cell r="AI65">
            <v>6.6154727094921817E-2</v>
          </cell>
          <cell r="AJ65">
            <v>-1.5660841989820956E-2</v>
          </cell>
          <cell r="AK65">
            <v>-1.5412427989262789E-2</v>
          </cell>
          <cell r="AL65">
            <v>-9.9140771994145616E-3</v>
          </cell>
          <cell r="AM65">
            <v>-2.6594053581782642E-2</v>
          </cell>
          <cell r="AN65">
            <v>5.3027665125917611E-3</v>
          </cell>
          <cell r="AO65">
            <v>-2.9195999990491633E-2</v>
          </cell>
          <cell r="AP65">
            <v>2.9670398378811115E-2</v>
          </cell>
          <cell r="AQ65">
            <v>1.3999993656496184E-2</v>
          </cell>
          <cell r="AR65">
            <v>1.2689504218174191E-3</v>
          </cell>
          <cell r="AW65">
            <v>-1.0824241578637405E-2</v>
          </cell>
          <cell r="AX65">
            <v>-7.7951937352283285E-3</v>
          </cell>
          <cell r="AY65">
            <v>6.6154727094921817E-2</v>
          </cell>
          <cell r="AZ65">
            <v>-1.5660841989820956E-2</v>
          </cell>
          <cell r="BA65">
            <v>-1.5412427989262789E-2</v>
          </cell>
          <cell r="BB65">
            <v>-9.9140771994145616E-3</v>
          </cell>
          <cell r="BC65">
            <v>-2.6594053581782642E-2</v>
          </cell>
          <cell r="BD65">
            <v>5.3027665125917611E-3</v>
          </cell>
          <cell r="BE65">
            <v>-2.9195999990491633E-2</v>
          </cell>
          <cell r="BF65">
            <v>2.9670398378811115E-2</v>
          </cell>
          <cell r="BG65">
            <v>1.3999993656496184E-2</v>
          </cell>
          <cell r="BH65">
            <v>1.2689504218174191E-3</v>
          </cell>
        </row>
        <row r="66">
          <cell r="B66">
            <v>2.9000000000000001E-2</v>
          </cell>
          <cell r="C66">
            <v>2.3E-2</v>
          </cell>
          <cell r="D66">
            <v>0.03</v>
          </cell>
          <cell r="E66">
            <v>0.19900000000000001</v>
          </cell>
          <cell r="F66">
            <v>0.16800000000000001</v>
          </cell>
          <cell r="G66">
            <v>0.1</v>
          </cell>
          <cell r="H66">
            <v>9.8000000000000004E-2</v>
          </cell>
          <cell r="I66">
            <v>0.107</v>
          </cell>
          <cell r="J66">
            <v>7.6999999999999999E-2</v>
          </cell>
          <cell r="K66">
            <v>8.5999999999999993E-2</v>
          </cell>
          <cell r="L66">
            <v>6.0999999999999999E-2</v>
          </cell>
          <cell r="M66">
            <v>2.4E-2</v>
          </cell>
          <cell r="Q66">
            <v>0.10682521800120313</v>
          </cell>
          <cell r="R66">
            <v>4.5424400302263711E-2</v>
          </cell>
          <cell r="S66">
            <v>5.220029255864158E-2</v>
          </cell>
          <cell r="T66">
            <v>0.2718010365619819</v>
          </cell>
          <cell r="U66">
            <v>0.13051487789702135</v>
          </cell>
          <cell r="V66">
            <v>0.13055610683996827</v>
          </cell>
          <cell r="W66">
            <v>8.4663854593515622E-2</v>
          </cell>
          <cell r="X66">
            <v>5.0757824407629423E-2</v>
          </cell>
          <cell r="Y66">
            <v>6.7519202072645959E-2</v>
          </cell>
          <cell r="Z66">
            <v>5.6124916340807435E-2</v>
          </cell>
          <cell r="AA66">
            <v>1.3325140783205163E-8</v>
          </cell>
          <cell r="AB66">
            <v>3.6122570991809384E-3</v>
          </cell>
          <cell r="AG66">
            <v>-7.7825218001203136E-2</v>
          </cell>
          <cell r="AH66">
            <v>-2.2424400302263711E-2</v>
          </cell>
          <cell r="AI66">
            <v>-2.2200292558641581E-2</v>
          </cell>
          <cell r="AJ66">
            <v>-7.2801036561981891E-2</v>
          </cell>
          <cell r="AK66">
            <v>3.7485122102978663E-2</v>
          </cell>
          <cell r="AL66">
            <v>-3.0556106839968261E-2</v>
          </cell>
          <cell r="AM66">
            <v>1.3336145406484382E-2</v>
          </cell>
          <cell r="AN66">
            <v>5.6242175592370575E-2</v>
          </cell>
          <cell r="AO66">
            <v>9.4807979273540399E-3</v>
          </cell>
          <cell r="AP66">
            <v>2.9875083659192558E-2</v>
          </cell>
          <cell r="AQ66">
            <v>6.0999986674859216E-2</v>
          </cell>
          <cell r="AR66">
            <v>2.0387742900819062E-2</v>
          </cell>
          <cell r="AW66">
            <v>-7.7825218001203136E-2</v>
          </cell>
          <cell r="AX66">
            <v>-2.2424400302263711E-2</v>
          </cell>
          <cell r="AY66">
            <v>-2.2200292558641581E-2</v>
          </cell>
          <cell r="AZ66">
            <v>-7.2801036561981891E-2</v>
          </cell>
          <cell r="BA66">
            <v>3.7485122102978663E-2</v>
          </cell>
          <cell r="BB66">
            <v>-3.0556106839968261E-2</v>
          </cell>
          <cell r="BC66">
            <v>1.3336145406484382E-2</v>
          </cell>
          <cell r="BD66">
            <v>5.6242175592370575E-2</v>
          </cell>
          <cell r="BE66">
            <v>9.4807979273540399E-3</v>
          </cell>
          <cell r="BF66">
            <v>2.9875083659192558E-2</v>
          </cell>
          <cell r="BG66">
            <v>6.0999986674859216E-2</v>
          </cell>
          <cell r="BH66">
            <v>2.0387742900819062E-2</v>
          </cell>
        </row>
        <row r="67">
          <cell r="B67">
            <v>2.9000000000000001E-2</v>
          </cell>
          <cell r="C67">
            <v>0.16400000000000001</v>
          </cell>
          <cell r="D67">
            <v>0.05</v>
          </cell>
          <cell r="E67">
            <v>0.04</v>
          </cell>
          <cell r="F67">
            <v>0.29199999999999998</v>
          </cell>
          <cell r="G67">
            <v>9.4E-2</v>
          </cell>
          <cell r="H67">
            <v>0.11600000000000001</v>
          </cell>
          <cell r="I67">
            <v>6.6000000000000003E-2</v>
          </cell>
          <cell r="J67">
            <v>6.2E-2</v>
          </cell>
          <cell r="K67">
            <v>4.8000000000000001E-2</v>
          </cell>
          <cell r="L67">
            <v>2.9000000000000001E-2</v>
          </cell>
          <cell r="M67">
            <v>1.0999999999999999E-2</v>
          </cell>
          <cell r="Q67">
            <v>0.15195437198524062</v>
          </cell>
          <cell r="R67">
            <v>0.20480427829659414</v>
          </cell>
          <cell r="S67">
            <v>6.3495454817312613E-2</v>
          </cell>
          <cell r="T67">
            <v>5.1636646409642176E-2</v>
          </cell>
          <cell r="U67">
            <v>0.21217808112334191</v>
          </cell>
          <cell r="V67">
            <v>9.1691997907095757E-2</v>
          </cell>
          <cell r="W67">
            <v>8.1461350188124323E-2</v>
          </cell>
          <cell r="X67">
            <v>5.1108647308131722E-2</v>
          </cell>
          <cell r="Y67">
            <v>2.6041707613644292E-2</v>
          </cell>
          <cell r="Z67">
            <v>3.696335088637788E-2</v>
          </cell>
          <cell r="AA67">
            <v>2.8664104767265074E-2</v>
          </cell>
          <cell r="AB67">
            <v>8.6972294399939117E-9</v>
          </cell>
          <cell r="AG67">
            <v>-0.12295437198524062</v>
          </cell>
          <cell r="AH67">
            <v>-4.0804278296594138E-2</v>
          </cell>
          <cell r="AI67">
            <v>-1.349545481731261E-2</v>
          </cell>
          <cell r="AJ67">
            <v>-1.1636646409642175E-2</v>
          </cell>
          <cell r="AK67">
            <v>7.9821918876658071E-2</v>
          </cell>
          <cell r="AL67">
            <v>2.3080020929042433E-3</v>
          </cell>
          <cell r="AM67">
            <v>3.4538649811875682E-2</v>
          </cell>
          <cell r="AN67">
            <v>1.4891352691868281E-2</v>
          </cell>
          <cell r="AO67">
            <v>3.5958292386355707E-2</v>
          </cell>
          <cell r="AP67">
            <v>1.1036649113622121E-2</v>
          </cell>
          <cell r="AQ67">
            <v>3.358952327349278E-4</v>
          </cell>
          <cell r="AR67">
            <v>1.0999991302770559E-2</v>
          </cell>
          <cell r="AW67">
            <v>-0.12295437198524062</v>
          </cell>
          <cell r="AX67">
            <v>-4.0804278296594138E-2</v>
          </cell>
          <cell r="AY67">
            <v>-1.349545481731261E-2</v>
          </cell>
          <cell r="AZ67">
            <v>-1.1636646409642175E-2</v>
          </cell>
          <cell r="BA67">
            <v>7.9821918876658071E-2</v>
          </cell>
          <cell r="BB67">
            <v>2.3080020929042433E-3</v>
          </cell>
          <cell r="BC67">
            <v>3.4538649811875682E-2</v>
          </cell>
          <cell r="BD67">
            <v>1.4891352691868281E-2</v>
          </cell>
          <cell r="BE67">
            <v>3.5958292386355707E-2</v>
          </cell>
          <cell r="BF67">
            <v>1.1036649113622121E-2</v>
          </cell>
          <cell r="BG67">
            <v>3.358952327349278E-4</v>
          </cell>
          <cell r="BH67">
            <v>1.0999991302770559E-2</v>
          </cell>
        </row>
        <row r="68">
          <cell r="B68">
            <v>0.02</v>
          </cell>
          <cell r="C68">
            <v>0.34599999999999997</v>
          </cell>
          <cell r="D68">
            <v>0.312</v>
          </cell>
          <cell r="E68">
            <v>0.04</v>
          </cell>
          <cell r="F68">
            <v>4.2999999999999997E-2</v>
          </cell>
          <cell r="G68">
            <v>0.104</v>
          </cell>
          <cell r="H68">
            <v>4.3999999999999997E-2</v>
          </cell>
          <cell r="I68">
            <v>3.5000000000000003E-2</v>
          </cell>
          <cell r="J68">
            <v>2.5000000000000001E-2</v>
          </cell>
          <cell r="K68">
            <v>1.4999999999999999E-2</v>
          </cell>
          <cell r="L68">
            <v>8.9999999999999993E-3</v>
          </cell>
          <cell r="M68">
            <v>7.0000000000000001E-3</v>
          </cell>
          <cell r="Q68">
            <v>3.8494366506210263E-2</v>
          </cell>
          <cell r="R68">
            <v>0.28034736319434989</v>
          </cell>
          <cell r="S68">
            <v>0.27536303775490878</v>
          </cell>
          <cell r="T68">
            <v>6.0475324602023768E-2</v>
          </cell>
          <cell r="U68">
            <v>3.8288603902207542E-2</v>
          </cell>
          <cell r="V68">
            <v>0.13456570194338296</v>
          </cell>
          <cell r="W68">
            <v>5.4307098075915036E-2</v>
          </cell>
          <cell r="X68">
            <v>4.4897545543880035E-2</v>
          </cell>
          <cell r="Y68">
            <v>2.760505451227957E-2</v>
          </cell>
          <cell r="Z68">
            <v>1.262938687276169E-2</v>
          </cell>
          <cell r="AA68">
            <v>1.8958325401414879E-2</v>
          </cell>
          <cell r="AB68">
            <v>1.4068191690665572E-2</v>
          </cell>
          <cell r="AG68">
            <v>-1.8494366506210263E-2</v>
          </cell>
          <cell r="AH68">
            <v>6.5652636805650089E-2</v>
          </cell>
          <cell r="AI68">
            <v>3.663696224509122E-2</v>
          </cell>
          <cell r="AJ68">
            <v>-2.0475324602023767E-2</v>
          </cell>
          <cell r="AK68">
            <v>4.7113960977924543E-3</v>
          </cell>
          <cell r="AL68">
            <v>-3.056570194338297E-2</v>
          </cell>
          <cell r="AM68">
            <v>-1.0307098075915039E-2</v>
          </cell>
          <cell r="AN68">
            <v>-9.8975455438800319E-3</v>
          </cell>
          <cell r="AO68">
            <v>-2.6050545122795685E-3</v>
          </cell>
          <cell r="AP68">
            <v>2.370613127238309E-3</v>
          </cell>
          <cell r="AQ68">
            <v>-9.9583254014148793E-3</v>
          </cell>
          <cell r="AR68">
            <v>-7.0681916906655722E-3</v>
          </cell>
          <cell r="AW68">
            <v>-1.8494366506210263E-2</v>
          </cell>
          <cell r="AX68">
            <v>6.5652636805650089E-2</v>
          </cell>
          <cell r="AY68">
            <v>3.663696224509122E-2</v>
          </cell>
          <cell r="AZ68">
            <v>-2.0475324602023767E-2</v>
          </cell>
          <cell r="BA68">
            <v>4.7113960977924543E-3</v>
          </cell>
          <cell r="BB68">
            <v>-3.056570194338297E-2</v>
          </cell>
          <cell r="BC68">
            <v>-1.0307098075915039E-2</v>
          </cell>
          <cell r="BD68">
            <v>-9.8975455438800319E-3</v>
          </cell>
          <cell r="BE68">
            <v>-2.6050545122795685E-3</v>
          </cell>
          <cell r="BF68">
            <v>2.370613127238309E-3</v>
          </cell>
          <cell r="BG68">
            <v>-9.9583254014148793E-3</v>
          </cell>
          <cell r="BH68">
            <v>-7.0681916906655722E-3</v>
          </cell>
        </row>
        <row r="69">
          <cell r="B69">
            <v>1E-3</v>
          </cell>
          <cell r="C69">
            <v>2.7E-2</v>
          </cell>
          <cell r="D69">
            <v>0.36499999999999999</v>
          </cell>
          <cell r="E69">
            <v>0.245</v>
          </cell>
          <cell r="F69">
            <v>4.3999999999999997E-2</v>
          </cell>
          <cell r="G69">
            <v>7.0000000000000007E-2</v>
          </cell>
          <cell r="H69">
            <v>9.1999999999999998E-2</v>
          </cell>
          <cell r="I69">
            <v>0.05</v>
          </cell>
          <cell r="J69">
            <v>4.2999999999999997E-2</v>
          </cell>
          <cell r="K69">
            <v>2.8000000000000001E-2</v>
          </cell>
          <cell r="L69">
            <v>1.6E-2</v>
          </cell>
          <cell r="M69">
            <v>1.9E-2</v>
          </cell>
          <cell r="Q69">
            <v>4.9989471141284368E-3</v>
          </cell>
          <cell r="R69">
            <v>7.3190295965554542E-2</v>
          </cell>
          <cell r="S69">
            <v>0.39182545873905106</v>
          </cell>
          <cell r="T69">
            <v>0.27549897568379716</v>
          </cell>
          <cell r="U69">
            <v>4.8057451020441136E-2</v>
          </cell>
          <cell r="V69">
            <v>2.5863134003099964E-2</v>
          </cell>
          <cell r="W69">
            <v>8.3572376145652147E-2</v>
          </cell>
          <cell r="X69">
            <v>3.2192733876300249E-2</v>
          </cell>
          <cell r="Y69">
            <v>2.5956194848152578E-2</v>
          </cell>
          <cell r="Z69">
            <v>1.5286302097570639E-2</v>
          </cell>
          <cell r="AA69">
            <v>6.7068318907033686E-3</v>
          </cell>
          <cell r="AB69">
            <v>1.6851298615548651E-2</v>
          </cell>
          <cell r="AG69">
            <v>-3.9989471141284368E-3</v>
          </cell>
          <cell r="AH69">
            <v>-4.6190295965554545E-2</v>
          </cell>
          <cell r="AI69">
            <v>-2.6825458739051067E-2</v>
          </cell>
          <cell r="AJ69">
            <v>-3.0498975683797169E-2</v>
          </cell>
          <cell r="AK69">
            <v>-4.0574510204411385E-3</v>
          </cell>
          <cell r="AL69">
            <v>4.4136865996900046E-2</v>
          </cell>
          <cell r="AM69">
            <v>8.4276238543478516E-3</v>
          </cell>
          <cell r="AN69">
            <v>1.7807266123699754E-2</v>
          </cell>
          <cell r="AO69">
            <v>1.7043805151847419E-2</v>
          </cell>
          <cell r="AP69">
            <v>1.2713697902429362E-2</v>
          </cell>
          <cell r="AQ69">
            <v>9.2931681092966317E-3</v>
          </cell>
          <cell r="AR69">
            <v>2.1487013844513486E-3</v>
          </cell>
          <cell r="AW69">
            <v>-3.9989471141284368E-3</v>
          </cell>
          <cell r="AX69">
            <v>-4.6190295965554545E-2</v>
          </cell>
          <cell r="AY69">
            <v>-2.6825458739051067E-2</v>
          </cell>
          <cell r="AZ69">
            <v>-3.0498975683797169E-2</v>
          </cell>
          <cell r="BA69">
            <v>-4.0574510204411385E-3</v>
          </cell>
          <cell r="BB69">
            <v>4.4136865996900046E-2</v>
          </cell>
          <cell r="BC69">
            <v>8.4276238543478516E-3</v>
          </cell>
          <cell r="BD69">
            <v>1.7807266123699754E-2</v>
          </cell>
          <cell r="BE69">
            <v>1.7043805151847419E-2</v>
          </cell>
          <cell r="BF69">
            <v>1.2713697902429362E-2</v>
          </cell>
          <cell r="BG69">
            <v>9.2931681092966317E-3</v>
          </cell>
          <cell r="BH69">
            <v>2.1487013844513486E-3</v>
          </cell>
        </row>
        <row r="70">
          <cell r="B70">
            <v>1E-3</v>
          </cell>
          <cell r="C70">
            <v>3.0000000000000001E-3</v>
          </cell>
          <cell r="D70">
            <v>3.7999999999999999E-2</v>
          </cell>
          <cell r="E70">
            <v>0.437</v>
          </cell>
          <cell r="F70">
            <v>0.246</v>
          </cell>
          <cell r="G70">
            <v>3.5999999999999997E-2</v>
          </cell>
          <cell r="H70">
            <v>5.3999999999999999E-2</v>
          </cell>
          <cell r="I70">
            <v>7.0999999999999994E-2</v>
          </cell>
          <cell r="J70">
            <v>4.5999999999999999E-2</v>
          </cell>
          <cell r="K70">
            <v>2.1999999999999999E-2</v>
          </cell>
          <cell r="L70">
            <v>2.3E-2</v>
          </cell>
          <cell r="M70">
            <v>1.7999999999999999E-2</v>
          </cell>
          <cell r="Q70">
            <v>4.4021611931154871E-3</v>
          </cell>
          <cell r="R70">
            <v>1.0929424183812982E-2</v>
          </cell>
          <cell r="S70">
            <v>0.11740550783987391</v>
          </cell>
          <cell r="T70">
            <v>0.44811381475484852</v>
          </cell>
          <cell r="U70">
            <v>0.24732769916912475</v>
          </cell>
          <cell r="V70">
            <v>3.8362703158643839E-2</v>
          </cell>
          <cell r="W70">
            <v>1.6445645579463986E-2</v>
          </cell>
          <cell r="X70">
            <v>5.7160462184169723E-2</v>
          </cell>
          <cell r="Y70">
            <v>2.1040778681245563E-2</v>
          </cell>
          <cell r="Z70">
            <v>1.6274026570171154E-2</v>
          </cell>
          <cell r="AA70">
            <v>9.0495932872910433E-3</v>
          </cell>
          <cell r="AB70">
            <v>1.3488183398239074E-2</v>
          </cell>
          <cell r="AG70">
            <v>-3.402161193115487E-3</v>
          </cell>
          <cell r="AH70">
            <v>-7.9294241838129831E-3</v>
          </cell>
          <cell r="AI70">
            <v>-7.9405507839873907E-2</v>
          </cell>
          <cell r="AJ70">
            <v>-1.1113814754848517E-2</v>
          </cell>
          <cell r="AK70">
            <v>-1.3276991691247575E-3</v>
          </cell>
          <cell r="AL70">
            <v>-2.3627031586438418E-3</v>
          </cell>
          <cell r="AM70">
            <v>3.7554354420536014E-2</v>
          </cell>
          <cell r="AN70">
            <v>1.383953781583027E-2</v>
          </cell>
          <cell r="AO70">
            <v>2.4959221318754436E-2</v>
          </cell>
          <cell r="AP70">
            <v>5.7259734298288449E-3</v>
          </cell>
          <cell r="AQ70">
            <v>1.3950406712708956E-2</v>
          </cell>
          <cell r="AR70">
            <v>4.5118166017609242E-3</v>
          </cell>
          <cell r="AW70">
            <v>-3.402161193115487E-3</v>
          </cell>
          <cell r="AX70">
            <v>-7.9294241838129831E-3</v>
          </cell>
          <cell r="AY70">
            <v>-7.9405507839873907E-2</v>
          </cell>
          <cell r="AZ70">
            <v>-1.1113814754848517E-2</v>
          </cell>
          <cell r="BA70">
            <v>-1.3276991691247575E-3</v>
          </cell>
          <cell r="BB70">
            <v>-2.3627031586438418E-3</v>
          </cell>
          <cell r="BC70">
            <v>3.7554354420536014E-2</v>
          </cell>
          <cell r="BD70">
            <v>1.383953781583027E-2</v>
          </cell>
          <cell r="BE70">
            <v>2.4959221318754436E-2</v>
          </cell>
          <cell r="BF70">
            <v>5.7259734298288449E-3</v>
          </cell>
          <cell r="BG70">
            <v>1.3950406712708956E-2</v>
          </cell>
          <cell r="BH70">
            <v>4.5118166017609242E-3</v>
          </cell>
        </row>
        <row r="71">
          <cell r="B71">
            <v>1.3623978201634877E-3</v>
          </cell>
          <cell r="C71">
            <v>4.0871934604904629E-3</v>
          </cell>
          <cell r="D71">
            <v>1.0081743869209809E-2</v>
          </cell>
          <cell r="E71">
            <v>0.14332425068119892</v>
          </cell>
          <cell r="F71">
            <v>0.46185286103542234</v>
          </cell>
          <cell r="G71">
            <v>0.19673024523160762</v>
          </cell>
          <cell r="H71">
            <v>5.53133514986376E-2</v>
          </cell>
          <cell r="I71">
            <v>4.6049046321525886E-2</v>
          </cell>
          <cell r="J71">
            <v>4.0599455040871944E-2</v>
          </cell>
          <cell r="K71">
            <v>1.3351498637602179E-2</v>
          </cell>
          <cell r="L71">
            <v>1.11716621253406E-2</v>
          </cell>
          <cell r="M71">
            <v>1.6080000000000001E-2</v>
          </cell>
        </row>
        <row r="72">
          <cell r="B72">
            <v>7.3386776847590179E-2</v>
          </cell>
          <cell r="C72">
            <v>0.11545727134836414</v>
          </cell>
          <cell r="D72">
            <v>0.15099713381471982</v>
          </cell>
          <cell r="E72">
            <v>0.16014375934356842</v>
          </cell>
          <cell r="F72">
            <v>0.14774968538434802</v>
          </cell>
          <cell r="G72">
            <v>0.10916298983807751</v>
          </cell>
          <cell r="H72">
            <v>8.0893015335526341E-2</v>
          </cell>
          <cell r="I72">
            <v>6.5738714558381428E-2</v>
          </cell>
          <cell r="J72">
            <v>5.5877908082215426E-2</v>
          </cell>
          <cell r="K72">
            <v>3.3604197035833706E-2</v>
          </cell>
          <cell r="L72">
            <v>2.1383174607569846E-2</v>
          </cell>
          <cell r="M72">
            <v>2.2518476748964931E-2</v>
          </cell>
        </row>
        <row r="80">
          <cell r="B80">
            <v>0.55649000000000004</v>
          </cell>
          <cell r="C80">
            <v>0.32601000000000002</v>
          </cell>
          <cell r="D80">
            <v>8.7099999999999997E-2</v>
          </cell>
          <cell r="E80">
            <v>5.8399999999999997E-3</v>
          </cell>
          <cell r="F80">
            <v>1.6920000000000001E-2</v>
          </cell>
          <cell r="G80">
            <v>7.6299999999999996E-3</v>
          </cell>
          <cell r="Q80">
            <v>0.37664166117905296</v>
          </cell>
          <cell r="R80">
            <v>0.41591178981463517</v>
          </cell>
          <cell r="S80">
            <v>0.15350179037483938</v>
          </cell>
          <cell r="T80">
            <v>1.9899974163723943E-3</v>
          </cell>
          <cell r="U80">
            <v>4.4162668636845585E-2</v>
          </cell>
          <cell r="V80">
            <v>7.7920925782545255E-3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</row>
        <row r="81">
          <cell r="B81">
            <v>5.9959999999999999E-2</v>
          </cell>
          <cell r="C81">
            <v>0.54988000000000004</v>
          </cell>
          <cell r="D81">
            <v>0.27129999999999999</v>
          </cell>
          <cell r="E81">
            <v>0.10546999999999999</v>
          </cell>
          <cell r="F81">
            <v>3.8999999999999998E-3</v>
          </cell>
          <cell r="G81">
            <v>9.4999999999999998E-3</v>
          </cell>
          <cell r="Q81">
            <v>3.0222326643797946E-2</v>
          </cell>
          <cell r="R81">
            <v>0.41591844895728675</v>
          </cell>
          <cell r="S81">
            <v>0.39668037169273807</v>
          </cell>
          <cell r="T81">
            <v>0.12372061966829397</v>
          </cell>
          <cell r="U81">
            <v>1.5565204595216239E-3</v>
          </cell>
          <cell r="V81">
            <v>3.1901712578361593E-2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</row>
        <row r="82">
          <cell r="B82">
            <v>5.0638597204918936E-2</v>
          </cell>
          <cell r="C82">
            <v>8.674243387319586E-3</v>
          </cell>
          <cell r="D82">
            <v>0.41069809225971032</v>
          </cell>
          <cell r="E82">
            <v>0.38490842677107961</v>
          </cell>
          <cell r="F82">
            <v>0.12455399896604036</v>
          </cell>
          <cell r="G82">
            <v>5.4579508953920995E-3</v>
          </cell>
          <cell r="H82">
            <v>1.5068690515539057E-2</v>
          </cell>
          <cell r="Q82">
            <v>7.1713997630613605E-2</v>
          </cell>
          <cell r="R82">
            <v>3.2475976316903271E-2</v>
          </cell>
          <cell r="S82">
            <v>0.40747831709236032</v>
          </cell>
          <cell r="T82">
            <v>0.35019833860968558</v>
          </cell>
          <cell r="U82">
            <v>0.11583627159762969</v>
          </cell>
          <cell r="V82">
            <v>6.5755070735792464E-4</v>
          </cell>
          <cell r="W82">
            <v>2.1639548045449705E-2</v>
          </cell>
          <cell r="AG82">
            <v>-1.984006418006011E-2</v>
          </cell>
          <cell r="AH82">
            <v>-1.9236173449741233E-2</v>
          </cell>
          <cell r="AI82">
            <v>-9.923447700708965E-3</v>
          </cell>
          <cell r="AJ82">
            <v>2.5905839689438437E-2</v>
          </cell>
          <cell r="AK82">
            <v>1.8858298777609139E-2</v>
          </cell>
          <cell r="AL82">
            <v>4.9205483942608569E-3</v>
          </cell>
          <cell r="AM82">
            <v>-6.8500153079825536E-4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W82">
            <v>-1.984006418006011E-2</v>
          </cell>
          <cell r="AX82">
            <v>-1.9236173449741233E-2</v>
          </cell>
          <cell r="AY82">
            <v>-9.923447700708965E-3</v>
          </cell>
          <cell r="AZ82">
            <v>2.5905839689438437E-2</v>
          </cell>
          <cell r="BA82">
            <v>1.8858298777609139E-2</v>
          </cell>
          <cell r="BB82">
            <v>4.9205483942608569E-3</v>
          </cell>
          <cell r="BC82">
            <v>-6.8500153079825536E-4</v>
          </cell>
        </row>
        <row r="83">
          <cell r="B83">
            <v>0.61855895507844993</v>
          </cell>
          <cell r="C83">
            <v>7.1188766206091256E-2</v>
          </cell>
          <cell r="D83">
            <v>1.1621330012500654E-2</v>
          </cell>
          <cell r="E83">
            <v>0.16727110257665562</v>
          </cell>
          <cell r="F83">
            <v>9.4409245096781044E-2</v>
          </cell>
          <cell r="G83">
            <v>3.3781867556447027E-2</v>
          </cell>
          <cell r="H83">
            <v>5.497752575784222E-4</v>
          </cell>
          <cell r="I83">
            <v>2.6189582154960574E-3</v>
          </cell>
          <cell r="Q83">
            <v>0.5852027322160458</v>
          </cell>
          <cell r="R83">
            <v>4.1847230239013031E-2</v>
          </cell>
          <cell r="S83">
            <v>1.6246168262360364E-2</v>
          </cell>
          <cell r="T83">
            <v>0.16485919183870743</v>
          </cell>
          <cell r="U83">
            <v>0.14881617398893379</v>
          </cell>
          <cell r="V83">
            <v>3.6605418850093809E-2</v>
          </cell>
          <cell r="W83">
            <v>1.10618797991704E-4</v>
          </cell>
          <cell r="X83">
            <v>6.3124658068540555E-3</v>
          </cell>
          <cell r="AG83">
            <v>3.8811411137553264E-2</v>
          </cell>
          <cell r="AH83">
            <v>1.8508402305768779E-2</v>
          </cell>
          <cell r="AI83">
            <v>-4.4333657714570891E-3</v>
          </cell>
          <cell r="AJ83">
            <v>-9.6912037685154273E-3</v>
          </cell>
          <cell r="AK83">
            <v>-4.2759926037298432E-2</v>
          </cell>
          <cell r="AL83">
            <v>9.4295322012892535E-4</v>
          </cell>
          <cell r="AM83">
            <v>4.7301832470236836E-4</v>
          </cell>
          <cell r="AN83">
            <v>-1.851289410882345E-3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W83">
            <v>3.8811411137553264E-2</v>
          </cell>
          <cell r="AX83">
            <v>1.8508402305768779E-2</v>
          </cell>
          <cell r="AY83">
            <v>-4.4333657714570891E-3</v>
          </cell>
          <cell r="AZ83">
            <v>-9.6912037685154273E-3</v>
          </cell>
          <cell r="BA83">
            <v>-4.2759926037298432E-2</v>
          </cell>
          <cell r="BB83">
            <v>9.4295322012892535E-4</v>
          </cell>
          <cell r="BC83">
            <v>4.7301832470236836E-4</v>
          </cell>
          <cell r="BD83">
            <v>-1.851289410882345E-3</v>
          </cell>
        </row>
        <row r="84">
          <cell r="B84">
            <v>0.21626444404478215</v>
          </cell>
          <cell r="C84">
            <v>0.55225428263117671</v>
          </cell>
          <cell r="D84">
            <v>3.0520772447282046E-2</v>
          </cell>
          <cell r="E84">
            <v>8.7956926397194379E-3</v>
          </cell>
          <cell r="F84">
            <v>0.11906220493682838</v>
          </cell>
          <cell r="G84">
            <v>6.0046760487388155E-2</v>
          </cell>
          <cell r="H84">
            <v>9.5544265095993883E-3</v>
          </cell>
          <cell r="I84">
            <v>1.9755181871318737E-3</v>
          </cell>
          <cell r="J84">
            <v>1.5258981160919023E-3</v>
          </cell>
          <cell r="Q84">
            <v>0.32408953460809814</v>
          </cell>
          <cell r="R84">
            <v>0.44507568402590197</v>
          </cell>
          <cell r="S84">
            <v>2.7749567914888907E-2</v>
          </cell>
          <cell r="T84">
            <v>9.6057583328907001E-3</v>
          </cell>
          <cell r="U84">
            <v>0.10396987534596543</v>
          </cell>
          <cell r="V84">
            <v>7.0345095440582095E-2</v>
          </cell>
          <cell r="W84">
            <v>1.6517996470731142E-2</v>
          </cell>
          <cell r="X84">
            <v>4.0720512213225518E-5</v>
          </cell>
          <cell r="Y84">
            <v>2.6057673487284781E-3</v>
          </cell>
          <cell r="AG84">
            <v>-9.0573024647941786E-2</v>
          </cell>
          <cell r="AH84">
            <v>6.128867718503106E-2</v>
          </cell>
          <cell r="AI84">
            <v>-4.6559102029211097E-3</v>
          </cell>
          <cell r="AJ84">
            <v>2.1840337748461371E-4</v>
          </cell>
          <cell r="AK84">
            <v>3.1042127575315728E-2</v>
          </cell>
          <cell r="AL84">
            <v>3.9795872162940935E-3</v>
          </cell>
          <cell r="AM84">
            <v>-3.2076878791298946E-3</v>
          </cell>
          <cell r="AN84">
            <v>1.9529773253338214E-3</v>
          </cell>
          <cell r="AO84">
            <v>-4.5149949466311316E-5</v>
          </cell>
          <cell r="AP84">
            <v>0</v>
          </cell>
          <cell r="AQ84">
            <v>0</v>
          </cell>
          <cell r="AR84">
            <v>0</v>
          </cell>
          <cell r="AW84">
            <v>-9.0573024647941786E-2</v>
          </cell>
          <cell r="AX84">
            <v>6.128867718503106E-2</v>
          </cell>
          <cell r="AY84">
            <v>-4.6559102029211097E-3</v>
          </cell>
          <cell r="AZ84">
            <v>2.1840337748461371E-4</v>
          </cell>
          <cell r="BA84">
            <v>3.1042127575315728E-2</v>
          </cell>
          <cell r="BB84">
            <v>3.9795872162940935E-3</v>
          </cell>
          <cell r="BC84">
            <v>-3.2076878791298946E-3</v>
          </cell>
          <cell r="BD84">
            <v>1.9529773253338214E-3</v>
          </cell>
          <cell r="BE84">
            <v>-4.5149949466311316E-5</v>
          </cell>
        </row>
        <row r="85">
          <cell r="B85">
            <v>7.0177275695120292E-2</v>
          </cell>
          <cell r="C85">
            <v>0.38822638069308762</v>
          </cell>
          <cell r="D85">
            <v>0.44052004155733226</v>
          </cell>
          <cell r="E85">
            <v>1.5873504736796717E-2</v>
          </cell>
          <cell r="F85">
            <v>1.6569548987963978E-2</v>
          </cell>
          <cell r="G85">
            <v>4.9532069366250681E-2</v>
          </cell>
          <cell r="H85">
            <v>1.5625064163371234E-2</v>
          </cell>
          <cell r="I85">
            <v>2.5316299754844589E-3</v>
          </cell>
          <cell r="J85">
            <v>9.0957995064040178E-4</v>
          </cell>
          <cell r="K85">
            <v>3.4904873952340472E-5</v>
          </cell>
          <cell r="Q85">
            <v>0.10966160878932948</v>
          </cell>
          <cell r="R85">
            <v>0.33539556724632702</v>
          </cell>
          <cell r="S85">
            <v>0.40256844408747877</v>
          </cell>
          <cell r="T85">
            <v>2.2072915535614992E-2</v>
          </cell>
          <cell r="U85">
            <v>8.4744731830441802E-3</v>
          </cell>
          <cell r="V85">
            <v>6.7302418688275967E-2</v>
          </cell>
          <cell r="W85">
            <v>4.3594160892731243E-2</v>
          </cell>
          <cell r="X85">
            <v>9.7199817683491421E-3</v>
          </cell>
          <cell r="Y85">
            <v>2.3353274820896381E-5</v>
          </cell>
          <cell r="Z85">
            <v>1.1870765340282836E-3</v>
          </cell>
          <cell r="AG85">
            <v>-2.4007772851494788E-2</v>
          </cell>
          <cell r="AH85">
            <v>3.9926081094424859E-2</v>
          </cell>
          <cell r="AI85">
            <v>-3.088840686193417E-4</v>
          </cell>
          <cell r="AJ85">
            <v>-9.4027565618672281E-3</v>
          </cell>
          <cell r="AK85">
            <v>1.0661073055423069E-2</v>
          </cell>
          <cell r="AL85">
            <v>6.5940342995673973E-4</v>
          </cell>
          <cell r="AM85">
            <v>-1.4059208748288969E-2</v>
          </cell>
          <cell r="AN85">
            <v>-3.8478412323740426E-3</v>
          </cell>
          <cell r="AO85">
            <v>8.9863100987128922E-4</v>
          </cell>
          <cell r="AP85">
            <v>-5.1872512703170421E-4</v>
          </cell>
          <cell r="AQ85">
            <v>0</v>
          </cell>
          <cell r="AR85">
            <v>0</v>
          </cell>
          <cell r="AW85">
            <v>-2.4007772851494788E-2</v>
          </cell>
          <cell r="AX85">
            <v>3.9926081094424859E-2</v>
          </cell>
          <cell r="AY85">
            <v>-3.088840686193417E-4</v>
          </cell>
          <cell r="AZ85">
            <v>-9.4027565618672281E-3</v>
          </cell>
          <cell r="BA85">
            <v>1.0661073055423069E-2</v>
          </cell>
          <cell r="BB85">
            <v>6.5940342995673973E-4</v>
          </cell>
          <cell r="BC85">
            <v>-1.4059208748288969E-2</v>
          </cell>
          <cell r="BD85">
            <v>-3.8478412323740426E-3</v>
          </cell>
          <cell r="BE85">
            <v>8.9863100987128922E-4</v>
          </cell>
          <cell r="BF85">
            <v>-5.1872512703170421E-4</v>
          </cell>
        </row>
        <row r="86">
          <cell r="B86">
            <v>5.2196164526963169E-3</v>
          </cell>
          <cell r="C86">
            <v>3.8700766222248072E-2</v>
          </cell>
          <cell r="D86">
            <v>0.33761177103476353</v>
          </cell>
          <cell r="E86">
            <v>0.41498713270038817</v>
          </cell>
          <cell r="F86">
            <v>3.7345701449570362E-2</v>
          </cell>
          <cell r="G86">
            <v>0.11257796711205455</v>
          </cell>
          <cell r="H86">
            <v>5.149536922607191E-2</v>
          </cell>
          <cell r="I86">
            <v>2.0384128876546619E-3</v>
          </cell>
          <cell r="J86">
            <v>2.3262914552406986E-5</v>
          </cell>
          <cell r="K86">
            <v>0</v>
          </cell>
          <cell r="L86">
            <v>0</v>
          </cell>
          <cell r="Q86">
            <v>3.0564757770913335E-2</v>
          </cell>
          <cell r="R86">
            <v>0.13049802614139519</v>
          </cell>
          <cell r="S86">
            <v>0.35243339662623591</v>
          </cell>
          <cell r="T86">
            <v>0.37448735225889807</v>
          </cell>
          <cell r="U86">
            <v>2.2011824455320586E-2</v>
          </cell>
          <cell r="V86">
            <v>6.1402364116574836E-3</v>
          </cell>
          <cell r="W86">
            <v>4.7053655466089792E-2</v>
          </cell>
          <cell r="X86">
            <v>2.9760190087694802E-2</v>
          </cell>
          <cell r="Y86">
            <v>6.3397820399614564E-3</v>
          </cell>
          <cell r="Z86">
            <v>1.4663043279577872E-5</v>
          </cell>
          <cell r="AA86">
            <v>6.9611569855406385E-4</v>
          </cell>
          <cell r="AG86">
            <v>-1.9457879569769323E-2</v>
          </cell>
          <cell r="AH86">
            <v>-9.018173416044542E-2</v>
          </cell>
          <cell r="AI86">
            <v>-4.3034872722955531E-2</v>
          </cell>
          <cell r="AJ86">
            <v>2.7033059898172618E-2</v>
          </cell>
          <cell r="AK86">
            <v>1.6463713378296444E-2</v>
          </cell>
          <cell r="AL86">
            <v>0.10870772835681029</v>
          </cell>
          <cell r="AM86">
            <v>2.0635240305942472E-2</v>
          </cell>
          <cell r="AN86">
            <v>-1.6177654156426167E-2</v>
          </cell>
          <cell r="AO86">
            <v>-3.6972910663987343E-3</v>
          </cell>
          <cell r="AP86">
            <v>-6.1210963493665272E-6</v>
          </cell>
          <cell r="AQ86">
            <v>-2.8418916687753904E-4</v>
          </cell>
          <cell r="AR86">
            <v>0</v>
          </cell>
          <cell r="AW86">
            <v>-1.9457879569769323E-2</v>
          </cell>
          <cell r="AX86">
            <v>-9.018173416044542E-2</v>
          </cell>
          <cell r="AY86">
            <v>-4.3034872722955531E-2</v>
          </cell>
          <cell r="AZ86">
            <v>2.7033059898172618E-2</v>
          </cell>
          <cell r="BA86">
            <v>1.6463713378296444E-2</v>
          </cell>
          <cell r="BB86">
            <v>0.10870772835681029</v>
          </cell>
          <cell r="BC86">
            <v>2.0635240305942472E-2</v>
          </cell>
          <cell r="BD86">
            <v>-1.6177654156426167E-2</v>
          </cell>
          <cell r="BE86">
            <v>-3.6972910663987343E-3</v>
          </cell>
          <cell r="BF86">
            <v>-6.1210963493665272E-6</v>
          </cell>
          <cell r="BG86">
            <v>-2.8418916687753904E-4</v>
          </cell>
        </row>
        <row r="87">
          <cell r="B87">
            <v>3.0564065015263188E-2</v>
          </cell>
          <cell r="C87">
            <v>2.3890794170377032E-2</v>
          </cell>
          <cell r="D87">
            <v>9.7716713057429433E-2</v>
          </cell>
          <cell r="E87">
            <v>0.35920986750367445</v>
          </cell>
          <cell r="F87">
            <v>0.38539417791440772</v>
          </cell>
          <cell r="G87">
            <v>5.7615173817304743E-2</v>
          </cell>
          <cell r="H87">
            <v>3.2141530410625549E-2</v>
          </cell>
          <cell r="I87">
            <v>1.1583333781986746E-2</v>
          </cell>
          <cell r="J87">
            <v>1.8789604879913427E-3</v>
          </cell>
          <cell r="K87">
            <v>5.3838409398032748E-6</v>
          </cell>
          <cell r="L87">
            <v>0</v>
          </cell>
          <cell r="M87">
            <v>0</v>
          </cell>
          <cell r="Q87">
            <v>6.4155868561582285E-2</v>
          </cell>
          <cell r="R87">
            <v>3.4825200244132562E-2</v>
          </cell>
          <cell r="S87">
            <v>0.13345681191467887</v>
          </cell>
          <cell r="T87">
            <v>0.32266971329784611</v>
          </cell>
          <cell r="U87">
            <v>0.36961439136158314</v>
          </cell>
          <cell r="V87">
            <v>1.5835805943861754E-2</v>
          </cell>
          <cell r="W87">
            <v>3.627002130048477E-3</v>
          </cell>
          <cell r="X87">
            <v>3.1956771612795254E-2</v>
          </cell>
          <cell r="Y87">
            <v>1.9494965194047788E-2</v>
          </cell>
          <cell r="Z87">
            <v>3.9613830161103923E-3</v>
          </cell>
          <cell r="AA87">
            <v>8.7308607481722611E-6</v>
          </cell>
          <cell r="AB87">
            <v>3.9335586256502301E-4</v>
          </cell>
          <cell r="AG87">
            <v>-1.6520695302517416E-2</v>
          </cell>
          <cell r="AH87">
            <v>-1.1957186770290444E-2</v>
          </cell>
          <cell r="AI87">
            <v>-5.3597372311007696E-2</v>
          </cell>
          <cell r="AJ87">
            <v>-4.4574067258764671E-3</v>
          </cell>
          <cell r="AK87">
            <v>3.569689248630592E-2</v>
          </cell>
          <cell r="AL87">
            <v>4.2432507818393049E-2</v>
          </cell>
          <cell r="AM87">
            <v>2.9908130073162266E-2</v>
          </cell>
          <cell r="AN87">
            <v>-9.1817314905672572E-3</v>
          </cell>
          <cell r="AO87">
            <v>-9.8891847133151713E-3</v>
          </cell>
          <cell r="AP87">
            <v>-2.2748308937470311E-3</v>
          </cell>
          <cell r="AQ87">
            <v>-3.5544170099054278E-6</v>
          </cell>
          <cell r="AR87">
            <v>-1.5556775352988688E-4</v>
          </cell>
          <cell r="AW87">
            <v>-1.6520695302517416E-2</v>
          </cell>
          <cell r="AX87">
            <v>-1.1957186770290444E-2</v>
          </cell>
          <cell r="AY87">
            <v>-5.3597372311007696E-2</v>
          </cell>
          <cell r="AZ87">
            <v>-4.4574067258764671E-3</v>
          </cell>
          <cell r="BA87">
            <v>3.569689248630592E-2</v>
          </cell>
          <cell r="BB87">
            <v>4.2432507818393049E-2</v>
          </cell>
          <cell r="BC87">
            <v>2.9908130073162266E-2</v>
          </cell>
          <cell r="BD87">
            <v>-9.1817314905672572E-3</v>
          </cell>
          <cell r="BE87">
            <v>-9.8891847133151713E-3</v>
          </cell>
          <cell r="BF87">
            <v>-2.2748308937470311E-3</v>
          </cell>
          <cell r="BG87">
            <v>-3.5544170099054278E-6</v>
          </cell>
          <cell r="BH87">
            <v>-1.5556775352988688E-4</v>
          </cell>
        </row>
        <row r="88">
          <cell r="B88">
            <v>0</v>
          </cell>
          <cell r="C88">
            <v>2.006741213184032E-2</v>
          </cell>
          <cell r="D88">
            <v>2.9784757671742757E-2</v>
          </cell>
          <cell r="E88">
            <v>0.17449821705456633</v>
          </cell>
          <cell r="F88">
            <v>0.44611520991106757</v>
          </cell>
          <cell r="G88">
            <v>0.26634431742287246</v>
          </cell>
          <cell r="H88">
            <v>4.5153630139393913E-2</v>
          </cell>
          <cell r="I88">
            <v>1.303327253482895E-2</v>
          </cell>
          <cell r="J88">
            <v>4.6399543815932856E-3</v>
          </cell>
          <cell r="K88">
            <v>3.6322875209442385E-4</v>
          </cell>
          <cell r="L88">
            <v>0</v>
          </cell>
          <cell r="M88">
            <v>0</v>
          </cell>
          <cell r="Q88">
            <v>1.3813103894511408E-2</v>
          </cell>
          <cell r="R88">
            <v>8.3415676860577798E-2</v>
          </cell>
          <cell r="S88">
            <v>4.0619965648253861E-2</v>
          </cell>
          <cell r="T88">
            <v>0.13898063691778037</v>
          </cell>
          <cell r="U88">
            <v>0.3604722086562871</v>
          </cell>
          <cell r="V88">
            <v>0.30786896047381035</v>
          </cell>
          <cell r="W88">
            <v>1.2162730203660035E-2</v>
          </cell>
          <cell r="X88">
            <v>2.5389323594581827E-3</v>
          </cell>
          <cell r="Y88">
            <v>2.3493220922483269E-2</v>
          </cell>
          <cell r="Z88">
            <v>1.3735534130037114E-2</v>
          </cell>
          <cell r="AA88">
            <v>2.6565821326002201E-3</v>
          </cell>
          <cell r="AB88">
            <v>2.4244780054024596E-4</v>
          </cell>
          <cell r="AG88">
            <v>-8.9315741168774672E-3</v>
          </cell>
          <cell r="AH88">
            <v>-5.7722007261939309E-2</v>
          </cell>
          <cell r="AI88">
            <v>-1.8066061149749419E-2</v>
          </cell>
          <cell r="AJ88">
            <v>1.0416075435912997E-2</v>
          </cell>
          <cell r="AK88">
            <v>7.5100581013671397E-2</v>
          </cell>
          <cell r="AL88">
            <v>-2.5889209261836132E-2</v>
          </cell>
          <cell r="AM88">
            <v>3.3372652676364731E-2</v>
          </cell>
          <cell r="AN88">
            <v>1.1504094533081669E-2</v>
          </cell>
          <cell r="AO88">
            <v>-1.042302506901386E-2</v>
          </cell>
          <cell r="AP88">
            <v>-7.77683247555033E-3</v>
          </cell>
          <cell r="AQ88">
            <v>-1.4923537970481298E-3</v>
          </cell>
          <cell r="AR88">
            <v>-9.2340527016167496E-5</v>
          </cell>
          <cell r="AW88">
            <v>-8.9315741168774672E-3</v>
          </cell>
          <cell r="AX88">
            <v>-5.7722007261939309E-2</v>
          </cell>
          <cell r="AY88">
            <v>-1.8066061149749419E-2</v>
          </cell>
          <cell r="AZ88">
            <v>1.0416075435912997E-2</v>
          </cell>
          <cell r="BA88">
            <v>7.5100581013671397E-2</v>
          </cell>
          <cell r="BB88">
            <v>-2.5889209261836132E-2</v>
          </cell>
          <cell r="BC88">
            <v>3.3372652676364731E-2</v>
          </cell>
          <cell r="BD88">
            <v>1.1504094533081669E-2</v>
          </cell>
          <cell r="BE88">
            <v>-1.042302506901386E-2</v>
          </cell>
          <cell r="BF88">
            <v>-7.77683247555033E-3</v>
          </cell>
          <cell r="BG88">
            <v>-1.4923537970481298E-3</v>
          </cell>
          <cell r="BH88">
            <v>-9.2340527016167496E-5</v>
          </cell>
        </row>
        <row r="89">
          <cell r="B89">
            <v>2.2445451819448608E-3</v>
          </cell>
          <cell r="C89">
            <v>4.1098548321662287E-3</v>
          </cell>
          <cell r="D89">
            <v>0.10363272361667225</v>
          </cell>
          <cell r="E89">
            <v>0.11413225618683083</v>
          </cell>
          <cell r="F89">
            <v>0.28996084172649178</v>
          </cell>
          <cell r="G89">
            <v>0.4018882401707442</v>
          </cell>
          <cell r="H89">
            <v>6.6763092445275438E-2</v>
          </cell>
          <cell r="I89">
            <v>1.1469669976893091E-2</v>
          </cell>
          <cell r="J89">
            <v>4.7669024394546063E-3</v>
          </cell>
          <cell r="K89">
            <v>1.0318734235267141E-3</v>
          </cell>
          <cell r="L89">
            <v>0</v>
          </cell>
          <cell r="M89">
            <v>0</v>
          </cell>
          <cell r="Q89">
            <v>6.2192321124999894E-2</v>
          </cell>
          <cell r="R89">
            <v>1.8396874205657429E-2</v>
          </cell>
          <cell r="S89">
            <v>0.10029296915220827</v>
          </cell>
          <cell r="T89">
            <v>4.3985754364100682E-2</v>
          </cell>
          <cell r="U89">
            <v>0.16232405947350287</v>
          </cell>
          <cell r="V89">
            <v>0.31405442815725476</v>
          </cell>
          <cell r="W89">
            <v>0.25832742497291955</v>
          </cell>
          <cell r="X89">
            <v>9.6393554810497387E-3</v>
          </cell>
          <cell r="Y89">
            <v>1.8402072624389208E-3</v>
          </cell>
          <cell r="Z89">
            <v>1.7362209081154815E-2</v>
          </cell>
          <cell r="AA89">
            <v>9.6585027556808228E-3</v>
          </cell>
          <cell r="AB89">
            <v>1.9258939690322129E-3</v>
          </cell>
          <cell r="AG89">
            <v>-4.4962279306006402E-2</v>
          </cell>
          <cell r="AH89">
            <v>-1.1147329048738799E-2</v>
          </cell>
          <cell r="AI89">
            <v>-4.1947424190654364E-3</v>
          </cell>
          <cell r="AJ89">
            <v>5.9895632558902928E-2</v>
          </cell>
          <cell r="AK89">
            <v>0.11419109136852293</v>
          </cell>
          <cell r="AL89">
            <v>7.5985725716529673E-2</v>
          </cell>
          <cell r="AM89">
            <v>-0.17899976776539456</v>
          </cell>
          <cell r="AN89">
            <v>2.1181477541180431E-3</v>
          </cell>
          <cell r="AO89">
            <v>3.6831297152168201E-3</v>
          </cell>
          <cell r="AP89">
            <v>-9.9376298831118891E-3</v>
          </cell>
          <cell r="AQ89">
            <v>-5.6066697619359439E-3</v>
          </cell>
          <cell r="AR89">
            <v>-1.0253089290373197E-3</v>
          </cell>
          <cell r="AW89">
            <v>-4.4962279306006402E-2</v>
          </cell>
          <cell r="AX89">
            <v>-1.1147329048738799E-2</v>
          </cell>
          <cell r="AY89">
            <v>-4.1947424190654364E-3</v>
          </cell>
          <cell r="AZ89">
            <v>5.9895632558902928E-2</v>
          </cell>
          <cell r="BA89">
            <v>0.11419109136852293</v>
          </cell>
          <cell r="BB89">
            <v>7.5985725716529673E-2</v>
          </cell>
          <cell r="BC89">
            <v>-0.17899976776539456</v>
          </cell>
          <cell r="BD89">
            <v>2.1181477541180431E-3</v>
          </cell>
          <cell r="BE89">
            <v>3.6831297152168201E-3</v>
          </cell>
          <cell r="BF89">
            <v>-9.9376298831118891E-3</v>
          </cell>
          <cell r="BG89">
            <v>-5.6066697619359439E-3</v>
          </cell>
          <cell r="BH89">
            <v>-1.0253089290373197E-3</v>
          </cell>
        </row>
        <row r="90">
          <cell r="B90">
            <v>5.896886839070993E-2</v>
          </cell>
          <cell r="C90">
            <v>9.2280890814625802E-2</v>
          </cell>
          <cell r="D90">
            <v>1.7278587561315395E-2</v>
          </cell>
          <cell r="E90">
            <v>0.14663766894014055</v>
          </cell>
          <cell r="F90">
            <v>5.0551524474509266E-2</v>
          </cell>
          <cell r="G90">
            <v>0.16324063553040433</v>
          </cell>
          <cell r="H90">
            <v>0.29443115226877431</v>
          </cell>
          <cell r="I90">
            <v>0.1370310087691135</v>
          </cell>
          <cell r="J90">
            <v>2.2557923330978898E-2</v>
          </cell>
          <cell r="K90">
            <v>1.68318960102069E-2</v>
          </cell>
          <cell r="L90">
            <v>1.8984390922110951E-4</v>
          </cell>
          <cell r="M90">
            <v>0</v>
          </cell>
          <cell r="Q90">
            <v>6.0564388378794291E-2</v>
          </cell>
          <cell r="R90">
            <v>8.57068655740338E-2</v>
          </cell>
          <cell r="S90">
            <v>2.28983319300947E-2</v>
          </cell>
          <cell r="T90">
            <v>0.11251686287888704</v>
          </cell>
          <cell r="U90">
            <v>5.3097217652818815E-2</v>
          </cell>
          <cell r="V90">
            <v>0.14645471439972976</v>
          </cell>
          <cell r="W90">
            <v>0.2728430619006284</v>
          </cell>
          <cell r="X90">
            <v>0.21639023143395381</v>
          </cell>
          <cell r="Y90">
            <v>7.5922310107818291E-3</v>
          </cell>
          <cell r="Z90">
            <v>1.3351344202661864E-3</v>
          </cell>
          <cell r="AA90">
            <v>1.2657711156867448E-2</v>
          </cell>
          <cell r="AB90">
            <v>7.9432492631439141E-3</v>
          </cell>
          <cell r="AG90">
            <v>1.3931375177169213E-2</v>
          </cell>
          <cell r="AH90">
            <v>9.3572863809501805E-3</v>
          </cell>
          <cell r="AI90">
            <v>-4.4751280291645268E-3</v>
          </cell>
          <cell r="AJ90">
            <v>2.0900659901372853E-2</v>
          </cell>
          <cell r="AK90">
            <v>-9.1539569665522597E-3</v>
          </cell>
          <cell r="AL90">
            <v>4.3562651978748257E-3</v>
          </cell>
          <cell r="AM90">
            <v>1.2391040589284974E-2</v>
          </cell>
          <cell r="AN90">
            <v>-6.6675302856763291E-2</v>
          </cell>
          <cell r="AO90">
            <v>1.5276140593426527E-2</v>
          </cell>
          <cell r="AP90">
            <v>1.6073281449654985E-2</v>
          </cell>
          <cell r="AQ90">
            <v>-7.5895437038121551E-3</v>
          </cell>
          <cell r="AR90">
            <v>-4.3921177334413164E-3</v>
          </cell>
          <cell r="AW90">
            <v>1.3931375177169213E-2</v>
          </cell>
          <cell r="AX90">
            <v>9.3572863809501805E-3</v>
          </cell>
          <cell r="AY90">
            <v>-4.4751280291645268E-3</v>
          </cell>
          <cell r="AZ90">
            <v>2.0900659901372853E-2</v>
          </cell>
          <cell r="BA90">
            <v>-9.1539569665522597E-3</v>
          </cell>
          <cell r="BB90">
            <v>4.3562651978748257E-3</v>
          </cell>
          <cell r="BC90">
            <v>1.2391040589284974E-2</v>
          </cell>
          <cell r="BD90">
            <v>-6.6675302856763291E-2</v>
          </cell>
          <cell r="BE90">
            <v>1.5276140593426527E-2</v>
          </cell>
          <cell r="BF90">
            <v>1.6073281449654985E-2</v>
          </cell>
          <cell r="BG90">
            <v>-7.5895437038121551E-3</v>
          </cell>
          <cell r="BH90">
            <v>-4.3921177334413164E-3</v>
          </cell>
        </row>
        <row r="91">
          <cell r="B91">
            <v>9.1303002166511914E-4</v>
          </cell>
          <cell r="C91">
            <v>9.6224079232435783E-2</v>
          </cell>
          <cell r="D91">
            <v>0.16884091612503868</v>
          </cell>
          <cell r="E91">
            <v>4.1283658310120708E-2</v>
          </cell>
          <cell r="F91">
            <v>0.14820489012689569</v>
          </cell>
          <cell r="G91">
            <v>4.9261064685855775E-2</v>
          </cell>
          <cell r="H91">
            <v>0.16013231197771588</v>
          </cell>
          <cell r="I91">
            <v>0.19523754255648407</v>
          </cell>
          <cell r="J91">
            <v>0.11956437635406995</v>
          </cell>
          <cell r="K91">
            <v>1.1022129371711544E-2</v>
          </cell>
          <cell r="L91">
            <v>6.7432683379758593E-3</v>
          </cell>
          <cell r="M91">
            <v>2.5727329000309503E-3</v>
          </cell>
          <cell r="Q91">
            <v>2.1308020598961398E-2</v>
          </cell>
          <cell r="R91">
            <v>8.6432026345556398E-2</v>
          </cell>
          <cell r="S91">
            <v>0.11051202863575535</v>
          </cell>
          <cell r="T91">
            <v>2.6700191469766803E-2</v>
          </cell>
          <cell r="U91">
            <v>0.14131805295695135</v>
          </cell>
          <cell r="V91">
            <v>4.9678726069660901E-2</v>
          </cell>
          <cell r="W91">
            <v>0.13064697707489492</v>
          </cell>
          <cell r="X91">
            <v>0.23325593012943044</v>
          </cell>
          <cell r="Y91">
            <v>0.17896341419800366</v>
          </cell>
          <cell r="Z91">
            <v>5.7545225619789944E-3</v>
          </cell>
          <cell r="AA91">
            <v>9.833759520817872E-4</v>
          </cell>
          <cell r="AB91">
            <v>1.4446734006958187E-2</v>
          </cell>
          <cell r="AG91">
            <v>-1.3193183442354655E-2</v>
          </cell>
          <cell r="AH91">
            <v>1.4742509624829203E-2</v>
          </cell>
          <cell r="AI91">
            <v>4.7050248671843181E-2</v>
          </cell>
          <cell r="AJ91">
            <v>1.5098354869209851E-2</v>
          </cell>
          <cell r="AK91">
            <v>5.3821581939418883E-3</v>
          </cell>
          <cell r="AL91">
            <v>-6.3620058753404152E-3</v>
          </cell>
          <cell r="AM91">
            <v>1.9390594058773247E-2</v>
          </cell>
          <cell r="AN91">
            <v>-4.2912969327830591E-2</v>
          </cell>
          <cell r="AO91">
            <v>-4.5393991029416089E-2</v>
          </cell>
          <cell r="AP91">
            <v>5.5998818194304646E-3</v>
          </cell>
          <cell r="AQ91">
            <v>6.2077987177061242E-3</v>
          </cell>
          <cell r="AR91">
            <v>-5.6093962807922879E-3</v>
          </cell>
          <cell r="AW91">
            <v>-1.3193183442354655E-2</v>
          </cell>
          <cell r="AX91">
            <v>1.4742509624829203E-2</v>
          </cell>
          <cell r="AY91">
            <v>4.7050248671843181E-2</v>
          </cell>
          <cell r="AZ91">
            <v>1.5098354869209851E-2</v>
          </cell>
          <cell r="BA91">
            <v>5.3821581939418883E-3</v>
          </cell>
          <cell r="BB91">
            <v>-6.3620058753404152E-3</v>
          </cell>
          <cell r="BC91">
            <v>1.9390594058773247E-2</v>
          </cell>
          <cell r="BD91">
            <v>-4.2912969327830591E-2</v>
          </cell>
          <cell r="BE91">
            <v>-4.5393991029416089E-2</v>
          </cell>
          <cell r="BF91">
            <v>5.5998818194304646E-3</v>
          </cell>
          <cell r="BG91">
            <v>6.2077987177061242E-3</v>
          </cell>
          <cell r="BH91">
            <v>-5.6093962807922879E-3</v>
          </cell>
        </row>
        <row r="92">
          <cell r="B92">
            <v>1.8933649506897915E-3</v>
          </cell>
          <cell r="C92">
            <v>5.3216422643174235E-3</v>
          </cell>
          <cell r="D92">
            <v>8.9461493920092644E-2</v>
          </cell>
          <cell r="E92">
            <v>0.13213113850056526</v>
          </cell>
          <cell r="F92">
            <v>3.6828705618514535E-2</v>
          </cell>
          <cell r="G92">
            <v>0.17645058409389619</v>
          </cell>
          <cell r="H92">
            <v>6.5105100136947272E-2</v>
          </cell>
          <cell r="I92">
            <v>0.14819257175945075</v>
          </cell>
          <cell r="J92">
            <v>0.2336559406623101</v>
          </cell>
          <cell r="K92">
            <v>9.9461402009172709E-2</v>
          </cell>
          <cell r="L92">
            <v>8.1524985983584715E-3</v>
          </cell>
          <cell r="M92">
            <v>3.3455574856848741E-3</v>
          </cell>
          <cell r="Q92">
            <v>4.6751276465027088E-2</v>
          </cell>
          <cell r="R92">
            <v>3.0894661541544171E-2</v>
          </cell>
          <cell r="S92">
            <v>0.11314425822892325</v>
          </cell>
          <cell r="T92">
            <v>0.13016712479184733</v>
          </cell>
          <cell r="U92">
            <v>3.3761764565579257E-2</v>
          </cell>
          <cell r="V92">
            <v>0.13354818871296223</v>
          </cell>
          <cell r="W92">
            <v>4.4995787057115121E-2</v>
          </cell>
          <cell r="X92">
            <v>0.11390351999664741</v>
          </cell>
          <cell r="Y92">
            <v>0.19493813977704572</v>
          </cell>
          <cell r="Z92">
            <v>0.14301178942845427</v>
          </cell>
          <cell r="AA92">
            <v>4.3538905058260052E-3</v>
          </cell>
          <cell r="AB92">
            <v>1.0529598929028114E-2</v>
          </cell>
          <cell r="AG92">
            <v>-2.9964871413210935E-2</v>
          </cell>
          <cell r="AH92">
            <v>-2.0715402167553795E-2</v>
          </cell>
          <cell r="AI92">
            <v>-3.2553605222708004E-2</v>
          </cell>
          <cell r="AJ92">
            <v>-1.6776418940954441E-2</v>
          </cell>
          <cell r="AK92">
            <v>6.7654128959878518E-3</v>
          </cell>
          <cell r="AL92">
            <v>4.1559909329815042E-2</v>
          </cell>
          <cell r="AM92">
            <v>1.4882623025207348E-2</v>
          </cell>
          <cell r="AN92">
            <v>2.6658846575218997E-2</v>
          </cell>
          <cell r="AO92">
            <v>3.7738118219035721E-2</v>
          </cell>
          <cell r="AP92">
            <v>-2.9431681377083643E-2</v>
          </cell>
          <cell r="AQ92">
            <v>4.1608101576278353E-3</v>
          </cell>
          <cell r="AR92">
            <v>-2.3237410813819149E-3</v>
          </cell>
          <cell r="AW92">
            <v>-2.9964871413210935E-2</v>
          </cell>
          <cell r="AX92">
            <v>-2.0715402167553795E-2</v>
          </cell>
          <cell r="AY92">
            <v>-3.2553605222708004E-2</v>
          </cell>
          <cell r="AZ92">
            <v>-1.6776418940954441E-2</v>
          </cell>
          <cell r="BA92">
            <v>6.7654128959878518E-3</v>
          </cell>
          <cell r="BB92">
            <v>4.1559909329815042E-2</v>
          </cell>
          <cell r="BC92">
            <v>1.4882623025207348E-2</v>
          </cell>
          <cell r="BD92">
            <v>2.6658846575218997E-2</v>
          </cell>
          <cell r="BE92">
            <v>3.7738118219035721E-2</v>
          </cell>
          <cell r="BF92">
            <v>-2.9431681377083643E-2</v>
          </cell>
          <cell r="BG92">
            <v>4.1608101576278353E-3</v>
          </cell>
          <cell r="BH92">
            <v>-2.3237410813819149E-3</v>
          </cell>
        </row>
        <row r="93">
          <cell r="B93">
            <v>0.161</v>
          </cell>
          <cell r="C93">
            <v>1.4999999999999999E-2</v>
          </cell>
          <cell r="D93">
            <v>1.6E-2</v>
          </cell>
          <cell r="E93">
            <v>0.184</v>
          </cell>
          <cell r="F93">
            <v>0.182</v>
          </cell>
          <cell r="G93">
            <v>0.05</v>
          </cell>
          <cell r="H93">
            <v>0.10199999999999999</v>
          </cell>
          <cell r="I93">
            <v>4.7E-2</v>
          </cell>
          <cell r="J93">
            <v>0.09</v>
          </cell>
          <cell r="K93">
            <v>9.8000000000000004E-2</v>
          </cell>
          <cell r="L93">
            <v>4.8000000000000001E-2</v>
          </cell>
          <cell r="M93">
            <v>7.0000000000000001E-3</v>
          </cell>
          <cell r="Q93">
            <v>0.22437523672518572</v>
          </cell>
          <cell r="R93">
            <v>5.4538540025110382E-2</v>
          </cell>
          <cell r="S93">
            <v>3.2503477767391944E-2</v>
          </cell>
          <cell r="T93">
            <v>0.10710053741680321</v>
          </cell>
          <cell r="U93">
            <v>0.13286126648510357</v>
          </cell>
          <cell r="V93">
            <v>2.5555215375482911E-2</v>
          </cell>
          <cell r="W93">
            <v>9.6891234189630374E-2</v>
          </cell>
          <cell r="X93">
            <v>3.1291569028333639E-2</v>
          </cell>
          <cell r="Y93">
            <v>7.5672847440201765E-2</v>
          </cell>
          <cell r="Z93">
            <v>0.12403782434488005</v>
          </cell>
          <cell r="AA93">
            <v>8.7044484599392305E-2</v>
          </cell>
          <cell r="AB93">
            <v>8.1277666024842116E-3</v>
          </cell>
          <cell r="AG93">
            <v>-1.5055794156079438E-2</v>
          </cell>
          <cell r="AH93">
            <v>-3.5339745628558808E-2</v>
          </cell>
          <cell r="AI93">
            <v>-1.7342422481415029E-2</v>
          </cell>
          <cell r="AJ93">
            <v>5.6481880896206343E-2</v>
          </cell>
          <cell r="AK93">
            <v>3.5112044623191868E-2</v>
          </cell>
          <cell r="AL93">
            <v>2.5859600948741727E-2</v>
          </cell>
          <cell r="AM93">
            <v>-1.6377008116596065E-3</v>
          </cell>
          <cell r="AN93">
            <v>1.0134885539193679E-2</v>
          </cell>
          <cell r="AO93">
            <v>5.2332646116759751E-3</v>
          </cell>
          <cell r="AP93">
            <v>-3.1934975591749459E-2</v>
          </cell>
          <cell r="AQ93">
            <v>-3.3115994009450117E-2</v>
          </cell>
          <cell r="AR93">
            <v>1.604956059902741E-3</v>
          </cell>
          <cell r="AW93">
            <v>-1.5055794156079438E-2</v>
          </cell>
          <cell r="AX93">
            <v>-3.5339745628558808E-2</v>
          </cell>
          <cell r="AY93">
            <v>-1.7342422481415029E-2</v>
          </cell>
          <cell r="AZ93">
            <v>5.6481880896206343E-2</v>
          </cell>
          <cell r="BA93">
            <v>3.5112044623191868E-2</v>
          </cell>
          <cell r="BB93">
            <v>2.5859600948741727E-2</v>
          </cell>
          <cell r="BC93">
            <v>-1.6377008116596065E-3</v>
          </cell>
          <cell r="BD93">
            <v>1.0134885539193679E-2</v>
          </cell>
          <cell r="BE93">
            <v>5.2332646116759751E-3</v>
          </cell>
          <cell r="BF93">
            <v>-3.1934975591749459E-2</v>
          </cell>
          <cell r="BG93">
            <v>-3.3115994009450117E-2</v>
          </cell>
          <cell r="BH93">
            <v>1.604956059902741E-3</v>
          </cell>
        </row>
        <row r="94">
          <cell r="B94">
            <v>0.20100000000000001</v>
          </cell>
          <cell r="C94">
            <v>0.31</v>
          </cell>
          <cell r="D94">
            <v>8.0000000000000002E-3</v>
          </cell>
          <cell r="E94">
            <v>8.9999999999999993E-3</v>
          </cell>
          <cell r="F94">
            <v>0.124</v>
          </cell>
          <cell r="G94">
            <v>0.10199999999999999</v>
          </cell>
          <cell r="H94">
            <v>2.5999999999999999E-2</v>
          </cell>
          <cell r="I94">
            <v>5.3999999999999999E-2</v>
          </cell>
          <cell r="J94">
            <v>0.03</v>
          </cell>
          <cell r="K94">
            <v>5.2999999999999999E-2</v>
          </cell>
          <cell r="L94">
            <v>5.2999999999999999E-2</v>
          </cell>
          <cell r="M94">
            <v>0.03</v>
          </cell>
          <cell r="Q94">
            <v>0.15256156650265468</v>
          </cell>
          <cell r="R94">
            <v>0.26548662257839056</v>
          </cell>
          <cell r="S94">
            <v>5.8046392463227223E-2</v>
          </cell>
          <cell r="T94">
            <v>3.1061771305961643E-2</v>
          </cell>
          <cell r="U94">
            <v>0.10945964031746117</v>
          </cell>
          <cell r="V94">
            <v>0.10014258401388043</v>
          </cell>
          <cell r="W94">
            <v>1.824973336819153E-2</v>
          </cell>
          <cell r="X94">
            <v>6.7245971526184306E-2</v>
          </cell>
          <cell r="Y94">
            <v>2.0394020787077173E-2</v>
          </cell>
          <cell r="Z94">
            <v>4.7577655435288184E-2</v>
          </cell>
          <cell r="AA94">
            <v>7.4883201911025543E-2</v>
          </cell>
          <cell r="AB94">
            <v>5.4890839790657536E-2</v>
          </cell>
          <cell r="AG94">
            <v>7.9456261445070772E-2</v>
          </cell>
          <cell r="AH94">
            <v>4.4819498676028968E-2</v>
          </cell>
          <cell r="AI94">
            <v>-5.3314660283866319E-2</v>
          </cell>
          <cell r="AJ94">
            <v>-2.4062410708432673E-2</v>
          </cell>
          <cell r="AK94">
            <v>5.5134114355870484E-3</v>
          </cell>
          <cell r="AL94">
            <v>-8.9008469984612898E-3</v>
          </cell>
          <cell r="AM94">
            <v>8.8360449278648868E-3</v>
          </cell>
          <cell r="AN94">
            <v>-1.7341701807331682E-2</v>
          </cell>
          <cell r="AO94">
            <v>6.1320831373312158E-3</v>
          </cell>
          <cell r="AP94">
            <v>5.6387653360329137E-4</v>
          </cell>
          <cell r="AQ94">
            <v>-2.3478276109044537E-2</v>
          </cell>
          <cell r="AR94">
            <v>-1.8223280248349773E-2</v>
          </cell>
          <cell r="AW94">
            <v>7.9456261445070772E-2</v>
          </cell>
          <cell r="AX94">
            <v>4.4819498676028968E-2</v>
          </cell>
          <cell r="AY94">
            <v>-5.3314660283866319E-2</v>
          </cell>
          <cell r="AZ94">
            <v>-2.4062410708432673E-2</v>
          </cell>
          <cell r="BA94">
            <v>5.5134114355870484E-3</v>
          </cell>
          <cell r="BB94">
            <v>-8.9008469984612898E-3</v>
          </cell>
          <cell r="BC94">
            <v>8.8360449278648868E-3</v>
          </cell>
          <cell r="BD94">
            <v>-1.7341701807331682E-2</v>
          </cell>
          <cell r="BE94">
            <v>6.1320831373312158E-3</v>
          </cell>
          <cell r="BF94">
            <v>5.6387653360329137E-4</v>
          </cell>
          <cell r="BG94">
            <v>-2.3478276109044537E-2</v>
          </cell>
          <cell r="BH94">
            <v>-1.8223280248349773E-2</v>
          </cell>
        </row>
        <row r="95">
          <cell r="B95">
            <v>0.01</v>
          </cell>
          <cell r="C95">
            <v>0.10199999999999999</v>
          </cell>
          <cell r="D95">
            <v>0.316</v>
          </cell>
          <cell r="E95">
            <v>1.7999999999999999E-2</v>
          </cell>
          <cell r="F95">
            <v>1.2E-2</v>
          </cell>
          <cell r="G95">
            <v>0.13200000000000001</v>
          </cell>
          <cell r="H95">
            <v>0.14000000000000001</v>
          </cell>
          <cell r="I95">
            <v>3.3000000000000002E-2</v>
          </cell>
          <cell r="J95">
            <v>6.7000000000000004E-2</v>
          </cell>
          <cell r="K95">
            <v>3.1E-2</v>
          </cell>
          <cell r="L95">
            <v>3.4000000000000002E-2</v>
          </cell>
          <cell r="M95">
            <v>0.10400000000000001</v>
          </cell>
          <cell r="Q95">
            <v>4.7939446884434432E-2</v>
          </cell>
          <cell r="R95">
            <v>0.17962435655981926</v>
          </cell>
          <cell r="S95">
            <v>0.33801114918801539</v>
          </cell>
          <cell r="T95">
            <v>6.8085226178063035E-2</v>
          </cell>
          <cell r="U95">
            <v>3.3134907720403915E-2</v>
          </cell>
          <cell r="V95">
            <v>8.3486282151108024E-2</v>
          </cell>
          <cell r="W95">
            <v>7.2515371975665974E-2</v>
          </cell>
          <cell r="X95">
            <v>1.2935114069792553E-2</v>
          </cell>
          <cell r="Y95">
            <v>4.5953290170276682E-2</v>
          </cell>
          <cell r="Z95">
            <v>1.2951406103748156E-2</v>
          </cell>
          <cell r="AA95">
            <v>2.9703962723081061E-2</v>
          </cell>
          <cell r="AB95">
            <v>7.5659486275591381E-2</v>
          </cell>
          <cell r="AG95">
            <v>-4.3423767255623906E-2</v>
          </cell>
          <cell r="AH95">
            <v>-7.2802876666491531E-2</v>
          </cell>
          <cell r="AI95">
            <v>1.0305402006558162E-2</v>
          </cell>
          <cell r="AJ95">
            <v>-4.1645152879120462E-2</v>
          </cell>
          <cell r="AK95">
            <v>-2.2120308290785384E-2</v>
          </cell>
          <cell r="AL95">
            <v>3.498429081925232E-2</v>
          </cell>
          <cell r="AM95">
            <v>5.3895806542854668E-2</v>
          </cell>
          <cell r="AN95">
            <v>2.0154257451254518E-2</v>
          </cell>
          <cell r="AO95">
            <v>1.5632326457836555E-2</v>
          </cell>
          <cell r="AP95">
            <v>1.4963114647443973E-2</v>
          </cell>
          <cell r="AQ95">
            <v>-8.6668327356299868E-5</v>
          </cell>
          <cell r="AR95">
            <v>2.9143575494177495E-2</v>
          </cell>
          <cell r="AW95">
            <v>-4.3423767255623906E-2</v>
          </cell>
          <cell r="AX95">
            <v>-7.2802876666491531E-2</v>
          </cell>
          <cell r="AY95">
            <v>1.0305402006558162E-2</v>
          </cell>
          <cell r="AZ95">
            <v>-4.1645152879120462E-2</v>
          </cell>
          <cell r="BA95">
            <v>-2.2120308290785384E-2</v>
          </cell>
          <cell r="BB95">
            <v>3.498429081925232E-2</v>
          </cell>
          <cell r="BC95">
            <v>5.3895806542854668E-2</v>
          </cell>
          <cell r="BD95">
            <v>2.0154257451254518E-2</v>
          </cell>
          <cell r="BE95">
            <v>1.5632326457836555E-2</v>
          </cell>
          <cell r="BF95">
            <v>1.4963114647443973E-2</v>
          </cell>
          <cell r="BG95">
            <v>-8.6668327356299868E-5</v>
          </cell>
          <cell r="BH95">
            <v>2.9143575494177495E-2</v>
          </cell>
        </row>
        <row r="96">
          <cell r="B96">
            <v>6.0000000000000001E-3</v>
          </cell>
          <cell r="C96">
            <v>2.5000000000000001E-2</v>
          </cell>
          <cell r="D96">
            <v>0.158</v>
          </cell>
          <cell r="E96">
            <v>0.33700000000000002</v>
          </cell>
          <cell r="F96">
            <v>2.9000000000000001E-2</v>
          </cell>
          <cell r="G96">
            <v>0.03</v>
          </cell>
          <cell r="H96">
            <v>0.11600000000000001</v>
          </cell>
          <cell r="I96">
            <v>0.107</v>
          </cell>
          <cell r="J96">
            <v>3.5000000000000003E-2</v>
          </cell>
          <cell r="K96">
            <v>3.4000000000000002E-2</v>
          </cell>
          <cell r="L96">
            <v>2.5000000000000001E-2</v>
          </cell>
          <cell r="M96">
            <v>9.8000000000000004E-2</v>
          </cell>
          <cell r="Q96">
            <v>5.1530064151903289E-2</v>
          </cell>
          <cell r="R96">
            <v>8.379050520725341E-2</v>
          </cell>
          <cell r="S96">
            <v>0.23431740637411258</v>
          </cell>
          <cell r="T96">
            <v>0.3355676557620299</v>
          </cell>
          <cell r="U96">
            <v>6.0536614352040163E-2</v>
          </cell>
          <cell r="V96">
            <v>2.4993473301878663E-2</v>
          </cell>
          <cell r="W96">
            <v>5.8900813953960893E-2</v>
          </cell>
          <cell r="X96">
            <v>4.8994967474327314E-2</v>
          </cell>
          <cell r="Y96">
            <v>8.0203089971249749E-3</v>
          </cell>
          <cell r="Z96">
            <v>2.8541124318121759E-2</v>
          </cell>
          <cell r="AA96">
            <v>7.4074372354606954E-3</v>
          </cell>
          <cell r="AB96">
            <v>5.7399628871786408E-2</v>
          </cell>
          <cell r="AG96">
            <v>-5.8554322689716394E-2</v>
          </cell>
          <cell r="AH96">
            <v>-5.1628206565469063E-2</v>
          </cell>
          <cell r="AI96">
            <v>-5.7668785306391024E-2</v>
          </cell>
          <cell r="AJ96">
            <v>1.7244260545340229E-2</v>
          </cell>
          <cell r="AK96">
            <v>-3.5618013216684077E-2</v>
          </cell>
          <cell r="AL96">
            <v>4.100562090501015E-3</v>
          </cell>
          <cell r="AM96">
            <v>4.6979014649398618E-2</v>
          </cell>
          <cell r="AN96">
            <v>4.8560532062001983E-2</v>
          </cell>
          <cell r="AO96">
            <v>2.7063803683653374E-2</v>
          </cell>
          <cell r="AP96">
            <v>3.3797345748166827E-3</v>
          </cell>
          <cell r="AQ96">
            <v>1.5869317445594933E-2</v>
          </cell>
          <cell r="AR96">
            <v>4.0272102726953675E-2</v>
          </cell>
          <cell r="AW96">
            <v>-5.8554322689716394E-2</v>
          </cell>
          <cell r="AX96">
            <v>-5.1628206565469063E-2</v>
          </cell>
          <cell r="AY96">
            <v>-5.7668785306391024E-2</v>
          </cell>
          <cell r="AZ96">
            <v>1.7244260545340229E-2</v>
          </cell>
          <cell r="BA96">
            <v>-3.5618013216684077E-2</v>
          </cell>
          <cell r="BB96">
            <v>4.100562090501015E-3</v>
          </cell>
          <cell r="BC96">
            <v>4.6979014649398618E-2</v>
          </cell>
          <cell r="BD96">
            <v>4.8560532062001983E-2</v>
          </cell>
          <cell r="BE96">
            <v>2.7063803683653374E-2</v>
          </cell>
          <cell r="BF96">
            <v>3.3797345748166827E-3</v>
          </cell>
          <cell r="BG96">
            <v>1.5869317445594933E-2</v>
          </cell>
          <cell r="BH96">
            <v>4.0272102726953675E-2</v>
          </cell>
        </row>
        <row r="97">
          <cell r="B97">
            <v>1.2E-2</v>
          </cell>
          <cell r="C97">
            <v>5.5E-2</v>
          </cell>
          <cell r="D97">
            <v>9.1999999999999998E-2</v>
          </cell>
          <cell r="E97">
            <v>0.26</v>
          </cell>
          <cell r="F97">
            <v>0.30099999999999999</v>
          </cell>
          <cell r="G97">
            <v>5.2999999999999999E-2</v>
          </cell>
          <cell r="H97">
            <v>2.1000000000000001E-2</v>
          </cell>
          <cell r="I97">
            <v>5.2000000000000005E-2</v>
          </cell>
          <cell r="J97">
            <v>5.2000000000000005E-2</v>
          </cell>
          <cell r="K97">
            <v>2.7999999999999997E-2</v>
          </cell>
          <cell r="L97">
            <v>1.9E-2</v>
          </cell>
          <cell r="M97">
            <v>5.21E-2</v>
          </cell>
          <cell r="Q97">
            <v>5.7892579693640575E-2</v>
          </cell>
          <cell r="R97">
            <v>9.5978620849801716E-2</v>
          </cell>
          <cell r="S97">
            <v>0.11542777207362796</v>
          </cell>
          <cell r="T97">
            <v>0.24192852764781217</v>
          </cell>
          <cell r="U97">
            <v>0.30480291923125313</v>
          </cell>
          <cell r="V97">
            <v>4.6762325453863919E-2</v>
          </cell>
          <cell r="W97">
            <v>1.6066218633008601E-2</v>
          </cell>
          <cell r="X97">
            <v>3.690249242728421E-2</v>
          </cell>
          <cell r="Y97">
            <v>2.9981055766437587E-2</v>
          </cell>
          <cell r="Z97">
            <v>3.9388184173977416E-3</v>
          </cell>
          <cell r="AA97">
            <v>1.6599280562845764E-2</v>
          </cell>
          <cell r="AB97">
            <v>3.3719389243026435E-2</v>
          </cell>
          <cell r="AG97">
            <v>-5.4641448109713456E-2</v>
          </cell>
          <cell r="AH97">
            <v>-3.342765884643218E-2</v>
          </cell>
          <cell r="AI97">
            <v>-2.401646781695535E-3</v>
          </cell>
          <cell r="AJ97">
            <v>3.7055369229762491E-2</v>
          </cell>
          <cell r="AK97">
            <v>-3.4450056623163972E-2</v>
          </cell>
          <cell r="AL97">
            <v>5.6004561061121505E-3</v>
          </cell>
          <cell r="AM97">
            <v>5.0833304558704565E-3</v>
          </cell>
          <cell r="AN97">
            <v>1.0264203388470332E-2</v>
          </cell>
          <cell r="AO97">
            <v>1.7743582592410954E-2</v>
          </cell>
          <cell r="AP97">
            <v>2.4337856018298517E-2</v>
          </cell>
          <cell r="AQ97">
            <v>1.8245448485369534E-3</v>
          </cell>
          <cell r="AR97">
            <v>2.0111467721543368E-2</v>
          </cell>
          <cell r="AW97">
            <v>-5.4641448109713456E-2</v>
          </cell>
          <cell r="AX97">
            <v>-3.342765884643218E-2</v>
          </cell>
          <cell r="AY97">
            <v>-2.401646781695535E-3</v>
          </cell>
          <cell r="AZ97">
            <v>3.7055369229762491E-2</v>
          </cell>
          <cell r="BA97">
            <v>-3.4450056623163972E-2</v>
          </cell>
          <cell r="BB97">
            <v>5.6004561061121505E-3</v>
          </cell>
          <cell r="BC97">
            <v>5.0833304558704565E-3</v>
          </cell>
          <cell r="BD97">
            <v>1.0264203388470332E-2</v>
          </cell>
          <cell r="BE97">
            <v>1.7743582592410954E-2</v>
          </cell>
          <cell r="BF97">
            <v>2.4337856018298517E-2</v>
          </cell>
          <cell r="BG97">
            <v>1.8245448485369534E-3</v>
          </cell>
          <cell r="BH97">
            <v>2.0111467721543368E-2</v>
          </cell>
        </row>
        <row r="98">
          <cell r="Q98">
            <v>4.7474183600249048E-2</v>
          </cell>
          <cell r="R98">
            <v>0.11073480214104341</v>
          </cell>
          <cell r="S98">
            <v>0.13602853506541757</v>
          </cell>
          <cell r="T98">
            <v>0.12351710827983606</v>
          </cell>
          <cell r="U98">
            <v>0.22962982415761055</v>
          </cell>
          <cell r="V98">
            <v>0.24336824039731</v>
          </cell>
          <cell r="W98">
            <v>3.5062262262986539E-2</v>
          </cell>
          <cell r="X98">
            <v>1.027112136581935E-2</v>
          </cell>
          <cell r="Y98">
            <v>2.2494926228896206E-2</v>
          </cell>
          <cell r="Z98">
            <v>1.6574146770065169E-2</v>
          </cell>
          <cell r="AA98">
            <v>5.077573276004783E-9</v>
          </cell>
          <cell r="AB98">
            <v>2.48448446531928E-2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</row>
        <row r="99">
          <cell r="B99">
            <v>0.12509999999999999</v>
          </cell>
          <cell r="C99">
            <v>7.0000000000000007E-2</v>
          </cell>
          <cell r="D99">
            <v>0.14899999999999999</v>
          </cell>
          <cell r="E99">
            <v>0.12</v>
          </cell>
          <cell r="F99">
            <v>9.0999999999999998E-2</v>
          </cell>
          <cell r="G99">
            <v>0.17100000000000001</v>
          </cell>
          <cell r="H99">
            <v>0.13800000000000001</v>
          </cell>
          <cell r="I99">
            <v>5.1999999999999998E-2</v>
          </cell>
          <cell r="J99">
            <v>1.0999999999999999E-2</v>
          </cell>
          <cell r="K99">
            <v>2.4E-2</v>
          </cell>
          <cell r="L99">
            <v>1.4E-2</v>
          </cell>
          <cell r="M99">
            <v>3.3000000000000002E-2</v>
          </cell>
          <cell r="Q99">
            <v>8.7578821038412927E-2</v>
          </cell>
          <cell r="R99">
            <v>8.8243619512361607E-2</v>
          </cell>
          <cell r="S99">
            <v>0.15284782966835816</v>
          </cell>
          <cell r="T99">
            <v>0.14200307204763518</v>
          </cell>
          <cell r="U99">
            <v>0.1144878053364493</v>
          </cell>
          <cell r="V99">
            <v>0.17944552292864108</v>
          </cell>
          <cell r="W99">
            <v>0.17702385319045144</v>
          </cell>
          <cell r="X99">
            <v>2.1950096616074805E-2</v>
          </cell>
          <cell r="Y99">
            <v>4.8412661606288482E-3</v>
          </cell>
          <cell r="Z99">
            <v>1.2807059606545945E-2</v>
          </cell>
          <cell r="AA99">
            <v>7.6995631358520141E-3</v>
          </cell>
          <cell r="AB99">
            <v>1.1071490758588825E-2</v>
          </cell>
          <cell r="AG99">
            <v>1.971744711347817E-2</v>
          </cell>
          <cell r="AH99">
            <v>-1.3111968283108066E-2</v>
          </cell>
          <cell r="AI99">
            <v>1.8530427630553459E-2</v>
          </cell>
          <cell r="AJ99">
            <v>-5.0482832032665292E-3</v>
          </cell>
          <cell r="AK99">
            <v>-2.3821050549450565E-2</v>
          </cell>
          <cell r="AL99">
            <v>-2.2484620589926813E-2</v>
          </cell>
          <cell r="AM99">
            <v>-5.0502227464880395E-2</v>
          </cell>
          <cell r="AN99">
            <v>3.0555436564572287E-2</v>
          </cell>
          <cell r="AO99">
            <v>6.341959635783434E-3</v>
          </cell>
          <cell r="AP99">
            <v>9.7048003331408009E-3</v>
          </cell>
          <cell r="AQ99">
            <v>4.9893508338103559E-3</v>
          </cell>
          <cell r="AR99">
            <v>2.3228727979293859E-2</v>
          </cell>
          <cell r="AW99">
            <v>1.971744711347817E-2</v>
          </cell>
          <cell r="AX99">
            <v>-1.3111968283108066E-2</v>
          </cell>
          <cell r="AY99">
            <v>1.8530427630553459E-2</v>
          </cell>
          <cell r="AZ99">
            <v>-5.0482832032665292E-3</v>
          </cell>
          <cell r="BA99">
            <v>-2.3821050549450565E-2</v>
          </cell>
          <cell r="BB99">
            <v>-2.2484620589926813E-2</v>
          </cell>
          <cell r="BC99">
            <v>-5.0502227464880395E-2</v>
          </cell>
          <cell r="BD99">
            <v>3.0555436564572287E-2</v>
          </cell>
          <cell r="BE99">
            <v>6.341959635783434E-3</v>
          </cell>
          <cell r="BF99">
            <v>9.7048003331408009E-3</v>
          </cell>
          <cell r="BG99">
            <v>4.9893508338103559E-3</v>
          </cell>
          <cell r="BH99">
            <v>2.3228727979293859E-2</v>
          </cell>
        </row>
        <row r="100">
          <cell r="Q100">
            <v>1.9541760958329452E-2</v>
          </cell>
          <cell r="R100">
            <v>0.17049300375764151</v>
          </cell>
          <cell r="S100">
            <v>0.12694880645615808</v>
          </cell>
          <cell r="T100">
            <v>0.16510037880734865</v>
          </cell>
          <cell r="U100">
            <v>0.13525235067579325</v>
          </cell>
          <cell r="V100">
            <v>9.234957806726686E-2</v>
          </cell>
          <cell r="W100">
            <v>0.13400794478732869</v>
          </cell>
          <cell r="X100">
            <v>0.12664057036696644</v>
          </cell>
          <cell r="Y100">
            <v>1.195316832878438E-2</v>
          </cell>
          <cell r="Z100">
            <v>2.1975886735075118E-3</v>
          </cell>
          <cell r="AA100">
            <v>7.0002667897441093E-3</v>
          </cell>
          <cell r="AB100">
            <v>8.5145823311311448E-3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</row>
        <row r="101">
          <cell r="B101">
            <v>5.0000000000000001E-3</v>
          </cell>
          <cell r="C101">
            <v>1.7000000000000001E-2</v>
          </cell>
          <cell r="D101">
            <v>0.182</v>
          </cell>
          <cell r="E101">
            <v>0.109</v>
          </cell>
          <cell r="F101">
            <v>0.129</v>
          </cell>
          <cell r="G101">
            <v>0.105</v>
          </cell>
          <cell r="H101">
            <v>7.0999999999999994E-2</v>
          </cell>
          <cell r="I101">
            <v>0.14499999999999999</v>
          </cell>
          <cell r="J101">
            <v>0.114</v>
          </cell>
          <cell r="K101">
            <v>7.4999999999999997E-2</v>
          </cell>
          <cell r="L101">
            <v>1.4999999999999999E-2</v>
          </cell>
          <cell r="M101">
            <v>3.1E-2</v>
          </cell>
          <cell r="Q101">
            <v>2.8597163122649451E-2</v>
          </cell>
          <cell r="R101">
            <v>3.907380578044866E-2</v>
          </cell>
          <cell r="S101">
            <v>0.25244600276478452</v>
          </cell>
          <cell r="T101">
            <v>0.14122051466158161</v>
          </cell>
          <cell r="U101">
            <v>0.15967255017877785</v>
          </cell>
          <cell r="V101">
            <v>0.11036974718205093</v>
          </cell>
          <cell r="W101">
            <v>7.0418610250527952E-2</v>
          </cell>
          <cell r="X101">
            <v>9.8836748041520428E-2</v>
          </cell>
          <cell r="Y101">
            <v>8.7035277991296373E-2</v>
          </cell>
          <cell r="Z101">
            <v>4.0872497801488702E-3</v>
          </cell>
          <cell r="AA101">
            <v>5.9884226858026164E-9</v>
          </cell>
          <cell r="AB101">
            <v>8.2423242577908257E-3</v>
          </cell>
          <cell r="AG101">
            <v>-2.3679625664167397E-2</v>
          </cell>
          <cell r="AH101">
            <v>-2.4643911475733679E-2</v>
          </cell>
          <cell r="AI101">
            <v>-4.9723781450134147E-2</v>
          </cell>
          <cell r="AJ101">
            <v>-2.1778074186268634E-2</v>
          </cell>
          <cell r="AK101">
            <v>-4.3184646601981597E-2</v>
          </cell>
          <cell r="AL101">
            <v>-1.1912483023467021E-2</v>
          </cell>
          <cell r="AM101">
            <v>1.2298321184561756E-3</v>
          </cell>
          <cell r="AN101">
            <v>3.980095014432547E-2</v>
          </cell>
          <cell r="AO101">
            <v>2.3236048395455761E-2</v>
          </cell>
          <cell r="AP101">
            <v>7.1044554307946275E-2</v>
          </cell>
          <cell r="AQ101">
            <v>1.4999999520690862E-2</v>
          </cell>
          <cell r="AR101">
            <v>2.2611137914877961E-2</v>
          </cell>
          <cell r="AW101">
            <v>-2.3679625664167397E-2</v>
          </cell>
          <cell r="AX101">
            <v>-2.4643911475733679E-2</v>
          </cell>
          <cell r="AY101">
            <v>-4.9723781450134147E-2</v>
          </cell>
          <cell r="AZ101">
            <v>-2.1778074186268634E-2</v>
          </cell>
          <cell r="BA101">
            <v>-4.3184646601981597E-2</v>
          </cell>
          <cell r="BB101">
            <v>-1.1912483023467021E-2</v>
          </cell>
          <cell r="BC101">
            <v>1.2298321184561756E-3</v>
          </cell>
          <cell r="BD101">
            <v>3.980095014432547E-2</v>
          </cell>
          <cell r="BE101">
            <v>2.3236048395455761E-2</v>
          </cell>
          <cell r="BF101">
            <v>7.1044554307946275E-2</v>
          </cell>
          <cell r="BG101">
            <v>1.4999999520690862E-2</v>
          </cell>
          <cell r="BH101">
            <v>2.2611137914877961E-2</v>
          </cell>
        </row>
        <row r="102">
          <cell r="Q102">
            <v>0.1434258418040803</v>
          </cell>
          <cell r="R102">
            <v>5.2913266842141767E-2</v>
          </cell>
          <cell r="S102">
            <v>5.3493765446625006E-2</v>
          </cell>
          <cell r="T102">
            <v>0.25941660442331155</v>
          </cell>
          <cell r="U102">
            <v>0.1278109217518526</v>
          </cell>
          <cell r="V102">
            <v>0.12049812607909319</v>
          </cell>
          <cell r="W102">
            <v>7.8141391253773826E-2</v>
          </cell>
          <cell r="X102">
            <v>4.6847465607013576E-2</v>
          </cell>
          <cell r="Y102">
            <v>6.2317554659333162E-2</v>
          </cell>
          <cell r="Z102">
            <v>5.1801079314527876E-2</v>
          </cell>
          <cell r="AA102">
            <v>1.2298578235673687E-8</v>
          </cell>
          <cell r="AB102">
            <v>3.3339705196689514E-3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</row>
        <row r="103">
          <cell r="B103">
            <v>0.105</v>
          </cell>
          <cell r="C103">
            <v>0.33600000000000002</v>
          </cell>
          <cell r="D103">
            <v>6.2E-2</v>
          </cell>
          <cell r="E103">
            <v>3.5999999999999997E-2</v>
          </cell>
          <cell r="F103">
            <v>0.22500000000000001</v>
          </cell>
          <cell r="G103">
            <v>5.8999999999999997E-2</v>
          </cell>
          <cell r="H103">
            <v>5.8999999999999997E-2</v>
          </cell>
          <cell r="I103">
            <v>3.9E-2</v>
          </cell>
          <cell r="J103">
            <v>4.1000000000000002E-2</v>
          </cell>
          <cell r="K103">
            <v>2.4E-2</v>
          </cell>
          <cell r="L103">
            <v>1.2E-2</v>
          </cell>
          <cell r="M103">
            <v>3.0000000000000001E-3</v>
          </cell>
          <cell r="Q103">
            <v>0.19314081366947439</v>
          </cell>
          <cell r="R103">
            <v>0.22585080074945879</v>
          </cell>
          <cell r="S103">
            <v>6.1599914220274651E-2</v>
          </cell>
          <cell r="T103">
            <v>4.6656475402507322E-2</v>
          </cell>
          <cell r="U103">
            <v>0.19670513614690291</v>
          </cell>
          <cell r="V103">
            <v>8.011646430126744E-2</v>
          </cell>
          <cell r="W103">
            <v>7.1177371016526297E-2</v>
          </cell>
          <cell r="X103">
            <v>4.4656504504316526E-2</v>
          </cell>
          <cell r="Y103">
            <v>2.2754107075805354E-2</v>
          </cell>
          <cell r="Z103">
            <v>3.2296962105070937E-2</v>
          </cell>
          <cell r="AA103">
            <v>2.504544320913598E-2</v>
          </cell>
          <cell r="AB103">
            <v>7.5992593449126042E-9</v>
          </cell>
          <cell r="AG103">
            <v>-8.8751527924399776E-2</v>
          </cell>
          <cell r="AH103">
            <v>9.8651332987241935E-2</v>
          </cell>
          <cell r="AI103">
            <v>1.1201580216150496E-2</v>
          </cell>
          <cell r="AJ103">
            <v>-1.1547947394960831E-2</v>
          </cell>
          <cell r="AK103">
            <v>7.4794937993467592E-3</v>
          </cell>
          <cell r="AL103">
            <v>-2.3817468497208338E-2</v>
          </cell>
          <cell r="AM103">
            <v>-5.6152411524951623E-3</v>
          </cell>
          <cell r="AN103">
            <v>1.8202888886595173E-3</v>
          </cell>
          <cell r="AO103">
            <v>2.3349918757218608E-2</v>
          </cell>
          <cell r="AP103">
            <v>-3.0072475458457829E-3</v>
          </cell>
          <cell r="AQ103">
            <v>-1.1763180482712366E-2</v>
          </cell>
          <cell r="AR103">
            <v>2.9999983490048717E-3</v>
          </cell>
          <cell r="AW103">
            <v>-8.8751527924399776E-2</v>
          </cell>
          <cell r="AX103">
            <v>9.8651332987241935E-2</v>
          </cell>
          <cell r="AY103">
            <v>1.1201580216150496E-2</v>
          </cell>
          <cell r="AZ103">
            <v>-1.1547947394960831E-2</v>
          </cell>
          <cell r="BA103">
            <v>7.4794937993467592E-3</v>
          </cell>
          <cell r="BB103">
            <v>-2.3817468497208338E-2</v>
          </cell>
          <cell r="BC103">
            <v>-5.6152411524951623E-3</v>
          </cell>
          <cell r="BD103">
            <v>1.8202888886595173E-3</v>
          </cell>
          <cell r="BE103">
            <v>2.3349918757218608E-2</v>
          </cell>
          <cell r="BF103">
            <v>-3.0072475458457829E-3</v>
          </cell>
          <cell r="BG103">
            <v>-1.1763180482712366E-2</v>
          </cell>
          <cell r="BH103">
            <v>2.9999983490048717E-3</v>
          </cell>
        </row>
        <row r="104">
          <cell r="Q104">
            <v>4.9741976308543753E-2</v>
          </cell>
          <cell r="R104">
            <v>0.31429978823275329</v>
          </cell>
          <cell r="S104">
            <v>0.27158646091496258</v>
          </cell>
          <cell r="T104">
            <v>5.5551668749074273E-2</v>
          </cell>
          <cell r="U104">
            <v>3.6086911646187041E-2</v>
          </cell>
          <cell r="V104">
            <v>0.11953352388144071</v>
          </cell>
          <cell r="W104">
            <v>4.8240515309914321E-2</v>
          </cell>
          <cell r="X104">
            <v>3.9882092947766602E-2</v>
          </cell>
          <cell r="Y104">
            <v>2.4521325977851081E-2</v>
          </cell>
          <cell r="Z104">
            <v>1.1218572753392806E-2</v>
          </cell>
          <cell r="AA104">
            <v>1.6840512919671084E-2</v>
          </cell>
          <cell r="AB104">
            <v>1.2496650358442616E-2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</row>
        <row r="105">
          <cell r="Q105">
            <v>6.7519592986258238E-3</v>
          </cell>
          <cell r="R105">
            <v>8.5768246292397779E-2</v>
          </cell>
          <cell r="S105">
            <v>0.40394341848910581</v>
          </cell>
          <cell r="T105">
            <v>0.26452352652529904</v>
          </cell>
          <cell r="U105">
            <v>4.7344150805328881E-2</v>
          </cell>
          <cell r="V105">
            <v>2.4013856203079692E-2</v>
          </cell>
          <cell r="W105">
            <v>7.7596745354636093E-2</v>
          </cell>
          <cell r="X105">
            <v>2.9890874091161024E-2</v>
          </cell>
          <cell r="Y105">
            <v>2.4100262968437775E-2</v>
          </cell>
          <cell r="Z105">
            <v>1.4193293836852798E-2</v>
          </cell>
          <cell r="AA105">
            <v>6.2272768869494101E-3</v>
          </cell>
          <cell r="AB105">
            <v>1.5646389248125843E-2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</row>
        <row r="106">
          <cell r="Q106">
            <v>6.1093555950937446E-3</v>
          </cell>
          <cell r="R106">
            <v>1.3159776033509136E-2</v>
          </cell>
          <cell r="S106">
            <v>0.12436396123944879</v>
          </cell>
          <cell r="T106">
            <v>0.44209014910343419</v>
          </cell>
          <cell r="U106">
            <v>0.25035515950835541</v>
          </cell>
          <cell r="V106">
            <v>3.6598909604181107E-2</v>
          </cell>
          <cell r="W106">
            <v>1.5689527754500408E-2</v>
          </cell>
          <cell r="X106">
            <v>5.4532408202842469E-2</v>
          </cell>
          <cell r="Y106">
            <v>2.0073391433652821E-2</v>
          </cell>
          <cell r="Z106">
            <v>1.552579923460198E-2</v>
          </cell>
          <cell r="AA106">
            <v>8.6335221297235993E-3</v>
          </cell>
          <cell r="AB106">
            <v>1.2868040160656378E-2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</row>
      </sheetData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iller, Sara E (DFG)" id="{366FBB45-194B-4370-B869-31B3AA8C2FE9}" userId="S-1-5-21-440283733-3916095660-3029927770-3419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4">
    <tabColor rgb="FF92D050"/>
  </sheetPr>
  <dimension ref="A1:AN300"/>
  <sheetViews>
    <sheetView tabSelected="1" zoomScaleNormal="100" workbookViewId="0">
      <selection activeCell="H18" sqref="H18"/>
    </sheetView>
  </sheetViews>
  <sheetFormatPr defaultColWidth="8.88671875" defaultRowHeight="15" customHeight="1"/>
  <cols>
    <col min="1" max="5" width="8.88671875" style="1"/>
    <col min="6" max="6" width="2.6640625" style="1" customWidth="1"/>
    <col min="7" max="7" width="13.77734375" style="1" customWidth="1"/>
    <col min="8" max="10" width="8.88671875" style="1"/>
    <col min="11" max="11" width="2.33203125" style="1" customWidth="1"/>
    <col min="12" max="12" width="16.6640625" style="1" customWidth="1"/>
    <col min="13" max="13" width="13.44140625" style="1" bestFit="1" customWidth="1"/>
    <col min="14" max="14" width="8.88671875" style="1"/>
    <col min="15" max="15" width="10.5546875" style="1" customWidth="1"/>
    <col min="16" max="16" width="2.77734375" style="1" customWidth="1"/>
    <col min="17" max="17" width="17.109375" style="1" customWidth="1"/>
    <col min="18" max="18" width="13.109375" style="1" bestFit="1" customWidth="1"/>
    <col min="19" max="20" width="8.88671875" style="1"/>
    <col min="21" max="21" width="4.88671875" style="1" customWidth="1"/>
    <col min="22" max="24" width="8.88671875" style="1"/>
    <col min="25" max="25" width="7.21875" style="1" bestFit="1" customWidth="1"/>
    <col min="26" max="26" width="6.33203125" style="1" bestFit="1" customWidth="1"/>
    <col min="27" max="16384" width="8.88671875" style="1"/>
  </cols>
  <sheetData>
    <row r="1" spans="1:40" ht="15" customHeight="1">
      <c r="A1" s="73">
        <v>2017</v>
      </c>
      <c r="B1" s="27" t="s">
        <v>56</v>
      </c>
      <c r="C1" s="27"/>
      <c r="D1" s="27"/>
      <c r="E1" s="27"/>
      <c r="F1" s="28"/>
      <c r="G1" s="27"/>
      <c r="H1" s="27"/>
      <c r="I1" s="27"/>
      <c r="J1" s="27"/>
      <c r="K1" s="27"/>
      <c r="L1" s="27"/>
      <c r="M1" s="27"/>
      <c r="N1" s="27"/>
      <c r="O1" s="27"/>
      <c r="P1" s="29"/>
      <c r="Q1" s="27"/>
      <c r="R1" s="27"/>
      <c r="S1" s="29"/>
      <c r="T1" s="27"/>
      <c r="U1" s="27"/>
      <c r="V1" s="27"/>
      <c r="W1" s="27"/>
      <c r="X1" s="27"/>
      <c r="Y1" s="27"/>
      <c r="Z1" s="27"/>
      <c r="AA1" s="27"/>
      <c r="AB1" s="27"/>
    </row>
    <row r="2" spans="1:40" ht="15" customHeight="1">
      <c r="A2" s="313"/>
      <c r="B2" s="27"/>
      <c r="C2" s="27"/>
      <c r="D2" s="27"/>
      <c r="E2" s="27"/>
      <c r="F2" s="28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30"/>
      <c r="S2" s="31"/>
      <c r="T2" s="27"/>
      <c r="U2" s="27"/>
      <c r="V2" s="27"/>
      <c r="W2" s="27"/>
      <c r="X2" s="27"/>
      <c r="Y2" s="27"/>
      <c r="Z2" s="27"/>
      <c r="AA2" s="27"/>
      <c r="AB2" s="27"/>
    </row>
    <row r="3" spans="1:40" ht="15" customHeight="1">
      <c r="B3" s="1" t="s">
        <v>18</v>
      </c>
      <c r="F3" s="32"/>
      <c r="H3" s="73"/>
    </row>
    <row r="4" spans="1:40" ht="15" customHeight="1">
      <c r="B4" s="29"/>
      <c r="C4" s="27"/>
      <c r="D4" s="27"/>
      <c r="E4" s="27"/>
      <c r="F4" s="28"/>
      <c r="G4" s="27"/>
      <c r="H4" s="27"/>
      <c r="I4" s="27"/>
      <c r="J4" s="27"/>
      <c r="K4" s="27"/>
      <c r="L4" s="27"/>
      <c r="M4" s="27"/>
      <c r="N4" s="289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 spans="1:40" ht="15" customHeight="1">
      <c r="B5" s="73"/>
      <c r="C5" s="33"/>
      <c r="F5" s="32"/>
    </row>
    <row r="6" spans="1:40" ht="15" customHeight="1">
      <c r="B6" s="83" t="s">
        <v>27</v>
      </c>
      <c r="C6" s="35">
        <f>$A$1</f>
        <v>2017</v>
      </c>
      <c r="D6" s="36"/>
      <c r="E6" s="34"/>
      <c r="F6" s="37"/>
      <c r="G6" s="83" t="s">
        <v>27</v>
      </c>
      <c r="H6" s="35">
        <f>C6</f>
        <v>2017</v>
      </c>
      <c r="I6" s="27"/>
      <c r="J6" s="27"/>
      <c r="K6" s="27"/>
      <c r="L6" s="83" t="s">
        <v>27</v>
      </c>
      <c r="M6" s="35">
        <f>C6</f>
        <v>2017</v>
      </c>
      <c r="N6" s="27"/>
      <c r="O6" s="27"/>
      <c r="P6" s="27"/>
      <c r="Q6" s="83" t="s">
        <v>27</v>
      </c>
      <c r="R6" s="35">
        <f>C6</f>
        <v>2017</v>
      </c>
      <c r="S6" s="27"/>
      <c r="T6" s="27"/>
      <c r="U6" s="27"/>
      <c r="V6" s="27"/>
    </row>
    <row r="7" spans="1:40" ht="15" customHeight="1" thickBot="1">
      <c r="B7" s="83" t="s">
        <v>40</v>
      </c>
      <c r="C7" s="85" t="s">
        <v>66</v>
      </c>
      <c r="D7" s="36"/>
      <c r="E7" s="34"/>
      <c r="F7" s="37"/>
      <c r="G7" s="83" t="s">
        <v>40</v>
      </c>
      <c r="H7" s="85" t="s">
        <v>65</v>
      </c>
      <c r="J7" s="34"/>
      <c r="K7" s="34"/>
      <c r="L7" s="83" t="s">
        <v>40</v>
      </c>
      <c r="M7" s="35" t="s">
        <v>79</v>
      </c>
      <c r="N7" s="34"/>
      <c r="O7" s="34"/>
      <c r="P7" s="34"/>
      <c r="Q7" s="83" t="s">
        <v>40</v>
      </c>
      <c r="R7" s="35" t="s">
        <v>80</v>
      </c>
      <c r="S7" s="34"/>
      <c r="T7" s="34"/>
      <c r="U7" s="27"/>
      <c r="V7" s="27"/>
      <c r="W7" s="27"/>
      <c r="X7" s="27"/>
      <c r="Y7" s="27"/>
      <c r="Z7" s="27"/>
      <c r="AA7" s="27"/>
    </row>
    <row r="8" spans="1:40" ht="15" customHeight="1">
      <c r="B8" s="84" t="s">
        <v>29</v>
      </c>
      <c r="C8" s="416">
        <v>42864</v>
      </c>
      <c r="D8" s="328"/>
      <c r="E8" s="38"/>
      <c r="F8" s="39"/>
      <c r="G8" s="84" t="s">
        <v>29</v>
      </c>
      <c r="H8" s="416">
        <v>42870</v>
      </c>
      <c r="I8" s="328"/>
      <c r="J8" s="38"/>
      <c r="K8" s="348"/>
      <c r="L8" s="84" t="s">
        <v>29</v>
      </c>
      <c r="M8" s="417" t="s">
        <v>117</v>
      </c>
      <c r="N8" s="348"/>
      <c r="O8" s="348"/>
      <c r="P8" s="351"/>
      <c r="Q8" s="84" t="s">
        <v>29</v>
      </c>
      <c r="R8" s="417" t="s">
        <v>117</v>
      </c>
      <c r="S8" s="351"/>
      <c r="T8" s="351"/>
      <c r="V8" s="563" t="s">
        <v>59</v>
      </c>
      <c r="W8" s="564"/>
      <c r="X8" s="560"/>
      <c r="Y8" s="560"/>
      <c r="Z8" s="565"/>
    </row>
    <row r="9" spans="1:40" ht="15" customHeight="1" thickBot="1">
      <c r="B9" s="83" t="s">
        <v>8</v>
      </c>
      <c r="C9" s="35" t="s">
        <v>113</v>
      </c>
      <c r="D9" s="27"/>
      <c r="E9" s="34" t="s">
        <v>6</v>
      </c>
      <c r="F9" s="37"/>
      <c r="G9" s="83" t="s">
        <v>8</v>
      </c>
      <c r="H9" s="35" t="s">
        <v>114</v>
      </c>
      <c r="I9" s="27"/>
      <c r="J9" s="34" t="s">
        <v>6</v>
      </c>
      <c r="K9" s="34"/>
      <c r="L9" s="83" t="s">
        <v>8</v>
      </c>
      <c r="M9" s="35" t="s">
        <v>110</v>
      </c>
      <c r="N9" s="34"/>
      <c r="O9" s="34"/>
      <c r="P9" s="34"/>
      <c r="Q9" s="83" t="s">
        <v>8</v>
      </c>
      <c r="R9" s="35" t="s">
        <v>68</v>
      </c>
      <c r="S9" s="34"/>
      <c r="T9" s="34"/>
      <c r="U9" s="27"/>
      <c r="V9" s="566" t="s">
        <v>8</v>
      </c>
      <c r="W9" s="567" t="str">
        <f>H9</f>
        <v>MET</v>
      </c>
      <c r="X9" s="567"/>
      <c r="Y9" s="306"/>
      <c r="Z9" s="470"/>
      <c r="AA9" s="27"/>
    </row>
    <row r="10" spans="1:40" ht="15" customHeight="1" thickBot="1">
      <c r="B10" s="72" t="s">
        <v>35</v>
      </c>
      <c r="C10" s="27"/>
      <c r="D10" s="99">
        <f>H66</f>
        <v>65574</v>
      </c>
      <c r="E10" s="41"/>
      <c r="F10" s="42"/>
      <c r="G10" s="72" t="s">
        <v>35</v>
      </c>
      <c r="H10" s="27"/>
      <c r="I10" s="99">
        <f>H94</f>
        <v>8196</v>
      </c>
      <c r="J10" s="312"/>
      <c r="K10" s="312"/>
      <c r="L10" s="72" t="s">
        <v>1</v>
      </c>
      <c r="M10" s="312"/>
      <c r="N10" s="99">
        <f>H122</f>
        <v>15626.6</v>
      </c>
      <c r="O10" s="312"/>
      <c r="P10" s="312"/>
      <c r="Q10" s="72" t="s">
        <v>1</v>
      </c>
      <c r="R10" s="312"/>
      <c r="S10" s="418">
        <f>H150</f>
        <v>872</v>
      </c>
      <c r="T10" s="312"/>
      <c r="U10" s="41"/>
      <c r="V10" s="568"/>
      <c r="W10" s="231" t="s">
        <v>7</v>
      </c>
      <c r="X10" s="358">
        <f>D10+I10+N10+S10</f>
        <v>90268.6</v>
      </c>
      <c r="Y10" s="358"/>
      <c r="Z10" s="472"/>
      <c r="AA10" s="41"/>
    </row>
    <row r="11" spans="1:40" ht="15" customHeight="1">
      <c r="B11" s="73" t="s">
        <v>134</v>
      </c>
      <c r="C11" s="44"/>
      <c r="D11" s="73" t="s">
        <v>136</v>
      </c>
      <c r="E11" s="44"/>
      <c r="F11" s="44"/>
      <c r="G11" s="73" t="s">
        <v>135</v>
      </c>
      <c r="H11" s="44"/>
      <c r="I11" s="73" t="s">
        <v>137</v>
      </c>
      <c r="J11" s="44"/>
      <c r="K11" s="44"/>
      <c r="L11" s="73" t="s">
        <v>140</v>
      </c>
      <c r="M11" s="73" t="s">
        <v>138</v>
      </c>
      <c r="N11" s="44"/>
      <c r="O11" s="44"/>
      <c r="P11" s="44"/>
      <c r="Q11" s="73" t="s">
        <v>141</v>
      </c>
      <c r="R11" s="73" t="s">
        <v>139</v>
      </c>
      <c r="S11" s="44"/>
      <c r="T11" s="44"/>
      <c r="V11" s="473"/>
      <c r="W11" s="474"/>
      <c r="X11" s="474"/>
      <c r="Y11" s="474"/>
      <c r="Z11" s="475"/>
    </row>
    <row r="12" spans="1:40" ht="15" customHeight="1">
      <c r="B12" s="56" t="s">
        <v>3</v>
      </c>
      <c r="C12" s="56" t="s">
        <v>9</v>
      </c>
      <c r="D12" s="56" t="s">
        <v>2</v>
      </c>
      <c r="E12" s="56" t="s">
        <v>10</v>
      </c>
      <c r="F12" s="45"/>
      <c r="G12" s="56" t="s">
        <v>3</v>
      </c>
      <c r="H12" s="56" t="s">
        <v>9</v>
      </c>
      <c r="I12" s="56" t="s">
        <v>2</v>
      </c>
      <c r="J12" s="56" t="s">
        <v>10</v>
      </c>
      <c r="K12" s="29"/>
      <c r="L12" s="56" t="s">
        <v>3</v>
      </c>
      <c r="M12" s="56" t="s">
        <v>9</v>
      </c>
      <c r="N12" s="56" t="s">
        <v>2</v>
      </c>
      <c r="O12" s="56" t="s">
        <v>10</v>
      </c>
      <c r="P12" s="45"/>
      <c r="Q12" s="56" t="s">
        <v>3</v>
      </c>
      <c r="R12" s="56" t="s">
        <v>9</v>
      </c>
      <c r="S12" s="56" t="s">
        <v>2</v>
      </c>
      <c r="T12" s="56" t="s">
        <v>10</v>
      </c>
      <c r="U12" s="27"/>
      <c r="V12" s="566" t="s">
        <v>3</v>
      </c>
      <c r="W12" s="222" t="s">
        <v>9</v>
      </c>
      <c r="X12" s="222" t="s">
        <v>2</v>
      </c>
      <c r="Y12" s="222" t="s">
        <v>120</v>
      </c>
      <c r="Z12" s="569" t="s">
        <v>10</v>
      </c>
      <c r="AA12" s="27"/>
    </row>
    <row r="13" spans="1:40" ht="15" customHeight="1">
      <c r="B13" s="46"/>
      <c r="C13" s="47"/>
      <c r="D13" s="46" t="s">
        <v>5</v>
      </c>
      <c r="E13" s="46" t="s">
        <v>30</v>
      </c>
      <c r="F13" s="45"/>
      <c r="G13" s="46"/>
      <c r="H13" s="47"/>
      <c r="I13" s="46" t="s">
        <v>5</v>
      </c>
      <c r="J13" s="46" t="s">
        <v>30</v>
      </c>
      <c r="K13" s="45"/>
      <c r="L13" s="46"/>
      <c r="M13" s="47"/>
      <c r="N13" s="46" t="s">
        <v>5</v>
      </c>
      <c r="O13" s="46" t="s">
        <v>30</v>
      </c>
      <c r="P13" s="45"/>
      <c r="Q13" s="46"/>
      <c r="R13" s="47"/>
      <c r="S13" s="46" t="s">
        <v>5</v>
      </c>
      <c r="T13" s="46" t="s">
        <v>30</v>
      </c>
      <c r="U13" s="27"/>
      <c r="V13" s="570"/>
      <c r="W13" s="287"/>
      <c r="X13" s="286" t="s">
        <v>5</v>
      </c>
      <c r="Y13" s="286" t="s">
        <v>121</v>
      </c>
      <c r="Z13" s="571" t="s">
        <v>30</v>
      </c>
      <c r="AA13" s="27"/>
    </row>
    <row r="14" spans="1:40" ht="15" customHeight="1">
      <c r="B14" s="28">
        <v>1</v>
      </c>
      <c r="C14" s="562">
        <f t="shared" ref="C14:C29" si="0">J70</f>
        <v>0</v>
      </c>
      <c r="D14" s="264">
        <f t="shared" ref="D14:D32" si="1">C14/C$33</f>
        <v>0</v>
      </c>
      <c r="E14" s="562">
        <f t="shared" ref="E14:E32" si="2">IF(R70=0,0,E40/1.1023/R70*1000)</f>
        <v>0</v>
      </c>
      <c r="F14" s="42"/>
      <c r="G14" s="28">
        <v>1</v>
      </c>
      <c r="H14" s="28">
        <f t="shared" ref="H14:H32" si="3">I98</f>
        <v>0</v>
      </c>
      <c r="I14" s="264">
        <f>H14/H$33</f>
        <v>0</v>
      </c>
      <c r="J14" s="562">
        <f>IF(R98=0,0,J40/1.1023/R98*1000)</f>
        <v>0</v>
      </c>
      <c r="K14" s="40"/>
      <c r="L14" s="27">
        <v>1</v>
      </c>
      <c r="M14" s="40">
        <f>'PurseSeine Biomass'!AH14</f>
        <v>0</v>
      </c>
      <c r="N14" s="48">
        <f>M14/M$33</f>
        <v>0</v>
      </c>
      <c r="O14" s="40">
        <f>IF(R126=0,0,O40/1.1023/R126*1000)</f>
        <v>0</v>
      </c>
      <c r="P14" s="40"/>
      <c r="Q14" s="27">
        <v>1</v>
      </c>
      <c r="R14" s="27">
        <f>I154</f>
        <v>0</v>
      </c>
      <c r="S14" s="48">
        <f>R14/R$33</f>
        <v>0</v>
      </c>
      <c r="T14" s="40">
        <f t="shared" ref="T14:T32" si="4">IF(R154=0,0,T40/1.1023/R154*1000)</f>
        <v>0</v>
      </c>
      <c r="U14" s="27"/>
      <c r="V14" s="480">
        <v>1</v>
      </c>
      <c r="W14" s="493">
        <f>H14+C14+M14+R14</f>
        <v>0</v>
      </c>
      <c r="X14" s="100">
        <f>Z14/Z$33</f>
        <v>0</v>
      </c>
      <c r="Y14" s="100"/>
      <c r="Z14" s="572">
        <f>J14+E14+O14+T14</f>
        <v>0</v>
      </c>
      <c r="AA14" s="41"/>
    </row>
    <row r="15" spans="1:40" ht="15" customHeight="1">
      <c r="B15" s="28">
        <v>2</v>
      </c>
      <c r="C15" s="562">
        <f t="shared" si="0"/>
        <v>0</v>
      </c>
      <c r="D15" s="264">
        <f t="shared" si="1"/>
        <v>0</v>
      </c>
      <c r="E15" s="562">
        <f t="shared" si="2"/>
        <v>0</v>
      </c>
      <c r="F15" s="42"/>
      <c r="G15" s="28">
        <v>2</v>
      </c>
      <c r="H15" s="28">
        <f t="shared" si="3"/>
        <v>0</v>
      </c>
      <c r="I15" s="264">
        <f t="shared" ref="I14:I32" si="5">H15/H$33</f>
        <v>0</v>
      </c>
      <c r="J15" s="562">
        <f t="shared" ref="J14:J32" si="6">IF(R99=0,0,J41/1.1023/R99*1000)</f>
        <v>0</v>
      </c>
      <c r="K15" s="40"/>
      <c r="L15" s="27">
        <v>2</v>
      </c>
      <c r="M15" s="40">
        <f>'PurseSeine Biomass'!AH15</f>
        <v>0</v>
      </c>
      <c r="N15" s="48">
        <f t="shared" ref="N14:N32" si="7">M15/M$33</f>
        <v>0</v>
      </c>
      <c r="O15" s="40">
        <f t="shared" ref="O14:O32" si="8">IF(R127=0,0,O41/1.1023/R127*1000)</f>
        <v>0</v>
      </c>
      <c r="P15" s="40"/>
      <c r="Q15" s="27">
        <v>2</v>
      </c>
      <c r="R15" s="27">
        <f t="shared" ref="R14:R32" si="9">I155</f>
        <v>0</v>
      </c>
      <c r="S15" s="48">
        <f t="shared" ref="S14:S32" si="10">R15/R$33</f>
        <v>0</v>
      </c>
      <c r="T15" s="40">
        <f t="shared" si="4"/>
        <v>0</v>
      </c>
      <c r="U15" s="27"/>
      <c r="V15" s="480">
        <v>2</v>
      </c>
      <c r="W15" s="493">
        <f>H15+C15+M15+R15</f>
        <v>0</v>
      </c>
      <c r="X15" s="100">
        <f>Z15/Z$33</f>
        <v>0</v>
      </c>
      <c r="Y15" s="100"/>
      <c r="Z15" s="572">
        <f t="shared" ref="Z15:Z32" si="11">J15+E15+O15+T15</f>
        <v>0</v>
      </c>
      <c r="AA15" s="41"/>
    </row>
    <row r="16" spans="1:40" ht="15" customHeight="1">
      <c r="B16" s="28">
        <v>3</v>
      </c>
      <c r="C16" s="562">
        <f t="shared" si="0"/>
        <v>1</v>
      </c>
      <c r="D16" s="264">
        <f t="shared" si="1"/>
        <v>1.0559662090813093E-3</v>
      </c>
      <c r="E16" s="562">
        <f t="shared" si="2"/>
        <v>169.79980406820957</v>
      </c>
      <c r="F16" s="42"/>
      <c r="G16" s="28">
        <v>3</v>
      </c>
      <c r="H16" s="28">
        <f t="shared" si="3"/>
        <v>7</v>
      </c>
      <c r="I16" s="264">
        <f t="shared" si="5"/>
        <v>6.392694063926941E-3</v>
      </c>
      <c r="J16" s="562">
        <f t="shared" si="6"/>
        <v>140.63367036976516</v>
      </c>
      <c r="K16" s="40"/>
      <c r="L16" s="27">
        <v>3</v>
      </c>
      <c r="M16" s="40">
        <f>'PurseSeine Biomass'!AH16</f>
        <v>10</v>
      </c>
      <c r="N16" s="48">
        <f t="shared" si="7"/>
        <v>2.3657440264963333E-3</v>
      </c>
      <c r="O16" s="40">
        <f t="shared" si="8"/>
        <v>91.346047676379811</v>
      </c>
      <c r="P16" s="40"/>
      <c r="Q16" s="27">
        <v>3</v>
      </c>
      <c r="R16" s="27">
        <f t="shared" si="9"/>
        <v>0</v>
      </c>
      <c r="S16" s="48">
        <f t="shared" si="10"/>
        <v>0</v>
      </c>
      <c r="T16" s="40">
        <f t="shared" si="4"/>
        <v>0</v>
      </c>
      <c r="U16" s="27"/>
      <c r="V16" s="480">
        <v>3</v>
      </c>
      <c r="W16" s="493">
        <f t="shared" ref="W15:W32" si="12">H16+C16+M16+R16</f>
        <v>18</v>
      </c>
      <c r="X16" s="100">
        <f>Z16/Z$33</f>
        <v>1.80000274574014E-3</v>
      </c>
      <c r="Y16" s="100"/>
      <c r="Z16" s="572">
        <f t="shared" si="11"/>
        <v>401.77952211435456</v>
      </c>
      <c r="AA16" s="41"/>
      <c r="AC16" s="113">
        <f t="array" ref="AC16:AN16">TRANSPOSE(X17:X28)</f>
        <v>6.264539737410392E-2</v>
      </c>
      <c r="AD16" s="113">
        <v>2.3795394951868869E-2</v>
      </c>
      <c r="AE16" s="113">
        <v>6.6936234950528126E-2</v>
      </c>
      <c r="AF16" s="113">
        <v>0.14430105141028435</v>
      </c>
      <c r="AG16" s="113">
        <v>0.20160858668700948</v>
      </c>
      <c r="AH16" s="113">
        <v>0.17803533007223107</v>
      </c>
      <c r="AI16" s="113">
        <v>0.1709696501998561</v>
      </c>
      <c r="AJ16" s="113">
        <v>9.1327301782541725E-2</v>
      </c>
      <c r="AK16" s="113">
        <v>4.1910003434483346E-2</v>
      </c>
      <c r="AL16" s="113">
        <v>1.0219449732760615E-2</v>
      </c>
      <c r="AM16" s="113">
        <v>3.6607161598092978E-3</v>
      </c>
      <c r="AN16" s="113">
        <v>1.7273791778726192E-3</v>
      </c>
    </row>
    <row r="17" spans="2:39" ht="15" customHeight="1">
      <c r="B17" s="28">
        <v>4</v>
      </c>
      <c r="C17" s="562">
        <f t="shared" si="0"/>
        <v>51</v>
      </c>
      <c r="D17" s="264">
        <f t="shared" si="1"/>
        <v>5.385427666314678E-2</v>
      </c>
      <c r="E17" s="562">
        <f t="shared" si="2"/>
        <v>8659.7900074786903</v>
      </c>
      <c r="F17" s="42"/>
      <c r="G17" s="28">
        <v>4</v>
      </c>
      <c r="H17" s="28">
        <f t="shared" si="3"/>
        <v>153</v>
      </c>
      <c r="I17" s="264">
        <f>H17/H$33</f>
        <v>0.13972602739726028</v>
      </c>
      <c r="J17" s="562">
        <f t="shared" si="6"/>
        <v>3073.8502237962948</v>
      </c>
      <c r="K17" s="40"/>
      <c r="L17" s="27">
        <v>4</v>
      </c>
      <c r="M17" s="40">
        <f>'PurseSeine Biomass'!AH17</f>
        <v>246</v>
      </c>
      <c r="N17" s="48">
        <f t="shared" si="7"/>
        <v>5.8197303051809791E-2</v>
      </c>
      <c r="O17" s="40">
        <f t="shared" si="8"/>
        <v>2247.1127728389433</v>
      </c>
      <c r="P17" s="40"/>
      <c r="Q17" s="27">
        <v>4</v>
      </c>
      <c r="R17" s="27">
        <f t="shared" si="9"/>
        <v>1</v>
      </c>
      <c r="S17" s="48">
        <f t="shared" si="10"/>
        <v>1.3106159895150721E-3</v>
      </c>
      <c r="T17" s="40">
        <f t="shared" si="4"/>
        <v>2.357787909809514</v>
      </c>
      <c r="U17" s="27"/>
      <c r="V17" s="480">
        <v>4</v>
      </c>
      <c r="W17" s="493">
        <f t="shared" si="12"/>
        <v>451</v>
      </c>
      <c r="X17" s="100">
        <f>Z17/Z$33</f>
        <v>6.264539737410392E-2</v>
      </c>
      <c r="Y17" s="561">
        <f>X17/SUM($X$17:$X$32)</f>
        <v>6.2758362599100434E-2</v>
      </c>
      <c r="Z17" s="572">
        <f t="shared" si="11"/>
        <v>13983.110792023739</v>
      </c>
      <c r="AA17" s="41"/>
      <c r="AB17" s="100">
        <f>SUM(U16:U17)</f>
        <v>0</v>
      </c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</row>
    <row r="18" spans="2:39" ht="15" customHeight="1">
      <c r="B18" s="28">
        <v>5</v>
      </c>
      <c r="C18" s="562">
        <f t="shared" si="0"/>
        <v>21</v>
      </c>
      <c r="D18" s="264">
        <f t="shared" si="1"/>
        <v>2.2175290390707498E-2</v>
      </c>
      <c r="E18" s="562">
        <f t="shared" si="2"/>
        <v>3565.7958854324015</v>
      </c>
      <c r="F18" s="42"/>
      <c r="G18" s="28">
        <v>5</v>
      </c>
      <c r="H18" s="28">
        <f t="shared" si="3"/>
        <v>33</v>
      </c>
      <c r="I18" s="264">
        <f t="shared" si="5"/>
        <v>3.0136986301369864E-2</v>
      </c>
      <c r="J18" s="562">
        <f t="shared" si="6"/>
        <v>662.98730317174989</v>
      </c>
      <c r="K18" s="40"/>
      <c r="L18" s="27">
        <v>5</v>
      </c>
      <c r="M18" s="40">
        <f>'PurseSeine Biomass'!AH18</f>
        <v>118</v>
      </c>
      <c r="N18" s="48">
        <f t="shared" si="7"/>
        <v>2.7915779512656731E-2</v>
      </c>
      <c r="O18" s="40">
        <f t="shared" si="8"/>
        <v>1077.8833625812817</v>
      </c>
      <c r="P18" s="40"/>
      <c r="Q18" s="27">
        <v>5</v>
      </c>
      <c r="R18" s="27">
        <f>I158</f>
        <v>2</v>
      </c>
      <c r="S18" s="48">
        <f t="shared" si="10"/>
        <v>2.6212319790301442E-3</v>
      </c>
      <c r="T18" s="40">
        <f t="shared" si="4"/>
        <v>4.7155758196190281</v>
      </c>
      <c r="U18" s="27"/>
      <c r="V18" s="480">
        <v>5</v>
      </c>
      <c r="W18" s="493">
        <f t="shared" si="12"/>
        <v>174</v>
      </c>
      <c r="X18" s="100">
        <f t="shared" ref="X15:X32" si="13">Z18/Z$33</f>
        <v>2.3795394951868869E-2</v>
      </c>
      <c r="Y18" s="561">
        <f>X18/SUM($X$17:$X$32)</f>
        <v>2.3838303964458678E-2</v>
      </c>
      <c r="Z18" s="572">
        <f t="shared" si="11"/>
        <v>5311.3821270050521</v>
      </c>
      <c r="AA18" s="41"/>
      <c r="AB18" s="162">
        <f t="shared" ref="AB18:AB27" si="14">U18</f>
        <v>0</v>
      </c>
    </row>
    <row r="19" spans="2:39" ht="15" customHeight="1">
      <c r="B19" s="28">
        <v>6</v>
      </c>
      <c r="C19" s="562">
        <f t="shared" si="0"/>
        <v>64</v>
      </c>
      <c r="D19" s="264">
        <f t="shared" si="1"/>
        <v>6.7581837381203796E-2</v>
      </c>
      <c r="E19" s="562">
        <f t="shared" si="2"/>
        <v>10867.187460365414</v>
      </c>
      <c r="F19" s="42"/>
      <c r="G19" s="28">
        <v>6</v>
      </c>
      <c r="H19" s="28">
        <f t="shared" si="3"/>
        <v>54</v>
      </c>
      <c r="I19" s="264">
        <f t="shared" si="5"/>
        <v>4.9315068493150684E-2</v>
      </c>
      <c r="J19" s="562">
        <f t="shared" si="6"/>
        <v>1084.8883142810455</v>
      </c>
      <c r="K19" s="40"/>
      <c r="L19" s="27">
        <v>6</v>
      </c>
      <c r="M19" s="40">
        <f>'PurseSeine Biomass'!AH19</f>
        <v>321</v>
      </c>
      <c r="N19" s="48">
        <f t="shared" si="7"/>
        <v>7.594038325053229E-2</v>
      </c>
      <c r="O19" s="40">
        <f t="shared" si="8"/>
        <v>2932.2081304117924</v>
      </c>
      <c r="P19" s="40"/>
      <c r="Q19" s="27">
        <v>6</v>
      </c>
      <c r="R19" s="27">
        <f t="shared" si="9"/>
        <v>24</v>
      </c>
      <c r="S19" s="48">
        <f t="shared" si="10"/>
        <v>3.1454783748361727E-2</v>
      </c>
      <c r="T19" s="40">
        <f t="shared" si="4"/>
        <v>56.586909835428337</v>
      </c>
      <c r="U19" s="27"/>
      <c r="V19" s="480">
        <v>6</v>
      </c>
      <c r="W19" s="493">
        <f t="shared" si="12"/>
        <v>463</v>
      </c>
      <c r="X19" s="100">
        <f t="shared" si="13"/>
        <v>6.6936234950528126E-2</v>
      </c>
      <c r="Y19" s="561">
        <f>X19/SUM($X$17:$X$32)</f>
        <v>6.7056937622369292E-2</v>
      </c>
      <c r="Z19" s="572">
        <f t="shared" si="11"/>
        <v>14940.87081489368</v>
      </c>
      <c r="AA19" s="41"/>
      <c r="AB19" s="162">
        <f t="shared" si="14"/>
        <v>0</v>
      </c>
    </row>
    <row r="20" spans="2:39" ht="15" customHeight="1">
      <c r="B20" s="28">
        <v>7</v>
      </c>
      <c r="C20" s="562">
        <f t="shared" si="0"/>
        <v>142</v>
      </c>
      <c r="D20" s="264">
        <f t="shared" si="1"/>
        <v>0.14994720168954592</v>
      </c>
      <c r="E20" s="562">
        <f t="shared" si="2"/>
        <v>24111.572177685761</v>
      </c>
      <c r="F20" s="42"/>
      <c r="G20" s="28">
        <v>7</v>
      </c>
      <c r="H20" s="28">
        <f t="shared" si="3"/>
        <v>98</v>
      </c>
      <c r="I20" s="264">
        <f t="shared" si="5"/>
        <v>8.9497716894977167E-2</v>
      </c>
      <c r="J20" s="562">
        <f t="shared" si="6"/>
        <v>1968.871385176712</v>
      </c>
      <c r="K20" s="40"/>
      <c r="L20" s="27">
        <v>7</v>
      </c>
      <c r="M20" s="40">
        <f>'PurseSeine Biomass'!AH20</f>
        <v>648</v>
      </c>
      <c r="N20" s="48">
        <f t="shared" si="7"/>
        <v>0.15330021291696239</v>
      </c>
      <c r="O20" s="40">
        <f t="shared" si="8"/>
        <v>5919.2238894294132</v>
      </c>
      <c r="P20" s="40"/>
      <c r="Q20" s="27">
        <v>7</v>
      </c>
      <c r="R20" s="27">
        <f t="shared" si="9"/>
        <v>89</v>
      </c>
      <c r="S20" s="48">
        <f t="shared" si="10"/>
        <v>0.11664482306684142</v>
      </c>
      <c r="T20" s="40">
        <f t="shared" si="4"/>
        <v>209.84312397304674</v>
      </c>
      <c r="U20" s="27"/>
      <c r="V20" s="480">
        <v>7</v>
      </c>
      <c r="W20" s="493">
        <f t="shared" si="12"/>
        <v>977</v>
      </c>
      <c r="X20" s="100">
        <f t="shared" si="13"/>
        <v>0.14430105141028435</v>
      </c>
      <c r="Y20" s="561">
        <f>X20/SUM($X$17:$X$32)</f>
        <v>0.14456126207895409</v>
      </c>
      <c r="Z20" s="572">
        <f t="shared" si="11"/>
        <v>32209.510576264933</v>
      </c>
      <c r="AA20" s="41"/>
      <c r="AB20" s="162">
        <f t="shared" si="14"/>
        <v>0</v>
      </c>
    </row>
    <row r="21" spans="2:39" ht="15" customHeight="1">
      <c r="B21" s="28">
        <v>8</v>
      </c>
      <c r="C21" s="562">
        <f t="shared" si="0"/>
        <v>193</v>
      </c>
      <c r="D21" s="264">
        <f t="shared" si="1"/>
        <v>0.20380147835269272</v>
      </c>
      <c r="E21" s="562">
        <f t="shared" si="2"/>
        <v>32771.362185164457</v>
      </c>
      <c r="F21" s="42"/>
      <c r="G21" s="28">
        <v>8</v>
      </c>
      <c r="H21" s="28">
        <f t="shared" si="3"/>
        <v>198</v>
      </c>
      <c r="I21" s="264">
        <f t="shared" si="5"/>
        <v>0.18082191780821918</v>
      </c>
      <c r="J21" s="562">
        <f t="shared" si="6"/>
        <v>3977.9238190304991</v>
      </c>
      <c r="K21" s="40"/>
      <c r="L21" s="27">
        <v>8</v>
      </c>
      <c r="M21" s="40">
        <f>'PurseSeine Biomass'!AH21</f>
        <v>860</v>
      </c>
      <c r="N21" s="48">
        <f t="shared" si="7"/>
        <v>0.20345398627868463</v>
      </c>
      <c r="O21" s="40">
        <f t="shared" si="8"/>
        <v>7855.7601001686653</v>
      </c>
      <c r="P21" s="40"/>
      <c r="Q21" s="27">
        <v>8</v>
      </c>
      <c r="R21" s="27">
        <f t="shared" si="9"/>
        <v>168</v>
      </c>
      <c r="S21" s="48">
        <f t="shared" si="10"/>
        <v>0.22018348623853212</v>
      </c>
      <c r="T21" s="40">
        <f t="shared" si="4"/>
        <v>396.10836884799835</v>
      </c>
      <c r="U21" s="27"/>
      <c r="V21" s="480">
        <v>8</v>
      </c>
      <c r="W21" s="493">
        <f t="shared" si="12"/>
        <v>1419</v>
      </c>
      <c r="X21" s="100">
        <f t="shared" si="13"/>
        <v>0.20160858668700948</v>
      </c>
      <c r="Y21" s="561">
        <f>X21/SUM($X$17:$X$32)</f>
        <v>0.20197213708833142</v>
      </c>
      <c r="Z21" s="572">
        <f t="shared" si="11"/>
        <v>45001.154473211616</v>
      </c>
      <c r="AA21" s="41"/>
      <c r="AB21" s="162">
        <f t="shared" si="14"/>
        <v>0</v>
      </c>
    </row>
    <row r="22" spans="2:39" ht="15" customHeight="1">
      <c r="B22" s="28">
        <v>9</v>
      </c>
      <c r="C22" s="562">
        <f t="shared" si="0"/>
        <v>172</v>
      </c>
      <c r="D22" s="264">
        <f t="shared" si="1"/>
        <v>0.18162618796198521</v>
      </c>
      <c r="E22" s="562">
        <f t="shared" si="2"/>
        <v>29205.566299732051</v>
      </c>
      <c r="F22" s="42"/>
      <c r="G22" s="28">
        <v>9</v>
      </c>
      <c r="H22" s="28">
        <f t="shared" si="3"/>
        <v>161</v>
      </c>
      <c r="I22" s="264">
        <f t="shared" si="5"/>
        <v>0.14703196347031963</v>
      </c>
      <c r="J22" s="562">
        <f t="shared" si="6"/>
        <v>3234.5744185045978</v>
      </c>
      <c r="K22" s="40"/>
      <c r="L22" s="27">
        <v>9</v>
      </c>
      <c r="M22" s="40">
        <f>'PurseSeine Biomass'!AH22</f>
        <v>757</v>
      </c>
      <c r="N22" s="48">
        <f t="shared" si="7"/>
        <v>0.17908682280577243</v>
      </c>
      <c r="O22" s="40">
        <f t="shared" si="8"/>
        <v>6914.8958091019522</v>
      </c>
      <c r="P22" s="40"/>
      <c r="Q22" s="27">
        <v>9</v>
      </c>
      <c r="R22" s="27">
        <f t="shared" si="9"/>
        <v>163</v>
      </c>
      <c r="S22" s="48">
        <f t="shared" si="10"/>
        <v>0.21363040629095675</v>
      </c>
      <c r="T22" s="40">
        <f t="shared" si="4"/>
        <v>384.31942929895081</v>
      </c>
      <c r="U22" s="27"/>
      <c r="V22" s="480">
        <v>9</v>
      </c>
      <c r="W22" s="493">
        <f t="shared" si="12"/>
        <v>1253</v>
      </c>
      <c r="X22" s="100">
        <f t="shared" si="13"/>
        <v>0.17803533007223107</v>
      </c>
      <c r="Y22" s="561">
        <f>X22/SUM($X$17:$X$32)</f>
        <v>0.17835637203160817</v>
      </c>
      <c r="Z22" s="572">
        <f t="shared" si="11"/>
        <v>39739.355956637548</v>
      </c>
      <c r="AA22" s="41"/>
      <c r="AB22" s="162">
        <f t="shared" si="14"/>
        <v>0</v>
      </c>
    </row>
    <row r="23" spans="2:39" ht="15" customHeight="1">
      <c r="B23" s="28">
        <v>10</v>
      </c>
      <c r="C23" s="562">
        <f t="shared" si="0"/>
        <v>164</v>
      </c>
      <c r="D23" s="264">
        <f t="shared" si="1"/>
        <v>0.17317845828933473</v>
      </c>
      <c r="E23" s="562">
        <f t="shared" si="2"/>
        <v>27847.167867186374</v>
      </c>
      <c r="F23" s="42"/>
      <c r="G23" s="28">
        <v>10</v>
      </c>
      <c r="H23" s="28">
        <f t="shared" si="3"/>
        <v>187</v>
      </c>
      <c r="I23" s="264">
        <f t="shared" si="5"/>
        <v>0.17077625570776256</v>
      </c>
      <c r="J23" s="562">
        <f t="shared" si="6"/>
        <v>3756.9280513065833</v>
      </c>
      <c r="K23" s="40"/>
      <c r="L23" s="27">
        <v>10</v>
      </c>
      <c r="M23" s="40">
        <f>'PurseSeine Biomass'!AH23</f>
        <v>680</v>
      </c>
      <c r="N23" s="48">
        <f t="shared" si="7"/>
        <v>0.16087059380175064</v>
      </c>
      <c r="O23" s="40">
        <f t="shared" si="8"/>
        <v>6211.5312419938282</v>
      </c>
      <c r="P23" s="40"/>
      <c r="Q23" s="27">
        <v>10</v>
      </c>
      <c r="R23" s="27">
        <f t="shared" si="9"/>
        <v>147</v>
      </c>
      <c r="S23" s="48">
        <f t="shared" si="10"/>
        <v>0.19266055045871561</v>
      </c>
      <c r="T23" s="40">
        <f t="shared" si="4"/>
        <v>346.59482274199854</v>
      </c>
      <c r="U23" s="27"/>
      <c r="V23" s="480">
        <v>10</v>
      </c>
      <c r="W23" s="493">
        <f>H23+C23+M23+R23</f>
        <v>1178</v>
      </c>
      <c r="X23" s="100">
        <f t="shared" si="13"/>
        <v>0.1709696501998561</v>
      </c>
      <c r="Y23" s="561">
        <f>X23/SUM($X$17:$X$32)</f>
        <v>0.17127795098190823</v>
      </c>
      <c r="Z23" s="572">
        <f t="shared" si="11"/>
        <v>38162.221983228788</v>
      </c>
      <c r="AA23" s="41"/>
      <c r="AB23" s="162">
        <f t="shared" si="14"/>
        <v>0</v>
      </c>
    </row>
    <row r="24" spans="2:39" ht="15" customHeight="1">
      <c r="B24" s="28">
        <v>11</v>
      </c>
      <c r="C24" s="562">
        <f t="shared" si="0"/>
        <v>83</v>
      </c>
      <c r="D24" s="264">
        <f t="shared" si="1"/>
        <v>8.7645195353748678E-2</v>
      </c>
      <c r="E24" s="562">
        <f t="shared" si="2"/>
        <v>14093.383737661396</v>
      </c>
      <c r="F24" s="42"/>
      <c r="G24" s="28">
        <v>11</v>
      </c>
      <c r="H24" s="28">
        <f t="shared" si="3"/>
        <v>129</v>
      </c>
      <c r="I24" s="264">
        <f t="shared" si="5"/>
        <v>0.11780821917808219</v>
      </c>
      <c r="J24" s="562">
        <f t="shared" si="6"/>
        <v>2591.6776396713863</v>
      </c>
      <c r="K24" s="40"/>
      <c r="L24" s="27">
        <v>11</v>
      </c>
      <c r="M24" s="40">
        <f>'PurseSeine Biomass'!AH24</f>
        <v>379</v>
      </c>
      <c r="N24" s="48">
        <f t="shared" si="7"/>
        <v>8.9661698604211026E-2</v>
      </c>
      <c r="O24" s="40">
        <f t="shared" si="8"/>
        <v>3462.0152069347955</v>
      </c>
      <c r="P24" s="40"/>
      <c r="Q24" s="27">
        <v>11</v>
      </c>
      <c r="R24" s="27">
        <f t="shared" si="9"/>
        <v>101</v>
      </c>
      <c r="S24" s="48">
        <f t="shared" si="10"/>
        <v>0.13237221494102228</v>
      </c>
      <c r="T24" s="40">
        <f t="shared" si="4"/>
        <v>238.13657889076092</v>
      </c>
      <c r="U24" s="27"/>
      <c r="V24" s="480">
        <v>11</v>
      </c>
      <c r="W24" s="493">
        <f t="shared" si="12"/>
        <v>692</v>
      </c>
      <c r="X24" s="100">
        <f t="shared" si="13"/>
        <v>9.1327301782541725E-2</v>
      </c>
      <c r="Y24" s="561">
        <f>X24/SUM($X$17:$X$32)</f>
        <v>9.149198761145555E-2</v>
      </c>
      <c r="Z24" s="572">
        <f t="shared" si="11"/>
        <v>20385.21316315834</v>
      </c>
      <c r="AA24" s="41"/>
      <c r="AB24" s="162">
        <f t="shared" si="14"/>
        <v>0</v>
      </c>
    </row>
    <row r="25" spans="2:39" ht="15" customHeight="1">
      <c r="B25" s="28">
        <v>12</v>
      </c>
      <c r="C25" s="562">
        <f t="shared" si="0"/>
        <v>40</v>
      </c>
      <c r="D25" s="264">
        <f t="shared" si="1"/>
        <v>4.2238648363252376E-2</v>
      </c>
      <c r="E25" s="562">
        <f t="shared" si="2"/>
        <v>6791.9921627283838</v>
      </c>
      <c r="F25" s="42"/>
      <c r="G25" s="28">
        <v>12</v>
      </c>
      <c r="H25" s="28">
        <f t="shared" si="3"/>
        <v>56</v>
      </c>
      <c r="I25" s="264">
        <f t="shared" si="5"/>
        <v>5.1141552511415528E-2</v>
      </c>
      <c r="J25" s="562">
        <f t="shared" si="6"/>
        <v>1125.0693629581212</v>
      </c>
      <c r="K25" s="40"/>
      <c r="L25" s="27">
        <v>12</v>
      </c>
      <c r="M25" s="40">
        <f>'PurseSeine Biomass'!AH25</f>
        <v>145</v>
      </c>
      <c r="N25" s="48">
        <f t="shared" si="7"/>
        <v>3.4303288384196828E-2</v>
      </c>
      <c r="O25" s="40">
        <f t="shared" si="8"/>
        <v>1324.5176913075074</v>
      </c>
      <c r="P25" s="40"/>
      <c r="Q25" s="27">
        <v>12</v>
      </c>
      <c r="R25" s="27">
        <f t="shared" si="9"/>
        <v>48</v>
      </c>
      <c r="S25" s="48">
        <f t="shared" si="10"/>
        <v>6.2909567496723454E-2</v>
      </c>
      <c r="T25" s="40">
        <f t="shared" si="4"/>
        <v>113.17381967085667</v>
      </c>
      <c r="U25" s="27"/>
      <c r="V25" s="480">
        <v>12</v>
      </c>
      <c r="W25" s="493">
        <f t="shared" si="12"/>
        <v>289</v>
      </c>
      <c r="X25" s="100">
        <f t="shared" si="13"/>
        <v>4.1910003434483346E-2</v>
      </c>
      <c r="Y25" s="561">
        <f>SUM(X25:X32)/SUM($X$17:$X$32)</f>
        <v>5.8686686021813921E-2</v>
      </c>
      <c r="Z25" s="572">
        <f t="shared" si="11"/>
        <v>9354.7530366648698</v>
      </c>
      <c r="AA25" s="41"/>
      <c r="AB25" s="162">
        <f t="shared" si="14"/>
        <v>0</v>
      </c>
    </row>
    <row r="26" spans="2:39" ht="15" customHeight="1">
      <c r="B26" s="28">
        <v>13</v>
      </c>
      <c r="C26" s="562">
        <f t="shared" si="0"/>
        <v>10</v>
      </c>
      <c r="D26" s="264">
        <f t="shared" si="1"/>
        <v>1.0559662090813094E-2</v>
      </c>
      <c r="E26" s="562">
        <f t="shared" si="2"/>
        <v>1697.9980406820957</v>
      </c>
      <c r="F26" s="42"/>
      <c r="G26" s="28">
        <v>13</v>
      </c>
      <c r="H26" s="28">
        <f t="shared" si="3"/>
        <v>10</v>
      </c>
      <c r="I26" s="264">
        <f t="shared" si="5"/>
        <v>9.1324200913242004E-3</v>
      </c>
      <c r="J26" s="562">
        <f t="shared" si="6"/>
        <v>200.90524338537878</v>
      </c>
      <c r="K26" s="40"/>
      <c r="L26" s="27">
        <v>13</v>
      </c>
      <c r="M26" s="40">
        <f>'PurseSeine Biomass'!AH26</f>
        <v>39</v>
      </c>
      <c r="N26" s="48">
        <f t="shared" si="7"/>
        <v>9.2264017033356991E-3</v>
      </c>
      <c r="O26" s="40">
        <f t="shared" si="8"/>
        <v>356.24958593788131</v>
      </c>
      <c r="P26" s="40"/>
      <c r="Q26" s="27">
        <v>13</v>
      </c>
      <c r="R26" s="27">
        <f t="shared" si="9"/>
        <v>11</v>
      </c>
      <c r="S26" s="48">
        <f t="shared" si="10"/>
        <v>1.4416775884665793E-2</v>
      </c>
      <c r="T26" s="40">
        <f t="shared" si="4"/>
        <v>25.935667007904652</v>
      </c>
      <c r="U26" s="27"/>
      <c r="V26" s="480">
        <v>13</v>
      </c>
      <c r="W26" s="493">
        <f t="shared" si="12"/>
        <v>70</v>
      </c>
      <c r="X26" s="100">
        <f t="shared" si="13"/>
        <v>1.0219449732760615E-2</v>
      </c>
      <c r="Y26" s="100"/>
      <c r="Z26" s="572">
        <f t="shared" si="11"/>
        <v>2281.0885370132605</v>
      </c>
      <c r="AA26" s="41"/>
      <c r="AB26" s="162">
        <f t="shared" si="14"/>
        <v>0</v>
      </c>
    </row>
    <row r="27" spans="2:39" ht="15" customHeight="1">
      <c r="B27" s="28">
        <v>14</v>
      </c>
      <c r="C27" s="562">
        <f t="shared" si="0"/>
        <v>3</v>
      </c>
      <c r="D27" s="264">
        <f t="shared" si="1"/>
        <v>3.1678986272439284E-3</v>
      </c>
      <c r="E27" s="562">
        <f t="shared" si="2"/>
        <v>509.39941220462867</v>
      </c>
      <c r="F27" s="42"/>
      <c r="G27" s="28">
        <v>14</v>
      </c>
      <c r="H27" s="28">
        <f t="shared" si="3"/>
        <v>7</v>
      </c>
      <c r="I27" s="264">
        <f t="shared" si="5"/>
        <v>6.392694063926941E-3</v>
      </c>
      <c r="J27" s="562">
        <f t="shared" si="6"/>
        <v>140.63367036976516</v>
      </c>
      <c r="K27" s="40"/>
      <c r="L27" s="27">
        <v>14</v>
      </c>
      <c r="M27" s="40">
        <f>'PurseSeine Biomass'!AH27</f>
        <v>17</v>
      </c>
      <c r="N27" s="48">
        <f t="shared" si="7"/>
        <v>4.0217648450437665E-3</v>
      </c>
      <c r="O27" s="40">
        <f t="shared" si="8"/>
        <v>155.28828104984569</v>
      </c>
      <c r="P27" s="40"/>
      <c r="Q27" s="27">
        <v>14</v>
      </c>
      <c r="R27" s="27">
        <f t="shared" si="9"/>
        <v>5</v>
      </c>
      <c r="S27" s="48">
        <f t="shared" si="10"/>
        <v>6.55307994757536E-3</v>
      </c>
      <c r="T27" s="40">
        <f t="shared" si="4"/>
        <v>11.788939549047569</v>
      </c>
      <c r="U27" s="27"/>
      <c r="V27" s="480">
        <v>14</v>
      </c>
      <c r="W27" s="493">
        <f t="shared" si="12"/>
        <v>32</v>
      </c>
      <c r="X27" s="100">
        <f t="shared" si="13"/>
        <v>3.6607161598092978E-3</v>
      </c>
      <c r="Y27" s="100"/>
      <c r="Z27" s="572">
        <f t="shared" si="11"/>
        <v>817.11030317328698</v>
      </c>
      <c r="AA27" s="41"/>
      <c r="AB27" s="162">
        <f t="shared" si="14"/>
        <v>0</v>
      </c>
    </row>
    <row r="28" spans="2:39" ht="15" customHeight="1">
      <c r="B28" s="28">
        <v>15</v>
      </c>
      <c r="C28" s="562">
        <f t="shared" si="0"/>
        <v>2</v>
      </c>
      <c r="D28" s="264">
        <f t="shared" si="1"/>
        <v>2.1119324181626186E-3</v>
      </c>
      <c r="E28" s="562">
        <f t="shared" si="2"/>
        <v>339.59960813641919</v>
      </c>
      <c r="F28" s="42"/>
      <c r="G28" s="28">
        <v>15</v>
      </c>
      <c r="H28" s="28">
        <f t="shared" si="3"/>
        <v>0</v>
      </c>
      <c r="I28" s="264">
        <f t="shared" si="5"/>
        <v>0</v>
      </c>
      <c r="J28" s="562">
        <f t="shared" si="6"/>
        <v>0</v>
      </c>
      <c r="K28" s="40"/>
      <c r="L28" s="27">
        <v>15</v>
      </c>
      <c r="M28" s="40">
        <f>'PurseSeine Biomass'!AH28</f>
        <v>4</v>
      </c>
      <c r="N28" s="48">
        <f t="shared" si="7"/>
        <v>9.4629761059853324E-4</v>
      </c>
      <c r="O28" s="40">
        <f t="shared" si="8"/>
        <v>36.538419070551925</v>
      </c>
      <c r="P28" s="40"/>
      <c r="Q28" s="27">
        <v>15</v>
      </c>
      <c r="R28" s="27">
        <f t="shared" si="9"/>
        <v>4</v>
      </c>
      <c r="S28" s="48">
        <f t="shared" si="10"/>
        <v>5.2424639580602884E-3</v>
      </c>
      <c r="T28" s="40">
        <f t="shared" si="4"/>
        <v>9.4311516392380579</v>
      </c>
      <c r="U28" s="27"/>
      <c r="V28" s="480">
        <v>15</v>
      </c>
      <c r="W28" s="493">
        <f t="shared" si="12"/>
        <v>10</v>
      </c>
      <c r="X28" s="100">
        <f t="shared" si="13"/>
        <v>1.7273791778726192E-3</v>
      </c>
      <c r="Y28" s="100"/>
      <c r="Z28" s="572">
        <f t="shared" si="11"/>
        <v>385.56917884620918</v>
      </c>
      <c r="AA28" s="41"/>
      <c r="AB28" s="162">
        <f>SUM(U28:U30)</f>
        <v>0</v>
      </c>
    </row>
    <row r="29" spans="2:39" ht="15" customHeight="1">
      <c r="B29" s="28">
        <v>16</v>
      </c>
      <c r="C29" s="562">
        <f t="shared" si="0"/>
        <v>1</v>
      </c>
      <c r="D29" s="264">
        <f t="shared" si="1"/>
        <v>1.0559662090813093E-3</v>
      </c>
      <c r="E29" s="562">
        <f t="shared" si="2"/>
        <v>169.7998040682096</v>
      </c>
      <c r="F29" s="42"/>
      <c r="G29" s="28">
        <v>16</v>
      </c>
      <c r="H29" s="28">
        <f t="shared" si="3"/>
        <v>1</v>
      </c>
      <c r="I29" s="264">
        <f t="shared" si="5"/>
        <v>9.1324200913242006E-4</v>
      </c>
      <c r="J29" s="562">
        <f t="shared" si="6"/>
        <v>20.090524338537875</v>
      </c>
      <c r="K29" s="40"/>
      <c r="L29" s="27">
        <v>16</v>
      </c>
      <c r="M29" s="40">
        <f>'PurseSeine Biomass'!AH29</f>
        <v>2</v>
      </c>
      <c r="N29" s="48">
        <f t="shared" si="7"/>
        <v>4.7314880529926662E-4</v>
      </c>
      <c r="O29" s="40">
        <f t="shared" si="8"/>
        <v>18.269209535275962</v>
      </c>
      <c r="P29" s="40"/>
      <c r="Q29" s="27">
        <v>16</v>
      </c>
      <c r="R29" s="27">
        <f t="shared" si="9"/>
        <v>0</v>
      </c>
      <c r="S29" s="48">
        <f t="shared" si="10"/>
        <v>0</v>
      </c>
      <c r="T29" s="40">
        <f t="shared" si="4"/>
        <v>0</v>
      </c>
      <c r="U29" s="27"/>
      <c r="V29" s="480">
        <v>16</v>
      </c>
      <c r="W29" s="493">
        <f t="shared" si="12"/>
        <v>4</v>
      </c>
      <c r="X29" s="100">
        <f t="shared" si="13"/>
        <v>9.3257052493829528E-4</v>
      </c>
      <c r="Y29" s="100"/>
      <c r="Z29" s="572">
        <f t="shared" si="11"/>
        <v>208.15953794202343</v>
      </c>
      <c r="AA29" s="41"/>
    </row>
    <row r="30" spans="2:39" ht="15" customHeight="1">
      <c r="B30" s="28">
        <v>17</v>
      </c>
      <c r="C30" s="562">
        <f>J86</f>
        <v>0</v>
      </c>
      <c r="D30" s="264">
        <f t="shared" si="1"/>
        <v>0</v>
      </c>
      <c r="E30" s="562">
        <f t="shared" si="2"/>
        <v>0</v>
      </c>
      <c r="F30" s="42"/>
      <c r="G30" s="28">
        <v>17</v>
      </c>
      <c r="H30" s="28">
        <f t="shared" si="3"/>
        <v>1</v>
      </c>
      <c r="I30" s="264">
        <f t="shared" si="5"/>
        <v>9.1324200913242006E-4</v>
      </c>
      <c r="J30" s="562">
        <f t="shared" si="6"/>
        <v>20.090524338537875</v>
      </c>
      <c r="K30" s="40"/>
      <c r="L30" s="27">
        <v>17</v>
      </c>
      <c r="M30" s="40">
        <f>'PurseSeine Biomass'!AH30</f>
        <v>1</v>
      </c>
      <c r="N30" s="48">
        <f t="shared" si="7"/>
        <v>2.3657440264963331E-4</v>
      </c>
      <c r="O30" s="40">
        <f t="shared" si="8"/>
        <v>9.1346047676379811</v>
      </c>
      <c r="P30" s="40"/>
      <c r="Q30" s="27">
        <v>17</v>
      </c>
      <c r="R30" s="27">
        <f t="shared" si="9"/>
        <v>0</v>
      </c>
      <c r="S30" s="48">
        <f t="shared" si="10"/>
        <v>0</v>
      </c>
      <c r="T30" s="40">
        <f t="shared" si="4"/>
        <v>0</v>
      </c>
      <c r="U30" s="27"/>
      <c r="V30" s="480">
        <v>17</v>
      </c>
      <c r="W30" s="493">
        <f t="shared" si="12"/>
        <v>2</v>
      </c>
      <c r="X30" s="100">
        <f t="shared" si="13"/>
        <v>1.3093079597211051E-4</v>
      </c>
      <c r="Y30" s="100"/>
      <c r="Z30" s="572">
        <f t="shared" si="11"/>
        <v>29.225129106175856</v>
      </c>
      <c r="AA30" s="41"/>
    </row>
    <row r="31" spans="2:39" ht="15" customHeight="1">
      <c r="B31" s="28">
        <v>18</v>
      </c>
      <c r="C31" s="562">
        <f>J87</f>
        <v>0</v>
      </c>
      <c r="D31" s="264">
        <f t="shared" si="1"/>
        <v>0</v>
      </c>
      <c r="E31" s="562">
        <f t="shared" si="2"/>
        <v>0</v>
      </c>
      <c r="F31" s="42"/>
      <c r="G31" s="28">
        <v>18</v>
      </c>
      <c r="H31" s="28">
        <f t="shared" si="3"/>
        <v>0</v>
      </c>
      <c r="I31" s="264">
        <f t="shared" si="5"/>
        <v>0</v>
      </c>
      <c r="J31" s="562">
        <f t="shared" si="6"/>
        <v>0</v>
      </c>
      <c r="K31" s="40"/>
      <c r="L31" s="27">
        <v>18</v>
      </c>
      <c r="M31" s="40">
        <f>'PurseSeine Biomass'!AH31</f>
        <v>0</v>
      </c>
      <c r="N31" s="48">
        <f t="shared" si="7"/>
        <v>0</v>
      </c>
      <c r="O31" s="40">
        <f t="shared" si="8"/>
        <v>0</v>
      </c>
      <c r="P31" s="40"/>
      <c r="Q31" s="27">
        <v>18</v>
      </c>
      <c r="R31" s="27">
        <f t="shared" si="9"/>
        <v>0</v>
      </c>
      <c r="S31" s="48">
        <f t="shared" si="10"/>
        <v>0</v>
      </c>
      <c r="T31" s="40">
        <f t="shared" si="4"/>
        <v>0</v>
      </c>
      <c r="U31" s="27"/>
      <c r="V31" s="480">
        <v>18</v>
      </c>
      <c r="W31" s="493">
        <f t="shared" si="12"/>
        <v>0</v>
      </c>
      <c r="X31" s="100">
        <f t="shared" si="13"/>
        <v>0</v>
      </c>
      <c r="Y31" s="100"/>
      <c r="Z31" s="572">
        <f t="shared" si="11"/>
        <v>0</v>
      </c>
      <c r="AA31" s="41"/>
    </row>
    <row r="32" spans="2:39" ht="15" customHeight="1">
      <c r="B32" s="57">
        <v>19</v>
      </c>
      <c r="C32" s="262">
        <f>J88</f>
        <v>0</v>
      </c>
      <c r="D32" s="261">
        <f t="shared" si="1"/>
        <v>0</v>
      </c>
      <c r="E32" s="262">
        <f t="shared" si="2"/>
        <v>0</v>
      </c>
      <c r="F32" s="42"/>
      <c r="G32" s="57">
        <v>19</v>
      </c>
      <c r="H32" s="57">
        <f t="shared" si="3"/>
        <v>0</v>
      </c>
      <c r="I32" s="261">
        <f t="shared" si="5"/>
        <v>0</v>
      </c>
      <c r="J32" s="262">
        <f t="shared" si="6"/>
        <v>0</v>
      </c>
      <c r="K32" s="40"/>
      <c r="L32" s="27">
        <v>19</v>
      </c>
      <c r="M32" s="40">
        <f>'PurseSeine Biomass'!AH32</f>
        <v>0</v>
      </c>
      <c r="N32" s="48">
        <f t="shared" si="7"/>
        <v>0</v>
      </c>
      <c r="O32" s="40">
        <f t="shared" si="8"/>
        <v>0</v>
      </c>
      <c r="P32" s="40"/>
      <c r="Q32" s="27">
        <v>19</v>
      </c>
      <c r="R32" s="27">
        <f t="shared" si="9"/>
        <v>0</v>
      </c>
      <c r="S32" s="48">
        <f t="shared" si="10"/>
        <v>0</v>
      </c>
      <c r="T32" s="40">
        <f t="shared" si="4"/>
        <v>0</v>
      </c>
      <c r="U32" s="27"/>
      <c r="V32" s="480">
        <v>19</v>
      </c>
      <c r="W32" s="493">
        <f t="shared" si="12"/>
        <v>0</v>
      </c>
      <c r="X32" s="100">
        <f t="shared" si="13"/>
        <v>0</v>
      </c>
      <c r="Y32" s="100"/>
      <c r="Z32" s="572">
        <f t="shared" si="11"/>
        <v>0</v>
      </c>
      <c r="AA32" s="41"/>
    </row>
    <row r="33" spans="2:40" ht="15" customHeight="1">
      <c r="B33" s="49" t="s">
        <v>16</v>
      </c>
      <c r="C33" s="50">
        <f>SUM(C14:C32)</f>
        <v>947</v>
      </c>
      <c r="D33" s="51">
        <f>SUM(D14:D32)</f>
        <v>1</v>
      </c>
      <c r="E33" s="50">
        <f>SUM(E14:E32)</f>
        <v>160800.4144525945</v>
      </c>
      <c r="F33" s="42"/>
      <c r="G33" s="52" t="s">
        <v>7</v>
      </c>
      <c r="H33" s="49">
        <f>SUM(H14:H32)</f>
        <v>1095</v>
      </c>
      <c r="I33" s="51">
        <f>SUM(I14:I32)</f>
        <v>1</v>
      </c>
      <c r="J33" s="50">
        <f>SUM(J14:J32)</f>
        <v>21999.124150698975</v>
      </c>
      <c r="K33" s="27"/>
      <c r="L33" s="52" t="s">
        <v>7</v>
      </c>
      <c r="M33" s="49">
        <f>SUM(M14:M32)</f>
        <v>4227</v>
      </c>
      <c r="N33" s="51">
        <f>SUM(N14:N32)</f>
        <v>0.99999999999999989</v>
      </c>
      <c r="O33" s="50">
        <f>SUM(O14:O32)</f>
        <v>38611.974352805759</v>
      </c>
      <c r="P33" s="27"/>
      <c r="Q33" s="52" t="s">
        <v>7</v>
      </c>
      <c r="R33" s="49">
        <f>SUM(R14:R32)</f>
        <v>763</v>
      </c>
      <c r="S33" s="51">
        <f>SUM(S14:S32)</f>
        <v>1</v>
      </c>
      <c r="T33" s="50">
        <f>SUM(T14:T32)</f>
        <v>1798.9921751846593</v>
      </c>
      <c r="U33" s="27"/>
      <c r="V33" s="573" t="s">
        <v>7</v>
      </c>
      <c r="W33" s="574">
        <f>SUM(W14:W32)</f>
        <v>7032</v>
      </c>
      <c r="X33" s="575">
        <f>SUM(X14:X32)</f>
        <v>1.0000000000000002</v>
      </c>
      <c r="Y33" s="575">
        <f>SUM(Y14:Y32)</f>
        <v>0.99999999999999967</v>
      </c>
      <c r="Z33" s="576">
        <f>SUM(Z14:Z32)</f>
        <v>223210.50513128386</v>
      </c>
      <c r="AA33" s="41"/>
    </row>
    <row r="34" spans="2:40" ht="15" customHeight="1">
      <c r="B34" s="27"/>
      <c r="C34" s="27"/>
      <c r="D34" s="27"/>
      <c r="E34" s="27"/>
      <c r="F34" s="28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480"/>
      <c r="W34" s="270"/>
      <c r="X34" s="270"/>
      <c r="Y34" s="270"/>
      <c r="Z34" s="470"/>
      <c r="AA34" s="27"/>
    </row>
    <row r="35" spans="2:40" ht="15" customHeight="1">
      <c r="B35" s="27"/>
      <c r="C35" s="27"/>
      <c r="D35" s="27"/>
      <c r="E35" s="27"/>
      <c r="F35" s="28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480"/>
      <c r="W35" s="270"/>
      <c r="X35" s="270"/>
      <c r="Y35" s="270"/>
      <c r="Z35" s="470"/>
      <c r="AA35" s="27"/>
    </row>
    <row r="36" spans="2:40" ht="15" customHeight="1">
      <c r="B36" s="47"/>
      <c r="C36" s="47"/>
      <c r="D36" s="47"/>
      <c r="E36" s="47"/>
      <c r="F36" s="53"/>
      <c r="G36" s="54"/>
      <c r="H36" s="54"/>
      <c r="I36" s="54"/>
      <c r="J36" s="54"/>
      <c r="K36" s="27"/>
      <c r="L36" s="54"/>
      <c r="M36" s="54"/>
      <c r="N36" s="54"/>
      <c r="O36" s="54"/>
      <c r="P36" s="27"/>
      <c r="Q36" s="54"/>
      <c r="R36" s="54"/>
      <c r="S36" s="54"/>
      <c r="T36" s="54"/>
      <c r="U36" s="27"/>
      <c r="V36" s="577"/>
      <c r="W36" s="359"/>
      <c r="X36" s="359"/>
      <c r="Y36" s="359"/>
      <c r="Z36" s="578"/>
      <c r="AA36" s="27"/>
    </row>
    <row r="37" spans="2:40" ht="15" customHeight="1">
      <c r="B37" s="55"/>
      <c r="C37" s="55"/>
      <c r="D37" s="56" t="s">
        <v>2</v>
      </c>
      <c r="E37" s="56" t="s">
        <v>1</v>
      </c>
      <c r="F37" s="45"/>
      <c r="G37" s="55"/>
      <c r="H37" s="55"/>
      <c r="I37" s="56" t="s">
        <v>2</v>
      </c>
      <c r="J37" s="56" t="s">
        <v>1</v>
      </c>
      <c r="K37" s="27"/>
      <c r="L37" s="55"/>
      <c r="M37" s="55"/>
      <c r="N37" s="56" t="s">
        <v>2</v>
      </c>
      <c r="O37" s="56" t="s">
        <v>1</v>
      </c>
      <c r="P37" s="27"/>
      <c r="Q37" s="55"/>
      <c r="R37" s="55"/>
      <c r="S37" s="56" t="s">
        <v>2</v>
      </c>
      <c r="T37" s="56" t="s">
        <v>1</v>
      </c>
      <c r="U37" s="27"/>
      <c r="V37" s="579"/>
      <c r="W37" s="580"/>
      <c r="X37" s="581" t="s">
        <v>2</v>
      </c>
      <c r="Y37" s="581"/>
      <c r="Z37" s="582" t="s">
        <v>1</v>
      </c>
      <c r="AA37" s="27"/>
    </row>
    <row r="38" spans="2:40" ht="15" customHeight="1">
      <c r="B38" s="46" t="s">
        <v>3</v>
      </c>
      <c r="C38" s="57"/>
      <c r="D38" s="46" t="s">
        <v>4</v>
      </c>
      <c r="E38" s="57"/>
      <c r="F38" s="28"/>
      <c r="G38" s="57" t="s">
        <v>17</v>
      </c>
      <c r="H38" s="57"/>
      <c r="I38" s="46" t="s">
        <v>4</v>
      </c>
      <c r="J38" s="57"/>
      <c r="K38" s="27"/>
      <c r="L38" s="57" t="s">
        <v>17</v>
      </c>
      <c r="M38" s="57"/>
      <c r="N38" s="46" t="s">
        <v>4</v>
      </c>
      <c r="O38" s="57"/>
      <c r="P38" s="27"/>
      <c r="Q38" s="57" t="s">
        <v>17</v>
      </c>
      <c r="R38" s="57"/>
      <c r="S38" s="46" t="s">
        <v>4</v>
      </c>
      <c r="T38" s="57"/>
      <c r="U38" s="27"/>
      <c r="V38" s="570" t="s">
        <v>3</v>
      </c>
      <c r="W38" s="230"/>
      <c r="X38" s="286" t="s">
        <v>4</v>
      </c>
      <c r="Y38" s="286"/>
      <c r="Z38" s="583"/>
      <c r="AA38" s="27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</row>
    <row r="39" spans="2:40" ht="15" customHeight="1">
      <c r="B39" s="27"/>
      <c r="C39" s="27"/>
      <c r="D39" s="27"/>
      <c r="E39" s="27"/>
      <c r="F39" s="28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480"/>
      <c r="W39" s="270"/>
      <c r="X39" s="270"/>
      <c r="Y39" s="270"/>
      <c r="Z39" s="470"/>
      <c r="AA39" s="27"/>
    </row>
    <row r="40" spans="2:40" ht="15" customHeight="1">
      <c r="B40" s="27">
        <v>1</v>
      </c>
      <c r="C40" s="40">
        <f t="shared" ref="C40:C58" si="15">C14*$R70</f>
        <v>0</v>
      </c>
      <c r="D40" s="48">
        <f t="shared" ref="D40:D58" si="16">C40/C$59</f>
        <v>0</v>
      </c>
      <c r="E40" s="40">
        <f t="shared" ref="E40:E58" si="17">D40*D$10</f>
        <v>0</v>
      </c>
      <c r="F40" s="42"/>
      <c r="G40" s="27">
        <v>1</v>
      </c>
      <c r="H40" s="40">
        <f t="shared" ref="H40:H58" si="18">H14*$R98</f>
        <v>0</v>
      </c>
      <c r="I40" s="48">
        <f t="shared" ref="I40:I58" si="19">H40/H$59</f>
        <v>0</v>
      </c>
      <c r="J40" s="40">
        <f>IF(I$10=0,0,I40*I$10)</f>
        <v>0</v>
      </c>
      <c r="K40" s="27"/>
      <c r="L40" s="27">
        <v>1</v>
      </c>
      <c r="M40" s="40">
        <f t="shared" ref="M40:M58" si="20">M14*R126</f>
        <v>0</v>
      </c>
      <c r="N40" s="48">
        <f t="shared" ref="N40:N58" si="21">M40/M$59</f>
        <v>0</v>
      </c>
      <c r="O40" s="40">
        <f>IF(N$10=0,0,N40*N$10)</f>
        <v>0</v>
      </c>
      <c r="P40" s="27"/>
      <c r="Q40" s="27">
        <v>1</v>
      </c>
      <c r="R40" s="40">
        <f t="shared" ref="R40:R58" si="22">R14*R154</f>
        <v>0</v>
      </c>
      <c r="S40" s="48">
        <f t="shared" ref="S40:S58" si="23">R40/R$59</f>
        <v>0</v>
      </c>
      <c r="T40" s="40">
        <f>IF(S$10=0,0,S40*S$10)</f>
        <v>0</v>
      </c>
      <c r="U40" s="27"/>
      <c r="V40" s="480">
        <v>1</v>
      </c>
      <c r="W40" s="493">
        <f>H40+C40+M40+R40</f>
        <v>0</v>
      </c>
      <c r="X40" s="100">
        <f t="shared" ref="X40:X58" si="24">W40/W$59</f>
        <v>0</v>
      </c>
      <c r="Y40" s="100"/>
      <c r="Z40" s="572">
        <f>E40+J40+O40+T40</f>
        <v>0</v>
      </c>
      <c r="AA40" s="41"/>
    </row>
    <row r="41" spans="2:40" ht="15" customHeight="1">
      <c r="B41" s="27">
        <v>2</v>
      </c>
      <c r="C41" s="40">
        <f t="shared" si="15"/>
        <v>0</v>
      </c>
      <c r="D41" s="48">
        <f t="shared" si="16"/>
        <v>0</v>
      </c>
      <c r="E41" s="40">
        <f t="shared" si="17"/>
        <v>0</v>
      </c>
      <c r="F41" s="42"/>
      <c r="G41" s="27">
        <v>2</v>
      </c>
      <c r="H41" s="40">
        <f t="shared" si="18"/>
        <v>0</v>
      </c>
      <c r="I41" s="48">
        <f t="shared" si="19"/>
        <v>0</v>
      </c>
      <c r="J41" s="40">
        <f t="shared" ref="J41:J58" si="25">IF(I$10=0,0,I41*I$10)</f>
        <v>0</v>
      </c>
      <c r="K41" s="27"/>
      <c r="L41" s="27">
        <v>2</v>
      </c>
      <c r="M41" s="40">
        <f t="shared" si="20"/>
        <v>0</v>
      </c>
      <c r="N41" s="48">
        <f t="shared" si="21"/>
        <v>0</v>
      </c>
      <c r="O41" s="40">
        <f t="shared" ref="O41:O58" si="26">IF(N$10=0,0,N41*N$10)</f>
        <v>0</v>
      </c>
      <c r="P41" s="27"/>
      <c r="Q41" s="27">
        <v>2</v>
      </c>
      <c r="R41" s="40">
        <f t="shared" si="22"/>
        <v>0</v>
      </c>
      <c r="S41" s="48">
        <f t="shared" si="23"/>
        <v>0</v>
      </c>
      <c r="T41" s="40">
        <f t="shared" ref="T41:T58" si="27">IF(S$10=0,0,S41*S$10)</f>
        <v>0</v>
      </c>
      <c r="U41" s="27"/>
      <c r="V41" s="480">
        <v>2</v>
      </c>
      <c r="W41" s="493">
        <f t="shared" ref="W41:W58" si="28">H41+C41+M41+R41</f>
        <v>0</v>
      </c>
      <c r="X41" s="100">
        <f t="shared" si="24"/>
        <v>0</v>
      </c>
      <c r="Y41" s="100"/>
      <c r="Z41" s="572">
        <f t="shared" ref="Z41:Z58" si="29">E41+J41+O41+T41</f>
        <v>0</v>
      </c>
      <c r="AA41" s="41"/>
    </row>
    <row r="42" spans="2:40" ht="15" customHeight="1">
      <c r="B42" s="27">
        <v>3</v>
      </c>
      <c r="C42" s="40">
        <f t="shared" si="15"/>
        <v>228</v>
      </c>
      <c r="D42" s="48">
        <f t="shared" si="16"/>
        <v>6.5078893887150909E-4</v>
      </c>
      <c r="E42" s="40">
        <f t="shared" si="17"/>
        <v>42.674833877560339</v>
      </c>
      <c r="F42" s="42"/>
      <c r="G42" s="27">
        <v>3</v>
      </c>
      <c r="H42" s="40">
        <f>H16*$R100</f>
        <v>1148.9999999999991</v>
      </c>
      <c r="I42" s="48">
        <f t="shared" si="19"/>
        <v>3.1046250537027161E-3</v>
      </c>
      <c r="J42" s="40">
        <f t="shared" si="25"/>
        <v>25.44550694014746</v>
      </c>
      <c r="K42" s="27"/>
      <c r="L42" s="27">
        <v>3</v>
      </c>
      <c r="M42" s="40">
        <f t="shared" si="20"/>
        <v>1874</v>
      </c>
      <c r="N42" s="48">
        <f t="shared" si="21"/>
        <v>1.2075209093135046E-3</v>
      </c>
      <c r="O42" s="40">
        <f t="shared" si="26"/>
        <v>18.869446241478411</v>
      </c>
      <c r="P42" s="27"/>
      <c r="Q42" s="27">
        <v>3</v>
      </c>
      <c r="R42" s="40">
        <f t="shared" si="22"/>
        <v>0</v>
      </c>
      <c r="S42" s="48">
        <f t="shared" si="23"/>
        <v>0</v>
      </c>
      <c r="T42" s="40">
        <f t="shared" si="27"/>
        <v>0</v>
      </c>
      <c r="U42" s="27"/>
      <c r="V42" s="480">
        <v>3</v>
      </c>
      <c r="W42" s="493">
        <f t="shared" si="28"/>
        <v>3250.9999999999991</v>
      </c>
      <c r="X42" s="100">
        <f t="shared" si="24"/>
        <v>1.2466007027898394E-3</v>
      </c>
      <c r="Y42" s="100"/>
      <c r="Z42" s="572">
        <f t="shared" si="29"/>
        <v>86.989787059186213</v>
      </c>
      <c r="AA42" s="41"/>
    </row>
    <row r="43" spans="2:40" ht="15" customHeight="1">
      <c r="B43" s="27">
        <v>4</v>
      </c>
      <c r="C43" s="40">
        <f>C17*$R73</f>
        <v>9854.0000000000109</v>
      </c>
      <c r="D43" s="48">
        <f t="shared" si="16"/>
        <v>2.8126641244034467E-2</v>
      </c>
      <c r="E43" s="40">
        <f t="shared" si="17"/>
        <v>1844.3763729363161</v>
      </c>
      <c r="F43" s="42"/>
      <c r="G43" s="27">
        <v>4</v>
      </c>
      <c r="H43" s="40">
        <f t="shared" si="18"/>
        <v>28321.999999999982</v>
      </c>
      <c r="I43" s="48">
        <f t="shared" si="19"/>
        <v>7.652671085375834E-2</v>
      </c>
      <c r="J43" s="40">
        <f>IF(I$10=0,0,I43*I$10)</f>
        <v>627.21292215740334</v>
      </c>
      <c r="K43" s="27"/>
      <c r="L43" s="27">
        <v>4</v>
      </c>
      <c r="M43" s="40">
        <f t="shared" si="20"/>
        <v>47445.000000000102</v>
      </c>
      <c r="N43" s="48">
        <f t="shared" si="21"/>
        <v>3.0571413843318754E-2</v>
      </c>
      <c r="O43" s="40">
        <f t="shared" si="26"/>
        <v>477.72725556400485</v>
      </c>
      <c r="P43" s="27"/>
      <c r="Q43" s="27">
        <v>4</v>
      </c>
      <c r="R43" s="40">
        <f t="shared" si="22"/>
        <v>178</v>
      </c>
      <c r="S43" s="48">
        <f t="shared" si="23"/>
        <v>5.3052769622818679E-4</v>
      </c>
      <c r="T43" s="40">
        <f t="shared" si="27"/>
        <v>0.46262015111097887</v>
      </c>
      <c r="U43" s="27"/>
      <c r="V43" s="480">
        <v>4</v>
      </c>
      <c r="W43" s="493">
        <f t="shared" si="28"/>
        <v>85799.000000000087</v>
      </c>
      <c r="X43" s="100">
        <f t="shared" si="24"/>
        <v>3.2899751983594454E-2</v>
      </c>
      <c r="Y43" s="100"/>
      <c r="Z43" s="572">
        <f t="shared" si="29"/>
        <v>2949.7791708088353</v>
      </c>
      <c r="AA43" s="41"/>
    </row>
    <row r="44" spans="2:40" ht="15" customHeight="1">
      <c r="B44" s="27">
        <v>5</v>
      </c>
      <c r="C44" s="40">
        <f t="shared" si="15"/>
        <v>5103.9999999999991</v>
      </c>
      <c r="D44" s="48">
        <f t="shared" si="16"/>
        <v>1.4568538350877992E-2</v>
      </c>
      <c r="E44" s="40">
        <f t="shared" si="17"/>
        <v>955.31733382047344</v>
      </c>
      <c r="F44" s="42"/>
      <c r="G44" s="27">
        <v>5</v>
      </c>
      <c r="H44" s="40">
        <f t="shared" si="18"/>
        <v>7029</v>
      </c>
      <c r="I44" s="48">
        <f t="shared" si="19"/>
        <v>1.8992523500849789E-2</v>
      </c>
      <c r="J44" s="40">
        <f t="shared" si="25"/>
        <v>155.66272261296487</v>
      </c>
      <c r="K44" s="27"/>
      <c r="L44" s="27">
        <v>5</v>
      </c>
      <c r="M44" s="40">
        <f t="shared" si="20"/>
        <v>30438.999999999989</v>
      </c>
      <c r="N44" s="48">
        <f t="shared" si="21"/>
        <v>1.9613515986442769E-2</v>
      </c>
      <c r="O44" s="40">
        <f t="shared" si="26"/>
        <v>306.4925689137466</v>
      </c>
      <c r="P44" s="27"/>
      <c r="Q44" s="27">
        <v>5</v>
      </c>
      <c r="R44" s="40">
        <f t="shared" si="22"/>
        <v>709</v>
      </c>
      <c r="S44" s="48">
        <f t="shared" si="23"/>
        <v>2.1131693068864293E-3</v>
      </c>
      <c r="T44" s="40">
        <f t="shared" si="27"/>
        <v>1.8426836356049663</v>
      </c>
      <c r="U44" s="27"/>
      <c r="V44" s="480">
        <v>5</v>
      </c>
      <c r="W44" s="493">
        <f t="shared" si="28"/>
        <v>43280.999999999985</v>
      </c>
      <c r="X44" s="100">
        <f t="shared" si="24"/>
        <v>1.659616272453E-2</v>
      </c>
      <c r="Y44" s="100"/>
      <c r="Z44" s="572">
        <f t="shared" si="29"/>
        <v>1419.3153089827899</v>
      </c>
      <c r="AA44" s="243"/>
    </row>
    <row r="45" spans="2:40" ht="15" customHeight="1">
      <c r="B45" s="27">
        <v>6</v>
      </c>
      <c r="C45" s="40">
        <f t="shared" si="15"/>
        <v>18757</v>
      </c>
      <c r="D45" s="48">
        <f t="shared" si="16"/>
        <v>5.353880757198639E-2</v>
      </c>
      <c r="E45" s="40">
        <f>D45*D$10</f>
        <v>3510.7537677254354</v>
      </c>
      <c r="F45" s="42"/>
      <c r="G45" s="27">
        <v>6</v>
      </c>
      <c r="H45" s="40">
        <f t="shared" si="18"/>
        <v>14826.000000000024</v>
      </c>
      <c r="I45" s="48">
        <f t="shared" si="19"/>
        <v>4.0060201084592323E-2</v>
      </c>
      <c r="J45" s="40">
        <f t="shared" si="25"/>
        <v>328.33340808931865</v>
      </c>
      <c r="K45" s="27"/>
      <c r="L45" s="27">
        <v>6</v>
      </c>
      <c r="M45" s="40">
        <f t="shared" si="20"/>
        <v>99352.000000000058</v>
      </c>
      <c r="N45" s="48">
        <f t="shared" si="21"/>
        <v>6.4017938837841723E-2</v>
      </c>
      <c r="O45" s="40">
        <f t="shared" si="26"/>
        <v>1000.3827230434175</v>
      </c>
      <c r="P45" s="27"/>
      <c r="Q45" s="27">
        <v>6</v>
      </c>
      <c r="R45" s="40">
        <f t="shared" si="22"/>
        <v>9330</v>
      </c>
      <c r="S45" s="48">
        <f t="shared" si="23"/>
        <v>2.7807996661848217E-2</v>
      </c>
      <c r="T45" s="40">
        <f t="shared" si="27"/>
        <v>24.248573089131646</v>
      </c>
      <c r="U45" s="27"/>
      <c r="V45" s="480">
        <v>6</v>
      </c>
      <c r="W45" s="493">
        <f t="shared" si="28"/>
        <v>142265.00000000009</v>
      </c>
      <c r="X45" s="100">
        <f t="shared" si="24"/>
        <v>5.4551722233896233E-2</v>
      </c>
      <c r="Y45" s="100"/>
      <c r="Z45" s="572">
        <f t="shared" si="29"/>
        <v>4863.7184719473025</v>
      </c>
      <c r="AA45" s="243"/>
    </row>
    <row r="46" spans="2:40" ht="15" customHeight="1">
      <c r="B46" s="27">
        <v>7</v>
      </c>
      <c r="C46" s="40">
        <f t="shared" si="15"/>
        <v>46781.999999999985</v>
      </c>
      <c r="D46" s="48">
        <f>C46/C$59</f>
        <v>0.13353161464160934</v>
      </c>
      <c r="E46" s="40">
        <f t="shared" si="17"/>
        <v>8756.2020985088911</v>
      </c>
      <c r="F46" s="42"/>
      <c r="G46" s="27">
        <v>7</v>
      </c>
      <c r="H46" s="40">
        <f>H20*$R104</f>
        <v>31205.999999999956</v>
      </c>
      <c r="I46" s="48">
        <f t="shared" si="19"/>
        <v>8.431934675878755E-2</v>
      </c>
      <c r="J46" s="40">
        <f t="shared" si="25"/>
        <v>691.08136603502271</v>
      </c>
      <c r="K46" s="27"/>
      <c r="L46" s="27">
        <v>7</v>
      </c>
      <c r="M46" s="40">
        <f t="shared" si="20"/>
        <v>220824.9999999998</v>
      </c>
      <c r="N46" s="48">
        <f t="shared" si="21"/>
        <v>0.14228965037308133</v>
      </c>
      <c r="O46" s="40">
        <f t="shared" si="26"/>
        <v>2223.5034505199928</v>
      </c>
      <c r="P46" s="27"/>
      <c r="Q46" s="27">
        <v>7</v>
      </c>
      <c r="R46" s="40">
        <f t="shared" si="22"/>
        <v>35917</v>
      </c>
      <c r="S46" s="48">
        <f t="shared" si="23"/>
        <v>0.1070503554237516</v>
      </c>
      <c r="T46" s="40">
        <f t="shared" si="27"/>
        <v>93.347909929511403</v>
      </c>
      <c r="U46" s="27"/>
      <c r="V46" s="480">
        <v>7</v>
      </c>
      <c r="W46" s="493">
        <f t="shared" si="28"/>
        <v>334729.99999999977</v>
      </c>
      <c r="X46" s="100">
        <f t="shared" si="24"/>
        <v>0.12835270785753392</v>
      </c>
      <c r="Y46" s="100"/>
      <c r="Z46" s="572">
        <f t="shared" si="29"/>
        <v>11764.134824993418</v>
      </c>
      <c r="AA46" s="243"/>
    </row>
    <row r="47" spans="2:40" ht="15" customHeight="1">
      <c r="B47" s="27">
        <v>8</v>
      </c>
      <c r="C47" s="40">
        <f t="shared" si="15"/>
        <v>70216.000000000073</v>
      </c>
      <c r="D47" s="48">
        <f t="shared" si="16"/>
        <v>0.2004201584728155</v>
      </c>
      <c r="E47" s="40">
        <f>D47*D$10</f>
        <v>13142.351471696404</v>
      </c>
      <c r="F47" s="42"/>
      <c r="G47" s="27">
        <v>8</v>
      </c>
      <c r="H47" s="40">
        <f t="shared" si="18"/>
        <v>67710</v>
      </c>
      <c r="I47" s="48">
        <f>H47/H$59</f>
        <v>0.1829540142612803</v>
      </c>
      <c r="J47" s="40">
        <f t="shared" si="25"/>
        <v>1499.4911008854533</v>
      </c>
      <c r="K47" s="27"/>
      <c r="L47" s="27">
        <v>8</v>
      </c>
      <c r="M47" s="40">
        <f t="shared" si="20"/>
        <v>311508.99999999959</v>
      </c>
      <c r="N47" s="48">
        <f t="shared" si="21"/>
        <v>0.20072232173924226</v>
      </c>
      <c r="O47" s="40">
        <f t="shared" si="26"/>
        <v>3136.6074328904433</v>
      </c>
      <c r="P47" s="27"/>
      <c r="Q47" s="27">
        <v>8</v>
      </c>
      <c r="R47" s="40">
        <f t="shared" si="22"/>
        <v>70092.999999999985</v>
      </c>
      <c r="S47" s="48">
        <f t="shared" si="23"/>
        <v>0.20891167309956343</v>
      </c>
      <c r="T47" s="40">
        <f t="shared" si="27"/>
        <v>182.17097894281932</v>
      </c>
      <c r="U47" s="27"/>
      <c r="V47" s="480">
        <v>8</v>
      </c>
      <c r="W47" s="493">
        <f t="shared" si="28"/>
        <v>519527.99999999965</v>
      </c>
      <c r="X47" s="100">
        <f t="shared" si="24"/>
        <v>0.19921377112242369</v>
      </c>
      <c r="Y47" s="100"/>
      <c r="Z47" s="572">
        <f t="shared" si="29"/>
        <v>17960.62098441512</v>
      </c>
      <c r="AA47" s="243"/>
    </row>
    <row r="48" spans="2:40" ht="15" customHeight="1">
      <c r="B48" s="27">
        <v>9</v>
      </c>
      <c r="C48" s="40">
        <f t="shared" si="15"/>
        <v>67391.999999999985</v>
      </c>
      <c r="D48" s="48">
        <f t="shared" si="16"/>
        <v>0.19235950951065234</v>
      </c>
      <c r="E48" s="40">
        <f t="shared" si="17"/>
        <v>12613.782476651517</v>
      </c>
      <c r="F48" s="42"/>
      <c r="G48" s="27">
        <v>9</v>
      </c>
      <c r="H48" s="40">
        <f t="shared" si="18"/>
        <v>60941.000000000073</v>
      </c>
      <c r="I48" s="48">
        <f t="shared" si="19"/>
        <v>0.16466401688224333</v>
      </c>
      <c r="J48" s="40">
        <f t="shared" si="25"/>
        <v>1349.5862823668663</v>
      </c>
      <c r="K48" s="27"/>
      <c r="L48" s="27">
        <v>9</v>
      </c>
      <c r="M48" s="40">
        <f t="shared" si="20"/>
        <v>300673.00000000023</v>
      </c>
      <c r="N48" s="48">
        <f t="shared" si="21"/>
        <v>0.19374009304483439</v>
      </c>
      <c r="O48" s="40">
        <f t="shared" si="26"/>
        <v>3027.4989379744093</v>
      </c>
      <c r="P48" s="27"/>
      <c r="Q48" s="27">
        <v>9</v>
      </c>
      <c r="R48" s="40">
        <f t="shared" si="22"/>
        <v>71696.999999999913</v>
      </c>
      <c r="S48" s="48">
        <f t="shared" si="23"/>
        <v>0.21369238335096777</v>
      </c>
      <c r="T48" s="40">
        <f t="shared" si="27"/>
        <v>186.3397582820439</v>
      </c>
      <c r="U48" s="27"/>
      <c r="V48" s="480">
        <v>9</v>
      </c>
      <c r="W48" s="493">
        <f t="shared" si="28"/>
        <v>500703.00000000023</v>
      </c>
      <c r="X48" s="100">
        <f t="shared" si="24"/>
        <v>0.1919952973512708</v>
      </c>
      <c r="Y48" s="100"/>
      <c r="Z48" s="572">
        <f t="shared" si="29"/>
        <v>17177.207455274835</v>
      </c>
      <c r="AA48" s="41"/>
    </row>
    <row r="49" spans="2:29" ht="15" customHeight="1">
      <c r="B49" s="27">
        <v>10</v>
      </c>
      <c r="C49" s="40">
        <f t="shared" si="15"/>
        <v>68279.999999999971</v>
      </c>
      <c r="D49" s="48">
        <f t="shared" si="16"/>
        <v>0.19489416116730976</v>
      </c>
      <c r="E49" s="40">
        <f t="shared" si="17"/>
        <v>12779.98972438517</v>
      </c>
      <c r="F49" s="42"/>
      <c r="G49" s="27">
        <v>10</v>
      </c>
      <c r="H49" s="40">
        <f t="shared" si="18"/>
        <v>72222.999999999927</v>
      </c>
      <c r="I49" s="48">
        <f t="shared" si="19"/>
        <v>0.19514824652182003</v>
      </c>
      <c r="J49" s="40">
        <f t="shared" si="25"/>
        <v>1599.4350284928369</v>
      </c>
      <c r="K49" s="27"/>
      <c r="L49" s="27">
        <v>10</v>
      </c>
      <c r="M49" s="40">
        <f t="shared" si="20"/>
        <v>278583.99999999971</v>
      </c>
      <c r="N49" s="48">
        <f t="shared" si="21"/>
        <v>0.17950693970127696</v>
      </c>
      <c r="O49" s="40">
        <f t="shared" si="26"/>
        <v>2805.0831439359745</v>
      </c>
      <c r="P49" s="27"/>
      <c r="Q49" s="27">
        <v>10</v>
      </c>
      <c r="R49" s="40">
        <f t="shared" si="22"/>
        <v>67011.000000000015</v>
      </c>
      <c r="S49" s="48">
        <f t="shared" si="23"/>
        <v>0.19972579467385973</v>
      </c>
      <c r="T49" s="40">
        <f t="shared" si="27"/>
        <v>174.16089295560568</v>
      </c>
      <c r="U49" s="27"/>
      <c r="V49" s="480">
        <v>10</v>
      </c>
      <c r="W49" s="493">
        <f t="shared" si="28"/>
        <v>486097.99999999959</v>
      </c>
      <c r="X49" s="100">
        <f t="shared" si="24"/>
        <v>0.18639498874953397</v>
      </c>
      <c r="Y49" s="100"/>
      <c r="Z49" s="572">
        <f t="shared" si="29"/>
        <v>17358.668789769588</v>
      </c>
      <c r="AA49" s="41"/>
    </row>
    <row r="50" spans="2:29" ht="15" customHeight="1">
      <c r="B50" s="27">
        <v>11</v>
      </c>
      <c r="C50" s="40">
        <f t="shared" si="15"/>
        <v>36521.999999999985</v>
      </c>
      <c r="D50" s="48">
        <f t="shared" si="16"/>
        <v>0.10424611239239144</v>
      </c>
      <c r="E50" s="40">
        <f t="shared" si="17"/>
        <v>6835.834574018676</v>
      </c>
      <c r="F50" s="42"/>
      <c r="G50" s="27">
        <v>11</v>
      </c>
      <c r="H50" s="40">
        <f t="shared" si="18"/>
        <v>53454.999999999956</v>
      </c>
      <c r="I50" s="48">
        <f t="shared" si="19"/>
        <v>0.14443666862113028</v>
      </c>
      <c r="J50" s="40">
        <f t="shared" si="25"/>
        <v>1183.8029360187838</v>
      </c>
      <c r="K50" s="27"/>
      <c r="L50" s="27">
        <v>11</v>
      </c>
      <c r="M50" s="40">
        <f t="shared" si="20"/>
        <v>164324.00000000015</v>
      </c>
      <c r="N50" s="48">
        <f t="shared" si="21"/>
        <v>0.10588295939276014</v>
      </c>
      <c r="O50" s="40">
        <f t="shared" si="26"/>
        <v>1654.5906532469057</v>
      </c>
      <c r="P50" s="27"/>
      <c r="Q50" s="27">
        <v>11</v>
      </c>
      <c r="R50" s="40">
        <f t="shared" si="22"/>
        <v>47205.999999999964</v>
      </c>
      <c r="S50" s="48">
        <f t="shared" si="23"/>
        <v>0.1406971372367852</v>
      </c>
      <c r="T50" s="40">
        <f t="shared" si="27"/>
        <v>122.6879036704767</v>
      </c>
      <c r="U50" s="27"/>
      <c r="V50" s="480">
        <v>11</v>
      </c>
      <c r="W50" s="493">
        <f t="shared" si="28"/>
        <v>301507.00000000006</v>
      </c>
      <c r="X50" s="100">
        <f t="shared" si="24"/>
        <v>0.11561329993726738</v>
      </c>
      <c r="Y50" s="100"/>
      <c r="Z50" s="572">
        <f t="shared" si="29"/>
        <v>9796.9160669548419</v>
      </c>
      <c r="AA50" s="41"/>
    </row>
    <row r="51" spans="2:29" ht="15" customHeight="1">
      <c r="B51" s="27">
        <v>12</v>
      </c>
      <c r="C51" s="40">
        <f t="shared" si="15"/>
        <v>19076</v>
      </c>
      <c r="D51" s="48">
        <f t="shared" si="16"/>
        <v>5.4449341218916265E-2</v>
      </c>
      <c r="E51" s="40">
        <f t="shared" si="17"/>
        <v>3570.4611010892154</v>
      </c>
      <c r="F51" s="42"/>
      <c r="G51" s="27">
        <v>12</v>
      </c>
      <c r="H51" s="40">
        <f t="shared" si="18"/>
        <v>23916.000000000025</v>
      </c>
      <c r="I51" s="48">
        <f t="shared" si="19"/>
        <v>6.4621595112579894E-2</v>
      </c>
      <c r="J51" s="40">
        <f t="shared" si="25"/>
        <v>529.63859354270483</v>
      </c>
      <c r="K51" s="27"/>
      <c r="L51" s="27">
        <v>12</v>
      </c>
      <c r="M51" s="40">
        <f t="shared" si="20"/>
        <v>66383.999999999942</v>
      </c>
      <c r="N51" s="48">
        <f t="shared" si="21"/>
        <v>4.2774849543152409E-2</v>
      </c>
      <c r="O51" s="40">
        <f t="shared" si="26"/>
        <v>668.4254638710255</v>
      </c>
      <c r="P51" s="27"/>
      <c r="Q51" s="27">
        <v>12</v>
      </c>
      <c r="R51" s="40">
        <f t="shared" si="22"/>
        <v>22773</v>
      </c>
      <c r="S51" s="48">
        <f t="shared" si="23"/>
        <v>6.7874759697778078E-2</v>
      </c>
      <c r="T51" s="40">
        <f t="shared" si="27"/>
        <v>59.186790456462482</v>
      </c>
      <c r="U51" s="27"/>
      <c r="V51" s="480">
        <v>12</v>
      </c>
      <c r="W51" s="493">
        <f t="shared" si="28"/>
        <v>132148.99999999997</v>
      </c>
      <c r="X51" s="100">
        <f t="shared" si="24"/>
        <v>5.0672727244839892E-2</v>
      </c>
      <c r="Y51" s="100"/>
      <c r="Z51" s="572">
        <f t="shared" si="29"/>
        <v>4827.7119489594079</v>
      </c>
      <c r="AA51" s="41"/>
    </row>
    <row r="52" spans="2:29" ht="15" customHeight="1">
      <c r="B52" s="27">
        <v>13</v>
      </c>
      <c r="C52" s="40">
        <f t="shared" si="15"/>
        <v>4806</v>
      </c>
      <c r="D52" s="48">
        <f t="shared" si="16"/>
        <v>1.3717945790423127E-2</v>
      </c>
      <c r="E52" s="40">
        <f t="shared" si="17"/>
        <v>899.54057726120607</v>
      </c>
      <c r="F52" s="42"/>
      <c r="G52" s="27">
        <v>13</v>
      </c>
      <c r="H52" s="40">
        <f t="shared" si="18"/>
        <v>4799</v>
      </c>
      <c r="I52" s="48">
        <f t="shared" si="19"/>
        <v>1.2967010994533809E-2</v>
      </c>
      <c r="J52" s="40">
        <f t="shared" si="25"/>
        <v>106.27762211119909</v>
      </c>
      <c r="K52" s="27"/>
      <c r="L52" s="27">
        <v>13</v>
      </c>
      <c r="M52" s="40">
        <f t="shared" si="20"/>
        <v>18325.000000000004</v>
      </c>
      <c r="N52" s="48">
        <f t="shared" si="21"/>
        <v>1.1807801848009593E-2</v>
      </c>
      <c r="O52" s="40">
        <f t="shared" si="26"/>
        <v>184.51579635810671</v>
      </c>
      <c r="P52" s="27"/>
      <c r="Q52" s="27">
        <v>13</v>
      </c>
      <c r="R52" s="40">
        <f t="shared" si="22"/>
        <v>5522.9999999999991</v>
      </c>
      <c r="S52" s="48">
        <f t="shared" si="23"/>
        <v>1.6461261046450983E-2</v>
      </c>
      <c r="T52" s="40">
        <f t="shared" si="27"/>
        <v>14.354219632505258</v>
      </c>
      <c r="U52" s="27"/>
      <c r="V52" s="480">
        <v>13</v>
      </c>
      <c r="W52" s="493">
        <f t="shared" si="28"/>
        <v>33453</v>
      </c>
      <c r="X52" s="100">
        <f t="shared" si="24"/>
        <v>1.282760175651446E-2</v>
      </c>
      <c r="Y52" s="100"/>
      <c r="Z52" s="572">
        <f t="shared" si="29"/>
        <v>1204.688215363017</v>
      </c>
      <c r="AA52" s="41"/>
    </row>
    <row r="53" spans="2:29" ht="15" customHeight="1">
      <c r="B53" s="27">
        <v>14</v>
      </c>
      <c r="C53" s="40">
        <f t="shared" si="15"/>
        <v>1617</v>
      </c>
      <c r="D53" s="48">
        <f t="shared" si="16"/>
        <v>4.615463658575571E-3</v>
      </c>
      <c r="E53" s="40">
        <f t="shared" si="17"/>
        <v>302.65441394743448</v>
      </c>
      <c r="F53" s="42"/>
      <c r="G53" s="27">
        <v>14</v>
      </c>
      <c r="H53" s="40">
        <f t="shared" si="18"/>
        <v>3269.9999999999991</v>
      </c>
      <c r="I53" s="48">
        <f t="shared" si="19"/>
        <v>8.8356169935664801E-3</v>
      </c>
      <c r="J53" s="40">
        <f t="shared" si="25"/>
        <v>72.416716879270865</v>
      </c>
      <c r="K53" s="27"/>
      <c r="L53" s="27">
        <v>14</v>
      </c>
      <c r="M53" s="40">
        <f t="shared" si="20"/>
        <v>8166.9999999999936</v>
      </c>
      <c r="N53" s="48">
        <f t="shared" si="21"/>
        <v>5.2624457131074621E-3</v>
      </c>
      <c r="O53" s="40">
        <f t="shared" si="26"/>
        <v>82.234134180445068</v>
      </c>
      <c r="P53" s="27"/>
      <c r="Q53" s="27">
        <v>14</v>
      </c>
      <c r="R53" s="40">
        <f t="shared" si="22"/>
        <v>2558</v>
      </c>
      <c r="S53" s="48">
        <f t="shared" si="23"/>
        <v>7.6241002637736054E-3</v>
      </c>
      <c r="T53" s="40">
        <f t="shared" si="27"/>
        <v>6.648215430010584</v>
      </c>
      <c r="U53" s="27"/>
      <c r="V53" s="480">
        <v>14</v>
      </c>
      <c r="W53" s="493">
        <f t="shared" si="28"/>
        <v>15611.999999999993</v>
      </c>
      <c r="X53" s="100">
        <f t="shared" si="24"/>
        <v>5.9864442239172463E-3</v>
      </c>
      <c r="Y53" s="100"/>
      <c r="Z53" s="572">
        <f t="shared" si="29"/>
        <v>463.95348043716098</v>
      </c>
      <c r="AA53" s="41"/>
    </row>
    <row r="54" spans="2:29" ht="15" customHeight="1">
      <c r="B54" s="27">
        <v>15</v>
      </c>
      <c r="C54" s="40">
        <f t="shared" si="15"/>
        <v>1035</v>
      </c>
      <c r="D54" s="48">
        <f t="shared" si="16"/>
        <v>2.9542392619825086E-3</v>
      </c>
      <c r="E54" s="40">
        <f t="shared" si="17"/>
        <v>193.72128536524102</v>
      </c>
      <c r="F54" s="42"/>
      <c r="G54" s="27">
        <v>15</v>
      </c>
      <c r="H54" s="40">
        <f t="shared" si="18"/>
        <v>0</v>
      </c>
      <c r="I54" s="48">
        <f t="shared" si="19"/>
        <v>0</v>
      </c>
      <c r="J54" s="40">
        <f t="shared" si="25"/>
        <v>0</v>
      </c>
      <c r="K54" s="27"/>
      <c r="L54" s="27">
        <v>15</v>
      </c>
      <c r="M54" s="40">
        <f t="shared" si="20"/>
        <v>2117</v>
      </c>
      <c r="N54" s="48">
        <f t="shared" si="21"/>
        <v>1.3640991275435908E-3</v>
      </c>
      <c r="O54" s="40">
        <f t="shared" si="26"/>
        <v>21.316231426472676</v>
      </c>
      <c r="P54" s="27"/>
      <c r="Q54" s="27">
        <v>15</v>
      </c>
      <c r="R54" s="40">
        <f t="shared" si="22"/>
        <v>2520</v>
      </c>
      <c r="S54" s="48">
        <f t="shared" si="23"/>
        <v>7.5108415421069139E-3</v>
      </c>
      <c r="T54" s="40">
        <f t="shared" si="27"/>
        <v>6.5494538247172294</v>
      </c>
      <c r="U54" s="27"/>
      <c r="V54" s="480">
        <v>15</v>
      </c>
      <c r="W54" s="493">
        <f t="shared" si="28"/>
        <v>5672</v>
      </c>
      <c r="X54" s="100">
        <f t="shared" si="24"/>
        <v>2.174936692163633E-3</v>
      </c>
      <c r="Y54" s="100"/>
      <c r="Z54" s="572">
        <f t="shared" si="29"/>
        <v>221.58697061643093</v>
      </c>
      <c r="AA54" s="41"/>
    </row>
    <row r="55" spans="2:29" ht="15" customHeight="1">
      <c r="B55" s="27">
        <v>16</v>
      </c>
      <c r="C55" s="40">
        <f t="shared" si="15"/>
        <v>675</v>
      </c>
      <c r="D55" s="48">
        <f t="shared" si="16"/>
        <v>1.9266777795538099E-3</v>
      </c>
      <c r="E55" s="40">
        <f>D55*D$10</f>
        <v>126.33996871646153</v>
      </c>
      <c r="F55" s="42"/>
      <c r="G55" s="27">
        <v>16</v>
      </c>
      <c r="H55" s="40">
        <f t="shared" si="18"/>
        <v>677</v>
      </c>
      <c r="I55" s="48">
        <f t="shared" si="19"/>
        <v>1.8292699402582596E-3</v>
      </c>
      <c r="J55" s="40">
        <f t="shared" si="25"/>
        <v>14.992696430356697</v>
      </c>
      <c r="K55" s="27"/>
      <c r="L55" s="27">
        <v>16</v>
      </c>
      <c r="M55" s="40">
        <f t="shared" si="20"/>
        <v>1352</v>
      </c>
      <c r="N55" s="48">
        <f t="shared" si="21"/>
        <v>8.7116769978220826E-4</v>
      </c>
      <c r="O55" s="40">
        <f t="shared" si="26"/>
        <v>13.613389177416655</v>
      </c>
      <c r="P55" s="27"/>
      <c r="Q55" s="27">
        <v>16</v>
      </c>
      <c r="R55" s="40">
        <f t="shared" si="22"/>
        <v>0</v>
      </c>
      <c r="S55" s="48">
        <f t="shared" si="23"/>
        <v>0</v>
      </c>
      <c r="T55" s="40">
        <f t="shared" si="27"/>
        <v>0</v>
      </c>
      <c r="U55" s="27"/>
      <c r="V55" s="480">
        <v>16</v>
      </c>
      <c r="W55" s="493">
        <f t="shared" si="28"/>
        <v>2704</v>
      </c>
      <c r="X55" s="100">
        <f t="shared" si="24"/>
        <v>1.0368527531048066E-3</v>
      </c>
      <c r="Y55" s="100"/>
      <c r="Z55" s="572">
        <f t="shared" si="29"/>
        <v>154.94605432423486</v>
      </c>
      <c r="AA55" s="41"/>
    </row>
    <row r="56" spans="2:29" ht="15" customHeight="1">
      <c r="B56" s="27">
        <v>17</v>
      </c>
      <c r="C56" s="40">
        <f t="shared" si="15"/>
        <v>0</v>
      </c>
      <c r="D56" s="48">
        <f t="shared" si="16"/>
        <v>0</v>
      </c>
      <c r="E56" s="40">
        <f t="shared" si="17"/>
        <v>0</v>
      </c>
      <c r="F56" s="42"/>
      <c r="G56" s="27">
        <v>17</v>
      </c>
      <c r="H56" s="40">
        <f t="shared" si="18"/>
        <v>570</v>
      </c>
      <c r="I56" s="48">
        <f t="shared" si="19"/>
        <v>1.54015342089691E-3</v>
      </c>
      <c r="J56" s="40">
        <f t="shared" si="25"/>
        <v>12.623097437671074</v>
      </c>
      <c r="K56" s="27"/>
      <c r="L56" s="27">
        <v>17</v>
      </c>
      <c r="M56" s="40">
        <f t="shared" si="20"/>
        <v>570</v>
      </c>
      <c r="N56" s="48">
        <f t="shared" si="21"/>
        <v>3.6728224029279486E-4</v>
      </c>
      <c r="O56" s="40">
        <f t="shared" si="26"/>
        <v>5.7393726561593885</v>
      </c>
      <c r="P56" s="27"/>
      <c r="Q56" s="27">
        <v>17</v>
      </c>
      <c r="R56" s="40">
        <f t="shared" si="22"/>
        <v>0</v>
      </c>
      <c r="S56" s="48">
        <f t="shared" si="23"/>
        <v>0</v>
      </c>
      <c r="T56" s="40">
        <f t="shared" si="27"/>
        <v>0</v>
      </c>
      <c r="U56" s="27"/>
      <c r="V56" s="480">
        <v>17</v>
      </c>
      <c r="W56" s="493">
        <f t="shared" si="28"/>
        <v>1140</v>
      </c>
      <c r="X56" s="100">
        <f t="shared" si="24"/>
        <v>4.3713466661963004E-4</v>
      </c>
      <c r="Y56" s="100"/>
      <c r="Z56" s="572">
        <f t="shared" si="29"/>
        <v>18.362470093830463</v>
      </c>
      <c r="AA56" s="41"/>
    </row>
    <row r="57" spans="2:29" ht="15" customHeight="1">
      <c r="B57" s="27">
        <v>18</v>
      </c>
      <c r="C57" s="40">
        <f t="shared" si="15"/>
        <v>0</v>
      </c>
      <c r="D57" s="48">
        <f t="shared" si="16"/>
        <v>0</v>
      </c>
      <c r="E57" s="40">
        <f t="shared" si="17"/>
        <v>0</v>
      </c>
      <c r="F57" s="42"/>
      <c r="G57" s="27">
        <v>18</v>
      </c>
      <c r="H57" s="40">
        <f t="shared" si="18"/>
        <v>0</v>
      </c>
      <c r="I57" s="48">
        <f t="shared" si="19"/>
        <v>0</v>
      </c>
      <c r="J57" s="40">
        <f t="shared" si="25"/>
        <v>0</v>
      </c>
      <c r="K57" s="27"/>
      <c r="L57" s="27">
        <v>18</v>
      </c>
      <c r="M57" s="40">
        <f t="shared" si="20"/>
        <v>0</v>
      </c>
      <c r="N57" s="48">
        <f t="shared" si="21"/>
        <v>0</v>
      </c>
      <c r="O57" s="40">
        <f t="shared" si="26"/>
        <v>0</v>
      </c>
      <c r="P57" s="27"/>
      <c r="Q57" s="27">
        <v>18</v>
      </c>
      <c r="R57" s="40">
        <f t="shared" si="22"/>
        <v>0</v>
      </c>
      <c r="S57" s="48">
        <f t="shared" si="23"/>
        <v>0</v>
      </c>
      <c r="T57" s="40">
        <f t="shared" si="27"/>
        <v>0</v>
      </c>
      <c r="U57" s="27"/>
      <c r="V57" s="480">
        <v>18</v>
      </c>
      <c r="W57" s="493">
        <f t="shared" si="28"/>
        <v>0</v>
      </c>
      <c r="X57" s="100">
        <f t="shared" si="24"/>
        <v>0</v>
      </c>
      <c r="Y57" s="100"/>
      <c r="Z57" s="572">
        <f t="shared" si="29"/>
        <v>0</v>
      </c>
      <c r="AA57" s="41"/>
    </row>
    <row r="58" spans="2:29" ht="15" customHeight="1">
      <c r="B58" s="27">
        <v>19</v>
      </c>
      <c r="C58" s="40">
        <f t="shared" si="15"/>
        <v>0</v>
      </c>
      <c r="D58" s="48">
        <f t="shared" si="16"/>
        <v>0</v>
      </c>
      <c r="E58" s="40">
        <f t="shared" si="17"/>
        <v>0</v>
      </c>
      <c r="F58" s="42"/>
      <c r="G58" s="27">
        <v>19</v>
      </c>
      <c r="H58" s="40">
        <f t="shared" si="18"/>
        <v>0</v>
      </c>
      <c r="I58" s="48">
        <f t="shared" si="19"/>
        <v>0</v>
      </c>
      <c r="J58" s="40">
        <f t="shared" si="25"/>
        <v>0</v>
      </c>
      <c r="K58" s="27"/>
      <c r="L58" s="27">
        <v>19</v>
      </c>
      <c r="M58" s="40">
        <f t="shared" si="20"/>
        <v>0</v>
      </c>
      <c r="N58" s="48">
        <f t="shared" si="21"/>
        <v>0</v>
      </c>
      <c r="O58" s="40">
        <f t="shared" si="26"/>
        <v>0</v>
      </c>
      <c r="P58" s="27"/>
      <c r="Q58" s="27">
        <v>19</v>
      </c>
      <c r="R58" s="40">
        <f t="shared" si="22"/>
        <v>0</v>
      </c>
      <c r="S58" s="48">
        <f t="shared" si="23"/>
        <v>0</v>
      </c>
      <c r="T58" s="40">
        <f t="shared" si="27"/>
        <v>0</v>
      </c>
      <c r="U58" s="27"/>
      <c r="V58" s="480">
        <v>19</v>
      </c>
      <c r="W58" s="493">
        <f t="shared" si="28"/>
        <v>0</v>
      </c>
      <c r="X58" s="100">
        <f t="shared" si="24"/>
        <v>0</v>
      </c>
      <c r="Y58" s="100"/>
      <c r="Z58" s="572">
        <f t="shared" si="29"/>
        <v>0</v>
      </c>
      <c r="AA58" s="41"/>
    </row>
    <row r="59" spans="2:29" ht="15" customHeight="1" thickBot="1">
      <c r="B59" s="52" t="s">
        <v>7</v>
      </c>
      <c r="C59" s="50">
        <f>SUM(C40:C58)</f>
        <v>350344</v>
      </c>
      <c r="D59" s="51">
        <f>SUM(D40:D58)</f>
        <v>1.0000000000000002</v>
      </c>
      <c r="E59" s="50">
        <f>SUM(E40:E58)</f>
        <v>65574.000000000015</v>
      </c>
      <c r="F59" s="42"/>
      <c r="G59" s="52" t="s">
        <v>7</v>
      </c>
      <c r="H59" s="50">
        <f>SUM(H40:H58)</f>
        <v>370092.99999999994</v>
      </c>
      <c r="I59" s="51">
        <f>SUM(I40:I58)</f>
        <v>0.99999999999999989</v>
      </c>
      <c r="J59" s="50">
        <f>SUM(J40:J58)</f>
        <v>8196</v>
      </c>
      <c r="K59" s="41"/>
      <c r="L59" s="52" t="s">
        <v>7</v>
      </c>
      <c r="M59" s="50">
        <f>SUM(M40:M58)</f>
        <v>1551939.9999999998</v>
      </c>
      <c r="N59" s="51">
        <f>SUM(N40:N58)</f>
        <v>0.99999999999999978</v>
      </c>
      <c r="O59" s="50">
        <f>SUM(O40:O58)</f>
        <v>15626.599999999999</v>
      </c>
      <c r="P59" s="41"/>
      <c r="Q59" s="52" t="s">
        <v>7</v>
      </c>
      <c r="R59" s="50">
        <f>SUM(R40:R58)</f>
        <v>335514.99999999983</v>
      </c>
      <c r="S59" s="51">
        <f>SUM(S40:S58)</f>
        <v>1.0000000000000002</v>
      </c>
      <c r="T59" s="50">
        <f>SUM(T40:T58)</f>
        <v>872.00000000000023</v>
      </c>
      <c r="U59" s="41"/>
      <c r="V59" s="483" t="s">
        <v>7</v>
      </c>
      <c r="W59" s="584">
        <f>SUM(W40:W58)</f>
        <v>2607891.9999999995</v>
      </c>
      <c r="X59" s="485">
        <f>SUM(X40:X58)</f>
        <v>0.99999999999999989</v>
      </c>
      <c r="Y59" s="485"/>
      <c r="Z59" s="486">
        <f>SUM(Z40:Z58)</f>
        <v>90268.599999999991</v>
      </c>
      <c r="AA59" s="41"/>
    </row>
    <row r="60" spans="2:29" ht="15" customHeight="1">
      <c r="B60" s="27"/>
      <c r="C60" s="27"/>
      <c r="D60" s="27"/>
      <c r="E60" s="41"/>
      <c r="F60" s="42"/>
      <c r="G60" s="27"/>
      <c r="H60" s="27"/>
      <c r="I60" s="27"/>
      <c r="J60" s="41"/>
      <c r="K60" s="27"/>
      <c r="L60" s="27"/>
      <c r="M60" s="27"/>
      <c r="N60" s="27"/>
      <c r="O60" s="27"/>
      <c r="P60" s="27"/>
      <c r="Q60" s="27"/>
      <c r="R60" s="27"/>
      <c r="S60" s="27"/>
      <c r="T60" s="41"/>
      <c r="U60" s="41"/>
    </row>
    <row r="61" spans="2:29" ht="15" customHeight="1">
      <c r="B61" s="27"/>
      <c r="C61" s="27"/>
      <c r="D61" s="27"/>
      <c r="E61" s="41"/>
      <c r="F61" s="27"/>
      <c r="G61" s="27"/>
      <c r="H61" s="27"/>
      <c r="I61" s="41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41"/>
      <c r="U61" s="27"/>
      <c r="V61" s="27"/>
      <c r="W61" s="27"/>
      <c r="X61" s="27"/>
      <c r="Y61" s="27"/>
      <c r="Z61" s="41"/>
      <c r="AA61" s="27"/>
      <c r="AB61" s="27"/>
      <c r="AC61" s="27"/>
    </row>
    <row r="62" spans="2:29" ht="15" customHeight="1"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</row>
    <row r="63" spans="2:29" ht="15" customHeight="1">
      <c r="B63" s="109" t="s">
        <v>20</v>
      </c>
      <c r="C63" s="110"/>
      <c r="D63" s="110"/>
      <c r="E63" s="110"/>
      <c r="F63" s="110"/>
      <c r="G63" s="110"/>
      <c r="H63" s="111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8"/>
      <c r="W63" s="118"/>
      <c r="X63" s="118"/>
      <c r="Y63" s="118"/>
      <c r="Z63" s="118"/>
      <c r="AA63" s="118"/>
      <c r="AB63" s="27"/>
    </row>
    <row r="64" spans="2:29" ht="15" customHeight="1">
      <c r="S64" s="27"/>
      <c r="T64" s="27"/>
      <c r="U64" s="27"/>
      <c r="V64" s="27"/>
      <c r="W64" s="27"/>
      <c r="X64" s="27"/>
      <c r="Y64" s="27"/>
      <c r="Z64" s="27"/>
      <c r="AA64" s="27"/>
    </row>
    <row r="65" spans="2:27" ht="15" customHeight="1">
      <c r="B65" s="423" t="s">
        <v>23</v>
      </c>
      <c r="C65" s="423"/>
      <c r="D65" s="423"/>
      <c r="E65" s="423"/>
      <c r="F65" s="423"/>
      <c r="G65" s="423"/>
      <c r="H65" s="423"/>
      <c r="I65" s="423"/>
      <c r="J65" s="27"/>
      <c r="K65" s="422" t="s">
        <v>22</v>
      </c>
      <c r="L65" s="422"/>
      <c r="M65" s="422"/>
      <c r="N65" s="422"/>
      <c r="O65" s="422"/>
      <c r="P65" s="422"/>
      <c r="Q65" s="422"/>
      <c r="R65" s="422"/>
      <c r="S65" s="27"/>
      <c r="T65" s="27"/>
      <c r="U65" s="27"/>
      <c r="V65" s="27"/>
      <c r="W65" s="27"/>
      <c r="X65" s="27"/>
      <c r="Y65" s="27"/>
      <c r="Z65" s="27"/>
      <c r="AA65" s="27"/>
    </row>
    <row r="66" spans="2:27" ht="15" customHeight="1">
      <c r="B66" s="223" t="s">
        <v>34</v>
      </c>
      <c r="C66" s="227" t="s">
        <v>115</v>
      </c>
      <c r="D66" s="229"/>
      <c r="E66" s="231"/>
      <c r="F66" s="221"/>
      <c r="G66" s="222" t="s">
        <v>33</v>
      </c>
      <c r="H66" s="226">
        <v>65574</v>
      </c>
      <c r="I66" s="231"/>
      <c r="J66" s="27"/>
      <c r="K66" s="88"/>
      <c r="L66" s="88"/>
      <c r="M66" s="88"/>
      <c r="N66" s="88"/>
      <c r="O66" s="88"/>
      <c r="P66" s="88"/>
      <c r="Q66" s="88"/>
      <c r="R66" s="88"/>
      <c r="S66" s="27"/>
      <c r="T66" s="27"/>
      <c r="U66" s="27"/>
      <c r="V66" s="27"/>
      <c r="W66" s="27"/>
      <c r="X66" s="27"/>
      <c r="Y66" s="27"/>
      <c r="Z66" s="27"/>
      <c r="AA66" s="27"/>
    </row>
    <row r="67" spans="2:27" ht="15" customHeight="1">
      <c r="B67" s="224"/>
      <c r="C67" s="224"/>
      <c r="D67" s="224"/>
      <c r="E67" s="225"/>
      <c r="F67" s="230"/>
      <c r="G67" s="230"/>
      <c r="H67" s="230"/>
      <c r="I67" s="230"/>
      <c r="K67" s="77"/>
      <c r="L67" s="77"/>
      <c r="M67" s="77"/>
      <c r="N67" s="78"/>
      <c r="O67" s="79"/>
      <c r="P67" s="79"/>
      <c r="Q67" s="79"/>
      <c r="R67" s="79"/>
      <c r="S67" s="27"/>
      <c r="T67" s="27"/>
      <c r="U67" s="27"/>
      <c r="V67" s="27"/>
      <c r="W67" s="27"/>
      <c r="X67" s="27"/>
      <c r="Y67" s="27"/>
      <c r="Z67" s="27"/>
      <c r="AA67" s="27"/>
    </row>
    <row r="68" spans="2:27" ht="15" customHeight="1">
      <c r="B68" s="232"/>
      <c r="C68" s="424" t="s">
        <v>26</v>
      </c>
      <c r="D68" s="424"/>
      <c r="E68" s="424"/>
      <c r="F68" s="424"/>
      <c r="G68" s="424"/>
      <c r="H68" s="424"/>
      <c r="I68" s="232"/>
      <c r="K68" s="73"/>
      <c r="L68" s="421" t="s">
        <v>19</v>
      </c>
      <c r="M68" s="421"/>
      <c r="N68" s="421"/>
      <c r="O68" s="421"/>
      <c r="P68" s="421"/>
      <c r="Q68" s="421"/>
      <c r="R68" s="73"/>
      <c r="S68" s="27"/>
      <c r="T68" s="27"/>
      <c r="U68" s="27"/>
      <c r="V68" s="27"/>
      <c r="W68" s="27"/>
      <c r="X68" s="27"/>
      <c r="Y68" s="27"/>
      <c r="Z68" s="27"/>
      <c r="AA68" s="27"/>
    </row>
    <row r="69" spans="2:27" ht="15" customHeight="1">
      <c r="B69" s="75" t="s">
        <v>3</v>
      </c>
      <c r="C69" s="92" t="s">
        <v>58</v>
      </c>
      <c r="D69" s="92" t="s">
        <v>58</v>
      </c>
      <c r="E69" s="92" t="s">
        <v>58</v>
      </c>
      <c r="F69" s="92" t="s">
        <v>58</v>
      </c>
      <c r="G69" s="92" t="s">
        <v>58</v>
      </c>
      <c r="H69" s="92" t="s">
        <v>58</v>
      </c>
      <c r="I69" s="92" t="s">
        <v>58</v>
      </c>
      <c r="J69" s="76" t="s">
        <v>7</v>
      </c>
      <c r="L69" s="75" t="s">
        <v>3</v>
      </c>
      <c r="M69" s="234" t="str">
        <f>C69</f>
        <v>NA</v>
      </c>
      <c r="N69" s="234" t="str">
        <f>D69</f>
        <v>NA</v>
      </c>
      <c r="O69" s="234" t="str">
        <f>E69</f>
        <v>NA</v>
      </c>
      <c r="P69" s="234" t="str">
        <f>H69</f>
        <v>NA</v>
      </c>
      <c r="Q69" s="234" t="str">
        <f>I69</f>
        <v>NA</v>
      </c>
      <c r="R69" s="76" t="s">
        <v>7</v>
      </c>
      <c r="S69" s="27"/>
      <c r="T69" s="27"/>
      <c r="U69" s="27"/>
      <c r="V69" s="27"/>
      <c r="W69" s="27"/>
      <c r="X69" s="27"/>
      <c r="Y69" s="27"/>
      <c r="Z69" s="27"/>
      <c r="AA69" s="27"/>
    </row>
    <row r="70" spans="2:27" ht="15" customHeight="1">
      <c r="B70" s="27">
        <v>1</v>
      </c>
      <c r="C70" s="59"/>
      <c r="D70" s="59"/>
      <c r="E70" s="91"/>
      <c r="F70" s="91"/>
      <c r="G70" s="91"/>
      <c r="H70" s="91"/>
      <c r="I70" s="91"/>
      <c r="J70" s="35">
        <f t="shared" ref="J70:J88" si="30">SUM(C70:I70)</f>
        <v>0</v>
      </c>
      <c r="K70" s="27"/>
      <c r="L70" s="27">
        <v>1</v>
      </c>
      <c r="M70" s="91"/>
      <c r="N70" s="91"/>
      <c r="O70" s="91"/>
      <c r="P70" s="91"/>
      <c r="Q70" s="35"/>
      <c r="R70" s="85">
        <f>IF(J70=0,0,(C70*M70+D70*N70+E70*O70+F70*P70+G70*Q70+H70*P70+I70*Q70)/J70)</f>
        <v>0</v>
      </c>
      <c r="S70" s="27"/>
      <c r="T70" s="27"/>
      <c r="U70" s="27"/>
      <c r="V70" s="27"/>
      <c r="W70" s="27"/>
      <c r="X70" s="27"/>
      <c r="Y70" s="27"/>
      <c r="Z70" s="27"/>
      <c r="AA70" s="27"/>
    </row>
    <row r="71" spans="2:27" ht="15" customHeight="1">
      <c r="B71" s="27">
        <v>2</v>
      </c>
      <c r="C71" s="329"/>
      <c r="D71" s="59"/>
      <c r="E71" s="91"/>
      <c r="F71" s="91"/>
      <c r="G71" s="91"/>
      <c r="H71" s="91"/>
      <c r="I71" s="91"/>
      <c r="J71" s="35">
        <f t="shared" si="30"/>
        <v>0</v>
      </c>
      <c r="K71" s="27"/>
      <c r="L71" s="27">
        <v>2</v>
      </c>
      <c r="M71" s="331"/>
      <c r="N71" s="91"/>
      <c r="O71" s="91"/>
      <c r="P71" s="91"/>
      <c r="Q71" s="35"/>
      <c r="R71" s="85">
        <f t="shared" ref="R71:R88" si="31">IF(J71=0,0,(C71*M71+D71*N71+E71*O71+F71*P71+G71*Q71+H71*P71+I71*Q71)/J71)</f>
        <v>0</v>
      </c>
      <c r="S71" s="27"/>
      <c r="T71" s="27"/>
      <c r="U71" s="27"/>
      <c r="V71" s="27"/>
      <c r="W71" s="27"/>
      <c r="X71" s="27"/>
      <c r="Y71" s="27"/>
      <c r="Z71" s="27"/>
      <c r="AA71" s="27"/>
    </row>
    <row r="72" spans="2:27" ht="15" customHeight="1">
      <c r="B72" s="27">
        <v>3</v>
      </c>
      <c r="C72" s="415">
        <v>1</v>
      </c>
      <c r="D72" s="59"/>
      <c r="E72" s="91"/>
      <c r="F72" s="98"/>
      <c r="G72" s="91"/>
      <c r="H72" s="91"/>
      <c r="I72" s="91"/>
      <c r="J72" s="35">
        <f t="shared" si="30"/>
        <v>1</v>
      </c>
      <c r="K72" s="27"/>
      <c r="L72" s="27">
        <v>3</v>
      </c>
      <c r="M72" s="415">
        <v>228</v>
      </c>
      <c r="N72" s="91"/>
      <c r="O72" s="98"/>
      <c r="P72" s="91"/>
      <c r="Q72" s="35"/>
      <c r="R72" s="85">
        <f t="shared" si="31"/>
        <v>228</v>
      </c>
      <c r="S72" s="27"/>
      <c r="T72" s="27"/>
      <c r="U72" s="27"/>
      <c r="V72" s="27"/>
      <c r="W72" s="27"/>
      <c r="X72" s="27"/>
      <c r="Y72" s="27"/>
      <c r="Z72" s="27"/>
      <c r="AA72" s="27"/>
    </row>
    <row r="73" spans="2:27" ht="15" customHeight="1">
      <c r="B73" s="27">
        <v>4</v>
      </c>
      <c r="C73" s="415">
        <v>51</v>
      </c>
      <c r="D73" s="235"/>
      <c r="E73" s="235"/>
      <c r="F73" s="235"/>
      <c r="G73" s="235"/>
      <c r="H73" s="235"/>
      <c r="I73" s="235"/>
      <c r="J73" s="35">
        <f t="shared" si="30"/>
        <v>51</v>
      </c>
      <c r="K73" s="27"/>
      <c r="L73" s="27">
        <v>4</v>
      </c>
      <c r="M73" s="415">
        <v>193.21568627451001</v>
      </c>
      <c r="N73" s="238"/>
      <c r="O73" s="239"/>
      <c r="P73" s="240"/>
      <c r="Q73" s="242"/>
      <c r="R73" s="85">
        <f t="shared" si="31"/>
        <v>193.21568627451001</v>
      </c>
      <c r="S73" s="27"/>
      <c r="T73" s="27"/>
      <c r="U73" s="27"/>
      <c r="V73" s="27"/>
      <c r="W73" s="27"/>
      <c r="X73" s="27"/>
      <c r="Y73" s="27"/>
      <c r="Z73" s="27"/>
      <c r="AA73" s="27"/>
    </row>
    <row r="74" spans="2:27" ht="15" customHeight="1">
      <c r="B74" s="27">
        <v>5</v>
      </c>
      <c r="C74" s="415">
        <v>21</v>
      </c>
      <c r="D74" s="235"/>
      <c r="E74" s="235"/>
      <c r="F74" s="235"/>
      <c r="G74" s="235"/>
      <c r="H74" s="235"/>
      <c r="I74" s="235"/>
      <c r="J74" s="35">
        <f t="shared" si="30"/>
        <v>21</v>
      </c>
      <c r="K74" s="27"/>
      <c r="L74" s="27">
        <v>5</v>
      </c>
      <c r="M74" s="415">
        <v>243.04761904761901</v>
      </c>
      <c r="N74" s="238"/>
      <c r="O74" s="239"/>
      <c r="P74" s="240"/>
      <c r="Q74" s="242"/>
      <c r="R74" s="85">
        <f t="shared" si="31"/>
        <v>243.04761904761901</v>
      </c>
      <c r="S74" s="27"/>
      <c r="T74" s="27"/>
      <c r="U74" s="27"/>
      <c r="V74" s="27"/>
      <c r="W74" s="27"/>
      <c r="X74" s="27"/>
      <c r="Y74" s="27"/>
      <c r="Z74" s="27"/>
      <c r="AA74" s="27"/>
    </row>
    <row r="75" spans="2:27" ht="15" customHeight="1">
      <c r="B75" s="27">
        <v>6</v>
      </c>
      <c r="C75" s="415">
        <v>64</v>
      </c>
      <c r="D75" s="235"/>
      <c r="E75" s="235"/>
      <c r="F75" s="235"/>
      <c r="G75" s="235"/>
      <c r="H75" s="235"/>
      <c r="I75" s="235"/>
      <c r="J75" s="35">
        <f t="shared" si="30"/>
        <v>64</v>
      </c>
      <c r="K75" s="27"/>
      <c r="L75" s="27">
        <v>6</v>
      </c>
      <c r="M75" s="415">
        <v>293.078125</v>
      </c>
      <c r="N75" s="238"/>
      <c r="O75" s="239"/>
      <c r="P75" s="240"/>
      <c r="Q75" s="242"/>
      <c r="R75" s="85">
        <f t="shared" si="31"/>
        <v>293.078125</v>
      </c>
      <c r="S75" s="27"/>
      <c r="T75" s="27"/>
      <c r="U75" s="27"/>
      <c r="V75" s="27"/>
      <c r="W75" s="27"/>
      <c r="X75" s="27"/>
      <c r="Y75" s="27"/>
      <c r="Z75" s="27"/>
      <c r="AA75" s="27"/>
    </row>
    <row r="76" spans="2:27" ht="15" customHeight="1">
      <c r="B76" s="27">
        <v>7</v>
      </c>
      <c r="C76" s="415">
        <v>142</v>
      </c>
      <c r="D76" s="235"/>
      <c r="E76" s="235"/>
      <c r="F76" s="235"/>
      <c r="G76" s="235"/>
      <c r="H76" s="235"/>
      <c r="I76" s="235"/>
      <c r="J76" s="35">
        <f t="shared" si="30"/>
        <v>142</v>
      </c>
      <c r="K76" s="27"/>
      <c r="L76" s="27">
        <v>7</v>
      </c>
      <c r="M76" s="415">
        <v>329.45070422535201</v>
      </c>
      <c r="N76" s="238"/>
      <c r="O76" s="239"/>
      <c r="P76" s="240"/>
      <c r="Q76" s="242"/>
      <c r="R76" s="85">
        <f t="shared" si="31"/>
        <v>329.45070422535201</v>
      </c>
      <c r="S76" s="27"/>
      <c r="T76" s="27"/>
      <c r="U76" s="27"/>
      <c r="V76" s="27"/>
      <c r="W76" s="27"/>
      <c r="X76" s="27"/>
      <c r="Y76" s="27"/>
      <c r="Z76" s="27"/>
      <c r="AA76" s="27"/>
    </row>
    <row r="77" spans="2:27" ht="15" customHeight="1">
      <c r="B77" s="27">
        <v>8</v>
      </c>
      <c r="C77" s="415">
        <v>193</v>
      </c>
      <c r="D77" s="235"/>
      <c r="E77" s="235"/>
      <c r="F77" s="235"/>
      <c r="G77" s="235"/>
      <c r="H77" s="235"/>
      <c r="I77" s="235"/>
      <c r="J77" s="35">
        <f t="shared" si="30"/>
        <v>193</v>
      </c>
      <c r="K77" s="27"/>
      <c r="L77" s="27">
        <v>8</v>
      </c>
      <c r="M77" s="415">
        <v>363.81347150259103</v>
      </c>
      <c r="N77" s="238"/>
      <c r="O77" s="239"/>
      <c r="P77" s="240"/>
      <c r="Q77" s="242"/>
      <c r="R77" s="85">
        <f t="shared" si="31"/>
        <v>363.81347150259103</v>
      </c>
      <c r="S77" s="27"/>
      <c r="T77" s="27"/>
      <c r="U77" s="27"/>
      <c r="V77" s="27"/>
      <c r="W77" s="27"/>
      <c r="X77" s="27"/>
      <c r="Y77" s="27"/>
      <c r="Z77" s="27"/>
      <c r="AA77" s="27"/>
    </row>
    <row r="78" spans="2:27" ht="15" customHeight="1">
      <c r="B78" s="27">
        <v>9</v>
      </c>
      <c r="C78" s="415">
        <v>172</v>
      </c>
      <c r="D78" s="235"/>
      <c r="E78" s="235"/>
      <c r="F78" s="235"/>
      <c r="G78" s="235"/>
      <c r="H78" s="235"/>
      <c r="I78" s="235"/>
      <c r="J78" s="35">
        <f t="shared" si="30"/>
        <v>172</v>
      </c>
      <c r="K78" s="27"/>
      <c r="L78" s="27">
        <v>9</v>
      </c>
      <c r="M78" s="415">
        <v>391.81395348837202</v>
      </c>
      <c r="N78" s="238"/>
      <c r="O78" s="239"/>
      <c r="P78" s="240"/>
      <c r="Q78" s="242"/>
      <c r="R78" s="85">
        <f t="shared" si="31"/>
        <v>391.81395348837202</v>
      </c>
      <c r="S78" s="27"/>
      <c r="T78" s="27"/>
      <c r="U78" s="27"/>
      <c r="V78" s="27"/>
      <c r="W78" s="27"/>
      <c r="X78" s="27"/>
      <c r="Y78" s="27"/>
      <c r="Z78" s="27"/>
      <c r="AA78" s="27"/>
    </row>
    <row r="79" spans="2:27" ht="15" customHeight="1">
      <c r="B79" s="27">
        <v>10</v>
      </c>
      <c r="C79" s="415">
        <v>164</v>
      </c>
      <c r="D79" s="235"/>
      <c r="E79" s="235"/>
      <c r="F79" s="235"/>
      <c r="G79" s="235"/>
      <c r="H79" s="235"/>
      <c r="I79" s="235"/>
      <c r="J79" s="35">
        <f t="shared" si="30"/>
        <v>164</v>
      </c>
      <c r="K79" s="27"/>
      <c r="L79" s="27">
        <v>10</v>
      </c>
      <c r="M79" s="415">
        <v>416.34146341463401</v>
      </c>
      <c r="N79" s="238"/>
      <c r="O79" s="239"/>
      <c r="P79" s="240"/>
      <c r="Q79" s="242"/>
      <c r="R79" s="85">
        <f t="shared" si="31"/>
        <v>416.34146341463395</v>
      </c>
      <c r="S79" s="27"/>
      <c r="T79" s="27"/>
      <c r="U79" s="27"/>
      <c r="V79" s="27"/>
      <c r="W79" s="27"/>
      <c r="X79" s="27"/>
      <c r="Y79" s="27"/>
      <c r="Z79" s="27"/>
      <c r="AA79" s="27"/>
    </row>
    <row r="80" spans="2:27" ht="15" customHeight="1">
      <c r="B80" s="27">
        <v>11</v>
      </c>
      <c r="C80" s="415">
        <v>83</v>
      </c>
      <c r="D80" s="235"/>
      <c r="E80" s="235"/>
      <c r="F80" s="235"/>
      <c r="G80" s="235"/>
      <c r="H80" s="235"/>
      <c r="I80" s="235"/>
      <c r="J80" s="35">
        <f t="shared" si="30"/>
        <v>83</v>
      </c>
      <c r="K80" s="27"/>
      <c r="L80" s="27">
        <v>11</v>
      </c>
      <c r="M80" s="415">
        <v>440.02409638554201</v>
      </c>
      <c r="N80" s="238"/>
      <c r="O80" s="239"/>
      <c r="P80" s="240"/>
      <c r="Q80" s="242"/>
      <c r="R80" s="85">
        <f t="shared" si="31"/>
        <v>440.02409638554201</v>
      </c>
      <c r="S80" s="27"/>
      <c r="T80" s="27"/>
      <c r="U80" s="27"/>
      <c r="V80" s="27"/>
      <c r="W80" s="27"/>
      <c r="X80" s="27"/>
      <c r="Y80" s="27"/>
      <c r="Z80" s="27"/>
      <c r="AA80" s="27"/>
    </row>
    <row r="81" spans="2:28" ht="15" customHeight="1">
      <c r="B81" s="27">
        <v>12</v>
      </c>
      <c r="C81" s="415">
        <v>40</v>
      </c>
      <c r="D81" s="235"/>
      <c r="E81" s="235"/>
      <c r="F81" s="235"/>
      <c r="G81" s="235"/>
      <c r="H81" s="235"/>
      <c r="I81" s="235"/>
      <c r="J81" s="35">
        <f t="shared" si="30"/>
        <v>40</v>
      </c>
      <c r="K81" s="27"/>
      <c r="L81" s="27">
        <v>12</v>
      </c>
      <c r="M81" s="415">
        <v>476.9</v>
      </c>
      <c r="N81" s="238"/>
      <c r="O81" s="239"/>
      <c r="P81" s="240"/>
      <c r="Q81" s="242"/>
      <c r="R81" s="85">
        <f t="shared" si="31"/>
        <v>476.9</v>
      </c>
      <c r="S81" s="27"/>
      <c r="T81" s="27"/>
      <c r="U81" s="27"/>
      <c r="V81" s="27"/>
      <c r="W81" s="27"/>
      <c r="X81" s="27"/>
      <c r="Y81" s="27"/>
      <c r="Z81" s="27"/>
      <c r="AA81" s="27"/>
    </row>
    <row r="82" spans="2:28" ht="15" customHeight="1">
      <c r="B82" s="27">
        <v>13</v>
      </c>
      <c r="C82" s="415">
        <v>10</v>
      </c>
      <c r="D82" s="235"/>
      <c r="E82" s="235"/>
      <c r="F82" s="235"/>
      <c r="G82" s="235"/>
      <c r="H82" s="235"/>
      <c r="I82" s="235"/>
      <c r="J82" s="35">
        <f t="shared" si="30"/>
        <v>10</v>
      </c>
      <c r="K82" s="27"/>
      <c r="L82" s="27">
        <v>13</v>
      </c>
      <c r="M82" s="415">
        <v>480.6</v>
      </c>
      <c r="N82" s="238"/>
      <c r="O82" s="239"/>
      <c r="P82" s="240"/>
      <c r="Q82" s="242"/>
      <c r="R82" s="85">
        <f t="shared" si="31"/>
        <v>480.6</v>
      </c>
      <c r="S82" s="27"/>
      <c r="T82" s="27"/>
      <c r="U82" s="27"/>
      <c r="V82" s="27"/>
      <c r="W82" s="27"/>
      <c r="X82" s="27"/>
      <c r="Y82" s="27"/>
      <c r="Z82" s="27"/>
      <c r="AA82" s="27"/>
    </row>
    <row r="83" spans="2:28" ht="15" customHeight="1">
      <c r="B83" s="27">
        <v>14</v>
      </c>
      <c r="C83" s="415">
        <v>3</v>
      </c>
      <c r="D83" s="235"/>
      <c r="E83" s="235"/>
      <c r="F83" s="235"/>
      <c r="G83" s="235"/>
      <c r="H83" s="235"/>
      <c r="I83" s="235"/>
      <c r="J83" s="35">
        <f t="shared" si="30"/>
        <v>3</v>
      </c>
      <c r="K83" s="27"/>
      <c r="L83" s="27">
        <v>14</v>
      </c>
      <c r="M83" s="415">
        <v>539</v>
      </c>
      <c r="N83" s="238"/>
      <c r="O83" s="239"/>
      <c r="P83" s="240"/>
      <c r="Q83" s="242"/>
      <c r="R83" s="85">
        <f t="shared" si="31"/>
        <v>539</v>
      </c>
      <c r="S83" s="27"/>
      <c r="T83" s="27"/>
      <c r="U83" s="27"/>
      <c r="V83" s="27"/>
      <c r="W83" s="27"/>
      <c r="X83" s="27"/>
      <c r="Y83" s="27"/>
      <c r="Z83" s="27"/>
      <c r="AA83" s="27"/>
    </row>
    <row r="84" spans="2:28" ht="15" customHeight="1">
      <c r="B84" s="27">
        <v>15</v>
      </c>
      <c r="C84" s="415">
        <v>2</v>
      </c>
      <c r="D84" s="235"/>
      <c r="E84" s="235"/>
      <c r="F84" s="235"/>
      <c r="G84" s="235"/>
      <c r="H84" s="235"/>
      <c r="I84" s="235"/>
      <c r="J84" s="35">
        <f t="shared" si="30"/>
        <v>2</v>
      </c>
      <c r="K84" s="27"/>
      <c r="L84" s="27">
        <v>15</v>
      </c>
      <c r="M84" s="415">
        <v>517.5</v>
      </c>
      <c r="N84" s="59"/>
      <c r="O84" s="239"/>
      <c r="P84" s="91"/>
      <c r="Q84" s="242"/>
      <c r="R84" s="85">
        <f t="shared" si="31"/>
        <v>517.5</v>
      </c>
      <c r="S84" s="27"/>
      <c r="T84" s="27"/>
      <c r="U84" s="27"/>
      <c r="V84" s="27"/>
      <c r="W84" s="27"/>
      <c r="X84" s="27"/>
      <c r="Y84" s="27"/>
      <c r="Z84" s="27"/>
      <c r="AA84" s="27"/>
    </row>
    <row r="85" spans="2:28" ht="15" customHeight="1">
      <c r="B85" s="27">
        <v>16</v>
      </c>
      <c r="C85" s="415">
        <v>1</v>
      </c>
      <c r="D85" s="235"/>
      <c r="E85" s="235"/>
      <c r="F85" s="235"/>
      <c r="G85" s="235"/>
      <c r="H85" s="235"/>
      <c r="I85" s="235"/>
      <c r="J85" s="35">
        <f t="shared" si="30"/>
        <v>1</v>
      </c>
      <c r="K85" s="27"/>
      <c r="L85" s="27">
        <v>16</v>
      </c>
      <c r="M85" s="415">
        <v>675</v>
      </c>
      <c r="N85" s="59"/>
      <c r="O85" s="239"/>
      <c r="P85" s="91"/>
      <c r="Q85" s="242"/>
      <c r="R85" s="85">
        <f t="shared" si="31"/>
        <v>675</v>
      </c>
      <c r="S85" s="27"/>
      <c r="T85" s="27"/>
      <c r="U85" s="27"/>
      <c r="V85" s="27"/>
      <c r="W85" s="27"/>
      <c r="X85" s="27"/>
      <c r="Y85" s="27"/>
      <c r="Z85" s="27"/>
      <c r="AA85" s="27"/>
    </row>
    <row r="86" spans="2:28" ht="15" customHeight="1">
      <c r="B86" s="27">
        <v>17</v>
      </c>
      <c r="C86" s="415">
        <v>0</v>
      </c>
      <c r="D86" s="235"/>
      <c r="E86" s="235"/>
      <c r="F86" s="235"/>
      <c r="G86" s="235"/>
      <c r="H86" s="235"/>
      <c r="I86" s="235"/>
      <c r="J86" s="35">
        <f t="shared" si="30"/>
        <v>0</v>
      </c>
      <c r="K86" s="27"/>
      <c r="L86" s="27">
        <v>17</v>
      </c>
      <c r="M86" s="161"/>
      <c r="N86" s="91"/>
      <c r="O86" s="239"/>
      <c r="P86" s="91"/>
      <c r="R86" s="85">
        <f t="shared" si="31"/>
        <v>0</v>
      </c>
      <c r="S86" s="27"/>
      <c r="T86" s="27"/>
      <c r="U86" s="27"/>
      <c r="V86" s="27"/>
      <c r="W86" s="27"/>
      <c r="X86" s="27"/>
      <c r="Y86" s="27"/>
      <c r="Z86" s="27"/>
      <c r="AA86" s="27"/>
    </row>
    <row r="87" spans="2:28" ht="15" customHeight="1">
      <c r="B87" s="27">
        <v>18</v>
      </c>
      <c r="C87"/>
      <c r="D87" s="235"/>
      <c r="E87" s="235"/>
      <c r="F87" s="235"/>
      <c r="G87" s="235"/>
      <c r="H87" s="235"/>
      <c r="I87" s="235"/>
      <c r="J87" s="35">
        <f t="shared" si="30"/>
        <v>0</v>
      </c>
      <c r="K87" s="27"/>
      <c r="L87" s="27">
        <v>18</v>
      </c>
      <c r="M87" s="237"/>
      <c r="N87" s="91"/>
      <c r="O87" s="91"/>
      <c r="P87" s="91"/>
      <c r="Q87" s="242"/>
      <c r="R87" s="85">
        <f t="shared" si="31"/>
        <v>0</v>
      </c>
      <c r="S87" s="27"/>
      <c r="T87" s="27"/>
      <c r="U87" s="27"/>
      <c r="V87" s="27"/>
      <c r="W87" s="27"/>
      <c r="X87" s="27"/>
      <c r="Y87" s="27"/>
      <c r="Z87" s="27"/>
      <c r="AA87" s="27"/>
    </row>
    <row r="88" spans="2:28" ht="15" customHeight="1">
      <c r="B88" s="27">
        <v>19</v>
      </c>
      <c r="C88" s="235"/>
      <c r="D88" s="235"/>
      <c r="E88" s="235"/>
      <c r="F88" s="235"/>
      <c r="G88" s="235"/>
      <c r="H88" s="235"/>
      <c r="I88" s="235"/>
      <c r="J88" s="35">
        <f t="shared" si="30"/>
        <v>0</v>
      </c>
      <c r="K88" s="27"/>
      <c r="L88" s="27">
        <v>19</v>
      </c>
      <c r="M88" s="161"/>
      <c r="N88" s="91"/>
      <c r="O88" s="91"/>
      <c r="P88" s="91"/>
      <c r="Q88" s="35"/>
      <c r="R88" s="85">
        <f t="shared" si="31"/>
        <v>0</v>
      </c>
      <c r="S88" s="27"/>
      <c r="T88" s="27"/>
      <c r="U88" s="27"/>
      <c r="V88" s="27"/>
      <c r="W88" s="27"/>
      <c r="X88" s="27"/>
      <c r="Y88" s="27"/>
      <c r="Z88" s="27"/>
      <c r="AA88" s="27"/>
    </row>
    <row r="89" spans="2:28" ht="15" customHeight="1">
      <c r="B89" s="81" t="s">
        <v>7</v>
      </c>
      <c r="C89" s="74">
        <f t="shared" ref="C89:J89" si="32">SUM(C70:C88)</f>
        <v>947</v>
      </c>
      <c r="D89" s="185">
        <f t="shared" si="32"/>
        <v>0</v>
      </c>
      <c r="E89" s="185">
        <f t="shared" si="32"/>
        <v>0</v>
      </c>
      <c r="F89" s="185">
        <f t="shared" si="32"/>
        <v>0</v>
      </c>
      <c r="G89" s="185">
        <f t="shared" si="32"/>
        <v>0</v>
      </c>
      <c r="H89" s="185">
        <f t="shared" si="32"/>
        <v>0</v>
      </c>
      <c r="I89" s="185">
        <f t="shared" si="32"/>
        <v>0</v>
      </c>
      <c r="J89" s="167">
        <f t="shared" si="32"/>
        <v>947</v>
      </c>
      <c r="K89" s="27"/>
      <c r="L89" s="81" t="s">
        <v>7</v>
      </c>
      <c r="M89" s="184">
        <f>SUM(M70:M88)</f>
        <v>5587.7851193386196</v>
      </c>
      <c r="N89" s="80"/>
      <c r="O89" s="80"/>
      <c r="P89" s="80"/>
      <c r="Q89" s="80"/>
      <c r="R89" s="86" t="e">
        <f>(J70*R70+J71*R71+J72*R72+J73*R73+J74*R74+J75*R75+J76*R76+J77*R77+J78*R78+J79*R79+J80*R80+J81*R81+J82*R82+J83*R83+J84*R84+J85*R85+J86*R86+J87*R87+J88*R88+#REF!*#REF!)/J89</f>
        <v>#REF!</v>
      </c>
      <c r="S89" s="27"/>
      <c r="T89" s="27"/>
      <c r="U89" s="27"/>
      <c r="V89" s="27"/>
      <c r="W89" s="27"/>
      <c r="X89" s="27"/>
      <c r="Y89" s="27"/>
      <c r="Z89" s="27"/>
      <c r="AA89" s="27"/>
    </row>
    <row r="92" spans="2:28" ht="15" customHeight="1"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87"/>
      <c r="T92" s="27"/>
      <c r="U92" s="27"/>
      <c r="V92" s="27"/>
      <c r="W92" s="27"/>
      <c r="X92" s="27"/>
      <c r="Y92" s="27"/>
      <c r="Z92" s="27"/>
      <c r="AA92" s="27"/>
      <c r="AB92" s="27"/>
    </row>
    <row r="93" spans="2:28" ht="15" customHeight="1">
      <c r="B93" s="423" t="s">
        <v>23</v>
      </c>
      <c r="C93" s="423"/>
      <c r="D93" s="423"/>
      <c r="E93" s="423"/>
      <c r="F93" s="423"/>
      <c r="G93" s="423"/>
      <c r="H93" s="423"/>
      <c r="I93" s="423"/>
      <c r="J93" s="72"/>
      <c r="K93" s="347" t="s">
        <v>22</v>
      </c>
      <c r="L93" s="422" t="s">
        <v>22</v>
      </c>
      <c r="M93" s="422"/>
      <c r="N93" s="422"/>
      <c r="O93" s="422"/>
      <c r="P93" s="422"/>
      <c r="Q93" s="422"/>
      <c r="R93" s="422"/>
      <c r="S93" s="422"/>
      <c r="T93" s="27"/>
      <c r="U93" s="27"/>
      <c r="V93" s="27"/>
      <c r="W93" s="27"/>
      <c r="X93" s="27"/>
      <c r="Y93" s="27"/>
      <c r="Z93" s="27"/>
      <c r="AA93" s="27"/>
      <c r="AB93" s="27"/>
    </row>
    <row r="94" spans="2:28" ht="15" customHeight="1">
      <c r="B94" s="223" t="s">
        <v>34</v>
      </c>
      <c r="C94" s="227" t="s">
        <v>116</v>
      </c>
      <c r="D94" s="229"/>
      <c r="E94" s="231"/>
      <c r="F94" s="231"/>
      <c r="G94" s="222" t="s">
        <v>33</v>
      </c>
      <c r="H94" s="228">
        <v>8196</v>
      </c>
      <c r="I94" s="231"/>
      <c r="J94" s="72"/>
      <c r="K94" s="88"/>
      <c r="L94" s="88"/>
      <c r="M94" s="88"/>
      <c r="N94" s="88"/>
      <c r="O94" s="88"/>
      <c r="P94" s="88"/>
      <c r="Q94" s="88"/>
      <c r="R94" s="88"/>
      <c r="S94" s="88"/>
      <c r="T94" s="27"/>
      <c r="U94" s="27"/>
      <c r="V94" s="27"/>
      <c r="W94" s="27"/>
      <c r="X94" s="27"/>
      <c r="Y94" s="27"/>
      <c r="Z94" s="27"/>
      <c r="AA94" s="27"/>
      <c r="AB94" s="27"/>
    </row>
    <row r="95" spans="2:28" ht="15" customHeight="1">
      <c r="B95" s="224"/>
      <c r="C95" s="224"/>
      <c r="D95" s="224"/>
      <c r="E95" s="224"/>
      <c r="F95" s="224"/>
      <c r="G95" s="224"/>
      <c r="H95" s="224"/>
      <c r="I95" s="224"/>
      <c r="J95" s="73"/>
      <c r="K95" s="77"/>
      <c r="L95" s="77"/>
      <c r="M95" s="77"/>
      <c r="N95" s="77"/>
      <c r="O95" s="78"/>
      <c r="P95" s="79"/>
      <c r="Q95" s="79"/>
      <c r="R95" s="79"/>
      <c r="S95" s="79"/>
    </row>
    <row r="96" spans="2:28" ht="15" customHeight="1">
      <c r="B96" s="73"/>
      <c r="C96" s="420" t="s">
        <v>26</v>
      </c>
      <c r="D96" s="420"/>
      <c r="E96" s="420"/>
      <c r="F96" s="420"/>
      <c r="G96" s="420"/>
      <c r="H96" s="420"/>
      <c r="I96" s="73"/>
      <c r="J96" s="73"/>
      <c r="K96" s="73"/>
      <c r="L96" s="73"/>
      <c r="M96" s="421" t="s">
        <v>19</v>
      </c>
      <c r="N96" s="421"/>
      <c r="O96" s="421"/>
      <c r="P96" s="421"/>
      <c r="Q96" s="421"/>
      <c r="R96" s="421"/>
      <c r="S96" s="73"/>
      <c r="T96" s="27"/>
      <c r="U96" s="27"/>
      <c r="V96" s="27"/>
      <c r="W96" s="27"/>
      <c r="X96" s="27"/>
      <c r="Y96" s="27"/>
      <c r="Z96" s="27"/>
      <c r="AA96" s="27"/>
      <c r="AB96" s="27"/>
    </row>
    <row r="97" spans="2:27" ht="15" customHeight="1">
      <c r="B97" s="75" t="s">
        <v>3</v>
      </c>
      <c r="C97" s="92" t="s">
        <v>58</v>
      </c>
      <c r="D97" s="92" t="s">
        <v>58</v>
      </c>
      <c r="E97" s="92" t="s">
        <v>58</v>
      </c>
      <c r="F97" s="92" t="s">
        <v>58</v>
      </c>
      <c r="G97" s="92" t="s">
        <v>58</v>
      </c>
      <c r="H97" s="92" t="s">
        <v>58</v>
      </c>
      <c r="I97" s="75" t="s">
        <v>12</v>
      </c>
      <c r="J97" s="73"/>
      <c r="K97" s="75" t="s">
        <v>3</v>
      </c>
      <c r="L97" s="302" t="str">
        <f t="shared" ref="L97:Q97" si="33">C97</f>
        <v>NA</v>
      </c>
      <c r="M97" s="302" t="str">
        <f t="shared" si="33"/>
        <v>NA</v>
      </c>
      <c r="N97" s="302" t="str">
        <f t="shared" si="33"/>
        <v>NA</v>
      </c>
      <c r="O97" s="302" t="str">
        <f t="shared" si="33"/>
        <v>NA</v>
      </c>
      <c r="P97" s="302" t="str">
        <f t="shared" si="33"/>
        <v>NA</v>
      </c>
      <c r="Q97" s="302" t="str">
        <f t="shared" si="33"/>
        <v>NA</v>
      </c>
      <c r="R97" s="75" t="s">
        <v>7</v>
      </c>
      <c r="S97" s="27"/>
      <c r="T97" s="27"/>
      <c r="U97" s="27"/>
      <c r="V97" s="27"/>
      <c r="W97" s="27"/>
      <c r="X97" s="27"/>
      <c r="Y97" s="27"/>
      <c r="Z97" s="27"/>
      <c r="AA97" s="27"/>
    </row>
    <row r="98" spans="2:27" ht="15" customHeight="1">
      <c r="B98" s="27">
        <v>1</v>
      </c>
      <c r="C98" s="59"/>
      <c r="D98" s="59"/>
      <c r="E98" s="27"/>
      <c r="F98" s="27"/>
      <c r="G98" s="27"/>
      <c r="H98" s="40"/>
      <c r="I98" s="27">
        <f t="shared" ref="I98:I115" si="34">SUM(C98:H98)</f>
        <v>0</v>
      </c>
      <c r="K98" s="27">
        <v>1</v>
      </c>
      <c r="L98" s="27"/>
      <c r="M98" s="118"/>
      <c r="N98" s="118"/>
      <c r="O98" s="27"/>
      <c r="P98" s="27"/>
      <c r="Q98" s="27"/>
      <c r="R98" s="41">
        <f>IF(I98=0,0,(C98*L98+D98*M98+E98*N98+F98*O98+G98*P98+H98*Q98)/I98)</f>
        <v>0</v>
      </c>
      <c r="S98" s="27"/>
      <c r="T98" s="27"/>
      <c r="U98" s="27"/>
      <c r="V98" s="27"/>
      <c r="W98" s="27"/>
      <c r="X98" s="27"/>
      <c r="Y98" s="27"/>
      <c r="Z98" s="27"/>
      <c r="AA98" s="27"/>
    </row>
    <row r="99" spans="2:27" ht="15" customHeight="1">
      <c r="B99" s="27">
        <v>2</v>
      </c>
      <c r="C99" s="330"/>
      <c r="D99" s="59"/>
      <c r="E99" s="27"/>
      <c r="F99" s="27"/>
      <c r="G99" s="27"/>
      <c r="H99" s="27"/>
      <c r="I99" s="27">
        <f t="shared" si="34"/>
        <v>0</v>
      </c>
      <c r="K99" s="27">
        <v>2</v>
      </c>
      <c r="L99" s="27"/>
      <c r="M99" s="118"/>
      <c r="N99" s="118"/>
      <c r="O99" s="27"/>
      <c r="P99" s="27"/>
      <c r="Q99" s="27"/>
      <c r="R99" s="41">
        <f t="shared" ref="R99:R116" si="35">IF(I99=0,0,(C99*L99+D99*M99+E99*N99+F99*O99+G99*P99+H99*Q99)/I99)</f>
        <v>0</v>
      </c>
      <c r="S99" s="27"/>
      <c r="T99" s="27"/>
      <c r="U99" s="27"/>
      <c r="V99" s="27"/>
      <c r="W99" s="27"/>
      <c r="X99" s="27"/>
      <c r="Y99" s="27"/>
      <c r="Z99" s="27"/>
      <c r="AA99" s="27"/>
    </row>
    <row r="100" spans="2:27" ht="15" customHeight="1">
      <c r="B100" s="27">
        <v>3</v>
      </c>
      <c r="C100" s="415">
        <v>7</v>
      </c>
      <c r="D100"/>
      <c r="E100" s="27"/>
      <c r="F100" s="27"/>
      <c r="G100" s="27"/>
      <c r="H100" s="27"/>
      <c r="I100" s="27">
        <f t="shared" si="34"/>
        <v>7</v>
      </c>
      <c r="K100" s="27">
        <v>3</v>
      </c>
      <c r="L100" s="415">
        <v>164.142857142857</v>
      </c>
      <c r="M100"/>
      <c r="O100" s="27"/>
      <c r="P100" s="27"/>
      <c r="Q100" s="27"/>
      <c r="R100" s="41">
        <f t="shared" si="35"/>
        <v>164.14285714285703</v>
      </c>
      <c r="S100" s="27"/>
      <c r="T100" s="27"/>
      <c r="U100" s="27"/>
      <c r="V100" s="27"/>
      <c r="W100" s="27"/>
      <c r="X100" s="27"/>
      <c r="Y100" s="27"/>
      <c r="Z100" s="27"/>
      <c r="AA100" s="27"/>
    </row>
    <row r="101" spans="2:27" ht="15" customHeight="1">
      <c r="B101" s="27">
        <v>4</v>
      </c>
      <c r="C101" s="415">
        <v>153</v>
      </c>
      <c r="D101"/>
      <c r="E101" s="242"/>
      <c r="F101" s="236"/>
      <c r="G101" s="27"/>
      <c r="H101" s="27"/>
      <c r="I101" s="27">
        <f t="shared" si="34"/>
        <v>153</v>
      </c>
      <c r="K101" s="27">
        <v>4</v>
      </c>
      <c r="L101" s="415">
        <v>185.111111111111</v>
      </c>
      <c r="M101"/>
      <c r="O101" s="242"/>
      <c r="P101" s="241"/>
      <c r="Q101" s="27"/>
      <c r="R101" s="41">
        <f t="shared" si="35"/>
        <v>185.111111111111</v>
      </c>
      <c r="S101" s="27"/>
      <c r="T101" s="27"/>
      <c r="U101" s="27"/>
      <c r="V101" s="27"/>
      <c r="W101" s="27"/>
      <c r="X101" s="27"/>
      <c r="Y101" s="27"/>
      <c r="Z101" s="27"/>
      <c r="AA101" s="27"/>
    </row>
    <row r="102" spans="2:27" ht="15" customHeight="1">
      <c r="B102" s="27">
        <v>5</v>
      </c>
      <c r="C102" s="415">
        <v>33</v>
      </c>
      <c r="D102"/>
      <c r="E102" s="242"/>
      <c r="F102" s="236"/>
      <c r="G102" s="27"/>
      <c r="H102" s="27"/>
      <c r="I102" s="27">
        <f>SUM(C102:H102)</f>
        <v>33</v>
      </c>
      <c r="K102" s="27">
        <v>5</v>
      </c>
      <c r="L102" s="415">
        <v>213</v>
      </c>
      <c r="M102"/>
      <c r="O102" s="242"/>
      <c r="P102" s="241"/>
      <c r="Q102" s="27"/>
      <c r="R102" s="41">
        <f t="shared" si="35"/>
        <v>213</v>
      </c>
      <c r="S102" s="27"/>
      <c r="T102" s="27"/>
      <c r="U102" s="27"/>
      <c r="V102" s="27"/>
      <c r="W102" s="27"/>
      <c r="X102" s="27"/>
      <c r="Y102" s="27"/>
      <c r="Z102" s="27"/>
      <c r="AA102" s="27"/>
    </row>
    <row r="103" spans="2:27" ht="15" customHeight="1">
      <c r="B103" s="27">
        <v>6</v>
      </c>
      <c r="C103" s="415">
        <v>54</v>
      </c>
      <c r="D103"/>
      <c r="E103" s="242"/>
      <c r="F103" s="236"/>
      <c r="G103" s="27"/>
      <c r="H103" s="27"/>
      <c r="I103" s="27">
        <f t="shared" si="34"/>
        <v>54</v>
      </c>
      <c r="K103" s="27">
        <v>6</v>
      </c>
      <c r="L103" s="415">
        <v>274.555555555556</v>
      </c>
      <c r="M103"/>
      <c r="O103" s="242"/>
      <c r="P103" s="241"/>
      <c r="Q103" s="27"/>
      <c r="R103" s="41">
        <f t="shared" si="35"/>
        <v>274.555555555556</v>
      </c>
      <c r="S103" s="27"/>
      <c r="T103" s="27"/>
      <c r="U103" s="27"/>
      <c r="V103" s="27"/>
      <c r="W103" s="27"/>
      <c r="X103" s="27"/>
      <c r="Y103" s="27"/>
      <c r="Z103" s="27"/>
      <c r="AA103" s="27"/>
    </row>
    <row r="104" spans="2:27" ht="15" customHeight="1">
      <c r="B104" s="27">
        <v>7</v>
      </c>
      <c r="C104" s="415">
        <v>98</v>
      </c>
      <c r="D104"/>
      <c r="E104" s="242"/>
      <c r="F104" s="236"/>
      <c r="G104" s="27"/>
      <c r="H104" s="27"/>
      <c r="I104" s="27">
        <f>SUM(C104:H104)</f>
        <v>98</v>
      </c>
      <c r="K104" s="27">
        <v>7</v>
      </c>
      <c r="L104" s="415">
        <v>318.42857142857099</v>
      </c>
      <c r="M104"/>
      <c r="O104" s="242"/>
      <c r="P104" s="241"/>
      <c r="Q104" s="27"/>
      <c r="R104" s="41">
        <f t="shared" si="35"/>
        <v>318.42857142857099</v>
      </c>
      <c r="S104" s="27"/>
      <c r="T104" s="27"/>
      <c r="U104" s="27"/>
      <c r="V104" s="27"/>
      <c r="W104" s="27"/>
      <c r="X104" s="27"/>
      <c r="Y104" s="27"/>
      <c r="Z104" s="27"/>
      <c r="AA104" s="27"/>
    </row>
    <row r="105" spans="2:27" ht="15" customHeight="1">
      <c r="B105" s="27">
        <v>8</v>
      </c>
      <c r="C105" s="415">
        <v>198</v>
      </c>
      <c r="D105"/>
      <c r="E105" s="242"/>
      <c r="F105" s="236"/>
      <c r="G105" s="27"/>
      <c r="H105" s="27"/>
      <c r="I105" s="27">
        <f t="shared" si="34"/>
        <v>198</v>
      </c>
      <c r="K105" s="27">
        <v>8</v>
      </c>
      <c r="L105" s="415">
        <v>341.969696969697</v>
      </c>
      <c r="M105"/>
      <c r="O105" s="242"/>
      <c r="P105" s="241"/>
      <c r="Q105" s="27"/>
      <c r="R105" s="41">
        <f t="shared" si="35"/>
        <v>341.969696969697</v>
      </c>
      <c r="S105" s="27"/>
      <c r="T105" s="27"/>
      <c r="U105" s="27"/>
      <c r="V105" s="27"/>
      <c r="W105" s="27"/>
      <c r="X105" s="27"/>
      <c r="Y105" s="27"/>
      <c r="Z105" s="27"/>
      <c r="AA105" s="27"/>
    </row>
    <row r="106" spans="2:27" ht="15" customHeight="1">
      <c r="B106" s="27">
        <v>9</v>
      </c>
      <c r="C106" s="415">
        <v>161</v>
      </c>
      <c r="D106"/>
      <c r="E106" s="242"/>
      <c r="F106" s="236"/>
      <c r="G106" s="27"/>
      <c r="H106" s="27"/>
      <c r="I106" s="27">
        <f t="shared" si="34"/>
        <v>161</v>
      </c>
      <c r="K106" s="27">
        <v>9</v>
      </c>
      <c r="L106" s="415">
        <v>378.51552795031103</v>
      </c>
      <c r="M106"/>
      <c r="O106" s="242"/>
      <c r="P106" s="241"/>
      <c r="Q106" s="27"/>
      <c r="R106" s="41">
        <f t="shared" si="35"/>
        <v>378.51552795031103</v>
      </c>
      <c r="S106" s="27"/>
      <c r="T106" s="27"/>
      <c r="U106" s="27"/>
      <c r="V106" s="27"/>
      <c r="W106" s="27"/>
      <c r="X106" s="27"/>
      <c r="Y106" s="27"/>
      <c r="Z106" s="27"/>
      <c r="AA106" s="27"/>
    </row>
    <row r="107" spans="2:27" ht="15" customHeight="1">
      <c r="B107" s="27">
        <v>10</v>
      </c>
      <c r="C107" s="415">
        <v>187</v>
      </c>
      <c r="D107"/>
      <c r="E107" s="242"/>
      <c r="F107" s="236"/>
      <c r="G107" s="27"/>
      <c r="H107" s="27"/>
      <c r="I107" s="27">
        <f t="shared" si="34"/>
        <v>187</v>
      </c>
      <c r="K107" s="27">
        <v>10</v>
      </c>
      <c r="L107" s="415">
        <v>386.21925133689803</v>
      </c>
      <c r="M107"/>
      <c r="O107" s="242"/>
      <c r="P107" s="241"/>
      <c r="Q107" s="27"/>
      <c r="R107" s="41">
        <f t="shared" si="35"/>
        <v>386.21925133689803</v>
      </c>
      <c r="S107" s="27"/>
      <c r="T107" s="27"/>
      <c r="U107" s="27"/>
      <c r="V107" s="27"/>
      <c r="W107" s="27"/>
      <c r="X107" s="27"/>
      <c r="Y107" s="27"/>
      <c r="Z107" s="27"/>
      <c r="AA107" s="27"/>
    </row>
    <row r="108" spans="2:27" ht="15" customHeight="1">
      <c r="B108" s="27">
        <v>11</v>
      </c>
      <c r="C108" s="415">
        <v>129</v>
      </c>
      <c r="D108"/>
      <c r="E108" s="242"/>
      <c r="F108" s="236"/>
      <c r="G108" s="27"/>
      <c r="H108" s="27"/>
      <c r="I108" s="27">
        <f t="shared" si="34"/>
        <v>129</v>
      </c>
      <c r="K108" s="27">
        <v>11</v>
      </c>
      <c r="L108" s="415">
        <v>414.37984496124</v>
      </c>
      <c r="M108"/>
      <c r="O108" s="242"/>
      <c r="P108" s="241"/>
      <c r="Q108" s="27"/>
      <c r="R108" s="41">
        <f t="shared" si="35"/>
        <v>414.37984496124</v>
      </c>
      <c r="S108" s="27"/>
      <c r="T108" s="27"/>
      <c r="U108" s="27"/>
      <c r="V108" s="27"/>
      <c r="W108" s="27"/>
      <c r="X108" s="27"/>
      <c r="Y108" s="27"/>
      <c r="Z108" s="27"/>
      <c r="AA108" s="27"/>
    </row>
    <row r="109" spans="2:27" ht="15" customHeight="1">
      <c r="B109" s="27">
        <v>12</v>
      </c>
      <c r="C109" s="415">
        <v>56</v>
      </c>
      <c r="D109"/>
      <c r="E109" s="242"/>
      <c r="F109" s="236"/>
      <c r="G109" s="27"/>
      <c r="H109" s="27"/>
      <c r="I109" s="27">
        <f t="shared" si="34"/>
        <v>56</v>
      </c>
      <c r="K109" s="27">
        <v>12</v>
      </c>
      <c r="L109" s="415">
        <v>427.07142857142901</v>
      </c>
      <c r="M109"/>
      <c r="O109" s="242"/>
      <c r="P109" s="241"/>
      <c r="Q109" s="27"/>
      <c r="R109" s="41">
        <f t="shared" si="35"/>
        <v>427.07142857142901</v>
      </c>
      <c r="S109" s="27"/>
      <c r="T109" s="27"/>
      <c r="U109" s="27"/>
      <c r="V109" s="27"/>
      <c r="W109" s="27"/>
      <c r="X109" s="27"/>
      <c r="Y109" s="27"/>
      <c r="Z109" s="27"/>
      <c r="AA109" s="27"/>
    </row>
    <row r="110" spans="2:27" ht="15" customHeight="1">
      <c r="B110" s="27">
        <v>13</v>
      </c>
      <c r="C110" s="415">
        <v>10</v>
      </c>
      <c r="D110"/>
      <c r="E110" s="242"/>
      <c r="F110" s="236"/>
      <c r="G110" s="27"/>
      <c r="H110" s="27"/>
      <c r="I110" s="27">
        <f t="shared" si="34"/>
        <v>10</v>
      </c>
      <c r="K110" s="27">
        <v>13</v>
      </c>
      <c r="L110" s="415">
        <v>479.9</v>
      </c>
      <c r="M110"/>
      <c r="O110" s="242"/>
      <c r="P110" s="241"/>
      <c r="Q110" s="27"/>
      <c r="R110" s="41">
        <f t="shared" si="35"/>
        <v>479.9</v>
      </c>
      <c r="S110" s="27"/>
      <c r="T110" s="27"/>
      <c r="U110" s="27"/>
      <c r="V110" s="27"/>
      <c r="W110" s="27"/>
      <c r="X110" s="27"/>
      <c r="Y110" s="27"/>
      <c r="Z110" s="27"/>
      <c r="AA110" s="27"/>
    </row>
    <row r="111" spans="2:27" ht="15" customHeight="1">
      <c r="B111" s="27">
        <v>14</v>
      </c>
      <c r="C111" s="415">
        <v>7</v>
      </c>
      <c r="D111"/>
      <c r="E111" s="242"/>
      <c r="F111" s="236"/>
      <c r="G111" s="27"/>
      <c r="H111" s="27"/>
      <c r="I111" s="27">
        <f t="shared" si="34"/>
        <v>7</v>
      </c>
      <c r="K111" s="27">
        <v>14</v>
      </c>
      <c r="L111" s="415">
        <v>467.142857142857</v>
      </c>
      <c r="M111"/>
      <c r="O111" s="27"/>
      <c r="P111" s="27"/>
      <c r="Q111" s="27"/>
      <c r="R111" s="41">
        <f t="shared" si="35"/>
        <v>467.142857142857</v>
      </c>
      <c r="S111" s="27"/>
      <c r="T111" s="27"/>
      <c r="U111" s="27"/>
      <c r="V111" s="27"/>
      <c r="W111" s="27"/>
      <c r="X111" s="27"/>
      <c r="Y111" s="27"/>
      <c r="Z111" s="27"/>
      <c r="AA111" s="27"/>
    </row>
    <row r="112" spans="2:27" ht="15" customHeight="1">
      <c r="B112" s="27">
        <v>15</v>
      </c>
      <c r="C112" s="415">
        <v>0</v>
      </c>
      <c r="D112"/>
      <c r="E112" s="242"/>
      <c r="F112" s="236"/>
      <c r="G112" s="27"/>
      <c r="H112" s="27"/>
      <c r="I112" s="27">
        <f t="shared" si="34"/>
        <v>0</v>
      </c>
      <c r="K112" s="27">
        <v>15</v>
      </c>
      <c r="L112" s="60"/>
      <c r="M112"/>
      <c r="O112" s="27"/>
      <c r="P112" s="27"/>
      <c r="Q112" s="27"/>
      <c r="R112" s="41">
        <f t="shared" si="35"/>
        <v>0</v>
      </c>
      <c r="S112" s="27"/>
      <c r="T112" s="27"/>
      <c r="U112" s="27"/>
      <c r="V112" s="27"/>
      <c r="W112" s="27"/>
      <c r="X112" s="27"/>
      <c r="Y112" s="27"/>
      <c r="Z112" s="27"/>
      <c r="AA112" s="27"/>
    </row>
    <row r="113" spans="2:28" ht="15" customHeight="1">
      <c r="B113" s="27">
        <v>16</v>
      </c>
      <c r="C113" s="415">
        <v>1</v>
      </c>
      <c r="D113"/>
      <c r="E113" s="242"/>
      <c r="F113" s="236"/>
      <c r="G113" s="27"/>
      <c r="H113" s="27"/>
      <c r="I113" s="27">
        <f t="shared" si="34"/>
        <v>1</v>
      </c>
      <c r="K113" s="27">
        <v>16</v>
      </c>
      <c r="L113" s="415">
        <v>677</v>
      </c>
      <c r="M113"/>
      <c r="N113" s="27"/>
      <c r="O113" s="27"/>
      <c r="P113" s="27"/>
      <c r="Q113" s="27"/>
      <c r="R113" s="41">
        <f t="shared" si="35"/>
        <v>677</v>
      </c>
      <c r="S113" s="27"/>
      <c r="T113" s="27"/>
      <c r="U113" s="27"/>
      <c r="V113" s="27"/>
      <c r="W113" s="27"/>
      <c r="X113" s="27"/>
      <c r="Y113" s="27"/>
      <c r="Z113" s="27"/>
      <c r="AA113" s="27"/>
    </row>
    <row r="114" spans="2:28" ht="15" customHeight="1">
      <c r="B114" s="27">
        <v>17</v>
      </c>
      <c r="C114" s="415">
        <v>1</v>
      </c>
      <c r="D114"/>
      <c r="E114" s="242"/>
      <c r="F114" s="236"/>
      <c r="G114" s="27"/>
      <c r="H114" s="27"/>
      <c r="I114" s="27">
        <f t="shared" si="34"/>
        <v>1</v>
      </c>
      <c r="K114" s="27">
        <v>17</v>
      </c>
      <c r="L114" s="415">
        <v>570</v>
      </c>
      <c r="M114" s="118"/>
      <c r="N114" s="242"/>
      <c r="O114" s="27"/>
      <c r="P114" s="27"/>
      <c r="Q114" s="27"/>
      <c r="R114" s="41">
        <f t="shared" si="35"/>
        <v>570</v>
      </c>
      <c r="S114" s="27"/>
      <c r="T114" s="27"/>
      <c r="U114" s="27"/>
      <c r="V114" s="27"/>
      <c r="W114" s="27"/>
      <c r="X114" s="27"/>
      <c r="Y114" s="27"/>
      <c r="Z114" s="27"/>
      <c r="AA114" s="27"/>
    </row>
    <row r="115" spans="2:28" ht="15" customHeight="1">
      <c r="B115" s="27">
        <v>18</v>
      </c>
      <c r="C115"/>
      <c r="D115"/>
      <c r="E115" s="27"/>
      <c r="F115" s="27"/>
      <c r="G115" s="27"/>
      <c r="H115" s="27"/>
      <c r="I115" s="27">
        <f t="shared" si="34"/>
        <v>0</v>
      </c>
      <c r="K115" s="27">
        <v>18</v>
      </c>
      <c r="L115" s="27"/>
      <c r="M115" s="118"/>
      <c r="N115" s="118"/>
      <c r="O115" s="27"/>
      <c r="P115" s="27"/>
      <c r="Q115" s="27"/>
      <c r="R115" s="41">
        <f t="shared" si="35"/>
        <v>0</v>
      </c>
      <c r="S115" s="27"/>
      <c r="T115" s="27"/>
      <c r="U115" s="27"/>
      <c r="V115" s="27"/>
      <c r="W115" s="27"/>
      <c r="X115" s="27"/>
      <c r="Y115" s="27"/>
      <c r="Z115" s="27"/>
      <c r="AA115" s="27"/>
    </row>
    <row r="116" spans="2:28" ht="15" customHeight="1">
      <c r="B116" s="27">
        <v>19</v>
      </c>
      <c r="C116" s="118"/>
      <c r="D116" s="118"/>
      <c r="E116" s="27"/>
      <c r="F116" s="27"/>
      <c r="G116" s="27"/>
      <c r="H116" s="27"/>
      <c r="I116" s="27"/>
      <c r="K116" s="27">
        <v>19</v>
      </c>
      <c r="L116" s="27"/>
      <c r="M116" s="118"/>
      <c r="N116" s="118"/>
      <c r="O116" s="27"/>
      <c r="P116" s="27"/>
      <c r="Q116" s="27"/>
      <c r="R116" s="41">
        <f t="shared" si="35"/>
        <v>0</v>
      </c>
      <c r="S116" s="27"/>
      <c r="T116" s="27"/>
      <c r="U116" s="27"/>
      <c r="V116" s="27"/>
      <c r="W116" s="27"/>
      <c r="X116" s="27"/>
      <c r="Y116" s="27"/>
      <c r="Z116" s="27"/>
      <c r="AA116" s="27"/>
    </row>
    <row r="117" spans="2:28" ht="15" customHeight="1">
      <c r="B117" s="81" t="s">
        <v>7</v>
      </c>
      <c r="C117" s="82">
        <f>SUM(C98:C116)</f>
        <v>1095</v>
      </c>
      <c r="D117" s="82">
        <f>SUM(D98:D116)</f>
        <v>0</v>
      </c>
      <c r="E117" s="82">
        <f>SUM(E98:E116)</f>
        <v>0</v>
      </c>
      <c r="F117" s="82"/>
      <c r="G117" s="82"/>
      <c r="H117" s="82"/>
      <c r="I117" s="82">
        <f>SUM(I98:I116)</f>
        <v>1095</v>
      </c>
      <c r="K117" s="81" t="s">
        <v>7</v>
      </c>
      <c r="L117" s="184">
        <f>SUM(L98:L116)</f>
        <v>5297.4367021705275</v>
      </c>
      <c r="M117" s="184">
        <f>SUM(M98:M116)</f>
        <v>0</v>
      </c>
      <c r="N117" s="184">
        <f>SUM(N98:N116)</f>
        <v>0</v>
      </c>
      <c r="O117" s="184">
        <f>SUM(N98:N116)</f>
        <v>0</v>
      </c>
      <c r="P117" s="82"/>
      <c r="Q117" s="82"/>
      <c r="R117" s="80"/>
      <c r="S117" s="27"/>
      <c r="T117" s="27"/>
      <c r="U117" s="27"/>
      <c r="V117" s="27"/>
      <c r="W117" s="27"/>
      <c r="X117" s="27"/>
      <c r="Y117" s="27"/>
      <c r="Z117" s="27"/>
      <c r="AA117" s="27"/>
    </row>
    <row r="118" spans="2:28" ht="15" customHeight="1"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41"/>
      <c r="T118" s="27"/>
      <c r="U118" s="27"/>
      <c r="V118" s="27"/>
      <c r="W118" s="27"/>
      <c r="X118" s="27"/>
      <c r="Y118" s="27"/>
      <c r="Z118" s="27"/>
      <c r="AA118" s="27"/>
      <c r="AB118" s="27"/>
    </row>
    <row r="121" spans="2:28" ht="15" customHeight="1" thickBot="1">
      <c r="B121" s="423" t="s">
        <v>23</v>
      </c>
      <c r="C121" s="423"/>
      <c r="D121" s="423"/>
      <c r="E121" s="423"/>
      <c r="F121" s="423"/>
      <c r="G121" s="423"/>
      <c r="H121" s="423"/>
      <c r="I121" s="423"/>
      <c r="J121" s="72"/>
      <c r="K121" s="347" t="s">
        <v>22</v>
      </c>
      <c r="L121" s="422" t="s">
        <v>22</v>
      </c>
      <c r="M121" s="422"/>
      <c r="N121" s="422"/>
      <c r="O121" s="422"/>
      <c r="P121" s="422"/>
      <c r="Q121" s="422"/>
      <c r="R121" s="422"/>
      <c r="S121" s="422"/>
    </row>
    <row r="122" spans="2:28" ht="15" customHeight="1" thickBot="1">
      <c r="B122" s="223" t="s">
        <v>34</v>
      </c>
      <c r="C122" s="227" t="s">
        <v>118</v>
      </c>
      <c r="D122" s="229"/>
      <c r="E122" s="231"/>
      <c r="F122" s="231"/>
      <c r="G122" s="222" t="s">
        <v>33</v>
      </c>
      <c r="H122" s="99">
        <v>15626.6</v>
      </c>
      <c r="I122" s="231"/>
      <c r="J122" s="72"/>
      <c r="K122" s="88"/>
      <c r="L122" s="88"/>
      <c r="M122" s="88"/>
      <c r="N122" s="88"/>
      <c r="O122" s="88"/>
      <c r="P122" s="88"/>
      <c r="Q122" s="88"/>
      <c r="R122" s="88"/>
      <c r="S122" s="88"/>
    </row>
    <row r="123" spans="2:28" ht="15" customHeight="1">
      <c r="B123" s="224"/>
      <c r="C123" s="224"/>
      <c r="D123" s="224"/>
      <c r="E123" s="224"/>
      <c r="F123" s="224"/>
      <c r="G123" s="224"/>
      <c r="H123" s="224"/>
      <c r="I123" s="224"/>
      <c r="J123" s="73"/>
      <c r="K123" s="77"/>
      <c r="L123" s="77"/>
      <c r="M123" s="77"/>
      <c r="N123" s="77"/>
      <c r="O123" s="78"/>
      <c r="P123" s="79"/>
      <c r="Q123" s="79"/>
      <c r="R123" s="79"/>
      <c r="S123" s="79"/>
    </row>
    <row r="124" spans="2:28" ht="15" customHeight="1">
      <c r="B124" s="73"/>
      <c r="C124" s="421" t="s">
        <v>26</v>
      </c>
      <c r="D124" s="421"/>
      <c r="E124" s="421"/>
      <c r="F124" s="421"/>
      <c r="G124" s="421"/>
      <c r="H124" s="421"/>
      <c r="I124" s="73"/>
      <c r="J124" s="73"/>
      <c r="K124" s="73"/>
      <c r="L124" s="73"/>
      <c r="M124" s="421" t="s">
        <v>19</v>
      </c>
      <c r="N124" s="421"/>
      <c r="O124" s="421"/>
      <c r="P124" s="421"/>
      <c r="Q124" s="421"/>
      <c r="R124" s="421"/>
      <c r="S124" s="73"/>
      <c r="T124" s="27"/>
      <c r="U124" s="27"/>
      <c r="V124" s="27"/>
      <c r="W124" s="27"/>
      <c r="X124" s="27"/>
      <c r="Y124" s="27"/>
      <c r="Z124" s="27"/>
      <c r="AA124" s="27"/>
      <c r="AB124" s="27"/>
    </row>
    <row r="125" spans="2:28" ht="15" customHeight="1">
      <c r="B125" s="75" t="s">
        <v>3</v>
      </c>
      <c r="C125" s="92" t="s">
        <v>74</v>
      </c>
      <c r="D125" s="92" t="s">
        <v>75</v>
      </c>
      <c r="E125" s="92" t="s">
        <v>76</v>
      </c>
      <c r="F125" s="92" t="s">
        <v>78</v>
      </c>
      <c r="G125" s="92" t="s">
        <v>58</v>
      </c>
      <c r="H125" s="92" t="s">
        <v>58</v>
      </c>
      <c r="I125" s="75" t="s">
        <v>12</v>
      </c>
      <c r="J125" s="73"/>
      <c r="K125" s="75" t="s">
        <v>3</v>
      </c>
      <c r="L125" s="302" t="str">
        <f t="shared" ref="L125:Q125" si="36">C125</f>
        <v>Grp 1</v>
      </c>
      <c r="M125" s="302" t="str">
        <f t="shared" si="36"/>
        <v>Grp 2</v>
      </c>
      <c r="N125" s="302" t="str">
        <f t="shared" si="36"/>
        <v>Grp 3</v>
      </c>
      <c r="O125" s="302" t="str">
        <f t="shared" si="36"/>
        <v>Grp4</v>
      </c>
      <c r="P125" s="302" t="str">
        <f t="shared" si="36"/>
        <v>NA</v>
      </c>
      <c r="Q125" s="302" t="str">
        <f t="shared" si="36"/>
        <v>NA</v>
      </c>
      <c r="R125" s="75" t="s">
        <v>7</v>
      </c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 spans="2:28" ht="15" customHeight="1">
      <c r="B126" s="27">
        <v>1</v>
      </c>
      <c r="C126" s="59"/>
      <c r="D126" s="59"/>
      <c r="E126" s="27"/>
      <c r="F126" s="27"/>
      <c r="G126" s="27"/>
      <c r="H126" s="27"/>
      <c r="I126" s="27">
        <f t="shared" ref="I126:I132" si="37">SUM(C126:H126)</f>
        <v>0</v>
      </c>
      <c r="K126" s="27">
        <v>1</v>
      </c>
      <c r="L126" s="27"/>
      <c r="M126" s="118"/>
      <c r="N126" s="118"/>
      <c r="O126" s="27"/>
      <c r="P126" s="27"/>
      <c r="Q126" s="27"/>
      <c r="R126" s="41">
        <f>IF(I126=0,0,(C126*L126+D126*M126+E126*N126+F126*O126+G126*P126+H126*Q126)/I126)</f>
        <v>0</v>
      </c>
      <c r="S126" s="27"/>
      <c r="T126" s="27"/>
      <c r="U126" s="27"/>
      <c r="V126" s="27"/>
      <c r="W126" s="27"/>
      <c r="X126" s="27"/>
      <c r="Y126" s="27"/>
      <c r="Z126" s="27"/>
      <c r="AA126" s="27"/>
      <c r="AB126" s="27"/>
    </row>
    <row r="127" spans="2:28" ht="15" customHeight="1">
      <c r="B127" s="27">
        <v>2</v>
      </c>
      <c r="C127" s="331"/>
      <c r="D127" s="59"/>
      <c r="E127" s="27"/>
      <c r="F127" s="27"/>
      <c r="G127" s="27"/>
      <c r="H127" s="27"/>
      <c r="I127" s="27">
        <f t="shared" si="37"/>
        <v>0</v>
      </c>
      <c r="K127" s="27">
        <v>2</v>
      </c>
      <c r="L127" s="27"/>
      <c r="M127" s="118"/>
      <c r="N127" s="118"/>
      <c r="O127" s="27"/>
      <c r="P127" s="27"/>
      <c r="Q127" s="27"/>
      <c r="R127" s="41">
        <f t="shared" ref="R127:R144" si="38">IF(I127=0,0,(C127*L127+D127*M127+E127*N127+F127*O127+G127*P127+H127*Q127)/I127)</f>
        <v>0</v>
      </c>
      <c r="S127" s="27"/>
      <c r="T127" s="27"/>
      <c r="U127" s="27"/>
      <c r="V127" s="27"/>
      <c r="W127" s="27"/>
      <c r="X127" s="27"/>
      <c r="Y127" s="27"/>
      <c r="Z127" s="27"/>
      <c r="AA127" s="27"/>
      <c r="AB127" s="27"/>
    </row>
    <row r="128" spans="2:28" ht="15" customHeight="1">
      <c r="B128" s="27">
        <v>3</v>
      </c>
      <c r="C128">
        <v>10</v>
      </c>
      <c r="D128"/>
      <c r="E128" s="27"/>
      <c r="F128" s="27"/>
      <c r="G128" s="27"/>
      <c r="H128" s="27"/>
      <c r="I128" s="27">
        <f t="shared" si="37"/>
        <v>10</v>
      </c>
      <c r="K128" s="27">
        <v>3</v>
      </c>
      <c r="L128">
        <v>187.4</v>
      </c>
      <c r="M128"/>
      <c r="O128" s="27"/>
      <c r="P128" s="27"/>
      <c r="Q128" s="27"/>
      <c r="R128" s="41">
        <f t="shared" si="38"/>
        <v>187.4</v>
      </c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 spans="2:28" ht="15" customHeight="1">
      <c r="B129" s="27">
        <v>4</v>
      </c>
      <c r="C129">
        <v>246</v>
      </c>
      <c r="D129"/>
      <c r="E129" s="27"/>
      <c r="F129" s="27"/>
      <c r="G129" s="27"/>
      <c r="H129" s="27"/>
      <c r="I129" s="27">
        <f t="shared" si="37"/>
        <v>246</v>
      </c>
      <c r="K129" s="27">
        <v>4</v>
      </c>
      <c r="L129">
        <v>192.86585365853699</v>
      </c>
      <c r="M129"/>
      <c r="O129" s="27"/>
      <c r="P129" s="242"/>
      <c r="Q129" s="27"/>
      <c r="R129" s="41">
        <f t="shared" si="38"/>
        <v>192.86585365853699</v>
      </c>
      <c r="S129" s="27"/>
      <c r="T129" s="27"/>
      <c r="U129" s="27"/>
      <c r="V129" s="27"/>
      <c r="W129" s="27"/>
      <c r="X129" s="27"/>
      <c r="Y129" s="27"/>
      <c r="Z129" s="27"/>
      <c r="AA129" s="27"/>
      <c r="AB129" s="27"/>
    </row>
    <row r="130" spans="2:28" ht="15" customHeight="1">
      <c r="B130" s="27">
        <v>5</v>
      </c>
      <c r="C130">
        <v>118</v>
      </c>
      <c r="D130"/>
      <c r="E130" s="27"/>
      <c r="F130" s="27"/>
      <c r="G130" s="27"/>
      <c r="H130" s="27"/>
      <c r="I130" s="27">
        <f t="shared" si="37"/>
        <v>118</v>
      </c>
      <c r="K130" s="27">
        <v>5</v>
      </c>
      <c r="L130">
        <v>257.95762711864398</v>
      </c>
      <c r="M130"/>
      <c r="O130" s="27"/>
      <c r="P130" s="242"/>
      <c r="Q130" s="27"/>
      <c r="R130" s="41">
        <f t="shared" si="38"/>
        <v>257.95762711864398</v>
      </c>
      <c r="S130" s="27"/>
      <c r="T130" s="27"/>
      <c r="U130" s="27"/>
      <c r="V130" s="27"/>
      <c r="W130" s="27"/>
      <c r="X130" s="27"/>
      <c r="Y130" s="27"/>
      <c r="Z130" s="27"/>
      <c r="AA130" s="27"/>
      <c r="AB130" s="27"/>
    </row>
    <row r="131" spans="2:28" ht="15" customHeight="1">
      <c r="B131" s="27">
        <v>6</v>
      </c>
      <c r="C131">
        <v>321</v>
      </c>
      <c r="D131"/>
      <c r="E131" s="27"/>
      <c r="F131" s="27"/>
      <c r="G131" s="27"/>
      <c r="H131" s="27"/>
      <c r="I131" s="27">
        <f t="shared" si="37"/>
        <v>321</v>
      </c>
      <c r="K131" s="27">
        <v>6</v>
      </c>
      <c r="L131">
        <v>309.50778816199397</v>
      </c>
      <c r="M131"/>
      <c r="O131" s="27"/>
      <c r="P131" s="242"/>
      <c r="Q131" s="27"/>
      <c r="R131" s="41">
        <f t="shared" si="38"/>
        <v>309.50778816199397</v>
      </c>
      <c r="S131" s="27"/>
      <c r="T131" s="27"/>
      <c r="U131" s="27"/>
      <c r="V131" s="27"/>
      <c r="W131" s="27"/>
      <c r="X131" s="27"/>
      <c r="Y131" s="27"/>
      <c r="Z131" s="27"/>
      <c r="AA131" s="27"/>
      <c r="AB131" s="27"/>
    </row>
    <row r="132" spans="2:28" ht="15" customHeight="1">
      <c r="B132" s="27">
        <v>7</v>
      </c>
      <c r="C132">
        <v>648</v>
      </c>
      <c r="D132"/>
      <c r="E132" s="27"/>
      <c r="F132" s="27"/>
      <c r="G132" s="27"/>
      <c r="H132" s="27"/>
      <c r="I132" s="27">
        <f t="shared" si="37"/>
        <v>648</v>
      </c>
      <c r="K132" s="27">
        <v>7</v>
      </c>
      <c r="L132">
        <v>340.77932098765399</v>
      </c>
      <c r="M132"/>
      <c r="O132" s="27"/>
      <c r="P132" s="242"/>
      <c r="Q132" s="27"/>
      <c r="R132" s="41">
        <f t="shared" si="38"/>
        <v>340.77932098765399</v>
      </c>
      <c r="S132" s="27"/>
      <c r="T132" s="27"/>
      <c r="U132" s="27"/>
      <c r="V132" s="27"/>
      <c r="W132" s="27"/>
      <c r="X132" s="27"/>
      <c r="Y132" s="27"/>
      <c r="Z132" s="27"/>
      <c r="AA132" s="27"/>
      <c r="AB132" s="27"/>
    </row>
    <row r="133" spans="2:28" ht="15" customHeight="1">
      <c r="B133" s="27">
        <v>8</v>
      </c>
      <c r="C133">
        <v>860</v>
      </c>
      <c r="D133"/>
      <c r="E133" s="27"/>
      <c r="F133" s="27"/>
      <c r="G133" s="27"/>
      <c r="H133" s="27"/>
      <c r="I133" s="27">
        <f t="shared" ref="I133:I143" si="39">SUM(C133:H133)</f>
        <v>860</v>
      </c>
      <c r="K133" s="27">
        <v>8</v>
      </c>
      <c r="L133">
        <v>362.21976744185997</v>
      </c>
      <c r="M133"/>
      <c r="O133" s="27"/>
      <c r="P133" s="242"/>
      <c r="Q133" s="27"/>
      <c r="R133" s="41">
        <f t="shared" si="38"/>
        <v>362.21976744185997</v>
      </c>
      <c r="S133" s="27"/>
      <c r="T133" s="27"/>
      <c r="U133" s="27"/>
      <c r="V133" s="27"/>
      <c r="W133" s="27"/>
      <c r="X133" s="27"/>
      <c r="Y133" s="27"/>
      <c r="Z133" s="27"/>
      <c r="AA133" s="27"/>
      <c r="AB133" s="27"/>
    </row>
    <row r="134" spans="2:28" ht="15" customHeight="1">
      <c r="B134" s="27">
        <v>9</v>
      </c>
      <c r="C134">
        <v>757</v>
      </c>
      <c r="D134"/>
      <c r="E134" s="27"/>
      <c r="F134" s="27"/>
      <c r="G134" s="27"/>
      <c r="H134" s="27"/>
      <c r="I134" s="27">
        <f t="shared" si="39"/>
        <v>757</v>
      </c>
      <c r="K134" s="27">
        <v>9</v>
      </c>
      <c r="L134">
        <v>397.19022457067399</v>
      </c>
      <c r="M134"/>
      <c r="O134" s="27"/>
      <c r="P134" s="242"/>
      <c r="Q134" s="27"/>
      <c r="R134" s="41">
        <f t="shared" si="38"/>
        <v>397.19022457067405</v>
      </c>
      <c r="S134" s="27"/>
      <c r="T134" s="27"/>
      <c r="U134" s="27"/>
      <c r="V134" s="27"/>
      <c r="W134" s="27"/>
      <c r="X134" s="27"/>
      <c r="Y134" s="27"/>
      <c r="Z134" s="27"/>
      <c r="AA134" s="27"/>
      <c r="AB134" s="27"/>
    </row>
    <row r="135" spans="2:28" ht="15" customHeight="1">
      <c r="B135" s="27">
        <v>10</v>
      </c>
      <c r="C135">
        <v>680</v>
      </c>
      <c r="D135"/>
      <c r="E135" s="27"/>
      <c r="F135" s="27"/>
      <c r="G135" s="27"/>
      <c r="H135" s="27"/>
      <c r="I135" s="27">
        <f t="shared" si="39"/>
        <v>680</v>
      </c>
      <c r="K135" s="27">
        <v>10</v>
      </c>
      <c r="L135">
        <v>409.68235294117602</v>
      </c>
      <c r="M135"/>
      <c r="O135" s="27"/>
      <c r="P135" s="242"/>
      <c r="Q135" s="27"/>
      <c r="R135" s="41">
        <f t="shared" si="38"/>
        <v>409.68235294117602</v>
      </c>
      <c r="S135" s="27"/>
      <c r="T135" s="27"/>
      <c r="U135" s="27"/>
      <c r="V135" s="27"/>
      <c r="W135" s="27"/>
      <c r="X135" s="27"/>
      <c r="Y135" s="27"/>
      <c r="Z135" s="27"/>
      <c r="AA135" s="27"/>
      <c r="AB135" s="27"/>
    </row>
    <row r="136" spans="2:28" ht="15" customHeight="1">
      <c r="B136" s="27">
        <v>11</v>
      </c>
      <c r="C136">
        <v>379</v>
      </c>
      <c r="D136"/>
      <c r="E136" s="27"/>
      <c r="F136" s="27"/>
      <c r="G136" s="27"/>
      <c r="H136" s="27"/>
      <c r="I136" s="27">
        <f t="shared" si="39"/>
        <v>379</v>
      </c>
      <c r="K136" s="27">
        <v>11</v>
      </c>
      <c r="L136">
        <v>433.572559366755</v>
      </c>
      <c r="M136"/>
      <c r="O136" s="27"/>
      <c r="P136" s="242"/>
      <c r="Q136" s="27"/>
      <c r="R136" s="41">
        <f t="shared" si="38"/>
        <v>433.572559366755</v>
      </c>
      <c r="S136" s="27"/>
      <c r="T136" s="27"/>
      <c r="U136" s="27"/>
      <c r="V136" s="27"/>
      <c r="W136" s="27"/>
      <c r="X136" s="27"/>
      <c r="Y136" s="27"/>
      <c r="Z136" s="27"/>
      <c r="AA136" s="27"/>
      <c r="AB136" s="27"/>
    </row>
    <row r="137" spans="2:28" ht="15" customHeight="1">
      <c r="B137" s="27">
        <v>12</v>
      </c>
      <c r="C137">
        <v>145</v>
      </c>
      <c r="D137"/>
      <c r="E137" s="27"/>
      <c r="F137" s="27"/>
      <c r="G137" s="27"/>
      <c r="H137" s="27"/>
      <c r="I137" s="27">
        <f t="shared" si="39"/>
        <v>145</v>
      </c>
      <c r="K137" s="27">
        <v>12</v>
      </c>
      <c r="L137">
        <v>457.82068965517198</v>
      </c>
      <c r="M137"/>
      <c r="O137" s="27"/>
      <c r="P137" s="242"/>
      <c r="Q137" s="27"/>
      <c r="R137" s="41">
        <f t="shared" si="38"/>
        <v>457.82068965517203</v>
      </c>
      <c r="S137" s="27"/>
      <c r="T137" s="27"/>
      <c r="U137" s="27"/>
      <c r="V137" s="27"/>
      <c r="W137" s="27"/>
      <c r="X137" s="27"/>
      <c r="Y137" s="27"/>
      <c r="Z137" s="27"/>
      <c r="AA137" s="27"/>
      <c r="AB137" s="27"/>
    </row>
    <row r="138" spans="2:28" ht="15" customHeight="1">
      <c r="B138" s="27">
        <v>13</v>
      </c>
      <c r="C138">
        <v>39</v>
      </c>
      <c r="D138"/>
      <c r="E138" s="27"/>
      <c r="F138" s="27"/>
      <c r="G138" s="27"/>
      <c r="H138" s="27"/>
      <c r="I138" s="27">
        <f t="shared" si="39"/>
        <v>39</v>
      </c>
      <c r="K138" s="27">
        <v>13</v>
      </c>
      <c r="L138">
        <v>469.87179487179498</v>
      </c>
      <c r="M138"/>
      <c r="O138" s="27"/>
      <c r="P138" s="242"/>
      <c r="Q138" s="27"/>
      <c r="R138" s="41">
        <f t="shared" si="38"/>
        <v>469.87179487179498</v>
      </c>
      <c r="S138" s="27"/>
      <c r="T138" s="27"/>
      <c r="U138" s="27"/>
      <c r="V138" s="27"/>
      <c r="W138" s="27"/>
      <c r="X138" s="27"/>
      <c r="Y138" s="27"/>
      <c r="Z138" s="27"/>
      <c r="AA138" s="27"/>
      <c r="AB138" s="27"/>
    </row>
    <row r="139" spans="2:28" ht="15" customHeight="1">
      <c r="B139" s="27">
        <v>14</v>
      </c>
      <c r="C139">
        <v>17</v>
      </c>
      <c r="D139"/>
      <c r="E139" s="27"/>
      <c r="F139" s="27"/>
      <c r="G139" s="27"/>
      <c r="H139" s="27"/>
      <c r="I139" s="27">
        <f t="shared" si="39"/>
        <v>17</v>
      </c>
      <c r="K139" s="27">
        <v>14</v>
      </c>
      <c r="L139">
        <v>480.41176470588198</v>
      </c>
      <c r="M139"/>
      <c r="O139" s="27"/>
      <c r="P139" s="27"/>
      <c r="Q139" s="27"/>
      <c r="R139" s="41">
        <f t="shared" si="38"/>
        <v>480.41176470588198</v>
      </c>
      <c r="S139" s="27"/>
      <c r="T139" s="27"/>
      <c r="U139" s="27"/>
      <c r="V139" s="27"/>
      <c r="W139" s="27"/>
      <c r="X139" s="27"/>
      <c r="Y139" s="27"/>
      <c r="Z139" s="27"/>
      <c r="AA139" s="27"/>
      <c r="AB139" s="27"/>
    </row>
    <row r="140" spans="2:28" ht="15" customHeight="1">
      <c r="B140" s="27">
        <v>15</v>
      </c>
      <c r="C140">
        <v>4</v>
      </c>
      <c r="D140"/>
      <c r="E140" s="27"/>
      <c r="F140" s="27"/>
      <c r="G140" s="27"/>
      <c r="H140" s="27"/>
      <c r="I140" s="27">
        <f t="shared" si="39"/>
        <v>4</v>
      </c>
      <c r="K140" s="27">
        <v>15</v>
      </c>
      <c r="L140">
        <v>529.25</v>
      </c>
      <c r="M140"/>
      <c r="O140" s="27"/>
      <c r="P140" s="27"/>
      <c r="Q140" s="27"/>
      <c r="R140" s="41">
        <f t="shared" si="38"/>
        <v>529.25</v>
      </c>
      <c r="S140" s="27"/>
      <c r="T140" s="27"/>
      <c r="U140" s="27"/>
      <c r="V140" s="27"/>
      <c r="W140" s="27"/>
      <c r="X140" s="27"/>
      <c r="Y140" s="27"/>
      <c r="Z140" s="27"/>
      <c r="AA140" s="27"/>
      <c r="AB140" s="27"/>
    </row>
    <row r="141" spans="2:28" ht="15" customHeight="1">
      <c r="B141" s="27">
        <v>16</v>
      </c>
      <c r="C141">
        <v>2</v>
      </c>
      <c r="D141"/>
      <c r="E141" s="27"/>
      <c r="F141" s="27"/>
      <c r="G141" s="27"/>
      <c r="H141" s="27"/>
      <c r="I141" s="27">
        <f t="shared" si="39"/>
        <v>2</v>
      </c>
      <c r="K141" s="27">
        <v>16</v>
      </c>
      <c r="L141">
        <v>676</v>
      </c>
      <c r="M141"/>
      <c r="O141" s="27"/>
      <c r="P141" s="27"/>
      <c r="Q141" s="27"/>
      <c r="R141" s="41">
        <f t="shared" si="38"/>
        <v>676</v>
      </c>
      <c r="S141" s="27"/>
      <c r="T141" s="27"/>
      <c r="U141" s="27"/>
      <c r="V141" s="27"/>
      <c r="W141" s="27"/>
      <c r="X141" s="27"/>
      <c r="Y141" s="27"/>
      <c r="Z141" s="27"/>
      <c r="AA141" s="27"/>
      <c r="AB141" s="27"/>
    </row>
    <row r="142" spans="2:28" ht="15" customHeight="1">
      <c r="B142" s="27">
        <v>17</v>
      </c>
      <c r="C142">
        <v>1</v>
      </c>
      <c r="D142"/>
      <c r="E142" s="27"/>
      <c r="F142" s="27"/>
      <c r="G142" s="27"/>
      <c r="H142" s="27"/>
      <c r="I142" s="27">
        <f t="shared" si="39"/>
        <v>1</v>
      </c>
      <c r="K142" s="27">
        <v>17</v>
      </c>
      <c r="L142">
        <v>570</v>
      </c>
      <c r="M142"/>
      <c r="O142" s="27"/>
      <c r="P142" s="27"/>
      <c r="Q142" s="27"/>
      <c r="R142" s="41">
        <f t="shared" si="38"/>
        <v>570</v>
      </c>
      <c r="S142" s="27"/>
    </row>
    <row r="143" spans="2:28" ht="15" customHeight="1">
      <c r="B143" s="27">
        <v>18</v>
      </c>
      <c r="C143"/>
      <c r="D143"/>
      <c r="E143" s="27"/>
      <c r="F143" s="27"/>
      <c r="G143" s="27"/>
      <c r="H143" s="27"/>
      <c r="I143" s="27">
        <f t="shared" si="39"/>
        <v>0</v>
      </c>
      <c r="K143" s="27">
        <v>18</v>
      </c>
      <c r="L143" s="27"/>
      <c r="M143"/>
      <c r="O143" s="27"/>
      <c r="P143" s="27"/>
      <c r="Q143" s="27"/>
      <c r="R143" s="41">
        <f t="shared" si="38"/>
        <v>0</v>
      </c>
      <c r="S143" s="27"/>
    </row>
    <row r="144" spans="2:28" ht="15" customHeight="1">
      <c r="B144" s="27">
        <v>19</v>
      </c>
      <c r="C144"/>
      <c r="D144"/>
      <c r="E144" s="27"/>
      <c r="F144" s="27"/>
      <c r="G144" s="27"/>
      <c r="H144" s="27"/>
      <c r="I144" s="27"/>
      <c r="K144" s="27">
        <v>19</v>
      </c>
      <c r="L144" s="27"/>
      <c r="M144"/>
      <c r="O144" s="27"/>
      <c r="P144" s="27"/>
      <c r="Q144" s="27"/>
      <c r="R144" s="41">
        <f t="shared" si="38"/>
        <v>0</v>
      </c>
      <c r="S144" s="27"/>
      <c r="T144" s="27"/>
      <c r="U144" s="27"/>
      <c r="V144" s="27"/>
      <c r="W144" s="27"/>
      <c r="X144" s="27"/>
      <c r="Y144" s="27"/>
      <c r="Z144" s="27"/>
      <c r="AA144" s="27"/>
      <c r="AB144" s="27"/>
    </row>
    <row r="145" spans="2:28" ht="15" customHeight="1">
      <c r="B145" s="81" t="s">
        <v>7</v>
      </c>
      <c r="C145" s="82">
        <f>SUM(C126:C144)</f>
        <v>4227</v>
      </c>
      <c r="D145" s="82">
        <f>SUM(D126:D144)</f>
        <v>0</v>
      </c>
      <c r="E145" s="82">
        <f>SUM(E126:E144)</f>
        <v>0</v>
      </c>
      <c r="F145" s="82"/>
      <c r="G145" s="82"/>
      <c r="H145" s="82"/>
      <c r="I145" s="82">
        <f>SUM(I126:I144)</f>
        <v>4227</v>
      </c>
      <c r="K145" s="81" t="s">
        <v>7</v>
      </c>
      <c r="L145" s="184">
        <f>SUM(L126:L144)</f>
        <v>6074.5297434801432</v>
      </c>
      <c r="M145" s="184">
        <f>SUM(M126:M144)</f>
        <v>0</v>
      </c>
      <c r="N145" s="184">
        <f>SUM(N126:N144)</f>
        <v>0</v>
      </c>
      <c r="O145" s="184">
        <f>SUM(N126:N144)</f>
        <v>0</v>
      </c>
      <c r="P145" s="82"/>
      <c r="Q145" s="82"/>
      <c r="R145" s="80"/>
      <c r="S145" s="27"/>
    </row>
    <row r="146" spans="2:28" ht="15" customHeight="1"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58"/>
      <c r="T146" s="27"/>
      <c r="U146" s="27"/>
      <c r="V146" s="27"/>
      <c r="W146" s="27"/>
      <c r="X146" s="27"/>
      <c r="Y146" s="27"/>
      <c r="Z146" s="27"/>
      <c r="AA146" s="27"/>
      <c r="AB146" s="27"/>
    </row>
    <row r="149" spans="2:28" ht="15" customHeight="1">
      <c r="B149" s="423" t="s">
        <v>23</v>
      </c>
      <c r="C149" s="423"/>
      <c r="D149" s="423"/>
      <c r="E149" s="423"/>
      <c r="F149" s="423"/>
      <c r="G149" s="423"/>
      <c r="H149" s="423"/>
      <c r="I149" s="423"/>
      <c r="J149" s="72"/>
      <c r="K149" s="350" t="s">
        <v>22</v>
      </c>
      <c r="L149" s="422" t="s">
        <v>22</v>
      </c>
      <c r="M149" s="422"/>
      <c r="N149" s="422"/>
      <c r="O149" s="422"/>
      <c r="P149" s="422"/>
      <c r="Q149" s="422"/>
      <c r="R149" s="422"/>
      <c r="S149" s="422"/>
    </row>
    <row r="150" spans="2:28" ht="15" customHeight="1">
      <c r="B150" s="223" t="s">
        <v>34</v>
      </c>
      <c r="C150" s="227" t="s">
        <v>119</v>
      </c>
      <c r="D150" s="229"/>
      <c r="E150" s="231"/>
      <c r="F150" s="231"/>
      <c r="G150" s="222" t="s">
        <v>33</v>
      </c>
      <c r="H150" s="228">
        <v>872</v>
      </c>
      <c r="I150" s="231"/>
      <c r="J150" s="72"/>
      <c r="K150" s="88"/>
      <c r="L150" s="88"/>
      <c r="M150" s="88"/>
      <c r="N150" s="88"/>
      <c r="O150" s="88"/>
      <c r="P150" s="88"/>
      <c r="Q150" s="88"/>
      <c r="R150" s="88"/>
      <c r="S150" s="88"/>
      <c r="T150" s="27"/>
      <c r="U150" s="27"/>
      <c r="V150" s="27"/>
      <c r="W150" s="27"/>
      <c r="X150" s="27"/>
      <c r="Y150" s="27"/>
      <c r="Z150" s="27"/>
      <c r="AA150" s="27"/>
      <c r="AB150" s="27"/>
    </row>
    <row r="151" spans="2:28" ht="15" customHeight="1">
      <c r="B151" s="224"/>
      <c r="C151" s="224"/>
      <c r="D151" s="224"/>
      <c r="E151" s="224"/>
      <c r="F151" s="224"/>
      <c r="G151" s="224"/>
      <c r="H151" s="224"/>
      <c r="I151" s="224"/>
      <c r="J151" s="73"/>
      <c r="K151" s="77"/>
      <c r="L151" s="77"/>
      <c r="M151" s="77"/>
      <c r="N151" s="77"/>
      <c r="O151" s="78"/>
      <c r="P151" s="79"/>
      <c r="Q151" s="79"/>
      <c r="R151" s="79"/>
      <c r="S151" s="79"/>
      <c r="T151" s="27"/>
      <c r="U151" s="27"/>
      <c r="V151" s="27"/>
      <c r="W151" s="27"/>
      <c r="X151" s="27"/>
      <c r="Y151" s="27"/>
      <c r="Z151" s="27"/>
      <c r="AA151" s="27"/>
      <c r="AB151" s="27"/>
    </row>
    <row r="152" spans="2:28" ht="15" customHeight="1">
      <c r="B152" s="73"/>
      <c r="C152" s="421" t="s">
        <v>26</v>
      </c>
      <c r="D152" s="421"/>
      <c r="E152" s="421"/>
      <c r="F152" s="421"/>
      <c r="G152" s="421"/>
      <c r="H152" s="421"/>
      <c r="I152" s="73"/>
      <c r="J152" s="73"/>
      <c r="K152" s="73"/>
      <c r="L152" s="73"/>
      <c r="M152" s="421" t="s">
        <v>19</v>
      </c>
      <c r="N152" s="421"/>
      <c r="O152" s="421"/>
      <c r="P152" s="421"/>
      <c r="Q152" s="421"/>
      <c r="R152" s="421"/>
      <c r="S152" s="73"/>
      <c r="T152" s="27"/>
      <c r="U152" s="27"/>
      <c r="V152" s="27"/>
      <c r="W152" s="27"/>
      <c r="X152" s="27"/>
      <c r="Y152" s="27"/>
      <c r="Z152" s="27"/>
      <c r="AA152" s="27"/>
      <c r="AB152" s="27"/>
    </row>
    <row r="153" spans="2:28" ht="15" customHeight="1">
      <c r="B153" s="75" t="s">
        <v>3</v>
      </c>
      <c r="C153" s="92" t="s">
        <v>74</v>
      </c>
      <c r="D153" s="92" t="s">
        <v>75</v>
      </c>
      <c r="E153" s="92" t="s">
        <v>58</v>
      </c>
      <c r="F153" s="92" t="s">
        <v>58</v>
      </c>
      <c r="G153" s="92" t="s">
        <v>58</v>
      </c>
      <c r="H153" s="92" t="s">
        <v>58</v>
      </c>
      <c r="I153" s="75" t="s">
        <v>12</v>
      </c>
      <c r="J153" s="73"/>
      <c r="K153" s="75" t="s">
        <v>3</v>
      </c>
      <c r="L153" s="302" t="str">
        <f t="shared" ref="L153:Q153" si="40">C153</f>
        <v>Grp 1</v>
      </c>
      <c r="M153" s="302" t="str">
        <f t="shared" si="40"/>
        <v>Grp 2</v>
      </c>
      <c r="N153" s="302" t="str">
        <f t="shared" si="40"/>
        <v>NA</v>
      </c>
      <c r="O153" s="302" t="str">
        <f t="shared" si="40"/>
        <v>NA</v>
      </c>
      <c r="P153" s="302" t="str">
        <f t="shared" si="40"/>
        <v>NA</v>
      </c>
      <c r="Q153" s="302" t="str">
        <f t="shared" si="40"/>
        <v>NA</v>
      </c>
      <c r="R153" s="75" t="s">
        <v>7</v>
      </c>
      <c r="S153" s="27"/>
      <c r="T153" s="27"/>
      <c r="U153" s="27"/>
      <c r="V153" s="27"/>
      <c r="W153" s="27"/>
      <c r="X153" s="27"/>
      <c r="Y153" s="27"/>
      <c r="Z153" s="27"/>
      <c r="AA153" s="27"/>
      <c r="AB153" s="27"/>
    </row>
    <row r="154" spans="2:28" ht="15" customHeight="1">
      <c r="B154" s="27">
        <v>1</v>
      </c>
      <c r="C154" s="59"/>
      <c r="D154" s="59"/>
      <c r="E154" s="27"/>
      <c r="F154" s="27"/>
      <c r="G154" s="27"/>
      <c r="H154" s="27"/>
      <c r="I154" s="27">
        <f t="shared" ref="I154:I160" si="41">SUM(C154:H154)</f>
        <v>0</v>
      </c>
      <c r="K154" s="27">
        <v>1</v>
      </c>
      <c r="L154" s="27"/>
      <c r="M154" s="118"/>
      <c r="N154" s="118"/>
      <c r="O154" s="27"/>
      <c r="P154" s="27"/>
      <c r="Q154" s="27"/>
      <c r="R154" s="41">
        <f>IF(I154=0,0,(C154*L154+D154*M154+E154*N154+F154*O154+G154*P154+H154*Q154)/I154)</f>
        <v>0</v>
      </c>
      <c r="S154" s="27"/>
      <c r="T154" s="27"/>
      <c r="U154" s="27"/>
      <c r="V154" s="27"/>
      <c r="W154" s="27"/>
      <c r="X154" s="27"/>
      <c r="Y154" s="27"/>
      <c r="Z154" s="27"/>
      <c r="AA154" s="27"/>
      <c r="AB154" s="27"/>
    </row>
    <row r="155" spans="2:28" ht="15" customHeight="1">
      <c r="B155" s="27">
        <v>2</v>
      </c>
      <c r="C155" s="331"/>
      <c r="D155" s="59"/>
      <c r="E155" s="27"/>
      <c r="F155" s="27"/>
      <c r="G155" s="27"/>
      <c r="H155" s="27"/>
      <c r="I155" s="27">
        <f t="shared" si="41"/>
        <v>0</v>
      </c>
      <c r="K155" s="27">
        <v>2</v>
      </c>
      <c r="L155" s="27"/>
      <c r="M155" s="118"/>
      <c r="N155" s="118"/>
      <c r="O155" s="27"/>
      <c r="P155" s="27"/>
      <c r="Q155" s="27"/>
      <c r="R155" s="41">
        <f t="shared" ref="R155:R172" si="42">IF(I155=0,0,(C155*L155+D155*M155+E155*N155+F155*O155+G155*P155+H155*Q155)/I155)</f>
        <v>0</v>
      </c>
      <c r="S155" s="27"/>
      <c r="T155" s="27"/>
      <c r="U155" s="27"/>
      <c r="V155" s="27"/>
      <c r="W155" s="27"/>
      <c r="X155" s="27"/>
      <c r="Y155" s="27"/>
      <c r="Z155" s="27"/>
      <c r="AA155" s="27"/>
      <c r="AB155" s="27"/>
    </row>
    <row r="156" spans="2:28" ht="15" customHeight="1">
      <c r="B156" s="27">
        <v>3</v>
      </c>
      <c r="C156"/>
      <c r="D156"/>
      <c r="E156" s="27"/>
      <c r="F156" s="27"/>
      <c r="G156" s="27"/>
      <c r="H156" s="27"/>
      <c r="I156" s="27">
        <f t="shared" si="41"/>
        <v>0</v>
      </c>
      <c r="K156" s="27">
        <v>3</v>
      </c>
      <c r="L156" s="27"/>
      <c r="M156"/>
      <c r="O156" s="27"/>
      <c r="P156" s="27"/>
      <c r="Q156" s="27"/>
      <c r="R156" s="41">
        <f t="shared" si="42"/>
        <v>0</v>
      </c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 spans="2:28" ht="15" customHeight="1">
      <c r="B157" s="27">
        <v>4</v>
      </c>
      <c r="C157">
        <v>1</v>
      </c>
      <c r="D157"/>
      <c r="E157" s="27"/>
      <c r="F157" s="27"/>
      <c r="G157" s="27"/>
      <c r="H157" s="27"/>
      <c r="I157" s="27">
        <f t="shared" si="41"/>
        <v>1</v>
      </c>
      <c r="K157" s="27">
        <v>4</v>
      </c>
      <c r="L157">
        <v>178</v>
      </c>
      <c r="M157"/>
      <c r="O157" s="27"/>
      <c r="P157" s="242"/>
      <c r="Q157" s="27"/>
      <c r="R157" s="41">
        <f t="shared" si="42"/>
        <v>178</v>
      </c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 spans="2:28" ht="15" customHeight="1">
      <c r="B158" s="27">
        <v>5</v>
      </c>
      <c r="C158">
        <v>2</v>
      </c>
      <c r="D158"/>
      <c r="E158" s="27"/>
      <c r="F158" s="27"/>
      <c r="G158" s="27"/>
      <c r="H158" s="27"/>
      <c r="I158" s="27">
        <f t="shared" si="41"/>
        <v>2</v>
      </c>
      <c r="K158" s="27">
        <v>5</v>
      </c>
      <c r="L158">
        <v>354.5</v>
      </c>
      <c r="M158"/>
      <c r="O158" s="27"/>
      <c r="P158" s="242"/>
      <c r="Q158" s="27"/>
      <c r="R158" s="41">
        <f>IF(I158=0,0,(C158*L158+D158*M158+E158*N158+F158*O158+G158*P158+H158*Q158)/I158)</f>
        <v>354.5</v>
      </c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 spans="2:28" ht="15" customHeight="1">
      <c r="B159" s="27">
        <v>6</v>
      </c>
      <c r="C159">
        <v>24</v>
      </c>
      <c r="D159"/>
      <c r="E159" s="27"/>
      <c r="F159" s="27"/>
      <c r="G159" s="27"/>
      <c r="H159" s="27"/>
      <c r="I159" s="27">
        <f t="shared" si="41"/>
        <v>24</v>
      </c>
      <c r="K159" s="27">
        <v>6</v>
      </c>
      <c r="L159">
        <v>388.75</v>
      </c>
      <c r="M159"/>
      <c r="O159" s="27"/>
      <c r="P159" s="242"/>
      <c r="Q159" s="27"/>
      <c r="R159" s="41">
        <f t="shared" si="42"/>
        <v>388.75</v>
      </c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 spans="2:28" ht="15" customHeight="1">
      <c r="B160" s="27">
        <v>7</v>
      </c>
      <c r="C160">
        <v>89</v>
      </c>
      <c r="D160"/>
      <c r="E160" s="27"/>
      <c r="F160" s="27"/>
      <c r="G160" s="27"/>
      <c r="H160" s="27"/>
      <c r="I160" s="27">
        <f t="shared" si="41"/>
        <v>89</v>
      </c>
      <c r="K160" s="27">
        <v>7</v>
      </c>
      <c r="L160">
        <v>403.56179775280901</v>
      </c>
      <c r="M160"/>
      <c r="O160" s="27"/>
      <c r="P160" s="242"/>
      <c r="Q160" s="27"/>
      <c r="R160" s="41">
        <f t="shared" si="42"/>
        <v>403.56179775280901</v>
      </c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 spans="2:28" ht="15" customHeight="1">
      <c r="B161" s="27">
        <v>8</v>
      </c>
      <c r="C161">
        <v>168</v>
      </c>
      <c r="D161"/>
      <c r="E161" s="27"/>
      <c r="F161" s="27"/>
      <c r="G161" s="27"/>
      <c r="H161" s="27"/>
      <c r="I161" s="27">
        <f t="shared" ref="I161:I171" si="43">SUM(C161:H161)</f>
        <v>168</v>
      </c>
      <c r="K161" s="27">
        <v>8</v>
      </c>
      <c r="L161">
        <v>417.22023809523802</v>
      </c>
      <c r="M161"/>
      <c r="O161" s="27"/>
      <c r="P161" s="242"/>
      <c r="Q161" s="27"/>
      <c r="R161" s="41">
        <f t="shared" si="42"/>
        <v>417.22023809523802</v>
      </c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 spans="2:28" ht="15" customHeight="1">
      <c r="B162" s="27">
        <v>9</v>
      </c>
      <c r="C162">
        <v>163</v>
      </c>
      <c r="D162"/>
      <c r="E162" s="27"/>
      <c r="F162" s="27"/>
      <c r="G162" s="27"/>
      <c r="H162" s="27"/>
      <c r="I162" s="27">
        <f t="shared" si="43"/>
        <v>163</v>
      </c>
      <c r="K162" s="27">
        <v>9</v>
      </c>
      <c r="L162">
        <v>439.85889570552098</v>
      </c>
      <c r="M162"/>
      <c r="O162" s="27"/>
      <c r="P162" s="242"/>
      <c r="Q162" s="27"/>
      <c r="R162" s="41">
        <f t="shared" si="42"/>
        <v>439.85889570552092</v>
      </c>
      <c r="S162" s="27"/>
      <c r="T162" s="27"/>
      <c r="U162" s="27"/>
      <c r="V162" s="27"/>
      <c r="W162" s="27"/>
      <c r="X162" s="27"/>
      <c r="Y162" s="27"/>
      <c r="Z162" s="27"/>
      <c r="AA162" s="27"/>
      <c r="AB162" s="27"/>
    </row>
    <row r="163" spans="2:28" ht="15" customHeight="1">
      <c r="B163" s="27">
        <v>10</v>
      </c>
      <c r="C163">
        <v>147</v>
      </c>
      <c r="D163"/>
      <c r="E163" s="27"/>
      <c r="F163" s="27"/>
      <c r="G163" s="27"/>
      <c r="H163" s="27"/>
      <c r="I163" s="27">
        <f t="shared" si="43"/>
        <v>147</v>
      </c>
      <c r="K163" s="27">
        <v>10</v>
      </c>
      <c r="L163">
        <v>455.857142857143</v>
      </c>
      <c r="M163"/>
      <c r="O163" s="27"/>
      <c r="P163" s="242"/>
      <c r="Q163" s="27"/>
      <c r="R163" s="41">
        <f t="shared" si="42"/>
        <v>455.85714285714295</v>
      </c>
      <c r="S163" s="27"/>
      <c r="T163" s="27"/>
      <c r="U163" s="27"/>
      <c r="V163" s="27"/>
      <c r="W163" s="27"/>
      <c r="X163" s="27"/>
      <c r="Y163" s="27"/>
      <c r="Z163" s="27"/>
      <c r="AA163" s="27"/>
      <c r="AB163" s="27"/>
    </row>
    <row r="164" spans="2:28" ht="15" customHeight="1">
      <c r="B164" s="27">
        <v>11</v>
      </c>
      <c r="C164">
        <v>101</v>
      </c>
      <c r="D164"/>
      <c r="E164" s="27"/>
      <c r="F164" s="27"/>
      <c r="G164" s="27"/>
      <c r="H164" s="27"/>
      <c r="I164" s="27">
        <f t="shared" si="43"/>
        <v>101</v>
      </c>
      <c r="K164" s="27">
        <v>11</v>
      </c>
      <c r="L164">
        <v>467.38613861386102</v>
      </c>
      <c r="M164"/>
      <c r="O164" s="27"/>
      <c r="P164" s="242"/>
      <c r="Q164" s="27"/>
      <c r="R164" s="41">
        <f t="shared" si="42"/>
        <v>467.38613861386102</v>
      </c>
      <c r="S164" s="27"/>
      <c r="T164" s="27"/>
      <c r="U164" s="27"/>
      <c r="V164" s="27"/>
      <c r="W164" s="27"/>
      <c r="X164" s="27"/>
      <c r="Y164" s="27"/>
      <c r="Z164" s="27"/>
      <c r="AA164" s="27"/>
      <c r="AB164" s="27"/>
    </row>
    <row r="165" spans="2:28" ht="15" customHeight="1">
      <c r="B165" s="27">
        <v>12</v>
      </c>
      <c r="C165">
        <v>48</v>
      </c>
      <c r="D165"/>
      <c r="E165" s="27"/>
      <c r="F165" s="27"/>
      <c r="G165" s="27"/>
      <c r="H165" s="27"/>
      <c r="I165" s="27">
        <f t="shared" si="43"/>
        <v>48</v>
      </c>
      <c r="K165" s="27">
        <v>12</v>
      </c>
      <c r="L165">
        <v>474.4375</v>
      </c>
      <c r="M165"/>
      <c r="O165" s="27"/>
      <c r="P165" s="242"/>
      <c r="Q165" s="27"/>
      <c r="R165" s="41">
        <f t="shared" si="42"/>
        <v>474.4375</v>
      </c>
      <c r="S165" s="27"/>
      <c r="T165" s="27"/>
      <c r="U165" s="27"/>
      <c r="V165" s="27"/>
      <c r="W165" s="27"/>
      <c r="X165" s="27"/>
      <c r="Y165" s="27"/>
      <c r="Z165" s="27"/>
      <c r="AA165" s="27"/>
      <c r="AB165" s="27"/>
    </row>
    <row r="166" spans="2:28" ht="15" customHeight="1">
      <c r="B166" s="27">
        <v>13</v>
      </c>
      <c r="C166">
        <v>11</v>
      </c>
      <c r="D166"/>
      <c r="E166" s="27"/>
      <c r="F166" s="27"/>
      <c r="G166" s="27"/>
      <c r="H166" s="27"/>
      <c r="I166" s="27">
        <f t="shared" si="43"/>
        <v>11</v>
      </c>
      <c r="K166" s="27">
        <v>13</v>
      </c>
      <c r="L166">
        <v>502.09090909090901</v>
      </c>
      <c r="M166"/>
      <c r="O166" s="27"/>
      <c r="P166" s="242"/>
      <c r="Q166" s="27"/>
      <c r="R166" s="41">
        <f t="shared" si="42"/>
        <v>502.09090909090901</v>
      </c>
      <c r="S166" s="27"/>
      <c r="T166" s="27"/>
      <c r="U166" s="27"/>
      <c r="V166" s="27"/>
      <c r="W166" s="27"/>
      <c r="X166" s="27"/>
      <c r="Y166" s="27"/>
      <c r="Z166" s="27"/>
      <c r="AA166" s="27"/>
      <c r="AB166" s="27"/>
    </row>
    <row r="167" spans="2:28" ht="15" customHeight="1">
      <c r="B167" s="27">
        <v>14</v>
      </c>
      <c r="C167">
        <v>5</v>
      </c>
      <c r="D167"/>
      <c r="E167" s="27"/>
      <c r="F167" s="27"/>
      <c r="G167" s="27"/>
      <c r="H167" s="27"/>
      <c r="I167" s="27">
        <f t="shared" si="43"/>
        <v>5</v>
      </c>
      <c r="K167" s="27">
        <v>14</v>
      </c>
      <c r="L167">
        <v>511.6</v>
      </c>
      <c r="M167"/>
      <c r="O167" s="27"/>
      <c r="P167" s="27"/>
      <c r="Q167" s="27"/>
      <c r="R167" s="41">
        <f t="shared" si="42"/>
        <v>511.6</v>
      </c>
      <c r="S167" s="27"/>
      <c r="T167" s="27"/>
      <c r="U167" s="27"/>
      <c r="V167" s="27"/>
      <c r="W167" s="27"/>
      <c r="X167" s="27"/>
      <c r="Y167" s="27"/>
      <c r="Z167" s="27"/>
      <c r="AA167" s="27"/>
      <c r="AB167" s="27"/>
    </row>
    <row r="168" spans="2:28" ht="15" customHeight="1">
      <c r="B168" s="27">
        <v>15</v>
      </c>
      <c r="C168">
        <v>4</v>
      </c>
      <c r="D168"/>
      <c r="E168" s="27"/>
      <c r="F168" s="27"/>
      <c r="G168" s="27"/>
      <c r="H168" s="27"/>
      <c r="I168" s="27">
        <f t="shared" si="43"/>
        <v>4</v>
      </c>
      <c r="K168" s="27">
        <v>15</v>
      </c>
      <c r="L168">
        <v>630</v>
      </c>
      <c r="M168"/>
      <c r="O168" s="27"/>
      <c r="P168" s="27"/>
      <c r="Q168" s="27"/>
      <c r="R168" s="41">
        <f t="shared" si="42"/>
        <v>630</v>
      </c>
      <c r="S168" s="27"/>
      <c r="T168" s="27"/>
      <c r="U168" s="27"/>
      <c r="V168" s="27"/>
      <c r="W168" s="27"/>
      <c r="X168" s="27"/>
      <c r="Y168" s="27"/>
      <c r="Z168" s="27"/>
      <c r="AA168" s="27"/>
      <c r="AB168" s="27"/>
    </row>
    <row r="169" spans="2:28" ht="15" customHeight="1">
      <c r="B169" s="27">
        <v>16</v>
      </c>
      <c r="C169"/>
      <c r="D169"/>
      <c r="E169" s="27"/>
      <c r="F169" s="27"/>
      <c r="G169" s="27"/>
      <c r="H169" s="27"/>
      <c r="I169" s="27">
        <f t="shared" si="43"/>
        <v>0</v>
      </c>
      <c r="K169" s="27">
        <v>16</v>
      </c>
      <c r="L169" s="27"/>
      <c r="M169"/>
      <c r="O169" s="27"/>
      <c r="P169" s="27"/>
      <c r="Q169" s="27"/>
      <c r="R169" s="41">
        <f t="shared" si="42"/>
        <v>0</v>
      </c>
      <c r="S169" s="27"/>
    </row>
    <row r="170" spans="2:28" ht="15" customHeight="1">
      <c r="B170" s="27">
        <v>17</v>
      </c>
      <c r="C170"/>
      <c r="D170"/>
      <c r="E170" s="27"/>
      <c r="F170" s="27"/>
      <c r="G170" s="27"/>
      <c r="H170" s="27"/>
      <c r="I170" s="27">
        <f t="shared" si="43"/>
        <v>0</v>
      </c>
      <c r="K170" s="27">
        <v>17</v>
      </c>
      <c r="L170" s="27"/>
      <c r="M170"/>
      <c r="O170" s="27"/>
      <c r="P170" s="27"/>
      <c r="Q170" s="27"/>
      <c r="R170" s="41">
        <f t="shared" si="42"/>
        <v>0</v>
      </c>
      <c r="S170" s="27"/>
      <c r="T170" s="27"/>
      <c r="U170" s="27"/>
      <c r="V170" s="27"/>
      <c r="W170" s="27"/>
      <c r="X170" s="27"/>
      <c r="Y170" s="27"/>
      <c r="Z170" s="27"/>
      <c r="AA170" s="27"/>
      <c r="AB170" s="27"/>
    </row>
    <row r="171" spans="2:28" ht="15" customHeight="1">
      <c r="B171" s="27">
        <v>18</v>
      </c>
      <c r="C171"/>
      <c r="D171"/>
      <c r="E171" s="27"/>
      <c r="F171" s="27"/>
      <c r="G171" s="27"/>
      <c r="H171" s="27"/>
      <c r="I171" s="27">
        <f t="shared" si="43"/>
        <v>0</v>
      </c>
      <c r="K171" s="27">
        <v>18</v>
      </c>
      <c r="L171" s="27"/>
      <c r="M171"/>
      <c r="O171" s="27"/>
      <c r="P171" s="27"/>
      <c r="Q171" s="27"/>
      <c r="R171" s="41">
        <f t="shared" si="42"/>
        <v>0</v>
      </c>
      <c r="S171" s="27"/>
    </row>
    <row r="172" spans="2:28" ht="15" customHeight="1">
      <c r="B172" s="27">
        <v>19</v>
      </c>
      <c r="C172"/>
      <c r="D172"/>
      <c r="E172" s="27"/>
      <c r="F172" s="27"/>
      <c r="G172" s="27"/>
      <c r="H172" s="27"/>
      <c r="I172" s="27"/>
      <c r="K172" s="27">
        <v>19</v>
      </c>
      <c r="L172" s="27"/>
      <c r="M172"/>
      <c r="O172" s="27"/>
      <c r="P172" s="27"/>
      <c r="Q172" s="27"/>
      <c r="R172" s="41">
        <f t="shared" si="42"/>
        <v>0</v>
      </c>
      <c r="S172" s="27"/>
    </row>
    <row r="173" spans="2:28" ht="15" customHeight="1">
      <c r="B173" s="81" t="s">
        <v>7</v>
      </c>
      <c r="C173" s="82">
        <f>SUM(C154:C172)</f>
        <v>763</v>
      </c>
      <c r="D173" s="82">
        <f>SUM(D154:D172)</f>
        <v>0</v>
      </c>
      <c r="E173" s="82">
        <f>SUM(E154:E172)</f>
        <v>0</v>
      </c>
      <c r="F173" s="82"/>
      <c r="G173" s="82"/>
      <c r="H173" s="82"/>
      <c r="I173" s="82">
        <f>SUM(I154:I172)</f>
        <v>763</v>
      </c>
      <c r="K173" s="81" t="s">
        <v>7</v>
      </c>
      <c r="L173" s="184">
        <f>SUM(L154:L172)</f>
        <v>5223.2626221154815</v>
      </c>
      <c r="M173" s="184">
        <f>SUM(M154:M172)</f>
        <v>0</v>
      </c>
      <c r="N173" s="184">
        <f>SUM(N154:N172)</f>
        <v>0</v>
      </c>
      <c r="O173" s="184">
        <f>SUM(N154:N172)</f>
        <v>0</v>
      </c>
      <c r="P173" s="82"/>
      <c r="Q173" s="82"/>
      <c r="R173" s="80"/>
      <c r="S173" s="27"/>
    </row>
    <row r="175" spans="2:28" ht="15" customHeight="1"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41"/>
      <c r="T175" s="27"/>
      <c r="U175" s="27"/>
      <c r="V175" s="27"/>
      <c r="W175" s="27"/>
      <c r="X175" s="27"/>
      <c r="Y175" s="27"/>
      <c r="Z175" s="27"/>
      <c r="AA175" s="27"/>
      <c r="AB175" s="27"/>
    </row>
    <row r="176" spans="2:28" ht="15" customHeight="1"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58"/>
      <c r="T176" s="27"/>
      <c r="U176" s="27"/>
      <c r="V176" s="27"/>
      <c r="W176" s="27"/>
      <c r="X176" s="27"/>
      <c r="Y176" s="27"/>
      <c r="Z176" s="27"/>
      <c r="AA176" s="27"/>
      <c r="AB176" s="27"/>
    </row>
    <row r="177" spans="2:28" ht="15" customHeight="1"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58"/>
      <c r="T177" s="27"/>
      <c r="U177" s="27"/>
      <c r="V177" s="27"/>
      <c r="W177" s="27"/>
      <c r="X177" s="27"/>
      <c r="Y177" s="27"/>
      <c r="Z177" s="27"/>
      <c r="AA177" s="27"/>
      <c r="AB177" s="27"/>
    </row>
    <row r="178" spans="2:28" ht="15" customHeight="1"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58"/>
      <c r="T178" s="27"/>
      <c r="U178" s="27"/>
      <c r="V178" s="27"/>
      <c r="W178" s="27"/>
      <c r="X178" s="27"/>
      <c r="Y178" s="27"/>
      <c r="Z178" s="27"/>
      <c r="AA178" s="27"/>
      <c r="AB178" s="27"/>
    </row>
    <row r="179" spans="2:28" ht="15" customHeight="1"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58"/>
      <c r="T179" s="27"/>
      <c r="U179" s="27"/>
      <c r="V179" s="27"/>
      <c r="W179" s="27"/>
      <c r="X179" s="27"/>
      <c r="Y179" s="27"/>
      <c r="Z179" s="27"/>
      <c r="AA179" s="27"/>
      <c r="AB179" s="27"/>
    </row>
    <row r="180" spans="2:28" ht="15" customHeight="1"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58"/>
      <c r="T180" s="27"/>
      <c r="U180" s="27"/>
      <c r="V180" s="27"/>
      <c r="W180" s="27"/>
      <c r="X180" s="27"/>
      <c r="Y180" s="27"/>
      <c r="Z180" s="27"/>
      <c r="AA180" s="27"/>
      <c r="AB180" s="27"/>
    </row>
    <row r="181" spans="2:28" ht="15" customHeight="1"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58"/>
      <c r="T181" s="27"/>
      <c r="U181" s="27"/>
      <c r="V181" s="27"/>
      <c r="W181" s="27"/>
      <c r="X181" s="27"/>
      <c r="Y181" s="27"/>
      <c r="Z181" s="27"/>
      <c r="AA181" s="27"/>
      <c r="AB181" s="27"/>
    </row>
    <row r="182" spans="2:28" ht="15" customHeight="1"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58"/>
      <c r="T182" s="27"/>
      <c r="U182" s="27"/>
      <c r="V182" s="27"/>
      <c r="W182" s="27"/>
      <c r="X182" s="27"/>
      <c r="Y182" s="27"/>
      <c r="Z182" s="27"/>
      <c r="AA182" s="27"/>
      <c r="AB182" s="27"/>
    </row>
    <row r="183" spans="2:28" ht="15" customHeight="1"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58"/>
      <c r="T183" s="27"/>
      <c r="U183" s="27"/>
      <c r="V183" s="27"/>
      <c r="W183" s="27"/>
      <c r="X183" s="27"/>
      <c r="Y183" s="27"/>
      <c r="Z183" s="27"/>
      <c r="AA183" s="27"/>
      <c r="AB183" s="27"/>
    </row>
    <row r="184" spans="2:28" ht="15" customHeight="1"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58"/>
      <c r="T184" s="27"/>
      <c r="U184" s="27"/>
      <c r="V184" s="27"/>
      <c r="W184" s="27"/>
      <c r="X184" s="27"/>
      <c r="Y184" s="27"/>
      <c r="Z184" s="27"/>
      <c r="AA184" s="27"/>
      <c r="AB184" s="27"/>
    </row>
    <row r="185" spans="2:28" ht="15" customHeight="1"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58"/>
      <c r="T185" s="27"/>
      <c r="U185" s="27"/>
      <c r="V185" s="27"/>
      <c r="W185" s="27"/>
      <c r="X185" s="27"/>
      <c r="Y185" s="27"/>
      <c r="Z185" s="27"/>
      <c r="AA185" s="27"/>
      <c r="AB185" s="27"/>
    </row>
    <row r="186" spans="2:28" ht="15" customHeight="1"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58"/>
      <c r="T186" s="27"/>
      <c r="U186" s="27"/>
      <c r="V186" s="27"/>
      <c r="W186" s="27"/>
      <c r="X186" s="27"/>
      <c r="Y186" s="27"/>
      <c r="Z186" s="27"/>
      <c r="AA186" s="27"/>
      <c r="AB186" s="27"/>
    </row>
    <row r="187" spans="2:28" ht="15" customHeight="1"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58"/>
      <c r="T187" s="27"/>
      <c r="U187" s="27"/>
      <c r="V187" s="27"/>
      <c r="W187" s="27"/>
      <c r="X187" s="27"/>
      <c r="Y187" s="27"/>
      <c r="Z187" s="27"/>
      <c r="AA187" s="27"/>
      <c r="AB187" s="27"/>
    </row>
    <row r="188" spans="2:28" ht="15" customHeight="1"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58"/>
      <c r="T188" s="27"/>
      <c r="U188" s="27"/>
      <c r="V188" s="27"/>
      <c r="W188" s="27"/>
      <c r="X188" s="27"/>
      <c r="Y188" s="27"/>
      <c r="Z188" s="27"/>
      <c r="AA188" s="27"/>
      <c r="AB188" s="27"/>
    </row>
    <row r="189" spans="2:28" ht="15" customHeight="1"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58"/>
      <c r="T189" s="27"/>
      <c r="U189" s="27"/>
      <c r="V189" s="27"/>
      <c r="W189" s="27"/>
      <c r="X189" s="27"/>
      <c r="Y189" s="27"/>
      <c r="Z189" s="27"/>
      <c r="AA189" s="27"/>
      <c r="AB189" s="27"/>
    </row>
    <row r="190" spans="2:28" ht="15" customHeight="1"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58"/>
      <c r="T190" s="27"/>
      <c r="U190" s="27"/>
      <c r="V190" s="27"/>
      <c r="W190" s="27"/>
      <c r="X190" s="27"/>
      <c r="Y190" s="27"/>
      <c r="Z190" s="27"/>
      <c r="AA190" s="27"/>
      <c r="AB190" s="27"/>
    </row>
    <row r="191" spans="2:28" ht="15" customHeight="1"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58"/>
      <c r="T191" s="27"/>
      <c r="U191" s="27"/>
      <c r="V191" s="27"/>
      <c r="W191" s="27"/>
      <c r="X191" s="27"/>
      <c r="Y191" s="27"/>
      <c r="Z191" s="27"/>
      <c r="AA191" s="27"/>
      <c r="AB191" s="27"/>
    </row>
    <row r="192" spans="2:28" ht="15" customHeight="1"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58"/>
      <c r="T192" s="27"/>
      <c r="U192" s="27"/>
      <c r="V192" s="27"/>
      <c r="W192" s="27"/>
      <c r="X192" s="27"/>
      <c r="Y192" s="27"/>
      <c r="Z192" s="27"/>
      <c r="AA192" s="27"/>
      <c r="AB192" s="27"/>
    </row>
    <row r="193" spans="2:28" ht="15" customHeight="1"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58"/>
      <c r="T193" s="27"/>
      <c r="U193" s="27"/>
      <c r="V193" s="27"/>
      <c r="W193" s="27"/>
      <c r="X193" s="27"/>
      <c r="Y193" s="27"/>
      <c r="Z193" s="27"/>
      <c r="AA193" s="27"/>
      <c r="AB193" s="27"/>
    </row>
    <row r="195" spans="2:28" ht="15" customHeight="1">
      <c r="B195" s="27"/>
      <c r="C195" s="27"/>
      <c r="D195" s="27"/>
      <c r="E195" s="27"/>
      <c r="F195" s="27"/>
      <c r="G195" s="27"/>
      <c r="H195" s="27"/>
      <c r="I195" s="27"/>
      <c r="J195" s="27"/>
      <c r="K195" s="41"/>
      <c r="L195" s="41"/>
      <c r="M195" s="41"/>
      <c r="N195" s="41"/>
      <c r="O195" s="41"/>
      <c r="P195" s="41"/>
      <c r="Q195" s="41"/>
      <c r="R195" s="41"/>
      <c r="S195" s="58"/>
      <c r="T195" s="27"/>
      <c r="U195" s="27"/>
      <c r="V195" s="27"/>
      <c r="W195" s="27"/>
      <c r="X195" s="27"/>
      <c r="Y195" s="27"/>
      <c r="Z195" s="27"/>
      <c r="AA195" s="27"/>
      <c r="AB195" s="27"/>
    </row>
    <row r="197" spans="2:28" ht="15" customHeight="1">
      <c r="B197" s="27"/>
      <c r="C197" s="27"/>
      <c r="D197" s="48"/>
      <c r="E197" s="41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58"/>
      <c r="T197" s="27"/>
      <c r="U197" s="27"/>
      <c r="V197" s="27"/>
      <c r="W197" s="27"/>
      <c r="X197" s="27"/>
      <c r="Y197" s="27"/>
      <c r="Z197" s="27"/>
      <c r="AA197" s="27"/>
      <c r="AB197" s="27"/>
    </row>
    <row r="201" spans="2:28" ht="15" customHeight="1"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41"/>
      <c r="T201" s="27"/>
      <c r="U201" s="27"/>
      <c r="V201" s="27"/>
      <c r="W201" s="27"/>
      <c r="X201" s="27"/>
      <c r="Y201" s="27"/>
      <c r="Z201" s="27"/>
      <c r="AA201" s="27"/>
      <c r="AB201" s="27"/>
    </row>
    <row r="202" spans="2:28" ht="15" customHeight="1"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58"/>
      <c r="T202" s="27"/>
      <c r="U202" s="27"/>
      <c r="V202" s="27"/>
      <c r="W202" s="27"/>
      <c r="X202" s="27"/>
      <c r="Y202" s="27"/>
      <c r="Z202" s="27"/>
      <c r="AA202" s="27"/>
      <c r="AB202" s="27"/>
    </row>
    <row r="203" spans="2:28" ht="15" customHeight="1"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58"/>
      <c r="T203" s="27"/>
      <c r="U203" s="27"/>
      <c r="V203" s="27"/>
      <c r="W203" s="27"/>
      <c r="X203" s="27"/>
      <c r="Y203" s="27"/>
      <c r="Z203" s="27"/>
      <c r="AA203" s="27"/>
      <c r="AB203" s="27"/>
    </row>
    <row r="204" spans="2:28" ht="15" customHeight="1"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58"/>
      <c r="T204" s="27"/>
      <c r="U204" s="27"/>
      <c r="V204" s="27"/>
      <c r="W204" s="27"/>
      <c r="X204" s="27"/>
      <c r="Y204" s="27"/>
      <c r="Z204" s="27"/>
      <c r="AA204" s="27"/>
      <c r="AB204" s="27"/>
    </row>
    <row r="205" spans="2:28" ht="15" customHeight="1"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58"/>
      <c r="T205" s="27"/>
      <c r="U205" s="27"/>
      <c r="V205" s="27"/>
      <c r="W205" s="27"/>
      <c r="X205" s="27"/>
      <c r="Y205" s="27"/>
      <c r="Z205" s="27"/>
      <c r="AA205" s="27"/>
      <c r="AB205" s="27"/>
    </row>
    <row r="206" spans="2:28" ht="15" customHeight="1"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58"/>
      <c r="T206" s="27"/>
      <c r="U206" s="27"/>
      <c r="V206" s="27"/>
      <c r="W206" s="27"/>
      <c r="X206" s="27"/>
      <c r="Y206" s="27"/>
      <c r="Z206" s="27"/>
      <c r="AA206" s="27"/>
      <c r="AB206" s="27"/>
    </row>
    <row r="207" spans="2:28" ht="15" customHeight="1"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58"/>
      <c r="T207" s="27"/>
      <c r="U207" s="27"/>
      <c r="V207" s="27"/>
      <c r="W207" s="27"/>
      <c r="X207" s="27"/>
      <c r="Y207" s="27"/>
      <c r="Z207" s="27"/>
      <c r="AA207" s="27"/>
      <c r="AB207" s="27"/>
    </row>
    <row r="208" spans="2:28" ht="15" customHeight="1"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58"/>
      <c r="T208" s="27"/>
      <c r="U208" s="27"/>
      <c r="V208" s="27"/>
      <c r="W208" s="27"/>
      <c r="X208" s="27"/>
      <c r="Y208" s="27"/>
      <c r="Z208" s="27"/>
      <c r="AA208" s="27"/>
      <c r="AB208" s="27"/>
    </row>
    <row r="209" spans="2:28" ht="15" customHeight="1"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58"/>
      <c r="T209" s="27"/>
      <c r="U209" s="27"/>
      <c r="V209" s="27"/>
      <c r="W209" s="27"/>
      <c r="X209" s="27"/>
      <c r="Y209" s="27"/>
      <c r="Z209" s="27"/>
      <c r="AA209" s="27"/>
      <c r="AB209" s="27"/>
    </row>
    <row r="210" spans="2:28" ht="15" customHeight="1"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58"/>
      <c r="T210" s="27"/>
      <c r="U210" s="27"/>
      <c r="V210" s="27"/>
      <c r="W210" s="27"/>
      <c r="X210" s="27"/>
      <c r="Y210" s="27"/>
      <c r="Z210" s="27"/>
      <c r="AA210" s="27"/>
      <c r="AB210" s="27"/>
    </row>
    <row r="211" spans="2:28" ht="15" customHeight="1"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58"/>
      <c r="T211" s="27"/>
      <c r="U211" s="27"/>
      <c r="V211" s="27"/>
      <c r="W211" s="27"/>
      <c r="X211" s="27"/>
      <c r="Y211" s="27"/>
      <c r="Z211" s="27"/>
      <c r="AA211" s="27"/>
      <c r="AB211" s="27"/>
    </row>
    <row r="212" spans="2:28" ht="15" customHeight="1"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58"/>
      <c r="T212" s="27"/>
      <c r="U212" s="27"/>
      <c r="V212" s="27"/>
      <c r="W212" s="27"/>
      <c r="X212" s="27"/>
      <c r="Y212" s="27"/>
      <c r="Z212" s="27"/>
      <c r="AA212" s="27"/>
      <c r="AB212" s="27"/>
    </row>
    <row r="213" spans="2:28" ht="15" customHeight="1"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58"/>
      <c r="T213" s="27"/>
      <c r="U213" s="27"/>
      <c r="V213" s="27"/>
      <c r="W213" s="27"/>
      <c r="X213" s="27"/>
      <c r="Y213" s="27"/>
      <c r="Z213" s="27"/>
      <c r="AA213" s="27"/>
      <c r="AB213" s="27"/>
    </row>
    <row r="214" spans="2:28" ht="15" customHeight="1"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58"/>
      <c r="T214" s="27"/>
      <c r="U214" s="27"/>
      <c r="V214" s="27"/>
      <c r="W214" s="27"/>
      <c r="X214" s="27"/>
      <c r="Y214" s="27"/>
      <c r="Z214" s="27"/>
      <c r="AA214" s="27"/>
      <c r="AB214" s="27"/>
    </row>
    <row r="215" spans="2:28" ht="15" customHeight="1"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58"/>
      <c r="T215" s="27"/>
      <c r="U215" s="27"/>
      <c r="V215" s="27"/>
      <c r="W215" s="27"/>
      <c r="X215" s="27"/>
      <c r="Y215" s="27"/>
      <c r="Z215" s="27"/>
      <c r="AA215" s="27"/>
      <c r="AB215" s="27"/>
    </row>
    <row r="216" spans="2:28" ht="15" customHeight="1"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58"/>
      <c r="T216" s="27"/>
      <c r="U216" s="27"/>
      <c r="V216" s="27"/>
      <c r="W216" s="27"/>
      <c r="X216" s="27"/>
      <c r="Y216" s="27"/>
      <c r="Z216" s="27"/>
      <c r="AA216" s="27"/>
      <c r="AB216" s="27"/>
    </row>
    <row r="217" spans="2:28" ht="15" customHeight="1"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58"/>
      <c r="T217" s="27"/>
      <c r="U217" s="27"/>
      <c r="V217" s="27"/>
      <c r="W217" s="27"/>
      <c r="X217" s="27"/>
      <c r="Y217" s="27"/>
      <c r="Z217" s="27"/>
      <c r="AA217" s="27"/>
      <c r="AB217" s="27"/>
    </row>
    <row r="218" spans="2:28" ht="15" customHeight="1"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58"/>
      <c r="T218" s="27"/>
      <c r="U218" s="27"/>
      <c r="V218" s="27"/>
      <c r="W218" s="27"/>
      <c r="X218" s="27"/>
      <c r="Y218" s="27"/>
      <c r="Z218" s="27"/>
      <c r="AA218" s="27"/>
      <c r="AB218" s="27"/>
    </row>
    <row r="219" spans="2:28" ht="15" customHeight="1"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58"/>
      <c r="T219" s="27"/>
      <c r="U219" s="27"/>
      <c r="V219" s="27"/>
      <c r="W219" s="27"/>
      <c r="X219" s="27"/>
      <c r="Y219" s="27"/>
      <c r="Z219" s="27"/>
      <c r="AA219" s="27"/>
      <c r="AB219" s="27"/>
    </row>
    <row r="221" spans="2:28" ht="15" customHeight="1">
      <c r="B221" s="27"/>
      <c r="C221" s="27"/>
      <c r="D221" s="27"/>
      <c r="E221" s="27"/>
      <c r="F221" s="27"/>
      <c r="G221" s="27"/>
      <c r="H221" s="27"/>
      <c r="I221" s="27"/>
      <c r="J221" s="27"/>
      <c r="K221" s="41"/>
      <c r="L221" s="41"/>
      <c r="M221" s="41"/>
      <c r="N221" s="41"/>
      <c r="O221" s="41"/>
      <c r="P221" s="41"/>
      <c r="Q221" s="41"/>
      <c r="R221" s="41"/>
      <c r="S221" s="58"/>
      <c r="T221" s="27"/>
      <c r="U221" s="27"/>
      <c r="V221" s="27"/>
      <c r="W221" s="27"/>
      <c r="X221" s="27"/>
      <c r="Y221" s="27"/>
      <c r="Z221" s="27"/>
      <c r="AA221" s="27"/>
      <c r="AB221" s="27"/>
    </row>
    <row r="222" spans="2:28" ht="15" customHeight="1">
      <c r="B222" s="27"/>
      <c r="C222" s="41"/>
      <c r="D222" s="48"/>
      <c r="E222" s="41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</row>
    <row r="223" spans="2:28" ht="15" customHeight="1">
      <c r="B223" s="27"/>
      <c r="C223" s="27"/>
      <c r="D223" s="27"/>
      <c r="E223" s="41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</row>
    <row r="227" spans="2:28" ht="15" customHeight="1"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41"/>
      <c r="T227" s="27"/>
      <c r="U227" s="27"/>
      <c r="V227" s="27"/>
      <c r="W227" s="27"/>
      <c r="X227" s="27"/>
      <c r="Y227" s="27"/>
      <c r="Z227" s="27"/>
      <c r="AA227" s="27"/>
      <c r="AB227" s="27"/>
    </row>
    <row r="228" spans="2:28" ht="15" customHeight="1"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58"/>
      <c r="T228" s="27"/>
      <c r="U228" s="27"/>
      <c r="V228" s="27"/>
      <c r="W228" s="27"/>
      <c r="X228" s="27"/>
      <c r="Y228" s="27"/>
      <c r="Z228" s="27"/>
      <c r="AA228" s="27"/>
      <c r="AB228" s="27"/>
    </row>
    <row r="229" spans="2:28" ht="15" customHeight="1"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58"/>
      <c r="T229" s="27"/>
      <c r="U229" s="27"/>
      <c r="V229" s="27"/>
      <c r="W229" s="27"/>
      <c r="X229" s="27"/>
      <c r="Y229" s="27"/>
      <c r="Z229" s="27"/>
      <c r="AA229" s="27"/>
      <c r="AB229" s="27"/>
    </row>
    <row r="230" spans="2:28" ht="15" customHeight="1"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58"/>
      <c r="T230" s="27"/>
      <c r="U230" s="27"/>
      <c r="V230" s="27"/>
      <c r="W230" s="27"/>
      <c r="X230" s="27"/>
      <c r="Y230" s="27"/>
      <c r="Z230" s="27"/>
      <c r="AA230" s="27"/>
      <c r="AB230" s="27"/>
    </row>
    <row r="231" spans="2:28" ht="15" customHeight="1"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58"/>
      <c r="T231" s="27"/>
      <c r="U231" s="27"/>
      <c r="V231" s="27"/>
      <c r="W231" s="27"/>
      <c r="X231" s="27"/>
      <c r="Y231" s="27"/>
      <c r="Z231" s="27"/>
      <c r="AA231" s="27"/>
      <c r="AB231" s="27"/>
    </row>
    <row r="232" spans="2:28" ht="15" customHeight="1"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58"/>
      <c r="T232" s="27"/>
      <c r="U232" s="27"/>
      <c r="V232" s="27"/>
      <c r="W232" s="27"/>
      <c r="X232" s="27"/>
      <c r="Y232" s="27"/>
      <c r="Z232" s="27"/>
      <c r="AA232" s="27"/>
      <c r="AB232" s="27"/>
    </row>
    <row r="233" spans="2:28" ht="15" customHeight="1"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58"/>
      <c r="T233" s="27"/>
      <c r="U233" s="27"/>
      <c r="V233" s="27"/>
      <c r="W233" s="27"/>
      <c r="X233" s="27"/>
      <c r="Y233" s="27"/>
      <c r="Z233" s="27"/>
      <c r="AA233" s="27"/>
      <c r="AB233" s="27"/>
    </row>
    <row r="234" spans="2:28" ht="15" customHeight="1"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58"/>
      <c r="T234" s="27"/>
      <c r="U234" s="27"/>
      <c r="V234" s="27"/>
      <c r="W234" s="27"/>
      <c r="X234" s="27"/>
      <c r="Y234" s="27"/>
      <c r="Z234" s="27"/>
      <c r="AA234" s="27"/>
      <c r="AB234" s="27"/>
    </row>
    <row r="235" spans="2:28" ht="15" customHeight="1"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58"/>
      <c r="T235" s="27"/>
      <c r="U235" s="27"/>
      <c r="V235" s="27"/>
      <c r="W235" s="27"/>
      <c r="X235" s="27"/>
      <c r="Y235" s="27"/>
      <c r="Z235" s="27"/>
      <c r="AA235" s="27"/>
      <c r="AB235" s="27"/>
    </row>
    <row r="236" spans="2:28" ht="15" customHeight="1"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58"/>
      <c r="T236" s="27"/>
      <c r="U236" s="27"/>
      <c r="V236" s="27"/>
      <c r="W236" s="27"/>
      <c r="X236" s="27"/>
      <c r="Y236" s="27"/>
      <c r="Z236" s="27"/>
      <c r="AA236" s="27"/>
      <c r="AB236" s="27"/>
    </row>
    <row r="237" spans="2:28" ht="15" customHeight="1"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58"/>
      <c r="T237" s="27"/>
      <c r="U237" s="27"/>
      <c r="V237" s="27"/>
      <c r="W237" s="27"/>
      <c r="X237" s="27"/>
      <c r="Y237" s="27"/>
      <c r="Z237" s="27"/>
      <c r="AA237" s="27"/>
      <c r="AB237" s="27"/>
    </row>
    <row r="238" spans="2:28" ht="15" customHeight="1"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58"/>
      <c r="T238" s="27"/>
      <c r="U238" s="27"/>
      <c r="V238" s="27"/>
      <c r="W238" s="27"/>
      <c r="X238" s="27"/>
      <c r="Y238" s="27"/>
      <c r="Z238" s="27"/>
      <c r="AA238" s="27"/>
      <c r="AB238" s="27"/>
    </row>
    <row r="239" spans="2:28" ht="15" customHeight="1"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58"/>
      <c r="T239" s="27"/>
      <c r="U239" s="27"/>
      <c r="V239" s="27"/>
      <c r="W239" s="27"/>
      <c r="X239" s="27"/>
      <c r="Y239" s="27"/>
      <c r="Z239" s="27"/>
      <c r="AA239" s="27"/>
      <c r="AB239" s="27"/>
    </row>
    <row r="240" spans="2:28" ht="15" customHeight="1"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58"/>
      <c r="T240" s="27"/>
      <c r="U240" s="27"/>
      <c r="V240" s="27"/>
      <c r="W240" s="27"/>
      <c r="X240" s="27"/>
      <c r="Y240" s="27"/>
      <c r="Z240" s="27"/>
      <c r="AA240" s="27"/>
      <c r="AB240" s="27"/>
    </row>
    <row r="241" spans="2:28" ht="15" customHeight="1"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58"/>
      <c r="T241" s="27"/>
      <c r="U241" s="27"/>
      <c r="V241" s="27"/>
      <c r="W241" s="27"/>
      <c r="X241" s="27"/>
      <c r="Y241" s="27"/>
      <c r="Z241" s="27"/>
      <c r="AA241" s="27"/>
      <c r="AB241" s="27"/>
    </row>
    <row r="242" spans="2:28" ht="15" customHeight="1"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58"/>
      <c r="T242" s="27"/>
      <c r="U242" s="27"/>
      <c r="V242" s="27"/>
      <c r="W242" s="27"/>
      <c r="X242" s="27"/>
      <c r="Y242" s="27"/>
      <c r="Z242" s="27"/>
      <c r="AA242" s="27"/>
      <c r="AB242" s="27"/>
    </row>
    <row r="243" spans="2:28" ht="15" customHeight="1"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58"/>
      <c r="T243" s="27"/>
      <c r="U243" s="27"/>
      <c r="V243" s="27"/>
      <c r="W243" s="27"/>
      <c r="X243" s="27"/>
      <c r="Y243" s="27"/>
      <c r="Z243" s="27"/>
      <c r="AA243" s="27"/>
      <c r="AB243" s="27"/>
    </row>
    <row r="244" spans="2:28" ht="15" customHeight="1"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58"/>
      <c r="T244" s="27"/>
      <c r="U244" s="27"/>
      <c r="V244" s="27"/>
      <c r="W244" s="27"/>
      <c r="X244" s="27"/>
      <c r="Y244" s="27"/>
      <c r="Z244" s="27"/>
      <c r="AA244" s="27"/>
      <c r="AB244" s="27"/>
    </row>
    <row r="245" spans="2:28" ht="15" customHeight="1"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58"/>
      <c r="T245" s="27"/>
      <c r="U245" s="27"/>
      <c r="V245" s="27"/>
      <c r="W245" s="27"/>
      <c r="X245" s="27"/>
      <c r="Y245" s="27"/>
      <c r="Z245" s="27"/>
      <c r="AA245" s="27"/>
      <c r="AB245" s="27"/>
    </row>
    <row r="247" spans="2:28" ht="15" customHeight="1">
      <c r="B247" s="27"/>
      <c r="C247" s="27"/>
      <c r="D247" s="27"/>
      <c r="E247" s="27"/>
      <c r="F247" s="27"/>
      <c r="G247" s="27"/>
      <c r="H247" s="27"/>
      <c r="I247" s="27"/>
      <c r="J247" s="27"/>
      <c r="K247" s="41"/>
      <c r="L247" s="41"/>
      <c r="M247" s="41"/>
      <c r="N247" s="41"/>
      <c r="O247" s="41"/>
      <c r="P247" s="41"/>
      <c r="Q247" s="41"/>
      <c r="R247" s="41"/>
      <c r="S247" s="58"/>
      <c r="T247" s="27"/>
      <c r="U247" s="27"/>
      <c r="V247" s="27"/>
      <c r="W247" s="27"/>
      <c r="X247" s="27"/>
      <c r="Y247" s="27"/>
      <c r="Z247" s="27"/>
      <c r="AA247" s="27"/>
      <c r="AB247" s="27"/>
    </row>
    <row r="248" spans="2:28" ht="15" customHeight="1">
      <c r="B248" s="27"/>
      <c r="C248" s="41"/>
      <c r="D248" s="48"/>
      <c r="E248" s="41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</row>
    <row r="249" spans="2:28" ht="15" customHeight="1"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58"/>
      <c r="T249" s="27"/>
      <c r="U249" s="27"/>
      <c r="V249" s="27"/>
      <c r="W249" s="27"/>
      <c r="X249" s="27"/>
      <c r="Y249" s="27"/>
      <c r="Z249" s="27"/>
      <c r="AA249" s="27"/>
      <c r="AB249" s="27"/>
    </row>
    <row r="253" spans="2:28" ht="15" customHeight="1"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41"/>
      <c r="T253" s="27"/>
      <c r="U253" s="27"/>
      <c r="V253" s="27"/>
      <c r="W253" s="27"/>
      <c r="X253" s="27"/>
      <c r="Y253" s="27"/>
      <c r="Z253" s="27"/>
      <c r="AA253" s="27"/>
      <c r="AB253" s="27"/>
    </row>
    <row r="254" spans="2:28" ht="15" customHeight="1"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58"/>
      <c r="T254" s="27"/>
      <c r="U254" s="27"/>
      <c r="V254" s="27"/>
      <c r="W254" s="27"/>
      <c r="X254" s="27"/>
      <c r="Y254" s="27"/>
      <c r="Z254" s="27"/>
      <c r="AA254" s="27"/>
      <c r="AB254" s="27"/>
    </row>
    <row r="255" spans="2:28" ht="15" customHeight="1"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58"/>
      <c r="T255" s="27"/>
      <c r="U255" s="27"/>
      <c r="V255" s="27"/>
      <c r="W255" s="27"/>
      <c r="X255" s="27"/>
      <c r="Y255" s="27"/>
      <c r="Z255" s="27"/>
      <c r="AA255" s="27"/>
      <c r="AB255" s="27"/>
    </row>
    <row r="256" spans="2:28" ht="15" customHeight="1"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58"/>
      <c r="T256" s="27"/>
      <c r="U256" s="27"/>
      <c r="V256" s="27"/>
      <c r="W256" s="27"/>
      <c r="X256" s="27"/>
      <c r="Y256" s="27"/>
      <c r="Z256" s="27"/>
      <c r="AA256" s="27"/>
      <c r="AB256" s="27"/>
    </row>
    <row r="257" spans="2:28" ht="15" customHeight="1"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58"/>
      <c r="T257" s="27"/>
      <c r="U257" s="27"/>
      <c r="V257" s="27"/>
      <c r="W257" s="27"/>
      <c r="X257" s="27"/>
      <c r="Y257" s="27"/>
      <c r="Z257" s="27"/>
      <c r="AA257" s="27"/>
      <c r="AB257" s="27"/>
    </row>
    <row r="258" spans="2:28" ht="15" customHeight="1"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58"/>
      <c r="T258" s="27"/>
      <c r="U258" s="27"/>
      <c r="V258" s="27"/>
      <c r="W258" s="27"/>
      <c r="X258" s="27"/>
      <c r="Y258" s="27"/>
      <c r="Z258" s="27"/>
      <c r="AA258" s="27"/>
      <c r="AB258" s="27"/>
    </row>
    <row r="259" spans="2:28" ht="15" customHeight="1"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58"/>
      <c r="T259" s="27"/>
      <c r="U259" s="27"/>
      <c r="V259" s="27"/>
      <c r="W259" s="27"/>
      <c r="X259" s="27"/>
      <c r="Y259" s="27"/>
      <c r="Z259" s="27"/>
      <c r="AA259" s="27"/>
      <c r="AB259" s="27"/>
    </row>
    <row r="260" spans="2:28" ht="15" customHeight="1"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58"/>
      <c r="T260" s="27"/>
      <c r="U260" s="27"/>
      <c r="V260" s="27"/>
      <c r="W260" s="27"/>
      <c r="X260" s="27"/>
      <c r="Y260" s="27"/>
      <c r="Z260" s="27"/>
      <c r="AA260" s="27"/>
      <c r="AB260" s="27"/>
    </row>
    <row r="261" spans="2:28" ht="15" customHeight="1"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58"/>
      <c r="T261" s="27"/>
      <c r="U261" s="27"/>
      <c r="V261" s="27"/>
      <c r="W261" s="27"/>
      <c r="X261" s="27"/>
      <c r="Y261" s="27"/>
      <c r="Z261" s="27"/>
      <c r="AA261" s="27"/>
      <c r="AB261" s="27"/>
    </row>
    <row r="262" spans="2:28" ht="15" customHeight="1"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58"/>
      <c r="T262" s="27"/>
      <c r="U262" s="27"/>
      <c r="V262" s="27"/>
      <c r="W262" s="27"/>
      <c r="X262" s="27"/>
      <c r="Y262" s="27"/>
      <c r="Z262" s="27"/>
      <c r="AA262" s="27"/>
      <c r="AB262" s="27"/>
    </row>
    <row r="263" spans="2:28" ht="15" customHeight="1"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58"/>
      <c r="T263" s="27"/>
      <c r="U263" s="27"/>
      <c r="V263" s="27"/>
      <c r="W263" s="27"/>
      <c r="X263" s="27"/>
      <c r="Y263" s="27"/>
      <c r="Z263" s="27"/>
      <c r="AA263" s="27"/>
      <c r="AB263" s="27"/>
    </row>
    <row r="264" spans="2:28" ht="15" customHeight="1"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58"/>
      <c r="T264" s="27"/>
      <c r="U264" s="27"/>
      <c r="V264" s="27"/>
      <c r="W264" s="27"/>
      <c r="X264" s="27"/>
      <c r="Y264" s="27"/>
      <c r="Z264" s="27"/>
      <c r="AA264" s="27"/>
      <c r="AB264" s="27"/>
    </row>
    <row r="265" spans="2:28" ht="15" customHeight="1"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58"/>
      <c r="T265" s="27"/>
      <c r="U265" s="27"/>
      <c r="V265" s="27"/>
      <c r="W265" s="27"/>
      <c r="X265" s="27"/>
      <c r="Y265" s="27"/>
      <c r="Z265" s="27"/>
      <c r="AA265" s="27"/>
      <c r="AB265" s="27"/>
    </row>
    <row r="266" spans="2:28" ht="15" customHeight="1"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58"/>
      <c r="T266" s="27"/>
      <c r="U266" s="27"/>
      <c r="V266" s="27"/>
      <c r="W266" s="27"/>
      <c r="X266" s="27"/>
      <c r="Y266" s="27"/>
      <c r="Z266" s="27"/>
      <c r="AA266" s="27"/>
      <c r="AB266" s="27"/>
    </row>
    <row r="267" spans="2:28" ht="15" customHeight="1"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58"/>
      <c r="T267" s="27"/>
      <c r="U267" s="27"/>
      <c r="V267" s="27"/>
      <c r="W267" s="27"/>
      <c r="X267" s="27"/>
      <c r="Y267" s="27"/>
      <c r="Z267" s="27"/>
      <c r="AA267" s="27"/>
      <c r="AB267" s="27"/>
    </row>
    <row r="268" spans="2:28" ht="15" customHeight="1"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58"/>
      <c r="T268" s="27"/>
      <c r="U268" s="27"/>
      <c r="V268" s="27"/>
      <c r="W268" s="27"/>
      <c r="X268" s="27"/>
      <c r="Y268" s="27"/>
      <c r="Z268" s="27"/>
      <c r="AA268" s="27"/>
      <c r="AB268" s="27"/>
    </row>
    <row r="269" spans="2:28" ht="15" customHeight="1"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58"/>
      <c r="T269" s="27"/>
      <c r="U269" s="27"/>
      <c r="V269" s="27"/>
      <c r="W269" s="27"/>
      <c r="X269" s="27"/>
      <c r="Y269" s="27"/>
      <c r="Z269" s="27"/>
      <c r="AA269" s="27"/>
      <c r="AB269" s="27"/>
    </row>
    <row r="270" spans="2:28" ht="15" customHeight="1"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58"/>
      <c r="T270" s="27"/>
      <c r="U270" s="27"/>
      <c r="V270" s="27"/>
      <c r="W270" s="27"/>
      <c r="X270" s="27"/>
      <c r="Y270" s="27"/>
      <c r="Z270" s="27"/>
      <c r="AA270" s="27"/>
      <c r="AB270" s="27"/>
    </row>
    <row r="271" spans="2:28" ht="15" customHeight="1"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58"/>
      <c r="T271" s="27"/>
      <c r="U271" s="27"/>
      <c r="V271" s="27"/>
      <c r="W271" s="27"/>
      <c r="X271" s="27"/>
      <c r="Y271" s="27"/>
      <c r="Z271" s="27"/>
      <c r="AA271" s="27"/>
      <c r="AB271" s="27"/>
    </row>
    <row r="273" spans="2:28" ht="15" customHeight="1">
      <c r="B273" s="27"/>
      <c r="C273" s="27"/>
      <c r="D273" s="27"/>
      <c r="E273" s="27"/>
      <c r="F273" s="27"/>
      <c r="G273" s="27"/>
      <c r="H273" s="27"/>
      <c r="I273" s="27"/>
      <c r="J273" s="27"/>
      <c r="K273" s="41"/>
      <c r="L273" s="41"/>
      <c r="M273" s="41"/>
      <c r="N273" s="41"/>
      <c r="O273" s="41"/>
      <c r="P273" s="41"/>
      <c r="Q273" s="41"/>
      <c r="R273" s="41"/>
      <c r="S273" s="58"/>
      <c r="T273" s="27"/>
      <c r="U273" s="27"/>
      <c r="V273" s="27"/>
      <c r="W273" s="27"/>
      <c r="X273" s="27"/>
      <c r="Y273" s="27"/>
      <c r="Z273" s="27"/>
      <c r="AA273" s="27"/>
      <c r="AB273" s="27"/>
    </row>
    <row r="280" spans="2:28" ht="15" customHeight="1"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41"/>
      <c r="T280" s="27"/>
      <c r="U280" s="27"/>
      <c r="V280" s="27"/>
      <c r="W280" s="27"/>
      <c r="X280" s="27"/>
      <c r="Y280" s="27"/>
      <c r="Z280" s="27"/>
      <c r="AA280" s="27"/>
      <c r="AB280" s="27"/>
    </row>
    <row r="281" spans="2:28" ht="15" customHeight="1"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58"/>
      <c r="T281" s="27"/>
      <c r="U281" s="27"/>
      <c r="V281" s="27"/>
      <c r="W281" s="27"/>
      <c r="X281" s="27"/>
      <c r="Y281" s="27"/>
      <c r="Z281" s="27"/>
      <c r="AA281" s="27"/>
      <c r="AB281" s="27"/>
    </row>
    <row r="282" spans="2:28" ht="15" customHeight="1"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58"/>
      <c r="T282" s="27"/>
      <c r="U282" s="27"/>
      <c r="V282" s="27"/>
      <c r="W282" s="27"/>
      <c r="X282" s="27"/>
      <c r="Y282" s="27"/>
      <c r="Z282" s="27"/>
      <c r="AA282" s="27"/>
      <c r="AB282" s="27"/>
    </row>
    <row r="283" spans="2:28" ht="15" customHeight="1"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58"/>
      <c r="T283" s="27"/>
      <c r="U283" s="27"/>
      <c r="V283" s="27"/>
      <c r="W283" s="27"/>
      <c r="X283" s="27"/>
      <c r="Y283" s="27"/>
      <c r="Z283" s="27"/>
      <c r="AA283" s="27"/>
      <c r="AB283" s="27"/>
    </row>
    <row r="284" spans="2:28" ht="15" customHeight="1"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58"/>
      <c r="T284" s="27"/>
      <c r="U284" s="27"/>
      <c r="V284" s="27"/>
      <c r="W284" s="27"/>
      <c r="X284" s="27"/>
      <c r="Y284" s="27"/>
      <c r="Z284" s="27"/>
      <c r="AA284" s="27"/>
      <c r="AB284" s="27"/>
    </row>
    <row r="285" spans="2:28" ht="15" customHeight="1"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58"/>
      <c r="T285" s="27"/>
      <c r="U285" s="27"/>
      <c r="V285" s="27"/>
      <c r="W285" s="27"/>
      <c r="X285" s="27"/>
      <c r="Y285" s="27"/>
      <c r="Z285" s="27"/>
      <c r="AA285" s="27"/>
      <c r="AB285" s="27"/>
    </row>
    <row r="286" spans="2:28" ht="15" customHeight="1"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58"/>
      <c r="T286" s="27"/>
      <c r="U286" s="27"/>
      <c r="V286" s="27"/>
      <c r="W286" s="27"/>
      <c r="X286" s="27"/>
      <c r="Y286" s="27"/>
      <c r="Z286" s="27"/>
      <c r="AA286" s="27"/>
      <c r="AB286" s="27"/>
    </row>
    <row r="287" spans="2:28" ht="15" customHeight="1"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58"/>
      <c r="T287" s="27"/>
      <c r="U287" s="27"/>
      <c r="V287" s="27"/>
      <c r="W287" s="27"/>
      <c r="X287" s="27"/>
      <c r="Y287" s="27"/>
      <c r="Z287" s="27"/>
      <c r="AA287" s="27"/>
      <c r="AB287" s="27"/>
    </row>
    <row r="288" spans="2:28" ht="15" customHeight="1"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58"/>
      <c r="T288" s="27"/>
      <c r="U288" s="27"/>
      <c r="V288" s="27"/>
      <c r="W288" s="27"/>
      <c r="X288" s="27"/>
      <c r="Y288" s="27"/>
      <c r="Z288" s="27"/>
      <c r="AA288" s="27"/>
      <c r="AB288" s="27"/>
    </row>
    <row r="289" spans="2:28" ht="15" customHeight="1"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58"/>
      <c r="T289" s="27"/>
      <c r="U289" s="27"/>
      <c r="V289" s="27"/>
      <c r="W289" s="27"/>
      <c r="X289" s="27"/>
      <c r="Y289" s="27"/>
      <c r="Z289" s="27"/>
      <c r="AA289" s="27"/>
      <c r="AB289" s="27"/>
    </row>
    <row r="290" spans="2:28" ht="15" customHeight="1"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58"/>
      <c r="T290" s="27"/>
      <c r="U290" s="27"/>
      <c r="V290" s="27"/>
      <c r="W290" s="27"/>
      <c r="X290" s="27"/>
      <c r="Y290" s="27"/>
      <c r="Z290" s="27"/>
      <c r="AA290" s="27"/>
      <c r="AB290" s="27"/>
    </row>
    <row r="291" spans="2:28" ht="15" customHeight="1"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58"/>
      <c r="T291" s="27"/>
      <c r="U291" s="27"/>
      <c r="V291" s="27"/>
      <c r="W291" s="27"/>
      <c r="X291" s="27"/>
      <c r="Y291" s="27"/>
      <c r="Z291" s="27"/>
      <c r="AA291" s="27"/>
      <c r="AB291" s="27"/>
    </row>
    <row r="292" spans="2:28" ht="15" customHeight="1"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58"/>
      <c r="T292" s="27"/>
      <c r="U292" s="27"/>
      <c r="V292" s="27"/>
      <c r="W292" s="27"/>
      <c r="X292" s="27"/>
      <c r="Y292" s="27"/>
      <c r="Z292" s="27"/>
      <c r="AA292" s="27"/>
      <c r="AB292" s="27"/>
    </row>
    <row r="293" spans="2:28" ht="15" customHeight="1"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58"/>
      <c r="T293" s="27"/>
      <c r="U293" s="27"/>
      <c r="V293" s="27"/>
      <c r="W293" s="27"/>
      <c r="X293" s="27"/>
      <c r="Y293" s="27"/>
      <c r="Z293" s="27"/>
      <c r="AA293" s="27"/>
      <c r="AB293" s="27"/>
    </row>
    <row r="294" spans="2:28" ht="15" customHeight="1"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58"/>
      <c r="T294" s="27"/>
      <c r="U294" s="27"/>
      <c r="V294" s="27"/>
      <c r="W294" s="27"/>
      <c r="X294" s="27"/>
      <c r="Y294" s="27"/>
      <c r="Z294" s="27"/>
      <c r="AA294" s="27"/>
      <c r="AB294" s="27"/>
    </row>
    <row r="295" spans="2:28" ht="15" customHeight="1"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58"/>
      <c r="T295" s="27"/>
      <c r="U295" s="27"/>
      <c r="V295" s="27"/>
      <c r="W295" s="27"/>
      <c r="X295" s="27"/>
      <c r="Y295" s="27"/>
      <c r="Z295" s="27"/>
      <c r="AA295" s="27"/>
      <c r="AB295" s="27"/>
    </row>
    <row r="296" spans="2:28" ht="15" customHeight="1"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58"/>
      <c r="T296" s="27"/>
      <c r="U296" s="27"/>
      <c r="V296" s="27"/>
      <c r="W296" s="27"/>
      <c r="X296" s="27"/>
      <c r="Y296" s="27"/>
      <c r="Z296" s="27"/>
      <c r="AA296" s="27"/>
      <c r="AB296" s="27"/>
    </row>
    <row r="297" spans="2:28" ht="15" customHeight="1"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58"/>
      <c r="T297" s="27"/>
      <c r="U297" s="27"/>
      <c r="V297" s="27"/>
      <c r="W297" s="27"/>
      <c r="X297" s="27"/>
      <c r="Y297" s="27"/>
      <c r="Z297" s="27"/>
      <c r="AA297" s="27"/>
      <c r="AB297" s="27"/>
    </row>
    <row r="298" spans="2:28" ht="15" customHeight="1"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58"/>
      <c r="T298" s="27"/>
      <c r="U298" s="27"/>
      <c r="V298" s="27"/>
      <c r="W298" s="27"/>
      <c r="X298" s="27"/>
      <c r="Y298" s="27"/>
      <c r="Z298" s="27"/>
      <c r="AA298" s="27"/>
      <c r="AB298" s="27"/>
    </row>
    <row r="300" spans="2:28" ht="15" customHeight="1">
      <c r="B300" s="27"/>
      <c r="C300" s="27"/>
      <c r="D300" s="27"/>
      <c r="E300" s="27"/>
      <c r="F300" s="27"/>
      <c r="G300" s="27"/>
      <c r="H300" s="27"/>
      <c r="I300" s="27"/>
      <c r="J300" s="27"/>
      <c r="K300" s="41"/>
      <c r="L300" s="41"/>
      <c r="M300" s="41"/>
      <c r="N300" s="41"/>
      <c r="O300" s="41"/>
      <c r="P300" s="41"/>
      <c r="Q300" s="41"/>
      <c r="R300" s="41"/>
      <c r="S300" s="58"/>
      <c r="T300" s="27"/>
      <c r="U300" s="27"/>
      <c r="V300" s="27"/>
      <c r="W300" s="27"/>
      <c r="X300" s="27"/>
      <c r="Y300" s="27"/>
      <c r="Z300" s="27"/>
      <c r="AA300" s="27"/>
      <c r="AB300" s="27"/>
    </row>
  </sheetData>
  <mergeCells count="18">
    <mergeCell ref="B149:I149"/>
    <mergeCell ref="L149:S149"/>
    <mergeCell ref="C152:H152"/>
    <mergeCell ref="M152:R152"/>
    <mergeCell ref="B121:I121"/>
    <mergeCell ref="L121:S121"/>
    <mergeCell ref="C124:H124"/>
    <mergeCell ref="M124:R124"/>
    <mergeCell ref="C96:H96"/>
    <mergeCell ref="M96:R96"/>
    <mergeCell ref="V8:W8"/>
    <mergeCell ref="W9:X9"/>
    <mergeCell ref="L93:S93"/>
    <mergeCell ref="B93:I93"/>
    <mergeCell ref="B65:I65"/>
    <mergeCell ref="K65:R65"/>
    <mergeCell ref="C68:H68"/>
    <mergeCell ref="L68:Q68"/>
  </mergeCells>
  <phoneticPr fontId="0" type="noConversion"/>
  <pageMargins left="0.5" right="0.5" top="0.5" bottom="0.55000000000000004" header="0.5" footer="0.5"/>
  <pageSetup scale="65" orientation="landscape" r:id="rId1"/>
  <headerFooter alignWithMargins="0"/>
  <rowBreaks count="2" manualBreakCount="2">
    <brk id="61" max="16383" man="1"/>
    <brk id="90" max="16383" man="1"/>
  </rowBreaks>
  <ignoredErrors>
    <ignoredError sqref="I98:I101 I103 I105:I115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 codeName="Sheet7">
    <tabColor rgb="FF92D050"/>
    <pageSetUpPr fitToPage="1"/>
  </sheetPr>
  <dimension ref="A1:AK658"/>
  <sheetViews>
    <sheetView zoomScale="90" zoomScaleNormal="90" workbookViewId="0">
      <selection activeCell="M26" activeCellId="2" sqref="C26 H26 M26"/>
    </sheetView>
  </sheetViews>
  <sheetFormatPr defaultColWidth="8.6640625" defaultRowHeight="15" customHeight="1"/>
  <cols>
    <col min="1" max="2" width="8.6640625" style="1"/>
    <col min="3" max="3" width="11.5546875" style="1" customWidth="1"/>
    <col min="4" max="8" width="8.6640625" style="1"/>
    <col min="9" max="9" width="9.21875" style="1" customWidth="1"/>
    <col min="10" max="21" width="8.6640625" style="1"/>
    <col min="22" max="25" width="8.6640625" style="256"/>
    <col min="26" max="26" width="9.88671875" style="256" bestFit="1" customWidth="1"/>
    <col min="27" max="30" width="8.6640625" style="256"/>
    <col min="31" max="16384" width="8.6640625" style="1"/>
  </cols>
  <sheetData>
    <row r="1" spans="1:31" ht="15" customHeight="1">
      <c r="A1" s="232">
        <f>TotalRunBiomass!A1</f>
        <v>2017</v>
      </c>
      <c r="B1" s="255" t="s">
        <v>55</v>
      </c>
      <c r="C1" s="256"/>
      <c r="D1" s="118"/>
      <c r="E1" s="27"/>
      <c r="F1" s="27"/>
      <c r="G1" s="27"/>
      <c r="H1" s="27"/>
      <c r="I1" s="27"/>
      <c r="J1" s="27"/>
      <c r="K1" s="27"/>
      <c r="L1" s="27"/>
      <c r="M1" s="29"/>
      <c r="N1" s="27"/>
      <c r="O1" s="27"/>
      <c r="P1" s="27"/>
      <c r="Q1" s="27"/>
      <c r="R1" s="27"/>
      <c r="S1" s="27"/>
      <c r="T1" s="27"/>
      <c r="U1" s="27"/>
      <c r="V1" s="118"/>
    </row>
    <row r="2" spans="1:31" ht="15" customHeight="1">
      <c r="B2" s="34"/>
      <c r="C2" s="27"/>
      <c r="D2" s="27"/>
      <c r="E2" s="27"/>
      <c r="F2" s="27"/>
      <c r="G2" s="27"/>
      <c r="H2" s="27"/>
      <c r="I2" s="27"/>
      <c r="J2" s="27"/>
      <c r="K2" s="27"/>
      <c r="L2" s="30"/>
      <c r="M2" s="31"/>
      <c r="N2" s="27"/>
      <c r="O2" s="27"/>
      <c r="P2" s="27"/>
      <c r="Q2" s="27"/>
      <c r="R2" s="27"/>
      <c r="S2" s="27"/>
      <c r="T2" s="27"/>
      <c r="U2" s="27"/>
      <c r="V2" s="118"/>
    </row>
    <row r="3" spans="1:31" ht="15" customHeight="1">
      <c r="B3" s="38" t="s">
        <v>28</v>
      </c>
      <c r="M3" s="31"/>
    </row>
    <row r="4" spans="1:31" ht="15" customHeight="1">
      <c r="D4" s="27"/>
      <c r="E4" s="27"/>
      <c r="F4" s="27"/>
      <c r="G4" s="27"/>
      <c r="H4" s="27"/>
      <c r="I4" s="27"/>
      <c r="J4" s="27"/>
      <c r="K4" s="27"/>
      <c r="L4" s="27"/>
      <c r="N4" s="27"/>
      <c r="O4" s="27"/>
      <c r="P4" s="27"/>
      <c r="Q4" s="27"/>
      <c r="R4" s="27"/>
      <c r="S4" s="27"/>
      <c r="T4" s="27"/>
      <c r="U4" s="27"/>
      <c r="V4" s="118"/>
    </row>
    <row r="5" spans="1:31" ht="15" customHeight="1">
      <c r="B5" s="83" t="s">
        <v>27</v>
      </c>
      <c r="C5" s="72">
        <f>A1</f>
        <v>2017</v>
      </c>
      <c r="E5"/>
      <c r="M5" s="27"/>
      <c r="X5" s="503" t="s">
        <v>13</v>
      </c>
    </row>
    <row r="6" spans="1:31" ht="15" customHeight="1" thickBot="1">
      <c r="B6" s="83"/>
      <c r="C6" s="72"/>
      <c r="D6" s="499" t="s">
        <v>131</v>
      </c>
      <c r="M6" s="27"/>
    </row>
    <row r="7" spans="1:31" ht="15" customHeight="1" thickBot="1">
      <c r="B7" s="27" t="s">
        <v>64</v>
      </c>
      <c r="D7" s="369">
        <f>D71</f>
        <v>1</v>
      </c>
      <c r="E7" s="29"/>
      <c r="F7" s="29"/>
      <c r="G7" s="27" t="s">
        <v>64</v>
      </c>
      <c r="I7" s="369">
        <f>D98</f>
        <v>2</v>
      </c>
      <c r="J7" s="27"/>
      <c r="K7" s="27"/>
      <c r="L7" s="27" t="s">
        <v>64</v>
      </c>
      <c r="N7" s="372">
        <f>D125</f>
        <v>3</v>
      </c>
      <c r="O7" s="27"/>
      <c r="P7" s="27"/>
      <c r="Q7" s="27" t="s">
        <v>64</v>
      </c>
      <c r="S7" s="372">
        <v>4</v>
      </c>
      <c r="T7" s="27"/>
      <c r="U7" s="27"/>
      <c r="V7" s="118"/>
      <c r="W7" s="118"/>
      <c r="X7" s="118"/>
      <c r="Y7" s="118"/>
      <c r="Z7" s="118"/>
      <c r="AA7" s="118"/>
      <c r="AB7" s="118"/>
      <c r="AC7" s="118"/>
      <c r="AD7" s="118"/>
      <c r="AE7" s="27"/>
    </row>
    <row r="8" spans="1:31" ht="15" customHeight="1">
      <c r="B8" s="72" t="s">
        <v>36</v>
      </c>
      <c r="D8" s="370"/>
      <c r="E8" s="27"/>
      <c r="F8" s="27"/>
      <c r="G8" s="72" t="s">
        <v>36</v>
      </c>
      <c r="I8" s="370"/>
      <c r="J8" s="27"/>
      <c r="K8" s="27"/>
      <c r="L8" s="72" t="s">
        <v>36</v>
      </c>
      <c r="N8" s="370"/>
      <c r="O8" s="27"/>
      <c r="P8" s="27"/>
      <c r="Q8" s="72" t="s">
        <v>36</v>
      </c>
      <c r="R8" s="257"/>
      <c r="S8" s="370"/>
      <c r="T8" s="27"/>
      <c r="U8" s="27"/>
      <c r="V8" s="464"/>
      <c r="W8" s="465"/>
      <c r="X8" s="465"/>
      <c r="Y8" s="466"/>
      <c r="Z8" s="270"/>
      <c r="AA8" s="464"/>
      <c r="AB8" s="465"/>
      <c r="AC8" s="465"/>
      <c r="AD8" s="466"/>
    </row>
    <row r="9" spans="1:31" ht="15" customHeight="1">
      <c r="B9" s="73" t="s">
        <v>29</v>
      </c>
      <c r="D9" s="371">
        <v>42853</v>
      </c>
      <c r="G9" s="73" t="s">
        <v>29</v>
      </c>
      <c r="I9" s="371">
        <v>42857</v>
      </c>
      <c r="L9" s="73" t="s">
        <v>29</v>
      </c>
      <c r="N9" s="371" t="s">
        <v>103</v>
      </c>
      <c r="Q9" s="73" t="s">
        <v>29</v>
      </c>
      <c r="R9" s="259"/>
      <c r="S9" s="371" t="s">
        <v>107</v>
      </c>
      <c r="V9" s="467" t="s">
        <v>14</v>
      </c>
      <c r="W9" s="353"/>
      <c r="X9" s="353"/>
      <c r="Y9" s="468"/>
      <c r="Z9" s="353"/>
      <c r="AA9" s="467" t="s">
        <v>98</v>
      </c>
      <c r="AB9" s="353"/>
      <c r="AC9" s="353"/>
      <c r="AD9" s="468"/>
    </row>
    <row r="10" spans="1:31" ht="15" customHeight="1" thickBot="1">
      <c r="B10" s="72" t="s">
        <v>15</v>
      </c>
      <c r="D10" s="371" t="s">
        <v>68</v>
      </c>
      <c r="E10"/>
      <c r="F10" s="27"/>
      <c r="G10" s="72" t="s">
        <v>15</v>
      </c>
      <c r="I10" s="371" t="s">
        <v>68</v>
      </c>
      <c r="J10" s="27"/>
      <c r="K10" s="27"/>
      <c r="L10" s="72" t="s">
        <v>15</v>
      </c>
      <c r="N10" s="371" t="s">
        <v>68</v>
      </c>
      <c r="O10" s="27"/>
      <c r="P10" s="27"/>
      <c r="Q10" s="72" t="s">
        <v>15</v>
      </c>
      <c r="R10" s="259"/>
      <c r="S10" s="371" t="s">
        <v>68</v>
      </c>
      <c r="T10" s="27"/>
      <c r="U10" s="27"/>
      <c r="V10" s="469" t="s">
        <v>8</v>
      </c>
      <c r="W10" s="270"/>
      <c r="X10" s="270"/>
      <c r="Y10" s="470"/>
      <c r="Z10" s="270"/>
      <c r="AA10" s="469" t="s">
        <v>8</v>
      </c>
      <c r="AB10" s="270"/>
      <c r="AC10" s="270"/>
      <c r="AD10" s="470"/>
    </row>
    <row r="11" spans="1:31" ht="15" customHeight="1" thickBot="1">
      <c r="B11" s="72" t="s">
        <v>21</v>
      </c>
      <c r="C11" s="27"/>
      <c r="D11" s="367">
        <v>249.7</v>
      </c>
      <c r="E11" s="500" t="s">
        <v>6</v>
      </c>
      <c r="F11" s="41"/>
      <c r="G11" s="72" t="s">
        <v>21</v>
      </c>
      <c r="H11" s="27"/>
      <c r="I11" s="367">
        <v>233.5</v>
      </c>
      <c r="J11" s="41"/>
      <c r="K11" s="41"/>
      <c r="L11" s="72" t="s">
        <v>21</v>
      </c>
      <c r="M11" s="258"/>
      <c r="N11" s="367">
        <v>228.9</v>
      </c>
      <c r="O11" s="41"/>
      <c r="P11" s="41"/>
      <c r="Q11" s="72" t="s">
        <v>21</v>
      </c>
      <c r="R11" s="258"/>
      <c r="S11" s="367">
        <v>629.5</v>
      </c>
      <c r="T11" s="41"/>
      <c r="U11" s="41"/>
      <c r="V11" s="469" t="s">
        <v>21</v>
      </c>
      <c r="W11" s="270"/>
      <c r="X11" s="471">
        <f>I11+D11+N11+S11</f>
        <v>1341.6</v>
      </c>
      <c r="Y11" s="472"/>
      <c r="Z11" s="354"/>
      <c r="AA11" s="469" t="s">
        <v>21</v>
      </c>
      <c r="AB11" s="270"/>
      <c r="AC11" s="471">
        <f>S11</f>
        <v>629.5</v>
      </c>
      <c r="AD11" s="472"/>
    </row>
    <row r="12" spans="1:31" ht="15" customHeight="1">
      <c r="B12" s="72" t="s">
        <v>132</v>
      </c>
      <c r="C12" s="27"/>
      <c r="D12" s="501"/>
      <c r="E12" s="41"/>
      <c r="F12" s="41"/>
      <c r="G12" s="72"/>
      <c r="H12" s="27"/>
      <c r="I12" s="501"/>
      <c r="J12" s="41"/>
      <c r="K12" s="41"/>
      <c r="L12" s="72"/>
      <c r="M12" s="258"/>
      <c r="N12" s="501"/>
      <c r="O12" s="41"/>
      <c r="P12" s="41"/>
      <c r="Q12" s="72"/>
      <c r="R12" s="258"/>
      <c r="S12" s="501"/>
      <c r="T12" s="41"/>
      <c r="U12" s="41"/>
      <c r="V12" s="469"/>
      <c r="W12" s="270"/>
      <c r="X12" s="502"/>
      <c r="Y12" s="472"/>
      <c r="Z12" s="354"/>
      <c r="AA12" s="469"/>
      <c r="AB12" s="270"/>
      <c r="AC12" s="502"/>
      <c r="AD12" s="472"/>
    </row>
    <row r="13" spans="1:31" ht="15" customHeight="1">
      <c r="B13" s="72" t="s">
        <v>133</v>
      </c>
      <c r="C13" s="27"/>
      <c r="D13" s="501"/>
      <c r="E13" s="41"/>
      <c r="F13" s="41"/>
      <c r="G13" s="72"/>
      <c r="H13" s="27"/>
      <c r="I13" s="501"/>
      <c r="J13" s="41"/>
      <c r="K13" s="41"/>
      <c r="L13" s="72"/>
      <c r="M13" s="258"/>
      <c r="N13" s="501"/>
      <c r="O13" s="41"/>
      <c r="P13" s="41"/>
      <c r="Q13" s="72"/>
      <c r="R13" s="258"/>
      <c r="S13" s="501"/>
      <c r="T13" s="41"/>
      <c r="U13" s="41"/>
      <c r="V13" s="469"/>
      <c r="W13"/>
      <c r="X13" s="502"/>
      <c r="Y13"/>
      <c r="Z13" s="354"/>
      <c r="AA13" s="469"/>
      <c r="AB13" s="270"/>
      <c r="AC13" s="502"/>
      <c r="AD13" s="472"/>
    </row>
    <row r="14" spans="1:31" ht="15" customHeight="1">
      <c r="B14" s="43"/>
      <c r="C14" s="43"/>
      <c r="D14" s="43"/>
      <c r="E14" s="43"/>
      <c r="F14" s="260"/>
      <c r="G14" s="43"/>
      <c r="H14" s="43"/>
      <c r="I14" s="43"/>
      <c r="J14" s="43"/>
      <c r="K14" s="44"/>
      <c r="L14" s="43"/>
      <c r="M14" s="43"/>
      <c r="N14" s="43"/>
      <c r="O14" s="43"/>
      <c r="P14" s="44"/>
      <c r="Q14" s="43"/>
      <c r="R14" s="43"/>
      <c r="S14" s="43"/>
      <c r="T14" s="43"/>
      <c r="V14" s="473"/>
      <c r="W14" s="474"/>
      <c r="X14" s="474"/>
      <c r="Y14" s="475"/>
      <c r="Z14" s="355"/>
      <c r="AA14" s="473"/>
      <c r="AB14" s="474"/>
      <c r="AC14" s="474"/>
      <c r="AD14" s="475"/>
    </row>
    <row r="15" spans="1:31" ht="15" customHeight="1">
      <c r="B15" s="29" t="s">
        <v>3</v>
      </c>
      <c r="C15" s="29" t="s">
        <v>9</v>
      </c>
      <c r="D15" s="29" t="s">
        <v>2</v>
      </c>
      <c r="E15" s="29" t="s">
        <v>10</v>
      </c>
      <c r="F15" s="29"/>
      <c r="G15" s="29" t="s">
        <v>3</v>
      </c>
      <c r="H15" s="29" t="s">
        <v>9</v>
      </c>
      <c r="I15" s="29" t="s">
        <v>2</v>
      </c>
      <c r="J15" s="29" t="s">
        <v>10</v>
      </c>
      <c r="K15" s="29"/>
      <c r="L15" s="29" t="s">
        <v>3</v>
      </c>
      <c r="M15" s="29" t="s">
        <v>9</v>
      </c>
      <c r="N15" s="29" t="s">
        <v>2</v>
      </c>
      <c r="O15" s="29" t="s">
        <v>10</v>
      </c>
      <c r="P15" s="29"/>
      <c r="Q15" s="29" t="s">
        <v>3</v>
      </c>
      <c r="R15" s="29" t="s">
        <v>9</v>
      </c>
      <c r="S15" s="29" t="s">
        <v>2</v>
      </c>
      <c r="T15" s="29" t="s">
        <v>10</v>
      </c>
      <c r="U15" s="27"/>
      <c r="V15" s="476" t="s">
        <v>3</v>
      </c>
      <c r="W15" s="356" t="s">
        <v>9</v>
      </c>
      <c r="X15" s="356" t="s">
        <v>2</v>
      </c>
      <c r="Y15" s="477" t="s">
        <v>10</v>
      </c>
      <c r="Z15" s="504" t="s">
        <v>127</v>
      </c>
      <c r="AA15" s="476" t="s">
        <v>3</v>
      </c>
      <c r="AB15" s="356" t="s">
        <v>9</v>
      </c>
      <c r="AC15" s="356" t="s">
        <v>2</v>
      </c>
      <c r="AD15" s="477" t="s">
        <v>10</v>
      </c>
    </row>
    <row r="16" spans="1:31" ht="15" customHeight="1">
      <c r="B16" s="498" t="s">
        <v>130</v>
      </c>
      <c r="C16" s="47"/>
      <c r="D16" s="46" t="s">
        <v>5</v>
      </c>
      <c r="E16" s="46" t="s">
        <v>30</v>
      </c>
      <c r="F16" s="29"/>
      <c r="G16" s="46"/>
      <c r="H16" s="47"/>
      <c r="I16" s="46" t="s">
        <v>5</v>
      </c>
      <c r="J16" s="46" t="s">
        <v>30</v>
      </c>
      <c r="K16" s="45"/>
      <c r="L16" s="46"/>
      <c r="M16" s="47"/>
      <c r="N16" s="46" t="s">
        <v>5</v>
      </c>
      <c r="O16" s="46" t="s">
        <v>30</v>
      </c>
      <c r="P16" s="45"/>
      <c r="Q16" s="46"/>
      <c r="R16" s="47"/>
      <c r="S16" s="46" t="s">
        <v>5</v>
      </c>
      <c r="T16" s="46" t="s">
        <v>30</v>
      </c>
      <c r="U16" s="27"/>
      <c r="V16" s="478"/>
      <c r="W16" s="288"/>
      <c r="X16" s="392" t="s">
        <v>5</v>
      </c>
      <c r="Y16" s="479" t="s">
        <v>30</v>
      </c>
      <c r="Z16" s="356"/>
      <c r="AA16" s="478"/>
      <c r="AB16" s="288"/>
      <c r="AC16" s="392" t="s">
        <v>5</v>
      </c>
      <c r="AD16" s="479" t="s">
        <v>30</v>
      </c>
    </row>
    <row r="17" spans="2:30" ht="15" customHeight="1">
      <c r="B17" s="27">
        <v>1</v>
      </c>
      <c r="C17" s="27">
        <f>I74</f>
        <v>0</v>
      </c>
      <c r="D17" s="48">
        <f>C17/C$35</f>
        <v>0</v>
      </c>
      <c r="E17" s="40">
        <f>IF(R74=0,0,E45/1.1023/R74*1000)</f>
        <v>0</v>
      </c>
      <c r="F17" s="41"/>
      <c r="G17" s="27">
        <v>1</v>
      </c>
      <c r="H17" s="27">
        <f t="shared" ref="H17:H34" si="0">I101</f>
        <v>0</v>
      </c>
      <c r="I17" s="48">
        <f t="shared" ref="I17:I34" si="1">H17/H$35</f>
        <v>0</v>
      </c>
      <c r="J17" s="41">
        <f t="shared" ref="J17:J34" si="2">IF(R101=0,0,J45/1.1023/R101*1000)</f>
        <v>0</v>
      </c>
      <c r="K17" s="41"/>
      <c r="L17" s="27">
        <v>1</v>
      </c>
      <c r="M17" s="27">
        <f>I128</f>
        <v>0</v>
      </c>
      <c r="N17" s="48">
        <f t="shared" ref="N17:N34" si="3">M17/M$35</f>
        <v>0</v>
      </c>
      <c r="O17" s="41">
        <f t="shared" ref="O17:O34" si="4">IF(R128=0,0,O45/1.1023/R128*1000)</f>
        <v>0</v>
      </c>
      <c r="P17" s="41"/>
      <c r="Q17" s="27">
        <v>1</v>
      </c>
      <c r="R17" s="27">
        <f>I155</f>
        <v>0</v>
      </c>
      <c r="S17" s="48">
        <f t="shared" ref="S17:S34" si="5">R17/R$35</f>
        <v>0</v>
      </c>
      <c r="T17" s="41">
        <f>IF(R155=0,0,T45/1.1023/R155*1000)</f>
        <v>0</v>
      </c>
      <c r="U17" s="27"/>
      <c r="V17" s="480">
        <v>1</v>
      </c>
      <c r="W17" s="270">
        <f>C17+H17+M17+R17</f>
        <v>0</v>
      </c>
      <c r="X17" s="100">
        <f>Y17/Y$35</f>
        <v>0</v>
      </c>
      <c r="Y17" s="481">
        <f>E17+J17+O17+T17</f>
        <v>0</v>
      </c>
      <c r="Z17" s="357"/>
      <c r="AA17" s="480">
        <v>1</v>
      </c>
      <c r="AB17" s="270">
        <f>R17</f>
        <v>0</v>
      </c>
      <c r="AC17" s="100">
        <f>AD17/AD$35</f>
        <v>0</v>
      </c>
      <c r="AD17" s="505">
        <f>T17</f>
        <v>0</v>
      </c>
    </row>
    <row r="18" spans="2:30" ht="15" customHeight="1">
      <c r="B18" s="27">
        <v>2</v>
      </c>
      <c r="C18" s="27">
        <f>I75</f>
        <v>0</v>
      </c>
      <c r="D18" s="48">
        <f>C18/C$35</f>
        <v>0</v>
      </c>
      <c r="E18" s="40">
        <f>IF(R75=0,0,E46/1.1023/R75*1000)</f>
        <v>0</v>
      </c>
      <c r="F18" s="41"/>
      <c r="G18" s="27">
        <v>2</v>
      </c>
      <c r="H18" s="27">
        <f t="shared" si="0"/>
        <v>0</v>
      </c>
      <c r="I18" s="48">
        <f t="shared" si="1"/>
        <v>0</v>
      </c>
      <c r="J18" s="41">
        <f t="shared" si="2"/>
        <v>0</v>
      </c>
      <c r="K18" s="41"/>
      <c r="L18" s="27">
        <v>2</v>
      </c>
      <c r="M18" s="27">
        <f t="shared" ref="M18:M34" si="6">I129</f>
        <v>0</v>
      </c>
      <c r="N18" s="48">
        <f t="shared" si="3"/>
        <v>0</v>
      </c>
      <c r="O18" s="41">
        <f t="shared" si="4"/>
        <v>0</v>
      </c>
      <c r="P18" s="41"/>
      <c r="Q18" s="27">
        <v>2</v>
      </c>
      <c r="R18" s="27">
        <f t="shared" ref="R18:R34" si="7">I156</f>
        <v>0</v>
      </c>
      <c r="S18" s="48">
        <f t="shared" si="5"/>
        <v>0</v>
      </c>
      <c r="T18" s="41">
        <f t="shared" ref="T18:T34" si="8">IF(R156=0,0,T46/1.1023/R156*1000)</f>
        <v>0</v>
      </c>
      <c r="U18" s="27"/>
      <c r="V18" s="480">
        <v>2</v>
      </c>
      <c r="W18" s="270">
        <f>C18+H18+M18+R18</f>
        <v>0</v>
      </c>
      <c r="X18" s="100">
        <f>Y18/Y$35</f>
        <v>0</v>
      </c>
      <c r="Y18" s="481">
        <f>E18+J18+O18+T18</f>
        <v>0</v>
      </c>
      <c r="Z18" s="357"/>
      <c r="AA18" s="480">
        <v>2</v>
      </c>
      <c r="AB18" s="270">
        <f t="shared" ref="AB18:AB34" si="9">R18</f>
        <v>0</v>
      </c>
      <c r="AC18" s="100">
        <f t="shared" ref="AC18:AC25" si="10">AD18/AD$35</f>
        <v>0</v>
      </c>
      <c r="AD18" s="505">
        <f t="shared" ref="AD18:AD34" si="11">T18</f>
        <v>0</v>
      </c>
    </row>
    <row r="19" spans="2:30" ht="15" customHeight="1">
      <c r="B19" s="27">
        <v>3</v>
      </c>
      <c r="C19" s="27">
        <f>I76</f>
        <v>0</v>
      </c>
      <c r="D19" s="48">
        <f>C19/C$35</f>
        <v>0</v>
      </c>
      <c r="E19" s="40">
        <f>IF(R76=0,0,E47/1.1023/R76*1000)</f>
        <v>0</v>
      </c>
      <c r="F19" s="41"/>
      <c r="G19" s="27">
        <v>3</v>
      </c>
      <c r="H19" s="27">
        <f t="shared" si="0"/>
        <v>0</v>
      </c>
      <c r="I19" s="48">
        <f t="shared" si="1"/>
        <v>0</v>
      </c>
      <c r="J19" s="41">
        <f t="shared" si="2"/>
        <v>0</v>
      </c>
      <c r="K19" s="41"/>
      <c r="L19" s="27">
        <v>3</v>
      </c>
      <c r="M19" s="27">
        <f t="shared" si="6"/>
        <v>0</v>
      </c>
      <c r="N19" s="48">
        <f t="shared" si="3"/>
        <v>0</v>
      </c>
      <c r="O19" s="41">
        <f t="shared" si="4"/>
        <v>0</v>
      </c>
      <c r="P19" s="41"/>
      <c r="Q19" s="27">
        <v>3</v>
      </c>
      <c r="R19" s="27">
        <f t="shared" si="7"/>
        <v>0</v>
      </c>
      <c r="S19" s="48">
        <f t="shared" si="5"/>
        <v>0</v>
      </c>
      <c r="T19" s="41">
        <f>IF(R157=0,0,T47/1.1023/R157*1000)</f>
        <v>0</v>
      </c>
      <c r="U19" s="27"/>
      <c r="V19" s="480">
        <v>3</v>
      </c>
      <c r="W19" s="270">
        <f t="shared" ref="W18:W34" si="12">C19+H19+M19+R19</f>
        <v>0</v>
      </c>
      <c r="X19" s="100">
        <f>Y19/Y$35</f>
        <v>0</v>
      </c>
      <c r="Y19" s="481">
        <f>E19+J19+O19+T19</f>
        <v>0</v>
      </c>
      <c r="Z19" s="357"/>
      <c r="AA19" s="480">
        <v>3</v>
      </c>
      <c r="AB19" s="270">
        <f t="shared" si="9"/>
        <v>0</v>
      </c>
      <c r="AC19" s="100">
        <f t="shared" si="10"/>
        <v>0</v>
      </c>
      <c r="AD19" s="505">
        <f>T19</f>
        <v>0</v>
      </c>
    </row>
    <row r="20" spans="2:30" ht="15" customHeight="1">
      <c r="B20" s="27">
        <v>4</v>
      </c>
      <c r="C20" s="27">
        <f>I77</f>
        <v>0</v>
      </c>
      <c r="D20" s="48">
        <f>C20/C$35</f>
        <v>0</v>
      </c>
      <c r="E20" s="40">
        <f>IF(R77=0,0,E48/1.1023/R77*1000)</f>
        <v>0</v>
      </c>
      <c r="F20" s="41"/>
      <c r="G20" s="27">
        <v>4</v>
      </c>
      <c r="H20" s="27">
        <f t="shared" si="0"/>
        <v>0</v>
      </c>
      <c r="I20" s="48">
        <f t="shared" si="1"/>
        <v>0</v>
      </c>
      <c r="J20" s="41">
        <f t="shared" si="2"/>
        <v>0</v>
      </c>
      <c r="K20" s="41"/>
      <c r="L20" s="27">
        <v>4</v>
      </c>
      <c r="M20" s="27">
        <f t="shared" si="6"/>
        <v>1</v>
      </c>
      <c r="N20" s="48">
        <f t="shared" si="3"/>
        <v>2.717391304347826E-3</v>
      </c>
      <c r="O20" s="41">
        <f t="shared" si="4"/>
        <v>1.3033448261547484</v>
      </c>
      <c r="P20" s="41"/>
      <c r="Q20" s="27">
        <v>4</v>
      </c>
      <c r="R20" s="27">
        <f t="shared" si="7"/>
        <v>0</v>
      </c>
      <c r="S20" s="48">
        <f t="shared" si="5"/>
        <v>0</v>
      </c>
      <c r="T20" s="41">
        <f t="shared" si="8"/>
        <v>0</v>
      </c>
      <c r="U20" s="27"/>
      <c r="V20" s="480">
        <v>4</v>
      </c>
      <c r="W20" s="270">
        <f t="shared" si="12"/>
        <v>1</v>
      </c>
      <c r="X20" s="100">
        <f>Y20/Y$35</f>
        <v>4.5775699239465167E-4</v>
      </c>
      <c r="Y20" s="481">
        <f>E20+J20+O20+T20</f>
        <v>1.3033448261547484</v>
      </c>
      <c r="Z20" s="497">
        <f>Y20/1000</f>
        <v>1.3033448261547485E-3</v>
      </c>
      <c r="AA20" s="480">
        <v>4</v>
      </c>
      <c r="AB20" s="270">
        <f t="shared" si="9"/>
        <v>0</v>
      </c>
      <c r="AC20" s="100">
        <f t="shared" si="10"/>
        <v>0</v>
      </c>
      <c r="AD20" s="505">
        <f t="shared" si="11"/>
        <v>0</v>
      </c>
    </row>
    <row r="21" spans="2:30" ht="15" customHeight="1">
      <c r="B21" s="27">
        <v>5</v>
      </c>
      <c r="C21" s="27">
        <f>I78</f>
        <v>0</v>
      </c>
      <c r="D21" s="48">
        <f>C21/C$35</f>
        <v>0</v>
      </c>
      <c r="E21" s="40">
        <f>IF(R78=0,0,E49/1.1023/R78*1000)</f>
        <v>0</v>
      </c>
      <c r="F21" s="41"/>
      <c r="G21" s="27">
        <v>5</v>
      </c>
      <c r="H21" s="27">
        <f t="shared" si="0"/>
        <v>2</v>
      </c>
      <c r="I21" s="48">
        <f t="shared" si="1"/>
        <v>9.9009900990099011E-3</v>
      </c>
      <c r="J21" s="41">
        <f t="shared" si="2"/>
        <v>4.7424230504946348</v>
      </c>
      <c r="K21" s="41"/>
      <c r="L21" s="27">
        <v>5</v>
      </c>
      <c r="M21" s="27">
        <f t="shared" si="6"/>
        <v>0</v>
      </c>
      <c r="N21" s="48">
        <f t="shared" si="3"/>
        <v>0</v>
      </c>
      <c r="O21" s="41">
        <f t="shared" si="4"/>
        <v>0</v>
      </c>
      <c r="P21" s="41"/>
      <c r="Q21" s="27">
        <v>5</v>
      </c>
      <c r="R21" s="27">
        <f t="shared" si="7"/>
        <v>1</v>
      </c>
      <c r="S21" s="48">
        <f t="shared" si="5"/>
        <v>5.6179775280898875E-3</v>
      </c>
      <c r="T21" s="41">
        <f t="shared" si="8"/>
        <v>7.782377641678794</v>
      </c>
      <c r="U21" s="27"/>
      <c r="V21" s="480">
        <v>5</v>
      </c>
      <c r="W21" s="270">
        <f t="shared" si="12"/>
        <v>3</v>
      </c>
      <c r="X21" s="100">
        <f>Y21/Y$35</f>
        <v>4.398924198829814E-3</v>
      </c>
      <c r="Y21" s="481">
        <f t="shared" ref="Y18:Y34" si="13">E21+J21+O21+T21</f>
        <v>12.524800692173429</v>
      </c>
      <c r="Z21" s="497">
        <f>Y21/1000</f>
        <v>1.2524800692173429E-2</v>
      </c>
      <c r="AA21" s="480">
        <v>5</v>
      </c>
      <c r="AB21" s="270">
        <f t="shared" si="9"/>
        <v>1</v>
      </c>
      <c r="AC21" s="100">
        <f t="shared" si="10"/>
        <v>5.6179775280898866E-3</v>
      </c>
      <c r="AD21" s="505">
        <f t="shared" si="11"/>
        <v>7.782377641678794</v>
      </c>
    </row>
    <row r="22" spans="2:30" ht="15" customHeight="1">
      <c r="B22" s="27">
        <v>6</v>
      </c>
      <c r="C22" s="27">
        <f>I79</f>
        <v>2</v>
      </c>
      <c r="D22" s="48">
        <f>C22/C$35</f>
        <v>1.0362694300518135E-2</v>
      </c>
      <c r="E22" s="40">
        <f>IF(R79=0,0,E50/1.1023/R79*1000)</f>
        <v>5.2161960505927771</v>
      </c>
      <c r="F22" s="41"/>
      <c r="G22" s="27">
        <v>6</v>
      </c>
      <c r="H22" s="27">
        <f t="shared" si="0"/>
        <v>15</v>
      </c>
      <c r="I22" s="48">
        <f t="shared" si="1"/>
        <v>7.4257425742574254E-2</v>
      </c>
      <c r="J22" s="41">
        <f t="shared" si="2"/>
        <v>35.56817287870976</v>
      </c>
      <c r="K22" s="41"/>
      <c r="L22" s="27">
        <v>6</v>
      </c>
      <c r="M22" s="27">
        <f t="shared" si="6"/>
        <v>7</v>
      </c>
      <c r="N22" s="48">
        <f t="shared" si="3"/>
        <v>1.9021739130434784E-2</v>
      </c>
      <c r="O22" s="41">
        <f t="shared" si="4"/>
        <v>9.1234137830832367</v>
      </c>
      <c r="P22" s="41"/>
      <c r="Q22" s="27">
        <v>6</v>
      </c>
      <c r="R22" s="27">
        <f t="shared" si="7"/>
        <v>5</v>
      </c>
      <c r="S22" s="48">
        <f t="shared" si="5"/>
        <v>2.8089887640449437E-2</v>
      </c>
      <c r="T22" s="41">
        <f t="shared" si="8"/>
        <v>38.911888208393975</v>
      </c>
      <c r="U22" s="27"/>
      <c r="V22" s="480">
        <v>6</v>
      </c>
      <c r="W22" s="270">
        <f t="shared" si="12"/>
        <v>29</v>
      </c>
      <c r="X22" s="100">
        <f>Y22/Y$35</f>
        <v>3.1194987397258029E-2</v>
      </c>
      <c r="Y22" s="481">
        <f t="shared" si="13"/>
        <v>88.819670920779743</v>
      </c>
      <c r="Z22" s="497">
        <f>Y22/1000</f>
        <v>8.8819670920779747E-2</v>
      </c>
      <c r="AA22" s="480">
        <v>6</v>
      </c>
      <c r="AB22" s="270">
        <f t="shared" si="9"/>
        <v>5</v>
      </c>
      <c r="AC22" s="100">
        <f t="shared" si="10"/>
        <v>2.8089887640449437E-2</v>
      </c>
      <c r="AD22" s="505">
        <f t="shared" si="11"/>
        <v>38.911888208393975</v>
      </c>
    </row>
    <row r="23" spans="2:30" ht="15" customHeight="1">
      <c r="B23" s="27">
        <v>7</v>
      </c>
      <c r="C23" s="27">
        <f>I80</f>
        <v>14</v>
      </c>
      <c r="D23" s="48">
        <f>C23/C$35</f>
        <v>7.2538860103626937E-2</v>
      </c>
      <c r="E23" s="40">
        <f>IF(R80=0,0,E51/1.1023/R80*1000)</f>
        <v>36.513372354149432</v>
      </c>
      <c r="F23" s="41"/>
      <c r="G23" s="27">
        <v>7</v>
      </c>
      <c r="H23" s="27">
        <f t="shared" si="0"/>
        <v>32</v>
      </c>
      <c r="I23" s="48">
        <f t="shared" si="1"/>
        <v>0.15841584158415842</v>
      </c>
      <c r="J23" s="41">
        <f t="shared" si="2"/>
        <v>75.878768807914156</v>
      </c>
      <c r="K23" s="41"/>
      <c r="L23" s="27">
        <v>7</v>
      </c>
      <c r="M23" s="27">
        <f t="shared" si="6"/>
        <v>43</v>
      </c>
      <c r="N23" s="48">
        <f t="shared" si="3"/>
        <v>0.11684782608695653</v>
      </c>
      <c r="O23" s="41">
        <f>IF(R134=0,0,O51/1.1023/R134*1000)</f>
        <v>56.043827524654176</v>
      </c>
      <c r="P23" s="41"/>
      <c r="Q23" s="27">
        <v>7</v>
      </c>
      <c r="R23" s="27">
        <f t="shared" si="7"/>
        <v>21</v>
      </c>
      <c r="S23" s="48">
        <f t="shared" si="5"/>
        <v>0.11797752808988764</v>
      </c>
      <c r="T23" s="41">
        <f>IF(R161=0,0,T51/1.1023/R161*1000)</f>
        <v>163.42993047525471</v>
      </c>
      <c r="U23" s="27"/>
      <c r="V23" s="480">
        <v>7</v>
      </c>
      <c r="W23" s="270">
        <f t="shared" si="12"/>
        <v>110</v>
      </c>
      <c r="X23" s="100">
        <f>Y23/Y$35</f>
        <v>0.11655697926612575</v>
      </c>
      <c r="Y23" s="481">
        <f t="shared" si="13"/>
        <v>331.86589916197249</v>
      </c>
      <c r="Z23" s="497">
        <f>Y23/1000</f>
        <v>0.33186589916197251</v>
      </c>
      <c r="AA23" s="480">
        <v>7</v>
      </c>
      <c r="AB23" s="270">
        <f t="shared" si="9"/>
        <v>21</v>
      </c>
      <c r="AC23" s="100">
        <f t="shared" si="10"/>
        <v>0.11797752808988764</v>
      </c>
      <c r="AD23" s="505">
        <f t="shared" si="11"/>
        <v>163.42993047525471</v>
      </c>
    </row>
    <row r="24" spans="2:30" ht="15" customHeight="1">
      <c r="B24" s="27">
        <v>8</v>
      </c>
      <c r="C24" s="27">
        <f>I81</f>
        <v>48</v>
      </c>
      <c r="D24" s="48">
        <f>C24/C$35</f>
        <v>0.24870466321243523</v>
      </c>
      <c r="E24" s="40">
        <f>IF(R81=0,0,E52/1.1023/R81*1000)</f>
        <v>125.18870521422664</v>
      </c>
      <c r="F24" s="41"/>
      <c r="G24" s="27">
        <v>8</v>
      </c>
      <c r="H24" s="27">
        <f t="shared" si="0"/>
        <v>41</v>
      </c>
      <c r="I24" s="48">
        <f t="shared" si="1"/>
        <v>0.20297029702970298</v>
      </c>
      <c r="J24" s="41">
        <f t="shared" si="2"/>
        <v>97.219672535139992</v>
      </c>
      <c r="K24" s="41"/>
      <c r="L24" s="27">
        <v>8</v>
      </c>
      <c r="M24" s="27">
        <f t="shared" si="6"/>
        <v>79</v>
      </c>
      <c r="N24" s="48">
        <f t="shared" si="3"/>
        <v>0.21467391304347827</v>
      </c>
      <c r="O24" s="41">
        <f t="shared" si="4"/>
        <v>102.96424126622513</v>
      </c>
      <c r="P24" s="41"/>
      <c r="Q24" s="27">
        <v>8</v>
      </c>
      <c r="R24" s="27">
        <f t="shared" si="7"/>
        <v>43</v>
      </c>
      <c r="S24" s="48">
        <f t="shared" si="5"/>
        <v>0.24157303370786518</v>
      </c>
      <c r="T24" s="41">
        <f t="shared" si="8"/>
        <v>334.64223859218822</v>
      </c>
      <c r="U24" s="27"/>
      <c r="V24" s="480">
        <v>8</v>
      </c>
      <c r="W24" s="270">
        <f t="shared" si="12"/>
        <v>211</v>
      </c>
      <c r="X24" s="100">
        <f>Y24/Y$35</f>
        <v>0.23180850538662409</v>
      </c>
      <c r="Y24" s="481">
        <f>E24+J24+O24+T24</f>
        <v>660.01485760777996</v>
      </c>
      <c r="Z24" s="497">
        <f>Y24/1000</f>
        <v>0.66001485760778</v>
      </c>
      <c r="AA24" s="480">
        <v>8</v>
      </c>
      <c r="AB24" s="270">
        <f t="shared" si="9"/>
        <v>43</v>
      </c>
      <c r="AC24" s="100">
        <f t="shared" si="10"/>
        <v>0.24157303370786518</v>
      </c>
      <c r="AD24" s="505">
        <f t="shared" si="11"/>
        <v>334.64223859218822</v>
      </c>
    </row>
    <row r="25" spans="2:30" ht="15" customHeight="1">
      <c r="B25" s="27">
        <v>9</v>
      </c>
      <c r="C25" s="27">
        <f>I82</f>
        <v>41</v>
      </c>
      <c r="D25" s="48">
        <f>C25/C$35</f>
        <v>0.21243523316062177</v>
      </c>
      <c r="E25" s="40">
        <f>IF(R82=0,0,E53/1.1023/R82*1000)</f>
        <v>106.9320190371519</v>
      </c>
      <c r="F25" s="41"/>
      <c r="G25" s="27">
        <v>9</v>
      </c>
      <c r="H25" s="27">
        <f t="shared" si="0"/>
        <v>53</v>
      </c>
      <c r="I25" s="48">
        <f t="shared" si="1"/>
        <v>0.26237623762376239</v>
      </c>
      <c r="J25" s="41">
        <f t="shared" si="2"/>
        <v>125.67421083810778</v>
      </c>
      <c r="K25" s="41"/>
      <c r="L25" s="27">
        <v>9</v>
      </c>
      <c r="M25" s="27">
        <f t="shared" si="6"/>
        <v>69</v>
      </c>
      <c r="N25" s="48">
        <f t="shared" si="3"/>
        <v>0.1875</v>
      </c>
      <c r="O25" s="41">
        <f t="shared" si="4"/>
        <v>89.930793004677625</v>
      </c>
      <c r="P25" s="41"/>
      <c r="Q25" s="27">
        <v>9</v>
      </c>
      <c r="R25" s="27">
        <f t="shared" si="7"/>
        <v>45</v>
      </c>
      <c r="S25" s="48">
        <f t="shared" si="5"/>
        <v>0.25280898876404495</v>
      </c>
      <c r="T25" s="41">
        <f t="shared" si="8"/>
        <v>350.20699387554583</v>
      </c>
      <c r="U25" s="27"/>
      <c r="V25" s="480">
        <v>9</v>
      </c>
      <c r="W25" s="270">
        <f t="shared" si="12"/>
        <v>208</v>
      </c>
      <c r="X25" s="100">
        <f>Y25/Y$35</f>
        <v>0.23627920376991873</v>
      </c>
      <c r="Y25" s="481">
        <f t="shared" si="13"/>
        <v>672.74401675548313</v>
      </c>
      <c r="Z25" s="497">
        <f>Y25/1000</f>
        <v>0.67274401675548312</v>
      </c>
      <c r="AA25" s="480">
        <v>9</v>
      </c>
      <c r="AB25" s="270">
        <f t="shared" si="9"/>
        <v>45</v>
      </c>
      <c r="AC25" s="100">
        <f t="shared" si="10"/>
        <v>0.25280898876404495</v>
      </c>
      <c r="AD25" s="505">
        <f t="shared" si="11"/>
        <v>350.20699387554583</v>
      </c>
    </row>
    <row r="26" spans="2:30" ht="15" customHeight="1">
      <c r="B26" s="27">
        <v>10</v>
      </c>
      <c r="C26" s="27">
        <f>I83</f>
        <v>36</v>
      </c>
      <c r="D26" s="48">
        <f>C26/C$35</f>
        <v>0.18652849740932642</v>
      </c>
      <c r="E26" s="40">
        <f>IF(R83=0,0,E54/1.1023/R83*1000)</f>
        <v>93.89152891066999</v>
      </c>
      <c r="F26" s="41"/>
      <c r="G26" s="27">
        <v>10</v>
      </c>
      <c r="H26" s="27">
        <f t="shared" si="0"/>
        <v>40</v>
      </c>
      <c r="I26" s="48">
        <f t="shared" si="1"/>
        <v>0.19801980198019803</v>
      </c>
      <c r="J26" s="41">
        <f t="shared" si="2"/>
        <v>94.848461009892674</v>
      </c>
      <c r="K26" s="41"/>
      <c r="L26" s="27">
        <v>10</v>
      </c>
      <c r="M26" s="27">
        <f t="shared" si="6"/>
        <v>71</v>
      </c>
      <c r="N26" s="48">
        <f t="shared" si="3"/>
        <v>0.19293478260869565</v>
      </c>
      <c r="O26" s="41">
        <f t="shared" si="4"/>
        <v>92.537482656987137</v>
      </c>
      <c r="P26" s="41"/>
      <c r="Q26" s="27">
        <v>10</v>
      </c>
      <c r="R26" s="27">
        <f t="shared" si="7"/>
        <v>39</v>
      </c>
      <c r="S26" s="48">
        <f t="shared" si="5"/>
        <v>0.21910112359550563</v>
      </c>
      <c r="T26" s="41">
        <f t="shared" si="8"/>
        <v>303.512728025473</v>
      </c>
      <c r="U26" s="27"/>
      <c r="V26" s="480">
        <v>10</v>
      </c>
      <c r="W26" s="270">
        <f t="shared" si="12"/>
        <v>186</v>
      </c>
      <c r="X26" s="100">
        <f>Y26/Y$35</f>
        <v>0.20538831937490751</v>
      </c>
      <c r="Y26" s="481">
        <f t="shared" si="13"/>
        <v>584.79020060302287</v>
      </c>
      <c r="Z26" s="497">
        <f>Y26/1000</f>
        <v>0.58479020060302289</v>
      </c>
      <c r="AA26" s="480">
        <v>10</v>
      </c>
      <c r="AB26" s="270">
        <f t="shared" si="9"/>
        <v>39</v>
      </c>
      <c r="AC26" s="100">
        <f>AD26/AD$35</f>
        <v>0.2191011235955056</v>
      </c>
      <c r="AD26" s="505">
        <f t="shared" si="11"/>
        <v>303.512728025473</v>
      </c>
    </row>
    <row r="27" spans="2:30" ht="15" customHeight="1">
      <c r="B27" s="27">
        <v>11</v>
      </c>
      <c r="C27" s="27">
        <f>I84</f>
        <v>32</v>
      </c>
      <c r="D27" s="48">
        <f>C27/C$35</f>
        <v>0.16580310880829016</v>
      </c>
      <c r="E27" s="40">
        <f>IF(R84=0,0,E55/1.1023/R84*1000)</f>
        <v>83.459136809484434</v>
      </c>
      <c r="F27" s="41"/>
      <c r="G27" s="27">
        <v>11</v>
      </c>
      <c r="H27" s="27">
        <f t="shared" si="0"/>
        <v>16</v>
      </c>
      <c r="I27" s="48">
        <f t="shared" si="1"/>
        <v>7.9207920792079209E-2</v>
      </c>
      <c r="J27" s="41">
        <f t="shared" si="2"/>
        <v>37.939384403957078</v>
      </c>
      <c r="K27" s="41"/>
      <c r="L27" s="27">
        <v>11</v>
      </c>
      <c r="M27" s="27">
        <f t="shared" si="6"/>
        <v>53</v>
      </c>
      <c r="N27" s="48">
        <f t="shared" si="3"/>
        <v>0.14402173913043478</v>
      </c>
      <c r="O27" s="41">
        <f t="shared" si="4"/>
        <v>69.077275786201653</v>
      </c>
      <c r="P27" s="41"/>
      <c r="Q27" s="27">
        <v>11</v>
      </c>
      <c r="R27" s="27">
        <f t="shared" si="7"/>
        <v>20</v>
      </c>
      <c r="S27" s="48">
        <f t="shared" si="5"/>
        <v>0.11235955056179775</v>
      </c>
      <c r="T27" s="41">
        <f t="shared" si="8"/>
        <v>155.6475528335759</v>
      </c>
      <c r="U27" s="27"/>
      <c r="V27" s="480">
        <v>11</v>
      </c>
      <c r="W27" s="270">
        <f t="shared" si="12"/>
        <v>121</v>
      </c>
      <c r="X27" s="100">
        <f>Y27/Y$35</f>
        <v>0.12156443976891525</v>
      </c>
      <c r="Y27" s="481">
        <f t="shared" si="13"/>
        <v>346.12334983321909</v>
      </c>
      <c r="Z27" s="497">
        <f>Y27/1000</f>
        <v>0.34612334983321907</v>
      </c>
      <c r="AA27" s="480">
        <v>11</v>
      </c>
      <c r="AB27" s="270">
        <f t="shared" si="9"/>
        <v>20</v>
      </c>
      <c r="AC27" s="100">
        <f t="shared" ref="AC27:AC34" si="14">AD27/AD$35</f>
        <v>0.11235955056179775</v>
      </c>
      <c r="AD27" s="505">
        <f t="shared" si="11"/>
        <v>155.6475528335759</v>
      </c>
    </row>
    <row r="28" spans="2:30" ht="15" customHeight="1">
      <c r="B28" s="27">
        <v>12</v>
      </c>
      <c r="C28" s="27">
        <f>I85</f>
        <v>14</v>
      </c>
      <c r="D28" s="48">
        <f>C28/C$35</f>
        <v>7.2538860103626937E-2</v>
      </c>
      <c r="E28" s="40">
        <f>IF(R85=0,0,E56/1.1023/R85*1000)</f>
        <v>36.513372354149432</v>
      </c>
      <c r="F28" s="41"/>
      <c r="G28" s="27">
        <v>12</v>
      </c>
      <c r="H28" s="27">
        <f t="shared" si="0"/>
        <v>3</v>
      </c>
      <c r="I28" s="48">
        <f t="shared" si="1"/>
        <v>1.4851485148514851E-2</v>
      </c>
      <c r="J28" s="41">
        <f t="shared" si="2"/>
        <v>7.1136345757419512</v>
      </c>
      <c r="K28" s="41"/>
      <c r="L28" s="27">
        <v>12</v>
      </c>
      <c r="M28" s="27">
        <f t="shared" si="6"/>
        <v>31</v>
      </c>
      <c r="N28" s="48">
        <f t="shared" si="3"/>
        <v>8.4239130434782608E-2</v>
      </c>
      <c r="O28" s="41">
        <f t="shared" si="4"/>
        <v>40.403689610797201</v>
      </c>
      <c r="P28" s="41"/>
      <c r="Q28" s="27">
        <v>12</v>
      </c>
      <c r="R28" s="27">
        <f t="shared" si="7"/>
        <v>4</v>
      </c>
      <c r="S28" s="48">
        <f t="shared" si="5"/>
        <v>2.247191011235955E-2</v>
      </c>
      <c r="T28" s="41">
        <f t="shared" si="8"/>
        <v>31.129510566715179</v>
      </c>
      <c r="U28" s="27"/>
      <c r="V28" s="480">
        <v>12</v>
      </c>
      <c r="W28" s="270">
        <f t="shared" si="12"/>
        <v>52</v>
      </c>
      <c r="X28" s="100">
        <f>Y28/Y$35</f>
        <v>4.0446234174693646E-2</v>
      </c>
      <c r="Y28" s="481">
        <f t="shared" si="13"/>
        <v>115.16020710740376</v>
      </c>
      <c r="Z28" s="497">
        <f>SUM(Y28:Y34)/1000</f>
        <v>0.14905562282534857</v>
      </c>
      <c r="AA28" s="480">
        <v>12</v>
      </c>
      <c r="AB28" s="270">
        <f t="shared" si="9"/>
        <v>4</v>
      </c>
      <c r="AC28" s="100">
        <f t="shared" si="14"/>
        <v>2.247191011235955E-2</v>
      </c>
      <c r="AD28" s="505">
        <f t="shared" si="11"/>
        <v>31.129510566715179</v>
      </c>
    </row>
    <row r="29" spans="2:30" ht="15" customHeight="1">
      <c r="B29" s="27">
        <v>13</v>
      </c>
      <c r="C29" s="27">
        <f>I86</f>
        <v>3</v>
      </c>
      <c r="D29" s="48">
        <f>C29/C$35</f>
        <v>1.5544041450777202E-2</v>
      </c>
      <c r="E29" s="40">
        <f>IF(R86=0,0,E57/1.1023/R86*1000)</f>
        <v>7.8242940758891635</v>
      </c>
      <c r="F29" s="41"/>
      <c r="G29" s="27">
        <v>13</v>
      </c>
      <c r="H29" s="27">
        <f t="shared" si="0"/>
        <v>0</v>
      </c>
      <c r="I29" s="48">
        <f t="shared" si="1"/>
        <v>0</v>
      </c>
      <c r="J29" s="41">
        <f t="shared" si="2"/>
        <v>0</v>
      </c>
      <c r="K29" s="41"/>
      <c r="L29" s="27">
        <v>13</v>
      </c>
      <c r="M29" s="27">
        <f t="shared" si="6"/>
        <v>8</v>
      </c>
      <c r="N29" s="48">
        <f t="shared" si="3"/>
        <v>2.1739130434782608E-2</v>
      </c>
      <c r="O29" s="41">
        <f t="shared" si="4"/>
        <v>10.426758609237988</v>
      </c>
      <c r="P29" s="41"/>
      <c r="Q29" s="27">
        <v>13</v>
      </c>
      <c r="R29" s="27">
        <f t="shared" si="7"/>
        <v>0</v>
      </c>
      <c r="S29" s="48">
        <f t="shared" si="5"/>
        <v>0</v>
      </c>
      <c r="T29" s="41">
        <f t="shared" si="8"/>
        <v>0</v>
      </c>
      <c r="U29" s="27"/>
      <c r="V29" s="480">
        <v>13</v>
      </c>
      <c r="W29" s="270">
        <f t="shared" si="12"/>
        <v>11</v>
      </c>
      <c r="X29" s="100">
        <f>Y29/Y$35</f>
        <v>6.4100818275609475E-3</v>
      </c>
      <c r="Y29" s="481">
        <f t="shared" si="13"/>
        <v>18.251052685127149</v>
      </c>
      <c r="Z29" s="482"/>
      <c r="AA29" s="480">
        <v>13</v>
      </c>
      <c r="AB29" s="270">
        <f t="shared" si="9"/>
        <v>0</v>
      </c>
      <c r="AC29" s="100">
        <f t="shared" si="14"/>
        <v>0</v>
      </c>
      <c r="AD29" s="505">
        <f t="shared" si="11"/>
        <v>0</v>
      </c>
    </row>
    <row r="30" spans="2:30" ht="15" customHeight="1">
      <c r="B30" s="27">
        <v>14</v>
      </c>
      <c r="C30" s="27">
        <f>I87</f>
        <v>2</v>
      </c>
      <c r="D30" s="48">
        <f>C30/C$35</f>
        <v>1.0362694300518135E-2</v>
      </c>
      <c r="E30" s="40">
        <f>IF(R87=0,0,E58/1.1023/R87*1000)</f>
        <v>5.2161960505927771</v>
      </c>
      <c r="F30" s="41"/>
      <c r="G30" s="27">
        <v>14</v>
      </c>
      <c r="H30" s="27">
        <f t="shared" si="0"/>
        <v>0</v>
      </c>
      <c r="I30" s="48">
        <f t="shared" si="1"/>
        <v>0</v>
      </c>
      <c r="J30" s="41">
        <f t="shared" si="2"/>
        <v>0</v>
      </c>
      <c r="K30" s="41"/>
      <c r="L30" s="27">
        <v>14</v>
      </c>
      <c r="M30" s="27">
        <f t="shared" si="6"/>
        <v>3</v>
      </c>
      <c r="N30" s="48">
        <f t="shared" si="3"/>
        <v>8.152173913043478E-3</v>
      </c>
      <c r="O30" s="41">
        <f t="shared" si="4"/>
        <v>3.9100344784642465</v>
      </c>
      <c r="P30" s="41"/>
      <c r="Q30" s="27">
        <v>14</v>
      </c>
      <c r="R30" s="27">
        <f t="shared" si="7"/>
        <v>0</v>
      </c>
      <c r="S30" s="48">
        <f t="shared" si="5"/>
        <v>0</v>
      </c>
      <c r="T30" s="41">
        <f t="shared" si="8"/>
        <v>0</v>
      </c>
      <c r="U30" s="27"/>
      <c r="V30" s="480">
        <v>14</v>
      </c>
      <c r="W30" s="270">
        <f t="shared" si="12"/>
        <v>5</v>
      </c>
      <c r="X30" s="100">
        <f>Y30/Y$35</f>
        <v>3.2052882361197793E-3</v>
      </c>
      <c r="Y30" s="481">
        <f t="shared" si="13"/>
        <v>9.1262305290570236</v>
      </c>
      <c r="Z30" s="482"/>
      <c r="AA30" s="480">
        <v>14</v>
      </c>
      <c r="AB30" s="270">
        <f t="shared" si="9"/>
        <v>0</v>
      </c>
      <c r="AC30" s="100">
        <f t="shared" si="14"/>
        <v>0</v>
      </c>
      <c r="AD30" s="505">
        <f t="shared" si="11"/>
        <v>0</v>
      </c>
    </row>
    <row r="31" spans="2:30" ht="15" customHeight="1">
      <c r="B31" s="27">
        <v>15</v>
      </c>
      <c r="C31" s="27">
        <f>I88</f>
        <v>1</v>
      </c>
      <c r="D31" s="48">
        <f>C31/C$35</f>
        <v>5.1813471502590676E-3</v>
      </c>
      <c r="E31" s="40">
        <f>IF(R88=0,0,E59/1.1023/R88*1000)</f>
        <v>2.6080980252963886</v>
      </c>
      <c r="F31" s="41"/>
      <c r="G31" s="27">
        <v>15</v>
      </c>
      <c r="H31" s="27">
        <f t="shared" si="0"/>
        <v>0</v>
      </c>
      <c r="I31" s="48">
        <f t="shared" si="1"/>
        <v>0</v>
      </c>
      <c r="J31" s="41">
        <f t="shared" si="2"/>
        <v>0</v>
      </c>
      <c r="K31" s="41"/>
      <c r="L31" s="27">
        <v>15</v>
      </c>
      <c r="M31" s="27">
        <f t="shared" si="6"/>
        <v>3</v>
      </c>
      <c r="N31" s="48">
        <f t="shared" si="3"/>
        <v>8.152173913043478E-3</v>
      </c>
      <c r="O31" s="41">
        <f t="shared" si="4"/>
        <v>3.9100344784642456</v>
      </c>
      <c r="P31" s="41"/>
      <c r="Q31" s="27">
        <v>15</v>
      </c>
      <c r="R31" s="27">
        <f t="shared" si="7"/>
        <v>0</v>
      </c>
      <c r="S31" s="48">
        <f t="shared" si="5"/>
        <v>0</v>
      </c>
      <c r="T31" s="41">
        <f t="shared" si="8"/>
        <v>0</v>
      </c>
      <c r="U31" s="27"/>
      <c r="V31" s="480">
        <v>15</v>
      </c>
      <c r="W31" s="270">
        <f t="shared" si="12"/>
        <v>4</v>
      </c>
      <c r="X31" s="100">
        <f>Y31/Y$35</f>
        <v>2.2892796066518672E-3</v>
      </c>
      <c r="Y31" s="481">
        <f t="shared" si="13"/>
        <v>6.5181325037606346</v>
      </c>
      <c r="Z31" s="482"/>
      <c r="AA31" s="480">
        <v>15</v>
      </c>
      <c r="AB31" s="270">
        <f t="shared" si="9"/>
        <v>0</v>
      </c>
      <c r="AC31" s="100">
        <f t="shared" si="14"/>
        <v>0</v>
      </c>
      <c r="AD31" s="505">
        <f t="shared" si="11"/>
        <v>0</v>
      </c>
    </row>
    <row r="32" spans="2:30" ht="15" customHeight="1">
      <c r="B32" s="27">
        <v>16</v>
      </c>
      <c r="C32" s="27">
        <f>I89</f>
        <v>0</v>
      </c>
      <c r="D32" s="48">
        <f>C32/C$35</f>
        <v>0</v>
      </c>
      <c r="E32" s="40">
        <f>IF(R89=0,0,E60/1.1023/R89*1000)</f>
        <v>0</v>
      </c>
      <c r="F32" s="41"/>
      <c r="G32" s="27">
        <v>16</v>
      </c>
      <c r="H32" s="27">
        <f t="shared" si="0"/>
        <v>0</v>
      </c>
      <c r="I32" s="48">
        <f t="shared" si="1"/>
        <v>0</v>
      </c>
      <c r="J32" s="41">
        <f t="shared" si="2"/>
        <v>0</v>
      </c>
      <c r="K32" s="41"/>
      <c r="L32" s="27">
        <v>16</v>
      </c>
      <c r="M32" s="27">
        <f t="shared" si="6"/>
        <v>0</v>
      </c>
      <c r="N32" s="48">
        <f t="shared" si="3"/>
        <v>0</v>
      </c>
      <c r="O32" s="41">
        <f t="shared" si="4"/>
        <v>0</v>
      </c>
      <c r="P32" s="41"/>
      <c r="Q32" s="27">
        <v>16</v>
      </c>
      <c r="R32" s="27">
        <f t="shared" si="7"/>
        <v>0</v>
      </c>
      <c r="S32" s="48">
        <f t="shared" si="5"/>
        <v>0</v>
      </c>
      <c r="T32" s="41">
        <f t="shared" si="8"/>
        <v>0</v>
      </c>
      <c r="U32" s="27"/>
      <c r="V32" s="480">
        <v>16</v>
      </c>
      <c r="W32" s="270">
        <f t="shared" si="12"/>
        <v>0</v>
      </c>
      <c r="X32" s="100">
        <f>Y32/Y$35</f>
        <v>0</v>
      </c>
      <c r="Y32" s="481">
        <f t="shared" si="13"/>
        <v>0</v>
      </c>
      <c r="Z32" s="482"/>
      <c r="AA32" s="480">
        <v>16</v>
      </c>
      <c r="AB32" s="270">
        <f t="shared" si="9"/>
        <v>0</v>
      </c>
      <c r="AC32" s="100">
        <f t="shared" si="14"/>
        <v>0</v>
      </c>
      <c r="AD32" s="505">
        <f t="shared" si="11"/>
        <v>0</v>
      </c>
    </row>
    <row r="33" spans="2:30" ht="15" customHeight="1">
      <c r="B33" s="27">
        <v>17</v>
      </c>
      <c r="C33" s="27">
        <f>I90</f>
        <v>0</v>
      </c>
      <c r="D33" s="48">
        <f>C33/C$35</f>
        <v>0</v>
      </c>
      <c r="E33" s="40">
        <f>IF(R90=0,0,E61/1.1023/R90*1000)</f>
        <v>0</v>
      </c>
      <c r="F33" s="41"/>
      <c r="G33" s="27">
        <v>17</v>
      </c>
      <c r="H33" s="27">
        <f t="shared" si="0"/>
        <v>0</v>
      </c>
      <c r="I33" s="48">
        <f t="shared" si="1"/>
        <v>0</v>
      </c>
      <c r="J33" s="41">
        <f t="shared" si="2"/>
        <v>0</v>
      </c>
      <c r="K33" s="41"/>
      <c r="L33" s="27">
        <v>17</v>
      </c>
      <c r="M33" s="27">
        <f t="shared" si="6"/>
        <v>0</v>
      </c>
      <c r="N33" s="48">
        <f t="shared" si="3"/>
        <v>0</v>
      </c>
      <c r="O33" s="41">
        <f t="shared" si="4"/>
        <v>0</v>
      </c>
      <c r="P33" s="41"/>
      <c r="Q33" s="27">
        <v>17</v>
      </c>
      <c r="R33" s="27">
        <f t="shared" si="7"/>
        <v>0</v>
      </c>
      <c r="S33" s="48">
        <f t="shared" si="5"/>
        <v>0</v>
      </c>
      <c r="T33" s="41">
        <f t="shared" si="8"/>
        <v>0</v>
      </c>
      <c r="U33" s="27"/>
      <c r="V33" s="480">
        <v>17</v>
      </c>
      <c r="W33" s="270">
        <f t="shared" si="12"/>
        <v>0</v>
      </c>
      <c r="X33" s="100">
        <f>Y33/Y$35</f>
        <v>0</v>
      </c>
      <c r="Y33" s="481">
        <f t="shared" si="13"/>
        <v>0</v>
      </c>
      <c r="Z33" s="482"/>
      <c r="AA33" s="480">
        <v>17</v>
      </c>
      <c r="AB33" s="270">
        <f t="shared" si="9"/>
        <v>0</v>
      </c>
      <c r="AC33" s="100">
        <f t="shared" si="14"/>
        <v>0</v>
      </c>
      <c r="AD33" s="505">
        <f t="shared" si="11"/>
        <v>0</v>
      </c>
    </row>
    <row r="34" spans="2:30" ht="15" customHeight="1">
      <c r="B34" s="57">
        <v>18</v>
      </c>
      <c r="C34" s="57">
        <f>I91</f>
        <v>0</v>
      </c>
      <c r="D34" s="261">
        <f>C34/C$35</f>
        <v>0</v>
      </c>
      <c r="E34" s="262">
        <f>IF(R91=0,0,E62/1.1023/R91*1000)</f>
        <v>0</v>
      </c>
      <c r="F34" s="41"/>
      <c r="G34" s="57">
        <v>18</v>
      </c>
      <c r="H34" s="57">
        <f t="shared" si="0"/>
        <v>0</v>
      </c>
      <c r="I34" s="261">
        <f t="shared" si="1"/>
        <v>0</v>
      </c>
      <c r="J34" s="263">
        <f t="shared" si="2"/>
        <v>0</v>
      </c>
      <c r="K34" s="41"/>
      <c r="L34" s="28">
        <v>18</v>
      </c>
      <c r="M34" s="27">
        <f t="shared" si="6"/>
        <v>0</v>
      </c>
      <c r="N34" s="264">
        <f t="shared" si="3"/>
        <v>0</v>
      </c>
      <c r="O34" s="41">
        <f t="shared" si="4"/>
        <v>0</v>
      </c>
      <c r="P34" s="41"/>
      <c r="Q34" s="28">
        <v>18</v>
      </c>
      <c r="R34" s="27">
        <f t="shared" si="7"/>
        <v>0</v>
      </c>
      <c r="S34" s="264">
        <f t="shared" si="5"/>
        <v>0</v>
      </c>
      <c r="T34" s="41">
        <f t="shared" si="8"/>
        <v>0</v>
      </c>
      <c r="U34" s="27"/>
      <c r="V34" s="480">
        <v>18</v>
      </c>
      <c r="W34" s="270">
        <f t="shared" si="12"/>
        <v>0</v>
      </c>
      <c r="X34" s="100">
        <f>Y34/Y$35</f>
        <v>0</v>
      </c>
      <c r="Y34" s="481">
        <f t="shared" si="13"/>
        <v>0</v>
      </c>
      <c r="Z34" s="482"/>
      <c r="AA34" s="480">
        <v>18</v>
      </c>
      <c r="AB34" s="270">
        <f t="shared" si="9"/>
        <v>0</v>
      </c>
      <c r="AC34" s="100">
        <f t="shared" si="14"/>
        <v>0</v>
      </c>
      <c r="AD34" s="505">
        <f t="shared" si="11"/>
        <v>0</v>
      </c>
    </row>
    <row r="35" spans="2:30" ht="15" customHeight="1" thickBot="1">
      <c r="B35" s="79" t="s">
        <v>16</v>
      </c>
      <c r="C35" s="79">
        <f>SUM(C17:C34)</f>
        <v>193</v>
      </c>
      <c r="D35" s="265">
        <f>SUM(D17:D34)</f>
        <v>1</v>
      </c>
      <c r="E35" s="266">
        <f>SUM(E17:E34)</f>
        <v>503.36291888220296</v>
      </c>
      <c r="F35" s="41"/>
      <c r="G35" s="75" t="s">
        <v>7</v>
      </c>
      <c r="H35" s="79">
        <f>SUM(H17:H34)</f>
        <v>202</v>
      </c>
      <c r="I35" s="265">
        <f>SUM(I17:I34)</f>
        <v>0.99999999999999989</v>
      </c>
      <c r="J35" s="266">
        <f>SUM(J17:J34)</f>
        <v>478.98472809995809</v>
      </c>
      <c r="K35" s="267"/>
      <c r="L35" s="81" t="s">
        <v>7</v>
      </c>
      <c r="M35" s="82">
        <f>SUM(M17:M34)</f>
        <v>368</v>
      </c>
      <c r="N35" s="268">
        <f>SUM(N17:N34)</f>
        <v>1</v>
      </c>
      <c r="O35" s="269">
        <f>SUM(O17:O34)</f>
        <v>479.63089602494739</v>
      </c>
      <c r="P35" s="267"/>
      <c r="Q35" s="81" t="s">
        <v>7</v>
      </c>
      <c r="R35" s="82">
        <f>SUM(R17:R34)</f>
        <v>178</v>
      </c>
      <c r="S35" s="268">
        <f>SUM(S17:S34)</f>
        <v>1</v>
      </c>
      <c r="T35" s="269">
        <f>SUM(T17:T34)</f>
        <v>1385.2632202188256</v>
      </c>
      <c r="U35" s="27"/>
      <c r="V35" s="483" t="s">
        <v>7</v>
      </c>
      <c r="W35" s="484">
        <f>SUM(W17:W34)</f>
        <v>941</v>
      </c>
      <c r="X35" s="485">
        <f>Y35/Y$35</f>
        <v>1</v>
      </c>
      <c r="Y35" s="486">
        <f>SUM(Y17:Y34)</f>
        <v>2847.2417632259339</v>
      </c>
      <c r="Z35" s="358"/>
      <c r="AA35" s="483" t="s">
        <v>7</v>
      </c>
      <c r="AB35" s="484">
        <f>SUM(AB17:AB34)</f>
        <v>178</v>
      </c>
      <c r="AC35" s="487">
        <f>SUM(AC17:AC34)</f>
        <v>1</v>
      </c>
      <c r="AD35" s="506">
        <f>SUM(AD17:AD34)</f>
        <v>1385.2632202188256</v>
      </c>
    </row>
    <row r="36" spans="2:30" ht="15" customHeight="1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40"/>
      <c r="U36" s="27"/>
      <c r="V36" s="270"/>
      <c r="W36" s="270"/>
      <c r="X36" s="270"/>
      <c r="Y36" s="270"/>
      <c r="Z36" s="270"/>
      <c r="AA36" s="270"/>
      <c r="AB36" s="270"/>
      <c r="AC36" s="270"/>
      <c r="AD36" s="270"/>
    </row>
    <row r="37" spans="2:30" ht="15" customHeight="1">
      <c r="B37" s="57"/>
      <c r="C37" s="57"/>
      <c r="D37" s="57"/>
      <c r="E37" s="57"/>
      <c r="F37" s="27"/>
      <c r="G37" s="57"/>
      <c r="H37" s="57"/>
      <c r="I37" s="57"/>
      <c r="J37" s="57"/>
      <c r="K37" s="28"/>
      <c r="L37" s="57"/>
      <c r="M37" s="57"/>
      <c r="N37" s="57"/>
      <c r="O37" s="57"/>
      <c r="P37" s="28"/>
      <c r="Q37" s="57"/>
      <c r="R37" s="57"/>
      <c r="S37" s="57"/>
      <c r="T37" s="57"/>
      <c r="U37" s="27"/>
      <c r="V37" s="270"/>
      <c r="W37" s="270"/>
      <c r="X37"/>
      <c r="Y37" s="270"/>
      <c r="Z37" s="270"/>
      <c r="AA37" s="270"/>
      <c r="AB37" s="270"/>
      <c r="AC37" s="270"/>
      <c r="AD37" s="270"/>
    </row>
    <row r="38" spans="2:30" ht="15" customHeight="1">
      <c r="B38" s="28"/>
      <c r="C38" s="28"/>
      <c r="D38" s="28"/>
      <c r="E38" s="28"/>
      <c r="F38" s="27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7"/>
      <c r="V38" s="270"/>
      <c r="W38" s="270"/>
      <c r="X38" s="270"/>
      <c r="Y38" s="270"/>
      <c r="Z38" s="270"/>
      <c r="AA38" s="270"/>
      <c r="AB38" s="270"/>
      <c r="AC38" s="270"/>
      <c r="AD38" s="270"/>
    </row>
    <row r="39" spans="2:30" ht="15" customHeight="1">
      <c r="B39" s="28"/>
      <c r="C39" s="28"/>
      <c r="D39" s="28"/>
      <c r="E39" s="28"/>
      <c r="F39" s="27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7"/>
      <c r="V39" s="270"/>
      <c r="W39" s="270"/>
      <c r="X39" s="270"/>
      <c r="Y39" s="270"/>
      <c r="Z39" s="270"/>
      <c r="AA39" s="270"/>
      <c r="AB39" s="270"/>
      <c r="AC39" s="270"/>
      <c r="AD39" s="270"/>
    </row>
    <row r="40" spans="2:30" ht="15" customHeight="1" thickBot="1">
      <c r="B40" s="28"/>
      <c r="C40" s="28"/>
      <c r="D40" s="28"/>
      <c r="E40" s="28"/>
      <c r="F40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7"/>
      <c r="V40" s="270"/>
      <c r="W40" s="270"/>
      <c r="X40" s="270"/>
      <c r="Y40" s="270"/>
      <c r="Z40" s="270"/>
      <c r="AA40" s="270"/>
      <c r="AB40" s="270"/>
      <c r="AC40" s="270"/>
      <c r="AD40" s="270"/>
    </row>
    <row r="41" spans="2:30" ht="15" customHeight="1">
      <c r="B41" s="54"/>
      <c r="C41" s="54"/>
      <c r="D41"/>
      <c r="E41" s="54"/>
      <c r="F41" s="54"/>
      <c r="G41" s="500" t="s">
        <v>13</v>
      </c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27"/>
      <c r="V41" s="488"/>
      <c r="W41" s="489"/>
      <c r="X41" s="489"/>
      <c r="Y41" s="490"/>
      <c r="Z41" s="359"/>
      <c r="AA41" s="488"/>
      <c r="AB41" s="489"/>
      <c r="AC41" s="489"/>
      <c r="AD41" s="490"/>
    </row>
    <row r="42" spans="2:30" ht="15" customHeight="1">
      <c r="B42" s="27"/>
      <c r="C42"/>
      <c r="D42" s="425" t="s">
        <v>32</v>
      </c>
      <c r="E42" s="425"/>
      <c r="F42" s="29"/>
      <c r="G42" s="27"/>
      <c r="H42" s="27"/>
      <c r="I42" s="425" t="s">
        <v>32</v>
      </c>
      <c r="J42" s="425"/>
      <c r="K42" s="271"/>
      <c r="L42" s="27"/>
      <c r="M42" s="27"/>
      <c r="N42" s="425" t="s">
        <v>32</v>
      </c>
      <c r="O42" s="425"/>
      <c r="P42" s="271"/>
      <c r="Q42" s="27"/>
      <c r="R42" s="27"/>
      <c r="S42" s="425" t="s">
        <v>32</v>
      </c>
      <c r="T42" s="425"/>
      <c r="U42" s="27"/>
      <c r="V42" s="480"/>
      <c r="W42" s="270"/>
      <c r="X42" s="491" t="s">
        <v>32</v>
      </c>
      <c r="Y42" s="492"/>
      <c r="Z42" s="360"/>
      <c r="AA42" s="480"/>
      <c r="AB42" s="270"/>
      <c r="AC42" s="491" t="s">
        <v>32</v>
      </c>
      <c r="AD42" s="492"/>
    </row>
    <row r="43" spans="2:30" ht="15" customHeight="1">
      <c r="B43" s="46" t="s">
        <v>3</v>
      </c>
      <c r="C43" s="46" t="s">
        <v>31</v>
      </c>
      <c r="D43" s="46" t="s">
        <v>31</v>
      </c>
      <c r="E43" s="46" t="s">
        <v>1</v>
      </c>
      <c r="F43" s="27"/>
      <c r="G43" s="46" t="s">
        <v>3</v>
      </c>
      <c r="H43" s="46" t="s">
        <v>31</v>
      </c>
      <c r="I43" s="46" t="s">
        <v>31</v>
      </c>
      <c r="J43" s="46" t="s">
        <v>1</v>
      </c>
      <c r="K43" s="45"/>
      <c r="L43" s="46" t="s">
        <v>3</v>
      </c>
      <c r="M43" s="46" t="s">
        <v>31</v>
      </c>
      <c r="N43" s="46" t="s">
        <v>31</v>
      </c>
      <c r="O43" s="46" t="s">
        <v>1</v>
      </c>
      <c r="P43" s="45"/>
      <c r="Q43" s="46" t="s">
        <v>3</v>
      </c>
      <c r="R43" s="46" t="s">
        <v>31</v>
      </c>
      <c r="S43" s="46" t="s">
        <v>31</v>
      </c>
      <c r="T43" s="46" t="s">
        <v>1</v>
      </c>
      <c r="U43" s="27"/>
      <c r="V43" s="478" t="s">
        <v>3</v>
      </c>
      <c r="W43" s="392" t="s">
        <v>31</v>
      </c>
      <c r="X43" s="392" t="s">
        <v>31</v>
      </c>
      <c r="Y43" s="479" t="s">
        <v>1</v>
      </c>
      <c r="Z43" s="356"/>
      <c r="AA43" s="478" t="s">
        <v>3</v>
      </c>
      <c r="AB43" s="392" t="s">
        <v>31</v>
      </c>
      <c r="AC43" s="392" t="s">
        <v>31</v>
      </c>
      <c r="AD43" s="479" t="s">
        <v>1</v>
      </c>
    </row>
    <row r="44" spans="2:30" ht="15" customHeight="1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480"/>
      <c r="W44" s="270"/>
      <c r="X44" s="270"/>
      <c r="Y44" s="470"/>
      <c r="Z44" s="270"/>
      <c r="AA44" s="480"/>
      <c r="AB44" s="270"/>
      <c r="AC44" s="270"/>
      <c r="AD44" s="470"/>
    </row>
    <row r="45" spans="2:30" ht="15" customHeight="1">
      <c r="B45" s="27">
        <v>1</v>
      </c>
      <c r="C45" s="40">
        <f>C17*$R74</f>
        <v>0</v>
      </c>
      <c r="D45" s="48">
        <f>C45/C$63</f>
        <v>0</v>
      </c>
      <c r="E45" s="40">
        <f>D45*D$11</f>
        <v>0</v>
      </c>
      <c r="F45" s="41"/>
      <c r="G45" s="27">
        <v>1</v>
      </c>
      <c r="H45" s="40">
        <f>H17*$R101</f>
        <v>0</v>
      </c>
      <c r="I45" s="48">
        <f t="shared" ref="I45:I62" si="15">H45/H$63</f>
        <v>0</v>
      </c>
      <c r="J45" s="41">
        <f t="shared" ref="J45:J62" si="16">I45*I$11</f>
        <v>0</v>
      </c>
      <c r="K45" s="41"/>
      <c r="L45" s="27">
        <v>1</v>
      </c>
      <c r="M45" s="40">
        <f>M17*$R128</f>
        <v>0</v>
      </c>
      <c r="N45" s="48">
        <f t="shared" ref="N45:N50" si="17">M45/M$63</f>
        <v>0</v>
      </c>
      <c r="O45" s="41">
        <f>IF(N$11=0,0,N45*N$11)</f>
        <v>0</v>
      </c>
      <c r="P45" s="41"/>
      <c r="Q45" s="27">
        <v>1</v>
      </c>
      <c r="R45" s="40">
        <f>R17*$R155</f>
        <v>0</v>
      </c>
      <c r="S45" s="48">
        <f t="shared" ref="S45:S50" si="18">R45/R$63</f>
        <v>0</v>
      </c>
      <c r="T45" s="41">
        <f>IF(S$11=0,0,S45*S$11)</f>
        <v>0</v>
      </c>
      <c r="U45" s="27"/>
      <c r="V45" s="480">
        <v>1</v>
      </c>
      <c r="W45" s="493">
        <f>C45+H45+M45+R45</f>
        <v>0</v>
      </c>
      <c r="X45" s="100">
        <f>Y45/Y$63</f>
        <v>0</v>
      </c>
      <c r="Y45" s="481">
        <f>E45+J45+O45+T45</f>
        <v>0</v>
      </c>
      <c r="Z45" s="357"/>
      <c r="AA45" s="480">
        <v>1</v>
      </c>
      <c r="AB45" s="493">
        <f>R45</f>
        <v>0</v>
      </c>
      <c r="AC45" s="100">
        <f>AD45/AD$63</f>
        <v>0</v>
      </c>
      <c r="AD45" s="493">
        <f>T45</f>
        <v>0</v>
      </c>
    </row>
    <row r="46" spans="2:30" ht="15" customHeight="1">
      <c r="B46" s="27">
        <v>2</v>
      </c>
      <c r="C46" s="40">
        <f>C18*$R75</f>
        <v>0</v>
      </c>
      <c r="D46" s="48">
        <f>C46/C$63</f>
        <v>0</v>
      </c>
      <c r="E46" s="40">
        <f>D46*D$11</f>
        <v>0</v>
      </c>
      <c r="F46" s="41"/>
      <c r="G46" s="27">
        <v>2</v>
      </c>
      <c r="H46" s="40">
        <f>H18*$R102</f>
        <v>0</v>
      </c>
      <c r="I46" s="48">
        <f t="shared" si="15"/>
        <v>0</v>
      </c>
      <c r="J46" s="41">
        <f t="shared" si="16"/>
        <v>0</v>
      </c>
      <c r="K46" s="41"/>
      <c r="L46" s="27">
        <v>2</v>
      </c>
      <c r="M46" s="40">
        <f>M18*$R129</f>
        <v>0</v>
      </c>
      <c r="N46" s="48">
        <f t="shared" si="17"/>
        <v>0</v>
      </c>
      <c r="O46" s="41">
        <f t="shared" ref="O46:O62" si="19">IF(N$11=0,0,N46*N$11)</f>
        <v>0</v>
      </c>
      <c r="P46" s="41"/>
      <c r="Q46" s="27">
        <v>2</v>
      </c>
      <c r="R46" s="40">
        <f>R18*$R156</f>
        <v>0</v>
      </c>
      <c r="S46" s="48">
        <f t="shared" si="18"/>
        <v>0</v>
      </c>
      <c r="T46" s="41">
        <f t="shared" ref="T46:T62" si="20">IF(S$11=0,0,S46*S$11)</f>
        <v>0</v>
      </c>
      <c r="U46" s="27"/>
      <c r="V46" s="480">
        <v>2</v>
      </c>
      <c r="W46" s="493">
        <f t="shared" ref="W46:W62" si="21">C46+H46+M46+R46</f>
        <v>0</v>
      </c>
      <c r="X46" s="100">
        <f>Y46/Y$63</f>
        <v>0</v>
      </c>
      <c r="Y46" s="481">
        <f t="shared" ref="Y46:Y62" si="22">E46+J46+O46+T46</f>
        <v>0</v>
      </c>
      <c r="Z46" s="357"/>
      <c r="AA46" s="480">
        <v>2</v>
      </c>
      <c r="AB46" s="493">
        <f t="shared" ref="AB46:AB62" si="23">R46</f>
        <v>0</v>
      </c>
      <c r="AC46" s="100">
        <f t="shared" ref="AC46:AC62" si="24">AD46/AD$63</f>
        <v>0</v>
      </c>
      <c r="AD46" s="493">
        <f t="shared" ref="AD46:AD62" si="25">T46</f>
        <v>0</v>
      </c>
    </row>
    <row r="47" spans="2:30" ht="15" customHeight="1">
      <c r="B47" s="27">
        <v>3</v>
      </c>
      <c r="C47" s="40">
        <f>C19*$R76</f>
        <v>0</v>
      </c>
      <c r="D47" s="48">
        <f>C47/C$63</f>
        <v>0</v>
      </c>
      <c r="E47" s="40">
        <f t="shared" ref="E47:E62" si="26">D47*D$11</f>
        <v>0</v>
      </c>
      <c r="F47" s="41"/>
      <c r="G47" s="27">
        <v>3</v>
      </c>
      <c r="H47" s="40">
        <f>H19*$R103</f>
        <v>0</v>
      </c>
      <c r="I47" s="48">
        <f t="shared" si="15"/>
        <v>0</v>
      </c>
      <c r="J47" s="41">
        <f t="shared" si="16"/>
        <v>0</v>
      </c>
      <c r="K47" s="41"/>
      <c r="L47" s="27">
        <v>3</v>
      </c>
      <c r="M47" s="40">
        <f>M19*$R130</f>
        <v>0</v>
      </c>
      <c r="N47" s="48">
        <f t="shared" si="17"/>
        <v>0</v>
      </c>
      <c r="O47" s="41">
        <f t="shared" si="19"/>
        <v>0</v>
      </c>
      <c r="P47" s="41"/>
      <c r="Q47" s="27">
        <v>3</v>
      </c>
      <c r="R47" s="40">
        <f>R19*$R157</f>
        <v>0</v>
      </c>
      <c r="S47" s="48">
        <f t="shared" si="18"/>
        <v>0</v>
      </c>
      <c r="T47" s="41">
        <f t="shared" si="20"/>
        <v>0</v>
      </c>
      <c r="U47" s="27"/>
      <c r="V47" s="480">
        <v>3</v>
      </c>
      <c r="W47" s="493">
        <f t="shared" si="21"/>
        <v>0</v>
      </c>
      <c r="X47" s="100">
        <f>Y47/Y$63</f>
        <v>0</v>
      </c>
      <c r="Y47" s="481">
        <f>E47+J47+O47+T47</f>
        <v>0</v>
      </c>
      <c r="Z47" s="357"/>
      <c r="AA47" s="480">
        <v>3</v>
      </c>
      <c r="AB47" s="493">
        <f t="shared" si="23"/>
        <v>0</v>
      </c>
      <c r="AC47" s="100">
        <f t="shared" si="24"/>
        <v>0</v>
      </c>
      <c r="AD47" s="493">
        <f t="shared" si="25"/>
        <v>0</v>
      </c>
    </row>
    <row r="48" spans="2:30" ht="15" customHeight="1">
      <c r="B48" s="27">
        <v>4</v>
      </c>
      <c r="C48" s="40">
        <f>C20*$R77</f>
        <v>0</v>
      </c>
      <c r="D48" s="48">
        <f>C48/C$63</f>
        <v>0</v>
      </c>
      <c r="E48" s="40">
        <f>D48*D$11</f>
        <v>0</v>
      </c>
      <c r="F48" s="41"/>
      <c r="G48" s="27">
        <v>4</v>
      </c>
      <c r="H48" s="40">
        <f>H20*$R104</f>
        <v>0</v>
      </c>
      <c r="I48" s="48">
        <f t="shared" si="15"/>
        <v>0</v>
      </c>
      <c r="J48" s="41">
        <f t="shared" si="16"/>
        <v>0</v>
      </c>
      <c r="K48" s="41"/>
      <c r="L48" s="27">
        <v>4</v>
      </c>
      <c r="M48" s="40">
        <f>M20*$R131</f>
        <v>178</v>
      </c>
      <c r="N48" s="48">
        <f t="shared" si="17"/>
        <v>1.1172062312491372E-3</v>
      </c>
      <c r="O48" s="41">
        <f t="shared" si="19"/>
        <v>0.25572850633292749</v>
      </c>
      <c r="P48" s="41"/>
      <c r="Q48" s="27">
        <v>4</v>
      </c>
      <c r="R48" s="40">
        <f>R20*$R158</f>
        <v>0</v>
      </c>
      <c r="S48" s="48">
        <f t="shared" si="18"/>
        <v>0</v>
      </c>
      <c r="T48" s="41">
        <f t="shared" si="20"/>
        <v>0</v>
      </c>
      <c r="U48" s="27"/>
      <c r="V48" s="480">
        <v>4</v>
      </c>
      <c r="W48" s="493">
        <f t="shared" si="21"/>
        <v>178</v>
      </c>
      <c r="X48" s="494">
        <f>Y48/Y$63</f>
        <v>1.9061456941929603E-4</v>
      </c>
      <c r="Y48" s="481">
        <f t="shared" si="22"/>
        <v>0.25572850633292749</v>
      </c>
      <c r="Z48" s="357"/>
      <c r="AA48" s="480">
        <v>4</v>
      </c>
      <c r="AB48" s="493">
        <f t="shared" si="23"/>
        <v>0</v>
      </c>
      <c r="AC48" s="494">
        <f t="shared" si="24"/>
        <v>0</v>
      </c>
      <c r="AD48" s="493">
        <f t="shared" si="25"/>
        <v>0</v>
      </c>
    </row>
    <row r="49" spans="2:30" ht="15" customHeight="1">
      <c r="B49" s="27">
        <v>5</v>
      </c>
      <c r="C49" s="40">
        <f>C21*$R78</f>
        <v>0</v>
      </c>
      <c r="D49" s="48">
        <f>C49/C$63</f>
        <v>0</v>
      </c>
      <c r="E49" s="40">
        <f>D49*D$11</f>
        <v>0</v>
      </c>
      <c r="F49" s="41"/>
      <c r="G49" s="27">
        <v>5</v>
      </c>
      <c r="H49" s="40">
        <f>H21*$R105</f>
        <v>709</v>
      </c>
      <c r="I49" s="48">
        <f t="shared" si="15"/>
        <v>7.9365079365079378E-3</v>
      </c>
      <c r="J49" s="41">
        <f t="shared" si="16"/>
        <v>1.8531746031746035</v>
      </c>
      <c r="K49" s="41"/>
      <c r="L49" s="27">
        <v>5</v>
      </c>
      <c r="M49" s="40">
        <f>M21*$R132</f>
        <v>0</v>
      </c>
      <c r="N49" s="48">
        <f t="shared" si="17"/>
        <v>0</v>
      </c>
      <c r="O49" s="41">
        <f t="shared" si="19"/>
        <v>0</v>
      </c>
      <c r="P49" s="41"/>
      <c r="Q49" s="27">
        <v>5</v>
      </c>
      <c r="R49" s="40">
        <f>R21*$R159</f>
        <v>422</v>
      </c>
      <c r="S49" s="48">
        <f t="shared" si="18"/>
        <v>5.7508074297161404E-3</v>
      </c>
      <c r="T49" s="41">
        <f t="shared" si="20"/>
        <v>3.6201332770063104</v>
      </c>
      <c r="U49" s="27"/>
      <c r="V49" s="480">
        <v>5</v>
      </c>
      <c r="W49" s="493">
        <f t="shared" si="21"/>
        <v>1131</v>
      </c>
      <c r="X49" s="494">
        <f t="shared" ref="X46:X63" si="27">Y49/Y$63</f>
        <v>4.0796868516554232E-3</v>
      </c>
      <c r="Y49" s="481">
        <f>E49+J49+O49+T49</f>
        <v>5.4733078801809141</v>
      </c>
      <c r="Z49" s="357"/>
      <c r="AA49" s="480">
        <v>5</v>
      </c>
      <c r="AB49" s="493">
        <f t="shared" si="23"/>
        <v>422</v>
      </c>
      <c r="AC49" s="494">
        <f t="shared" si="24"/>
        <v>5.7508074297161404E-3</v>
      </c>
      <c r="AD49" s="493">
        <f t="shared" si="25"/>
        <v>3.6201332770063104</v>
      </c>
    </row>
    <row r="50" spans="2:30" ht="15" customHeight="1">
      <c r="B50" s="27">
        <v>6</v>
      </c>
      <c r="C50" s="40">
        <f>C22*$R79</f>
        <v>869</v>
      </c>
      <c r="D50" s="48">
        <f>C50/C$63</f>
        <v>1.0005181048874561E-2</v>
      </c>
      <c r="E50" s="40">
        <f t="shared" si="26"/>
        <v>2.4982937079039775</v>
      </c>
      <c r="F50" s="41"/>
      <c r="G50" s="27">
        <v>6</v>
      </c>
      <c r="H50" s="40">
        <f>H22*$R106</f>
        <v>6001.9999999999945</v>
      </c>
      <c r="I50" s="48">
        <f t="shared" si="15"/>
        <v>6.7186065775628495E-2</v>
      </c>
      <c r="J50" s="41">
        <f t="shared" si="16"/>
        <v>15.687946358609254</v>
      </c>
      <c r="K50" s="41"/>
      <c r="L50" s="27">
        <v>6</v>
      </c>
      <c r="M50" s="40">
        <f>M22*$R133</f>
        <v>2458.9999999999982</v>
      </c>
      <c r="N50" s="48">
        <f t="shared" si="17"/>
        <v>1.5433764733941721E-2</v>
      </c>
      <c r="O50" s="41">
        <f t="shared" si="19"/>
        <v>3.5327887475992599</v>
      </c>
      <c r="P50" s="41"/>
      <c r="Q50" s="27">
        <v>6</v>
      </c>
      <c r="R50" s="40">
        <f>R22*$R160</f>
        <v>2054</v>
      </c>
      <c r="S50" s="48">
        <f t="shared" si="18"/>
        <v>2.7990896826153914E-2</v>
      </c>
      <c r="T50" s="41">
        <f t="shared" si="20"/>
        <v>17.620269552063888</v>
      </c>
      <c r="U50" s="27"/>
      <c r="V50" s="480">
        <v>6</v>
      </c>
      <c r="W50" s="493">
        <f t="shared" si="21"/>
        <v>11383.999999999993</v>
      </c>
      <c r="X50" s="494">
        <f t="shared" si="27"/>
        <v>2.9322673200787408E-2</v>
      </c>
      <c r="Y50" s="481">
        <f t="shared" si="22"/>
        <v>39.339298366176379</v>
      </c>
      <c r="Z50" s="357"/>
      <c r="AA50" s="480">
        <v>6</v>
      </c>
      <c r="AB50" s="493">
        <f t="shared" si="23"/>
        <v>2054</v>
      </c>
      <c r="AC50" s="494">
        <f>AD50/AD$63</f>
        <v>2.7990896826153914E-2</v>
      </c>
      <c r="AD50" s="493">
        <f t="shared" si="25"/>
        <v>17.620269552063888</v>
      </c>
    </row>
    <row r="51" spans="2:30" ht="15" customHeight="1">
      <c r="B51" s="27">
        <v>7</v>
      </c>
      <c r="C51" s="40">
        <f>C23*$R80</f>
        <v>5936</v>
      </c>
      <c r="D51" s="48">
        <f>C51/C$63</f>
        <v>6.8343791376431984E-2</v>
      </c>
      <c r="E51" s="40">
        <f t="shared" si="26"/>
        <v>17.065444706695065</v>
      </c>
      <c r="F51" s="41"/>
      <c r="G51" s="27">
        <v>7</v>
      </c>
      <c r="H51" s="40">
        <f>H23*$R107</f>
        <v>13145</v>
      </c>
      <c r="I51" s="48">
        <f>H51/H$63</f>
        <v>0.14714442429534111</v>
      </c>
      <c r="J51" s="41">
        <f t="shared" si="16"/>
        <v>34.358223072962147</v>
      </c>
      <c r="K51" s="41"/>
      <c r="L51" s="27">
        <v>7</v>
      </c>
      <c r="M51" s="40">
        <f>M23*$R134</f>
        <v>16835.999999999989</v>
      </c>
      <c r="N51" s="48">
        <f>M51/M$63</f>
        <v>0.10567013544556439</v>
      </c>
      <c r="O51" s="41">
        <f t="shared" si="19"/>
        <v>24.187894003489689</v>
      </c>
      <c r="P51" s="41"/>
      <c r="Q51" s="27">
        <v>7</v>
      </c>
      <c r="R51" s="40">
        <f>R23*$R161</f>
        <v>8096.0000000000091</v>
      </c>
      <c r="S51" s="48">
        <f>R51/R$63</f>
        <v>0.11032828661370124</v>
      </c>
      <c r="T51" s="41">
        <f t="shared" si="20"/>
        <v>69.451656423324934</v>
      </c>
      <c r="U51" s="27"/>
      <c r="V51" s="480">
        <v>7</v>
      </c>
      <c r="W51" s="493">
        <f t="shared" si="21"/>
        <v>44012.999999999993</v>
      </c>
      <c r="X51" s="494">
        <f t="shared" si="27"/>
        <v>0.10812702609307684</v>
      </c>
      <c r="Y51" s="481">
        <f t="shared" si="22"/>
        <v>145.06321820647184</v>
      </c>
      <c r="Z51" s="357"/>
      <c r="AA51" s="480">
        <v>7</v>
      </c>
      <c r="AB51" s="493">
        <f t="shared" si="23"/>
        <v>8096.0000000000091</v>
      </c>
      <c r="AC51" s="494">
        <f t="shared" si="24"/>
        <v>0.11032828661370124</v>
      </c>
      <c r="AD51" s="493">
        <f t="shared" si="25"/>
        <v>69.451656423324934</v>
      </c>
    </row>
    <row r="52" spans="2:30" ht="15" customHeight="1">
      <c r="B52" s="27">
        <v>8</v>
      </c>
      <c r="C52" s="40">
        <f>C24*$R81</f>
        <v>20676</v>
      </c>
      <c r="D52" s="48">
        <f>C52/C$63</f>
        <v>0.23805192562316504</v>
      </c>
      <c r="E52" s="40">
        <f t="shared" si="26"/>
        <v>59.441565828104309</v>
      </c>
      <c r="F52" s="41"/>
      <c r="G52" s="27">
        <v>8</v>
      </c>
      <c r="H52" s="40">
        <f>H24*$R108</f>
        <v>17554.999999999996</v>
      </c>
      <c r="I52" s="48">
        <f t="shared" si="15"/>
        <v>0.1965097275393467</v>
      </c>
      <c r="J52" s="41">
        <f t="shared" si="16"/>
        <v>45.885021380437458</v>
      </c>
      <c r="K52" s="41"/>
      <c r="L52" s="27">
        <v>8</v>
      </c>
      <c r="M52" s="40">
        <f>M24*$R135</f>
        <v>31862.000000000036</v>
      </c>
      <c r="N52" s="48">
        <f t="shared" ref="N52:N62" si="28">M52/M$63</f>
        <v>0.19997991539359578</v>
      </c>
      <c r="O52" s="41">
        <f t="shared" si="19"/>
        <v>45.775402633594076</v>
      </c>
      <c r="P52" s="41"/>
      <c r="Q52" s="27">
        <v>8</v>
      </c>
      <c r="R52" s="40">
        <f>R24*$R162</f>
        <v>17337.999999999982</v>
      </c>
      <c r="S52" s="48">
        <f t="shared" ref="S52:S62" si="29">R52/R$63</f>
        <v>0.23627369482563587</v>
      </c>
      <c r="T52" s="41">
        <f t="shared" si="20"/>
        <v>148.73429089273779</v>
      </c>
      <c r="U52" s="27"/>
      <c r="V52" s="480">
        <v>8</v>
      </c>
      <c r="W52" s="493">
        <f t="shared" si="21"/>
        <v>87431.000000000015</v>
      </c>
      <c r="X52" s="494">
        <f t="shared" si="27"/>
        <v>0.2234915628614145</v>
      </c>
      <c r="Y52" s="481">
        <f t="shared" si="22"/>
        <v>299.83628073487364</v>
      </c>
      <c r="Z52" s="357"/>
      <c r="AA52" s="480">
        <v>8</v>
      </c>
      <c r="AB52" s="493">
        <f t="shared" si="23"/>
        <v>17337.999999999982</v>
      </c>
      <c r="AC52" s="494">
        <f t="shared" si="24"/>
        <v>0.23627369482563587</v>
      </c>
      <c r="AD52" s="493">
        <f t="shared" si="25"/>
        <v>148.73429089273779</v>
      </c>
    </row>
    <row r="53" spans="2:30" ht="15" customHeight="1">
      <c r="B53" s="27">
        <v>9</v>
      </c>
      <c r="C53" s="40">
        <f>C25*$R82</f>
        <v>17967</v>
      </c>
      <c r="D53" s="48">
        <f>C53/C$63</f>
        <v>0.20686201139830751</v>
      </c>
      <c r="E53" s="40">
        <f t="shared" si="26"/>
        <v>51.653444246157385</v>
      </c>
      <c r="F53" s="41"/>
      <c r="G53" s="27">
        <v>9</v>
      </c>
      <c r="H53" s="40">
        <f>H25*$R109</f>
        <v>24234.000000000004</v>
      </c>
      <c r="I53" s="48">
        <f t="shared" si="15"/>
        <v>0.2712740949694406</v>
      </c>
      <c r="J53" s="41">
        <f t="shared" si="16"/>
        <v>63.342501175364383</v>
      </c>
      <c r="K53" s="41"/>
      <c r="L53" s="27">
        <v>9</v>
      </c>
      <c r="M53" s="40">
        <f>M25*$R136</f>
        <v>29495.999999999985</v>
      </c>
      <c r="N53" s="48">
        <f t="shared" si="28"/>
        <v>0.1851298595332839</v>
      </c>
      <c r="O53" s="41">
        <f t="shared" si="19"/>
        <v>42.376224847168686</v>
      </c>
      <c r="P53" s="41"/>
      <c r="Q53" s="27">
        <v>9</v>
      </c>
      <c r="R53" s="40">
        <f>R25*$R163</f>
        <v>18477.999999999989</v>
      </c>
      <c r="S53" s="48">
        <f t="shared" si="29"/>
        <v>0.25180905138932413</v>
      </c>
      <c r="T53" s="41">
        <f t="shared" si="20"/>
        <v>158.51379784957953</v>
      </c>
      <c r="U53" s="27"/>
      <c r="V53" s="480">
        <v>9</v>
      </c>
      <c r="W53" s="493">
        <f t="shared" si="21"/>
        <v>90174.999999999971</v>
      </c>
      <c r="X53" s="494">
        <f t="shared" si="27"/>
        <v>0.2354546572139759</v>
      </c>
      <c r="Y53" s="481">
        <f t="shared" si="22"/>
        <v>315.88596811827</v>
      </c>
      <c r="Z53" s="357"/>
      <c r="AA53" s="480">
        <v>9</v>
      </c>
      <c r="AB53" s="493">
        <f t="shared" si="23"/>
        <v>18477.999999999989</v>
      </c>
      <c r="AC53" s="494">
        <f t="shared" si="24"/>
        <v>0.25180905138932413</v>
      </c>
      <c r="AD53" s="493">
        <f t="shared" si="25"/>
        <v>158.51379784957953</v>
      </c>
    </row>
    <row r="54" spans="2:30" ht="15" customHeight="1">
      <c r="B54" s="27">
        <v>10</v>
      </c>
      <c r="C54" s="40">
        <f>C26*$R83</f>
        <v>16581.999999999996</v>
      </c>
      <c r="D54" s="48">
        <f>C54/C$63</f>
        <v>0.19091589430660291</v>
      </c>
      <c r="E54" s="40">
        <f t="shared" si="26"/>
        <v>47.671698808358748</v>
      </c>
      <c r="F54" s="41"/>
      <c r="G54" s="27">
        <v>10</v>
      </c>
      <c r="H54" s="40">
        <f>H26*$R110</f>
        <v>18703</v>
      </c>
      <c r="I54" s="48">
        <f t="shared" si="15"/>
        <v>0.2093603779076276</v>
      </c>
      <c r="J54" s="41">
        <f t="shared" si="16"/>
        <v>48.885648241431042</v>
      </c>
      <c r="K54" s="41"/>
      <c r="L54" s="27">
        <v>10</v>
      </c>
      <c r="M54" s="40">
        <f>M26*$R137</f>
        <v>31725.999999999985</v>
      </c>
      <c r="N54" s="48">
        <f t="shared" si="28"/>
        <v>0.19912631962140512</v>
      </c>
      <c r="O54" s="41">
        <f t="shared" si="19"/>
        <v>45.580014561339631</v>
      </c>
      <c r="P54" s="41"/>
      <c r="Q54" s="27">
        <v>10</v>
      </c>
      <c r="R54" s="40">
        <f>R26*$R164</f>
        <v>16850.999999999996</v>
      </c>
      <c r="S54" s="48">
        <f t="shared" si="29"/>
        <v>0.22963709952167455</v>
      </c>
      <c r="T54" s="41">
        <f t="shared" si="20"/>
        <v>144.55655414889412</v>
      </c>
      <c r="U54" s="27"/>
      <c r="V54" s="480">
        <v>10</v>
      </c>
      <c r="W54" s="493">
        <f t="shared" si="21"/>
        <v>83861.999999999985</v>
      </c>
      <c r="X54" s="494">
        <f t="shared" si="27"/>
        <v>0.21369552456769797</v>
      </c>
      <c r="Y54" s="481">
        <f t="shared" si="22"/>
        <v>286.69391576002351</v>
      </c>
      <c r="Z54" s="357"/>
      <c r="AA54" s="480">
        <v>10</v>
      </c>
      <c r="AB54" s="493">
        <f t="shared" si="23"/>
        <v>16850.999999999996</v>
      </c>
      <c r="AC54" s="494">
        <f t="shared" si="24"/>
        <v>0.22963709952167455</v>
      </c>
      <c r="AD54" s="493">
        <f t="shared" si="25"/>
        <v>144.55655414889412</v>
      </c>
    </row>
    <row r="55" spans="2:30" ht="15" customHeight="1">
      <c r="B55" s="27">
        <v>11</v>
      </c>
      <c r="C55" s="40">
        <f>C27*$R84</f>
        <v>14966</v>
      </c>
      <c r="D55" s="48">
        <f>C55/C$63</f>
        <v>0.17231017212595706</v>
      </c>
      <c r="E55" s="40">
        <f t="shared" si="26"/>
        <v>43.025849979851479</v>
      </c>
      <c r="F55" s="41"/>
      <c r="G55" s="27">
        <v>11</v>
      </c>
      <c r="H55" s="40">
        <f>H27*$R111</f>
        <v>7681</v>
      </c>
      <c r="I55" s="48">
        <f t="shared" si="15"/>
        <v>8.5980701636554968E-2</v>
      </c>
      <c r="J55" s="41">
        <f t="shared" si="16"/>
        <v>20.076493832135586</v>
      </c>
      <c r="K55" s="41"/>
      <c r="L55" s="27">
        <v>11</v>
      </c>
      <c r="M55" s="40">
        <f>M27*$R138</f>
        <v>24558.999999999996</v>
      </c>
      <c r="N55" s="48">
        <f t="shared" si="28"/>
        <v>0.1541430777148739</v>
      </c>
      <c r="O55" s="41">
        <f t="shared" si="19"/>
        <v>35.283350488934637</v>
      </c>
      <c r="P55" s="41"/>
      <c r="Q55" s="27">
        <v>11</v>
      </c>
      <c r="R55" s="40">
        <f>R27*$R165</f>
        <v>8376</v>
      </c>
      <c r="S55" s="48">
        <f t="shared" si="29"/>
        <v>0.11414398822583505</v>
      </c>
      <c r="T55" s="41">
        <f t="shared" si="20"/>
        <v>71.853640588163159</v>
      </c>
      <c r="U55" s="27"/>
      <c r="V55" s="480">
        <v>11</v>
      </c>
      <c r="W55" s="493">
        <f t="shared" si="21"/>
        <v>55582</v>
      </c>
      <c r="X55" s="494">
        <f t="shared" si="27"/>
        <v>0.12689276601750515</v>
      </c>
      <c r="Y55" s="481">
        <f t="shared" si="22"/>
        <v>170.23933488908486</v>
      </c>
      <c r="Z55" s="357"/>
      <c r="AA55" s="480">
        <v>11</v>
      </c>
      <c r="AB55" s="493">
        <f t="shared" si="23"/>
        <v>8376</v>
      </c>
      <c r="AC55" s="494">
        <f t="shared" si="24"/>
        <v>0.11414398822583505</v>
      </c>
      <c r="AD55" s="493">
        <f t="shared" si="25"/>
        <v>71.853640588163159</v>
      </c>
    </row>
    <row r="56" spans="2:30" ht="15" customHeight="1">
      <c r="B56" s="27">
        <v>12</v>
      </c>
      <c r="C56" s="40">
        <f>C28*$R85</f>
        <v>6753.0000000000018</v>
      </c>
      <c r="D56" s="48">
        <f>C56/C$63</f>
        <v>7.7750273444246176E-2</v>
      </c>
      <c r="E56" s="40">
        <f t="shared" si="26"/>
        <v>19.41424327902827</v>
      </c>
      <c r="F56" s="41"/>
      <c r="G56" s="27">
        <v>12</v>
      </c>
      <c r="H56" s="40">
        <f>H28*$R112</f>
        <v>1305</v>
      </c>
      <c r="I56" s="48">
        <f t="shared" si="15"/>
        <v>1.4608099939552692E-2</v>
      </c>
      <c r="J56" s="41">
        <f t="shared" si="16"/>
        <v>3.4109913358855537</v>
      </c>
      <c r="K56" s="41"/>
      <c r="L56" s="27">
        <v>12</v>
      </c>
      <c r="M56" s="40">
        <f>M28*$R139</f>
        <v>14715.000000000009</v>
      </c>
      <c r="N56" s="48">
        <f t="shared" si="28"/>
        <v>9.2357807263095865E-2</v>
      </c>
      <c r="O56" s="41">
        <f t="shared" si="19"/>
        <v>21.140702082522644</v>
      </c>
      <c r="P56" s="41"/>
      <c r="Q56" s="27">
        <v>12</v>
      </c>
      <c r="R56" s="40">
        <f>R28*$R166</f>
        <v>1766</v>
      </c>
      <c r="S56" s="48">
        <f t="shared" si="29"/>
        <v>2.4066175167959013E-2</v>
      </c>
      <c r="T56" s="41">
        <f t="shared" si="20"/>
        <v>15.149657268230198</v>
      </c>
      <c r="U56" s="27"/>
      <c r="V56" s="480">
        <v>12</v>
      </c>
      <c r="W56" s="493">
        <f t="shared" si="21"/>
        <v>24539.000000000011</v>
      </c>
      <c r="X56" s="494">
        <f t="shared" si="27"/>
        <v>4.4063501763317442E-2</v>
      </c>
      <c r="Y56" s="481">
        <f t="shared" si="22"/>
        <v>59.115593965666669</v>
      </c>
      <c r="Z56" s="357"/>
      <c r="AA56" s="480">
        <v>12</v>
      </c>
      <c r="AB56" s="493">
        <f t="shared" si="23"/>
        <v>1766</v>
      </c>
      <c r="AC56" s="494">
        <f t="shared" si="24"/>
        <v>2.4066175167959013E-2</v>
      </c>
      <c r="AD56" s="493">
        <f t="shared" si="25"/>
        <v>15.149657268230198</v>
      </c>
    </row>
    <row r="57" spans="2:30" ht="15" customHeight="1">
      <c r="B57" s="27">
        <v>13</v>
      </c>
      <c r="C57" s="40">
        <f>C29*$R86</f>
        <v>1472.0000000000011</v>
      </c>
      <c r="D57" s="48">
        <f>C57/C$63</f>
        <v>1.694778654078638E-2</v>
      </c>
      <c r="E57" s="40">
        <f t="shared" si="26"/>
        <v>4.2318622992343586</v>
      </c>
      <c r="F57" s="41"/>
      <c r="G57" s="27">
        <v>13</v>
      </c>
      <c r="H57" s="40">
        <f>H29*$R113</f>
        <v>0</v>
      </c>
      <c r="I57" s="48">
        <f t="shared" si="15"/>
        <v>0</v>
      </c>
      <c r="J57" s="41">
        <f t="shared" si="16"/>
        <v>0</v>
      </c>
      <c r="K57" s="41"/>
      <c r="L57" s="27">
        <v>13</v>
      </c>
      <c r="M57" s="40">
        <f>M29*$R140</f>
        <v>4051</v>
      </c>
      <c r="N57" s="48">
        <f t="shared" si="28"/>
        <v>2.5425856420169972E-2</v>
      </c>
      <c r="O57" s="41">
        <f t="shared" si="19"/>
        <v>5.8199785345769071</v>
      </c>
      <c r="P57" s="41"/>
      <c r="Q57" s="27">
        <v>13</v>
      </c>
      <c r="R57" s="40">
        <f>R29*$R167</f>
        <v>0</v>
      </c>
      <c r="S57" s="48">
        <f t="shared" si="29"/>
        <v>0</v>
      </c>
      <c r="T57" s="41">
        <f t="shared" si="20"/>
        <v>0</v>
      </c>
      <c r="U57" s="27"/>
      <c r="V57" s="480">
        <v>13</v>
      </c>
      <c r="W57" s="493">
        <f t="shared" si="21"/>
        <v>5523.0000000000009</v>
      </c>
      <c r="X57" s="494">
        <f t="shared" si="27"/>
        <v>7.4924275743971881E-3</v>
      </c>
      <c r="Y57" s="481">
        <f t="shared" si="22"/>
        <v>10.051840833811266</v>
      </c>
      <c r="Z57" s="357"/>
      <c r="AA57" s="480">
        <v>13</v>
      </c>
      <c r="AB57" s="493">
        <f t="shared" si="23"/>
        <v>0</v>
      </c>
      <c r="AC57" s="494">
        <f t="shared" si="24"/>
        <v>0</v>
      </c>
      <c r="AD57" s="493">
        <f t="shared" si="25"/>
        <v>0</v>
      </c>
    </row>
    <row r="58" spans="2:30" ht="15" customHeight="1">
      <c r="B58" s="27">
        <v>14</v>
      </c>
      <c r="C58" s="40">
        <f>C30*$R87</f>
        <v>1047</v>
      </c>
      <c r="D58" s="48">
        <f>C58/C$63</f>
        <v>1.2054573714812044E-2</v>
      </c>
      <c r="E58" s="40">
        <f t="shared" si="26"/>
        <v>3.0100270565885672</v>
      </c>
      <c r="F58" s="41"/>
      <c r="G58" s="27">
        <v>14</v>
      </c>
      <c r="H58" s="40">
        <f>H30*$R114</f>
        <v>0</v>
      </c>
      <c r="I58" s="48">
        <f t="shared" si="15"/>
        <v>0</v>
      </c>
      <c r="J58" s="41">
        <f t="shared" si="16"/>
        <v>0</v>
      </c>
      <c r="K58" s="41"/>
      <c r="L58" s="27">
        <v>14</v>
      </c>
      <c r="M58" s="40">
        <f>M30*$R141</f>
        <v>1511.0000000000011</v>
      </c>
      <c r="N58" s="48">
        <f t="shared" si="28"/>
        <v>9.4837000866148744E-3</v>
      </c>
      <c r="O58" s="41">
        <f t="shared" si="19"/>
        <v>2.170818949826145</v>
      </c>
      <c r="P58" s="41"/>
      <c r="Q58" s="27">
        <v>14</v>
      </c>
      <c r="R58" s="40">
        <f>R30*$R168</f>
        <v>0</v>
      </c>
      <c r="S58" s="48">
        <f t="shared" si="29"/>
        <v>0</v>
      </c>
      <c r="T58" s="41">
        <f t="shared" si="20"/>
        <v>0</v>
      </c>
      <c r="U58" s="27"/>
      <c r="V58" s="480">
        <v>14</v>
      </c>
      <c r="W58" s="493">
        <f t="shared" si="21"/>
        <v>2558.0000000000009</v>
      </c>
      <c r="X58" s="494">
        <f t="shared" si="27"/>
        <v>3.8616920143222373E-3</v>
      </c>
      <c r="Y58" s="481">
        <f t="shared" si="22"/>
        <v>5.1808460064147122</v>
      </c>
      <c r="Z58" s="357"/>
      <c r="AA58" s="480">
        <v>14</v>
      </c>
      <c r="AB58" s="493">
        <f t="shared" si="23"/>
        <v>0</v>
      </c>
      <c r="AC58" s="494">
        <f t="shared" si="24"/>
        <v>0</v>
      </c>
      <c r="AD58" s="493">
        <f t="shared" si="25"/>
        <v>0</v>
      </c>
    </row>
    <row r="59" spans="2:30" ht="15" customHeight="1">
      <c r="B59" s="27">
        <v>15</v>
      </c>
      <c r="C59" s="40">
        <f>C31*$R88</f>
        <v>587</v>
      </c>
      <c r="D59" s="48">
        <f>C59/C$63</f>
        <v>6.7583904208163032E-3</v>
      </c>
      <c r="E59" s="40">
        <f t="shared" si="26"/>
        <v>1.6875700880778308</v>
      </c>
      <c r="F59" s="41"/>
      <c r="G59" s="27">
        <v>15</v>
      </c>
      <c r="H59" s="40">
        <f>H31*$R115</f>
        <v>0</v>
      </c>
      <c r="I59" s="48">
        <f t="shared" si="15"/>
        <v>0</v>
      </c>
      <c r="J59" s="41">
        <f t="shared" si="16"/>
        <v>0</v>
      </c>
      <c r="K59" s="41"/>
      <c r="L59" s="27">
        <v>15</v>
      </c>
      <c r="M59" s="40">
        <f>M31*$R142</f>
        <v>1932.9999999999991</v>
      </c>
      <c r="N59" s="48">
        <f t="shared" si="28"/>
        <v>1.2132357556205512E-2</v>
      </c>
      <c r="O59" s="41">
        <f t="shared" si="19"/>
        <v>2.7770966446154417</v>
      </c>
      <c r="P59" s="41"/>
      <c r="Q59" s="27">
        <v>15</v>
      </c>
      <c r="R59" s="40">
        <f>R31*$R169</f>
        <v>0</v>
      </c>
      <c r="S59" s="48">
        <f t="shared" si="29"/>
        <v>0</v>
      </c>
      <c r="T59" s="41">
        <f t="shared" si="20"/>
        <v>0</v>
      </c>
      <c r="U59" s="27"/>
      <c r="V59" s="480">
        <v>15</v>
      </c>
      <c r="W59" s="493">
        <f t="shared" si="21"/>
        <v>2519.9999999999991</v>
      </c>
      <c r="X59" s="494">
        <f>Y59/Y$63</f>
        <v>3.3278672724308838E-3</v>
      </c>
      <c r="Y59" s="481">
        <f t="shared" si="22"/>
        <v>4.4646667326932725</v>
      </c>
      <c r="Z59" s="357"/>
      <c r="AA59" s="480">
        <v>15</v>
      </c>
      <c r="AB59" s="493">
        <f t="shared" si="23"/>
        <v>0</v>
      </c>
      <c r="AC59" s="494">
        <f t="shared" si="24"/>
        <v>0</v>
      </c>
      <c r="AD59" s="493">
        <f t="shared" si="25"/>
        <v>0</v>
      </c>
    </row>
    <row r="60" spans="2:30" ht="15" customHeight="1">
      <c r="B60" s="27">
        <v>16</v>
      </c>
      <c r="C60" s="40">
        <f>C32*$R89</f>
        <v>0</v>
      </c>
      <c r="D60" s="48">
        <f>C60/C$63</f>
        <v>0</v>
      </c>
      <c r="E60" s="40">
        <f t="shared" si="26"/>
        <v>0</v>
      </c>
      <c r="F60" s="41"/>
      <c r="G60" s="27">
        <v>16</v>
      </c>
      <c r="H60" s="40">
        <f>H32*$R116</f>
        <v>0</v>
      </c>
      <c r="I60" s="48">
        <f t="shared" si="15"/>
        <v>0</v>
      </c>
      <c r="J60" s="41">
        <f t="shared" si="16"/>
        <v>0</v>
      </c>
      <c r="K60" s="41"/>
      <c r="L60" s="27">
        <v>16</v>
      </c>
      <c r="M60" s="40">
        <f>M32*$R143</f>
        <v>0</v>
      </c>
      <c r="N60" s="48">
        <f t="shared" si="28"/>
        <v>0</v>
      </c>
      <c r="O60" s="41">
        <f t="shared" si="19"/>
        <v>0</v>
      </c>
      <c r="P60" s="41"/>
      <c r="Q60" s="27">
        <v>16</v>
      </c>
      <c r="R60" s="40">
        <f>R32*$R170</f>
        <v>0</v>
      </c>
      <c r="S60" s="48">
        <f t="shared" si="29"/>
        <v>0</v>
      </c>
      <c r="T60" s="41">
        <f t="shared" si="20"/>
        <v>0</v>
      </c>
      <c r="U60" s="27"/>
      <c r="V60" s="480">
        <v>16</v>
      </c>
      <c r="W60" s="493">
        <f t="shared" si="21"/>
        <v>0</v>
      </c>
      <c r="X60" s="494">
        <f t="shared" si="27"/>
        <v>0</v>
      </c>
      <c r="Y60" s="481">
        <f t="shared" si="22"/>
        <v>0</v>
      </c>
      <c r="Z60" s="357"/>
      <c r="AA60" s="480">
        <v>16</v>
      </c>
      <c r="AB60" s="493">
        <f t="shared" si="23"/>
        <v>0</v>
      </c>
      <c r="AC60" s="494">
        <f t="shared" si="24"/>
        <v>0</v>
      </c>
      <c r="AD60" s="493">
        <f t="shared" si="25"/>
        <v>0</v>
      </c>
    </row>
    <row r="61" spans="2:30" ht="15" customHeight="1">
      <c r="B61" s="27">
        <v>17</v>
      </c>
      <c r="C61" s="40">
        <f>C33*$R90</f>
        <v>0</v>
      </c>
      <c r="D61" s="48">
        <f>C61/C$63</f>
        <v>0</v>
      </c>
      <c r="E61" s="40">
        <f t="shared" si="26"/>
        <v>0</v>
      </c>
      <c r="F61" s="41"/>
      <c r="G61" s="27">
        <v>17</v>
      </c>
      <c r="H61" s="40">
        <f>H33*$R117</f>
        <v>0</v>
      </c>
      <c r="I61" s="48">
        <f t="shared" si="15"/>
        <v>0</v>
      </c>
      <c r="J61" s="41">
        <f t="shared" si="16"/>
        <v>0</v>
      </c>
      <c r="K61" s="41"/>
      <c r="L61" s="27">
        <v>17</v>
      </c>
      <c r="M61" s="40">
        <f>M33*$R144</f>
        <v>0</v>
      </c>
      <c r="N61" s="48">
        <f t="shared" si="28"/>
        <v>0</v>
      </c>
      <c r="O61" s="41">
        <f t="shared" si="19"/>
        <v>0</v>
      </c>
      <c r="P61" s="41"/>
      <c r="Q61" s="27">
        <v>17</v>
      </c>
      <c r="R61" s="40">
        <f>R33*$R171</f>
        <v>0</v>
      </c>
      <c r="S61" s="48">
        <f t="shared" si="29"/>
        <v>0</v>
      </c>
      <c r="T61" s="41">
        <f t="shared" si="20"/>
        <v>0</v>
      </c>
      <c r="U61" s="27"/>
      <c r="V61" s="480">
        <v>17</v>
      </c>
      <c r="W61" s="493">
        <f t="shared" si="21"/>
        <v>0</v>
      </c>
      <c r="X61" s="494">
        <f t="shared" si="27"/>
        <v>0</v>
      </c>
      <c r="Y61" s="481">
        <f t="shared" si="22"/>
        <v>0</v>
      </c>
      <c r="Z61" s="357"/>
      <c r="AA61" s="480">
        <v>17</v>
      </c>
      <c r="AB61" s="493">
        <f t="shared" si="23"/>
        <v>0</v>
      </c>
      <c r="AC61" s="494">
        <f t="shared" si="24"/>
        <v>0</v>
      </c>
      <c r="AD61" s="493">
        <f t="shared" si="25"/>
        <v>0</v>
      </c>
    </row>
    <row r="62" spans="2:30" ht="15" customHeight="1">
      <c r="B62" s="57">
        <v>18</v>
      </c>
      <c r="C62" s="262">
        <f>C34*$R91</f>
        <v>0</v>
      </c>
      <c r="D62" s="261">
        <f>C62/C$63</f>
        <v>0</v>
      </c>
      <c r="E62" s="262">
        <f t="shared" si="26"/>
        <v>0</v>
      </c>
      <c r="F62" s="41"/>
      <c r="G62" s="57">
        <v>18</v>
      </c>
      <c r="H62" s="262">
        <f>H34*$R118</f>
        <v>0</v>
      </c>
      <c r="I62" s="261">
        <f t="shared" si="15"/>
        <v>0</v>
      </c>
      <c r="J62" s="263">
        <f t="shared" si="16"/>
        <v>0</v>
      </c>
      <c r="K62" s="42"/>
      <c r="L62" s="57">
        <v>18</v>
      </c>
      <c r="M62" s="40">
        <f>M34*$R145</f>
        <v>0</v>
      </c>
      <c r="N62" s="261">
        <f t="shared" si="28"/>
        <v>0</v>
      </c>
      <c r="O62" s="41">
        <f t="shared" si="19"/>
        <v>0</v>
      </c>
      <c r="P62" s="41"/>
      <c r="Q62" s="57">
        <v>18</v>
      </c>
      <c r="R62" s="40">
        <f>R34*$R172</f>
        <v>0</v>
      </c>
      <c r="S62" s="261">
        <f t="shared" si="29"/>
        <v>0</v>
      </c>
      <c r="T62" s="41">
        <f t="shared" si="20"/>
        <v>0</v>
      </c>
      <c r="U62" s="27"/>
      <c r="V62" s="480">
        <v>18</v>
      </c>
      <c r="W62" s="493">
        <f t="shared" si="21"/>
        <v>0</v>
      </c>
      <c r="X62" s="494">
        <f t="shared" si="27"/>
        <v>0</v>
      </c>
      <c r="Y62" s="481">
        <f t="shared" si="22"/>
        <v>0</v>
      </c>
      <c r="Z62" s="357"/>
      <c r="AA62" s="480">
        <v>18</v>
      </c>
      <c r="AB62" s="493">
        <f t="shared" si="23"/>
        <v>0</v>
      </c>
      <c r="AC62" s="494">
        <f t="shared" si="24"/>
        <v>0</v>
      </c>
      <c r="AD62" s="493">
        <f t="shared" si="25"/>
        <v>0</v>
      </c>
    </row>
    <row r="63" spans="2:30" ht="15" customHeight="1" thickBot="1">
      <c r="B63" s="81" t="s">
        <v>7</v>
      </c>
      <c r="C63" s="269">
        <f>SUM(C45:C62)</f>
        <v>86855</v>
      </c>
      <c r="D63" s="268">
        <f>SUM(D45:D62)</f>
        <v>0.99999999999999978</v>
      </c>
      <c r="E63" s="269">
        <f>SUM(E45:E62)</f>
        <v>249.69999999999996</v>
      </c>
      <c r="F63" s="41"/>
      <c r="G63" s="81" t="s">
        <v>7</v>
      </c>
      <c r="H63" s="269">
        <f>SUM(H45:H62)</f>
        <v>89333.999999999985</v>
      </c>
      <c r="I63" s="268">
        <f>SUM(I45:I62)</f>
        <v>1</v>
      </c>
      <c r="J63" s="269">
        <f>SUM(J45:J62)</f>
        <v>233.5</v>
      </c>
      <c r="K63" s="267"/>
      <c r="L63" s="81" t="s">
        <v>7</v>
      </c>
      <c r="M63" s="269">
        <f>SUM(M45:M62)</f>
        <v>159325.99999999997</v>
      </c>
      <c r="N63" s="268">
        <f>SUM(N45:N62)</f>
        <v>1.0000000000000002</v>
      </c>
      <c r="O63" s="269">
        <f>SUM(O45:O62)</f>
        <v>228.90000000000006</v>
      </c>
      <c r="P63" s="267"/>
      <c r="Q63" s="81" t="s">
        <v>7</v>
      </c>
      <c r="R63" s="269">
        <f>SUM(R45:R62)</f>
        <v>73380.999999999985</v>
      </c>
      <c r="S63" s="268">
        <f>SUM(S45:S62)</f>
        <v>0.99999999999999989</v>
      </c>
      <c r="T63" s="269">
        <f>SUM(T45:T62)</f>
        <v>629.5</v>
      </c>
      <c r="U63" s="41"/>
      <c r="V63" s="483" t="s">
        <v>7</v>
      </c>
      <c r="W63" s="495">
        <f>SUM(W45:W62)</f>
        <v>408895.99999999994</v>
      </c>
      <c r="X63" s="485">
        <f t="shared" si="27"/>
        <v>1</v>
      </c>
      <c r="Y63" s="496">
        <f>SUM(Y45:Y62)</f>
        <v>1341.5999999999997</v>
      </c>
      <c r="Z63" s="361"/>
      <c r="AA63" s="483" t="s">
        <v>7</v>
      </c>
      <c r="AB63" s="495">
        <f>SUM(AB45:AB62)</f>
        <v>73380.999999999985</v>
      </c>
      <c r="AC63" s="487">
        <f>SUM(AC45:AC62)</f>
        <v>0.99999999999999989</v>
      </c>
      <c r="AD63" s="495">
        <f>SUM(AD45:AD62)</f>
        <v>629.5</v>
      </c>
    </row>
    <row r="64" spans="2:30" ht="15" customHeight="1">
      <c r="B64" s="27"/>
      <c r="C64" s="27"/>
      <c r="D64" s="27"/>
      <c r="E64" s="41"/>
      <c r="F64" s="41"/>
      <c r="G64" s="27"/>
      <c r="H64" s="27"/>
      <c r="I64" s="27"/>
      <c r="J64" s="41"/>
      <c r="K64" s="41"/>
      <c r="L64" s="41"/>
      <c r="M64" s="41"/>
      <c r="N64" s="27"/>
      <c r="O64" s="27"/>
      <c r="P64" s="27"/>
      <c r="Q64" s="27"/>
      <c r="R64" s="27"/>
      <c r="S64" s="41"/>
      <c r="T64" s="40"/>
      <c r="U64" s="41"/>
      <c r="V64" s="362"/>
      <c r="W64" s="362"/>
      <c r="X64" s="362"/>
      <c r="Y64" s="362"/>
      <c r="Z64" s="362"/>
      <c r="AA64" s="362"/>
      <c r="AB64" s="362"/>
      <c r="AC64" s="118"/>
    </row>
    <row r="65" spans="1:37" ht="15" customHeight="1">
      <c r="B65" s="27"/>
      <c r="C65" s="27"/>
      <c r="D65" s="27"/>
      <c r="E65" s="41"/>
      <c r="F65" s="27"/>
      <c r="G65" s="27"/>
      <c r="H65" s="27"/>
      <c r="I65" s="41"/>
      <c r="J65" s="27"/>
      <c r="K65" s="27"/>
      <c r="L65" s="27"/>
      <c r="M65" s="27"/>
      <c r="N65" s="27"/>
      <c r="O65" s="27"/>
      <c r="P65" s="27"/>
      <c r="Q65" s="27"/>
      <c r="R65" s="41"/>
      <c r="S65" s="41"/>
      <c r="T65" s="27"/>
      <c r="U65" s="27"/>
      <c r="Z65" s="118"/>
      <c r="AA65" s="118"/>
      <c r="AB65" s="118"/>
      <c r="AC65" s="118"/>
    </row>
    <row r="66" spans="1:37" ht="15" customHeight="1">
      <c r="B66" s="272" t="s">
        <v>20</v>
      </c>
      <c r="C66" s="272"/>
      <c r="D66" s="272"/>
      <c r="E66" s="273"/>
      <c r="F66" s="273"/>
      <c r="G66" s="273"/>
      <c r="H66" s="274"/>
      <c r="I66" s="273"/>
      <c r="J66" s="273"/>
      <c r="K66" s="273"/>
      <c r="L66" s="273"/>
      <c r="M66" s="273"/>
      <c r="N66" s="273"/>
      <c r="O66" s="273"/>
      <c r="P66" s="273"/>
      <c r="Q66" s="273"/>
      <c r="R66" s="273"/>
      <c r="S66" s="27"/>
      <c r="T66" s="27"/>
      <c r="U66"/>
      <c r="Y66"/>
      <c r="Z66" s="118"/>
      <c r="AA66" s="118"/>
      <c r="AB66" s="118"/>
      <c r="AC66" s="362"/>
      <c r="AD66" s="362"/>
      <c r="AE66" s="27"/>
      <c r="AF66" s="27"/>
      <c r="AG66" s="27"/>
      <c r="AH66" s="27"/>
      <c r="AI66" s="27"/>
      <c r="AJ66" s="27"/>
      <c r="AK66" s="27"/>
    </row>
    <row r="67" spans="1:37" ht="15" customHeight="1"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Z67" s="118"/>
      <c r="AA67" s="118"/>
      <c r="AB67" s="118"/>
      <c r="AC67" s="118"/>
    </row>
    <row r="68" spans="1:37" ht="15" customHeight="1"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Z68" s="118"/>
      <c r="AA68" s="118"/>
      <c r="AB68" s="118"/>
      <c r="AC68" s="118"/>
    </row>
    <row r="69" spans="1:37" ht="15" customHeight="1">
      <c r="B69" s="422" t="s">
        <v>23</v>
      </c>
      <c r="C69" s="422"/>
      <c r="D69" s="422"/>
      <c r="E69" s="422"/>
      <c r="F69" s="422"/>
      <c r="G69" s="422"/>
      <c r="H69" s="422"/>
      <c r="I69" s="422"/>
      <c r="J69" s="27"/>
      <c r="K69" s="275" t="s">
        <v>22</v>
      </c>
      <c r="L69" s="275"/>
      <c r="M69" s="275"/>
      <c r="N69" s="275"/>
      <c r="O69" s="275"/>
      <c r="P69" s="275"/>
      <c r="Q69" s="275"/>
      <c r="R69" s="275"/>
      <c r="S69" s="27"/>
      <c r="T69" s="27"/>
      <c r="U69" s="27"/>
      <c r="Z69" s="118"/>
      <c r="AA69" s="118"/>
      <c r="AB69" s="118"/>
      <c r="AC69" s="118"/>
      <c r="AD69" s="362"/>
      <c r="AE69" s="27"/>
      <c r="AF69" s="27"/>
      <c r="AG69" s="27"/>
      <c r="AH69" s="27"/>
      <c r="AI69" s="27"/>
      <c r="AJ69" s="27"/>
      <c r="AK69" s="27"/>
    </row>
    <row r="70" spans="1:37" ht="15" customHeight="1">
      <c r="A70" s="73" t="s">
        <v>29</v>
      </c>
      <c r="B70" s="276"/>
      <c r="C70" s="277" t="s">
        <v>37</v>
      </c>
      <c r="D70" s="278"/>
      <c r="E70" s="279" t="s">
        <v>24</v>
      </c>
      <c r="F70" s="301" t="s">
        <v>68</v>
      </c>
      <c r="G70" s="280" t="s">
        <v>25</v>
      </c>
      <c r="H70" s="343">
        <f>D11</f>
        <v>249.7</v>
      </c>
      <c r="I70" s="88"/>
      <c r="J70" s="27"/>
      <c r="K70" s="28"/>
      <c r="L70" s="28"/>
      <c r="M70" s="28"/>
      <c r="N70" s="28"/>
      <c r="O70" s="28"/>
      <c r="P70" s="28"/>
      <c r="Q70" s="28"/>
      <c r="R70" s="28"/>
      <c r="S70" s="41"/>
      <c r="T70" s="27"/>
      <c r="U70" s="27"/>
      <c r="Z70" s="118"/>
      <c r="AA70" s="118"/>
      <c r="AB70" s="118"/>
      <c r="AC70" s="118"/>
      <c r="AD70" s="362"/>
      <c r="AE70" s="27"/>
      <c r="AF70" s="27"/>
      <c r="AG70" s="27"/>
      <c r="AH70" s="27"/>
      <c r="AI70" s="27"/>
      <c r="AJ70" s="27"/>
      <c r="AK70" s="27"/>
    </row>
    <row r="71" spans="1:37" ht="15" customHeight="1">
      <c r="B71" s="77"/>
      <c r="C71" s="281" t="s">
        <v>57</v>
      </c>
      <c r="D71" s="281">
        <v>1</v>
      </c>
      <c r="E71" s="78"/>
      <c r="F71" s="79"/>
      <c r="G71" s="79"/>
      <c r="H71" s="79"/>
      <c r="I71" s="79"/>
      <c r="K71" s="282"/>
      <c r="L71" s="282"/>
      <c r="M71" s="282"/>
      <c r="N71" s="283"/>
      <c r="O71" s="57"/>
      <c r="P71" s="57"/>
      <c r="Q71" s="57"/>
      <c r="R71" s="57"/>
      <c r="S71" s="27"/>
      <c r="T71" s="27"/>
      <c r="U71" s="27"/>
      <c r="Z71" s="118"/>
      <c r="AA71" s="118"/>
      <c r="AB71" s="118"/>
      <c r="AC71" s="118"/>
      <c r="AD71" s="362"/>
      <c r="AE71" s="27"/>
      <c r="AF71" s="27"/>
      <c r="AG71" s="27"/>
      <c r="AH71" s="27"/>
      <c r="AI71" s="27"/>
      <c r="AJ71" s="27"/>
      <c r="AK71" s="27"/>
    </row>
    <row r="72" spans="1:37" ht="15" customHeight="1">
      <c r="B72" s="73"/>
      <c r="C72" s="421" t="s">
        <v>38</v>
      </c>
      <c r="D72" s="421"/>
      <c r="E72" s="421"/>
      <c r="F72" s="421"/>
      <c r="G72" s="421"/>
      <c r="H72" s="421"/>
      <c r="I72" s="284"/>
      <c r="L72" s="285" t="s">
        <v>19</v>
      </c>
      <c r="M72" s="285"/>
      <c r="N72" s="285"/>
      <c r="O72" s="285"/>
      <c r="P72" s="285"/>
      <c r="Q72" s="285"/>
      <c r="S72" s="27"/>
      <c r="T72" s="27"/>
      <c r="U72" s="27"/>
      <c r="Z72" s="118"/>
      <c r="AA72" s="118"/>
      <c r="AB72" s="118"/>
      <c r="AC72" s="118"/>
      <c r="AD72" s="362"/>
      <c r="AE72" s="27"/>
      <c r="AF72" s="27"/>
      <c r="AG72" s="27"/>
      <c r="AH72" s="27"/>
      <c r="AI72" s="27"/>
      <c r="AJ72" s="27"/>
      <c r="AK72" s="27"/>
    </row>
    <row r="73" spans="1:37" ht="15" customHeight="1">
      <c r="B73" s="75" t="s">
        <v>3</v>
      </c>
      <c r="C73" s="233"/>
      <c r="D73" s="233"/>
      <c r="E73" s="233"/>
      <c r="F73" s="286"/>
      <c r="G73" s="287"/>
      <c r="H73" s="287"/>
      <c r="I73" s="75" t="s">
        <v>7</v>
      </c>
      <c r="K73" s="46" t="s">
        <v>3</v>
      </c>
      <c r="L73" s="233"/>
      <c r="M73" s="233"/>
      <c r="N73" s="233"/>
      <c r="O73" s="233"/>
      <c r="P73" s="288"/>
      <c r="Q73" s="288"/>
      <c r="R73" s="46" t="s">
        <v>7</v>
      </c>
      <c r="S73" s="27"/>
      <c r="T73" s="27"/>
      <c r="U73" s="27"/>
      <c r="V73" s="118" t="s">
        <v>124</v>
      </c>
      <c r="W73" s="118"/>
      <c r="X73" s="118"/>
      <c r="Y73" s="118"/>
      <c r="Z73" s="118"/>
      <c r="AA73" s="118"/>
      <c r="AB73" s="118"/>
      <c r="AC73" s="118"/>
      <c r="AD73" s="362"/>
      <c r="AE73" s="27"/>
      <c r="AF73" s="27"/>
      <c r="AG73" s="27"/>
      <c r="AH73" s="27"/>
      <c r="AI73" s="27"/>
      <c r="AJ73" s="27"/>
      <c r="AK73" s="27"/>
    </row>
    <row r="74" spans="1:37" ht="15" customHeight="1" thickBot="1">
      <c r="B74" s="27">
        <v>1</v>
      </c>
      <c r="C74" s="118"/>
      <c r="D74" s="118"/>
      <c r="E74" s="118"/>
      <c r="F74" s="118"/>
      <c r="G74" s="118"/>
      <c r="H74" s="118"/>
      <c r="I74" s="27">
        <f>SUM(C74:H74)</f>
        <v>0</v>
      </c>
      <c r="J74" s="27"/>
      <c r="K74" s="27">
        <v>1</v>
      </c>
      <c r="L74" s="118"/>
      <c r="M74" s="118"/>
      <c r="N74" s="118"/>
      <c r="O74" s="118"/>
      <c r="P74" s="118"/>
      <c r="Q74" s="118"/>
      <c r="R74" s="289">
        <f>IF(I74=0,0,(C74*L74+D74*M74+E74*N74+F74*O74+G74*P74+H74*Q74)/I74)</f>
        <v>0</v>
      </c>
      <c r="S74" s="27"/>
      <c r="T74" s="27"/>
      <c r="U74" s="27"/>
      <c r="V74" s="118" t="s">
        <v>125</v>
      </c>
      <c r="W74" s="118"/>
      <c r="X74" s="118"/>
      <c r="Y74" s="118"/>
      <c r="Z74" s="118"/>
      <c r="AA74" s="118"/>
      <c r="AB74" s="118"/>
      <c r="AC74" s="118"/>
    </row>
    <row r="75" spans="1:37" ht="15" customHeight="1">
      <c r="B75" s="27">
        <v>2</v>
      </c>
      <c r="C75" s="118"/>
      <c r="D75" s="118"/>
      <c r="E75" s="118"/>
      <c r="F75" s="118"/>
      <c r="G75" s="118"/>
      <c r="H75" s="118"/>
      <c r="I75" s="27">
        <f t="shared" ref="I75:I91" si="30">SUM(C75:H75)</f>
        <v>0</v>
      </c>
      <c r="J75" s="27"/>
      <c r="K75" s="27">
        <v>2</v>
      </c>
      <c r="L75" s="118"/>
      <c r="M75" s="118"/>
      <c r="N75" s="118"/>
      <c r="O75" s="118"/>
      <c r="P75" s="118"/>
      <c r="Q75" s="118"/>
      <c r="R75" s="289">
        <f t="shared" ref="R75:R91" si="31">IF(I75=0,0,(C75*L75+D75*M75+E75*N75+F75*O75+G75*P75+H75*Q75)/I75)</f>
        <v>0</v>
      </c>
      <c r="S75" s="27"/>
      <c r="T75" s="27"/>
      <c r="U75" s="27"/>
      <c r="V75" s="464"/>
      <c r="W75" s="465"/>
      <c r="X75" s="558"/>
      <c r="Y75" s="559"/>
      <c r="Z75" s="118"/>
      <c r="AA75" s="118"/>
      <c r="AB75" s="118"/>
      <c r="AC75" s="118"/>
    </row>
    <row r="76" spans="1:37" ht="15" customHeight="1">
      <c r="B76" s="27">
        <v>3</v>
      </c>
      <c r="C76" s="118"/>
      <c r="D76" s="118"/>
      <c r="E76" s="118"/>
      <c r="F76" s="118"/>
      <c r="G76" s="118"/>
      <c r="H76" s="118"/>
      <c r="I76" s="27">
        <f t="shared" si="30"/>
        <v>0</v>
      </c>
      <c r="J76" s="27"/>
      <c r="K76" s="27">
        <v>3</v>
      </c>
      <c r="L76" s="118"/>
      <c r="M76" s="118"/>
      <c r="N76" s="118"/>
      <c r="O76" s="118"/>
      <c r="P76" s="118"/>
      <c r="Q76" s="118"/>
      <c r="R76" s="289">
        <f t="shared" si="31"/>
        <v>0</v>
      </c>
      <c r="S76" s="27"/>
      <c r="T76" s="27"/>
      <c r="U76" s="27"/>
      <c r="V76" s="478" t="s">
        <v>3</v>
      </c>
      <c r="W76" s="407" t="s">
        <v>126</v>
      </c>
      <c r="X76" s="392"/>
      <c r="Y76" s="479"/>
      <c r="Z76" s="118"/>
      <c r="AA76" s="118"/>
      <c r="AB76" s="118"/>
      <c r="AC76" s="118"/>
    </row>
    <row r="77" spans="1:37" ht="15" customHeight="1">
      <c r="B77" s="27">
        <v>4</v>
      </c>
      <c r="C77">
        <v>0</v>
      </c>
      <c r="G77" s="118"/>
      <c r="H77" s="118"/>
      <c r="I77" s="27">
        <f t="shared" si="30"/>
        <v>0</v>
      </c>
      <c r="J77" s="27"/>
      <c r="K77" s="27">
        <v>4</v>
      </c>
      <c r="L77"/>
      <c r="M77"/>
      <c r="N77" s="292"/>
      <c r="O77" s="118"/>
      <c r="P77" s="118"/>
      <c r="Q77" s="118"/>
      <c r="R77" s="289">
        <f t="shared" si="31"/>
        <v>0</v>
      </c>
      <c r="S77" s="27"/>
      <c r="T77" s="27"/>
      <c r="U77" s="27"/>
      <c r="V77" s="480"/>
      <c r="W77" s="270"/>
      <c r="X77" s="270"/>
      <c r="Y77" s="470"/>
      <c r="Z77" s="118"/>
      <c r="AA77" s="118"/>
      <c r="AB77" s="118"/>
      <c r="AC77" s="118"/>
    </row>
    <row r="78" spans="1:37" ht="15" customHeight="1">
      <c r="B78" s="27">
        <v>5</v>
      </c>
      <c r="C78">
        <v>0</v>
      </c>
      <c r="G78" s="118"/>
      <c r="H78" s="118"/>
      <c r="I78" s="27">
        <f>SUM(C78:H78)</f>
        <v>0</v>
      </c>
      <c r="J78" s="27"/>
      <c r="K78" s="27">
        <v>5</v>
      </c>
      <c r="L78"/>
      <c r="M78"/>
      <c r="N78"/>
      <c r="O78" s="118"/>
      <c r="P78" s="118"/>
      <c r="Q78" s="118"/>
      <c r="R78" s="289">
        <f t="shared" si="31"/>
        <v>0</v>
      </c>
      <c r="S78" s="27"/>
      <c r="T78" s="27"/>
      <c r="U78" s="27"/>
      <c r="V78" s="480">
        <v>1</v>
      </c>
      <c r="W78" s="493"/>
      <c r="X78" s="100"/>
      <c r="Y78" s="481"/>
      <c r="Z78" s="118"/>
      <c r="AA78" s="118"/>
      <c r="AB78" s="118"/>
      <c r="AC78" s="118"/>
    </row>
    <row r="79" spans="1:37" ht="15" customHeight="1">
      <c r="B79" s="27">
        <v>6</v>
      </c>
      <c r="C79">
        <v>2</v>
      </c>
      <c r="G79" s="118"/>
      <c r="H79" s="118"/>
      <c r="I79" s="27">
        <f t="shared" si="30"/>
        <v>2</v>
      </c>
      <c r="J79" s="27"/>
      <c r="K79" s="27">
        <v>6</v>
      </c>
      <c r="L79">
        <v>434.5</v>
      </c>
      <c r="M79"/>
      <c r="N79"/>
      <c r="O79" s="256"/>
      <c r="P79" s="118"/>
      <c r="R79" s="289">
        <f t="shared" si="31"/>
        <v>434.5</v>
      </c>
      <c r="S79" s="27"/>
      <c r="T79" s="27"/>
      <c r="U79" s="27"/>
      <c r="V79" s="480">
        <v>2</v>
      </c>
      <c r="W79" s="493"/>
      <c r="X79" s="100"/>
      <c r="Y79" s="481"/>
      <c r="Z79" s="118"/>
      <c r="AA79" s="118"/>
      <c r="AB79" s="118"/>
      <c r="AC79" s="118"/>
    </row>
    <row r="80" spans="1:37" ht="15" customHeight="1">
      <c r="B80" s="27">
        <v>7</v>
      </c>
      <c r="C80">
        <v>14</v>
      </c>
      <c r="G80" s="118"/>
      <c r="H80" s="118"/>
      <c r="I80" s="27">
        <f>SUM(C80:H80)</f>
        <v>14</v>
      </c>
      <c r="J80" s="27"/>
      <c r="K80" s="27">
        <v>7</v>
      </c>
      <c r="L80">
        <v>424</v>
      </c>
      <c r="M80"/>
      <c r="N80"/>
      <c r="O80" s="256"/>
      <c r="P80" s="118"/>
      <c r="R80" s="289">
        <f t="shared" si="31"/>
        <v>424</v>
      </c>
      <c r="S80" s="27"/>
      <c r="T80" s="27"/>
      <c r="U80" s="27"/>
      <c r="V80" s="480">
        <v>3</v>
      </c>
      <c r="W80" s="493"/>
      <c r="X80" s="100"/>
      <c r="Y80" s="481"/>
      <c r="Z80" s="118"/>
      <c r="AA80" s="118"/>
      <c r="AB80" s="118"/>
      <c r="AC80" s="118"/>
    </row>
    <row r="81" spans="2:37" ht="15" customHeight="1">
      <c r="B81" s="27">
        <v>8</v>
      </c>
      <c r="C81">
        <v>48</v>
      </c>
      <c r="G81" s="118"/>
      <c r="H81" s="118"/>
      <c r="I81" s="27">
        <f>SUM(C81:H81)</f>
        <v>48</v>
      </c>
      <c r="J81" s="27"/>
      <c r="K81" s="27">
        <v>8</v>
      </c>
      <c r="L81">
        <v>430.75</v>
      </c>
      <c r="M81"/>
      <c r="N81"/>
      <c r="O81" s="256"/>
      <c r="P81" s="118"/>
      <c r="R81" s="289">
        <f t="shared" si="31"/>
        <v>430.75</v>
      </c>
      <c r="S81" s="27"/>
      <c r="T81" s="27"/>
      <c r="U81" s="27"/>
      <c r="V81" s="480">
        <v>4</v>
      </c>
      <c r="W81" s="493">
        <f>W48/W20</f>
        <v>178</v>
      </c>
      <c r="X81" s="100"/>
      <c r="Y81" s="481"/>
      <c r="Z81" s="118"/>
      <c r="AA81" s="118"/>
      <c r="AB81" s="118"/>
      <c r="AC81" s="118"/>
    </row>
    <row r="82" spans="2:37" ht="15" customHeight="1">
      <c r="B82" s="27">
        <v>9</v>
      </c>
      <c r="C82">
        <v>41</v>
      </c>
      <c r="G82" s="118"/>
      <c r="H82" s="118"/>
      <c r="I82" s="27">
        <f t="shared" si="30"/>
        <v>41</v>
      </c>
      <c r="J82" s="27"/>
      <c r="K82" s="27">
        <v>9</v>
      </c>
      <c r="L82">
        <v>438.21951219512198</v>
      </c>
      <c r="M82"/>
      <c r="N82"/>
      <c r="O82" s="256"/>
      <c r="P82" s="118"/>
      <c r="R82" s="289">
        <f t="shared" si="31"/>
        <v>438.21951219512198</v>
      </c>
      <c r="S82" s="27"/>
      <c r="T82" s="27"/>
      <c r="U82" s="27"/>
      <c r="V82" s="480">
        <v>5</v>
      </c>
      <c r="W82" s="493">
        <f>W49/W21</f>
        <v>377</v>
      </c>
      <c r="X82" s="100"/>
      <c r="Y82" s="481"/>
      <c r="Z82" s="118"/>
      <c r="AA82" s="118"/>
      <c r="AB82" s="118"/>
      <c r="AC82" s="118"/>
    </row>
    <row r="83" spans="2:37" ht="15" customHeight="1">
      <c r="B83" s="27">
        <v>10</v>
      </c>
      <c r="C83">
        <v>36</v>
      </c>
      <c r="G83" s="118"/>
      <c r="H83" s="118"/>
      <c r="I83" s="27">
        <f t="shared" si="30"/>
        <v>36</v>
      </c>
      <c r="J83" s="27"/>
      <c r="K83" s="27">
        <v>10</v>
      </c>
      <c r="L83">
        <v>460.61111111111097</v>
      </c>
      <c r="M83"/>
      <c r="N83"/>
      <c r="O83" s="256"/>
      <c r="P83" s="118"/>
      <c r="R83" s="289">
        <f t="shared" si="31"/>
        <v>460.61111111111103</v>
      </c>
      <c r="S83" s="27"/>
      <c r="T83" s="27"/>
      <c r="U83" s="27"/>
      <c r="V83" s="480">
        <v>6</v>
      </c>
      <c r="W83" s="493">
        <f>W50/W22</f>
        <v>392.55172413793076</v>
      </c>
      <c r="X83" s="100"/>
      <c r="Y83" s="481"/>
      <c r="Z83" s="118"/>
      <c r="AA83" s="118"/>
      <c r="AB83" s="118"/>
      <c r="AC83" s="118"/>
    </row>
    <row r="84" spans="2:37" ht="15" customHeight="1">
      <c r="B84" s="27">
        <v>11</v>
      </c>
      <c r="C84">
        <v>32</v>
      </c>
      <c r="G84" s="118"/>
      <c r="H84" s="118"/>
      <c r="I84" s="27">
        <f t="shared" si="30"/>
        <v>32</v>
      </c>
      <c r="J84" s="27"/>
      <c r="K84" s="27">
        <v>11</v>
      </c>
      <c r="L84">
        <v>467.6875</v>
      </c>
      <c r="M84"/>
      <c r="N84"/>
      <c r="O84" s="256"/>
      <c r="P84" s="118"/>
      <c r="R84" s="289">
        <f t="shared" si="31"/>
        <v>467.6875</v>
      </c>
      <c r="S84" s="27"/>
      <c r="T84" s="27"/>
      <c r="U84" s="27"/>
      <c r="V84" s="480">
        <v>7</v>
      </c>
      <c r="W84" s="493">
        <f>W51/W23</f>
        <v>400.11818181818177</v>
      </c>
      <c r="X84" s="100"/>
      <c r="Y84" s="481"/>
      <c r="Z84" s="118"/>
      <c r="AA84" s="118"/>
      <c r="AB84" s="118"/>
      <c r="AC84" s="118"/>
    </row>
    <row r="85" spans="2:37" ht="15" customHeight="1">
      <c r="B85" s="27">
        <v>12</v>
      </c>
      <c r="C85">
        <v>14</v>
      </c>
      <c r="G85" s="118"/>
      <c r="H85" s="118"/>
      <c r="I85" s="27">
        <f t="shared" si="30"/>
        <v>14</v>
      </c>
      <c r="J85" s="27"/>
      <c r="K85" s="27">
        <v>12</v>
      </c>
      <c r="L85">
        <v>482.357142857143</v>
      </c>
      <c r="M85"/>
      <c r="N85"/>
      <c r="O85" s="256"/>
      <c r="P85" s="118"/>
      <c r="R85" s="289">
        <f t="shared" si="31"/>
        <v>482.357142857143</v>
      </c>
      <c r="S85" s="27"/>
      <c r="T85" s="27"/>
      <c r="U85" s="27"/>
      <c r="V85" s="480">
        <v>8</v>
      </c>
      <c r="W85" s="493">
        <f>W52/W24</f>
        <v>414.36492890995265</v>
      </c>
      <c r="X85" s="100"/>
      <c r="Y85" s="481"/>
      <c r="Z85" s="118"/>
      <c r="AA85" s="118"/>
      <c r="AB85" s="118"/>
      <c r="AC85" s="118"/>
    </row>
    <row r="86" spans="2:37" ht="15" customHeight="1">
      <c r="B86" s="27">
        <v>13</v>
      </c>
      <c r="C86">
        <v>3</v>
      </c>
      <c r="G86" s="118"/>
      <c r="H86" s="118"/>
      <c r="I86" s="27">
        <f t="shared" si="30"/>
        <v>3</v>
      </c>
      <c r="J86" s="27"/>
      <c r="K86" s="27">
        <v>13</v>
      </c>
      <c r="L86">
        <v>490.66666666666703</v>
      </c>
      <c r="M86"/>
      <c r="N86"/>
      <c r="O86" s="256"/>
      <c r="P86" s="118"/>
      <c r="R86" s="289">
        <f t="shared" si="31"/>
        <v>490.66666666666703</v>
      </c>
      <c r="S86" s="27"/>
      <c r="T86" s="27"/>
      <c r="U86" s="27"/>
      <c r="V86" s="480">
        <v>9</v>
      </c>
      <c r="W86" s="493">
        <f>W53/W25</f>
        <v>433.5336538461537</v>
      </c>
      <c r="X86" s="100"/>
      <c r="Y86" s="481"/>
      <c r="Z86" s="118"/>
      <c r="AA86" s="118"/>
      <c r="AB86" s="118"/>
      <c r="AC86" s="118"/>
    </row>
    <row r="87" spans="2:37" ht="15" customHeight="1">
      <c r="B87" s="27">
        <v>14</v>
      </c>
      <c r="C87">
        <v>2</v>
      </c>
      <c r="G87" s="118"/>
      <c r="H87" s="118"/>
      <c r="I87" s="27">
        <f t="shared" si="30"/>
        <v>2</v>
      </c>
      <c r="J87" s="27"/>
      <c r="K87" s="27">
        <v>14</v>
      </c>
      <c r="L87">
        <v>523.5</v>
      </c>
      <c r="M87"/>
      <c r="N87"/>
      <c r="O87" s="256"/>
      <c r="P87" s="118"/>
      <c r="R87" s="289">
        <f t="shared" si="31"/>
        <v>523.5</v>
      </c>
      <c r="S87" s="27"/>
      <c r="T87" s="27"/>
      <c r="U87" s="27"/>
      <c r="V87" s="480">
        <v>10</v>
      </c>
      <c r="W87" s="493">
        <f>W54/W26</f>
        <v>450.87096774193543</v>
      </c>
      <c r="X87" s="100"/>
      <c r="Y87" s="481"/>
      <c r="Z87" s="118"/>
      <c r="AA87" s="118"/>
      <c r="AB87" s="118"/>
      <c r="AC87" s="118"/>
    </row>
    <row r="88" spans="2:37" ht="15" customHeight="1">
      <c r="B88" s="27">
        <v>15</v>
      </c>
      <c r="C88">
        <v>1</v>
      </c>
      <c r="G88" s="118"/>
      <c r="H88" s="118"/>
      <c r="I88" s="27">
        <f t="shared" si="30"/>
        <v>1</v>
      </c>
      <c r="J88" s="27"/>
      <c r="K88" s="27">
        <v>15</v>
      </c>
      <c r="L88">
        <v>587</v>
      </c>
      <c r="M88"/>
      <c r="N88"/>
      <c r="O88" s="256"/>
      <c r="P88" s="118"/>
      <c r="R88" s="289">
        <f t="shared" si="31"/>
        <v>587</v>
      </c>
      <c r="S88" s="27"/>
      <c r="T88" s="27"/>
      <c r="U88" s="27"/>
      <c r="V88" s="480">
        <v>11</v>
      </c>
      <c r="W88" s="493">
        <f>W55/W27</f>
        <v>459.35537190082647</v>
      </c>
      <c r="X88" s="100"/>
      <c r="Y88" s="481"/>
      <c r="Z88" s="118"/>
      <c r="AA88" s="118"/>
      <c r="AB88" s="118"/>
      <c r="AC88" s="118"/>
    </row>
    <row r="89" spans="2:37" ht="15" customHeight="1">
      <c r="B89" s="27">
        <v>16</v>
      </c>
      <c r="C89" s="290"/>
      <c r="D89" s="290"/>
      <c r="E89" s="290"/>
      <c r="F89" s="256"/>
      <c r="G89" s="118"/>
      <c r="H89" s="118"/>
      <c r="I89" s="27">
        <f t="shared" si="30"/>
        <v>0</v>
      </c>
      <c r="J89" s="27"/>
      <c r="K89" s="27">
        <v>16</v>
      </c>
      <c r="L89" s="291"/>
      <c r="M89" s="118"/>
      <c r="N89" s="256"/>
      <c r="O89" s="256"/>
      <c r="P89" s="118"/>
      <c r="Q89" s="118"/>
      <c r="R89" s="289">
        <f t="shared" si="31"/>
        <v>0</v>
      </c>
      <c r="S89" s="27"/>
      <c r="T89" s="27"/>
      <c r="U89" s="27"/>
      <c r="V89" s="480">
        <v>12</v>
      </c>
      <c r="W89" s="493">
        <f>W56/W28</f>
        <v>471.90384615384636</v>
      </c>
      <c r="X89" s="100"/>
      <c r="Y89" s="481"/>
      <c r="Z89" s="118"/>
      <c r="AA89" s="118"/>
      <c r="AB89" s="118"/>
      <c r="AC89" s="118"/>
    </row>
    <row r="90" spans="2:37" ht="15" customHeight="1">
      <c r="B90" s="27">
        <v>17</v>
      </c>
      <c r="C90" s="293"/>
      <c r="D90" s="118"/>
      <c r="E90" s="118"/>
      <c r="F90" s="118"/>
      <c r="G90" s="118"/>
      <c r="H90" s="118"/>
      <c r="I90" s="27">
        <f t="shared" si="30"/>
        <v>0</v>
      </c>
      <c r="J90" s="27"/>
      <c r="K90" s="27">
        <v>17</v>
      </c>
      <c r="L90" s="294"/>
      <c r="M90" s="118"/>
      <c r="N90" s="118"/>
      <c r="O90" s="256"/>
      <c r="P90" s="118"/>
      <c r="Q90" s="118"/>
      <c r="R90" s="289">
        <f t="shared" si="31"/>
        <v>0</v>
      </c>
      <c r="S90" s="27"/>
      <c r="T90" s="27"/>
      <c r="U90" s="27"/>
      <c r="V90" s="480">
        <v>13</v>
      </c>
      <c r="W90" s="493">
        <f>W57/W29</f>
        <v>502.09090909090918</v>
      </c>
      <c r="X90" s="100"/>
      <c r="Y90" s="481"/>
      <c r="Z90" s="118"/>
      <c r="AA90" s="118"/>
      <c r="AB90" s="118"/>
      <c r="AC90" s="118"/>
    </row>
    <row r="91" spans="2:37" ht="15" customHeight="1">
      <c r="B91" s="27">
        <v>18</v>
      </c>
      <c r="C91" s="293"/>
      <c r="D91" s="118"/>
      <c r="E91" s="118"/>
      <c r="F91" s="118"/>
      <c r="G91" s="118"/>
      <c r="H91" s="118"/>
      <c r="I91" s="27">
        <f t="shared" si="30"/>
        <v>0</v>
      </c>
      <c r="J91" s="27"/>
      <c r="K91" s="27">
        <v>18</v>
      </c>
      <c r="L91" s="294"/>
      <c r="M91" s="118"/>
      <c r="N91" s="118"/>
      <c r="O91" s="118"/>
      <c r="P91" s="118"/>
      <c r="Q91" s="118"/>
      <c r="R91" s="289">
        <f t="shared" si="31"/>
        <v>0</v>
      </c>
      <c r="S91" s="27"/>
      <c r="T91" s="27"/>
      <c r="U91" s="27"/>
      <c r="V91" s="480">
        <v>14</v>
      </c>
      <c r="W91" s="493">
        <f>W58/W30</f>
        <v>511.60000000000019</v>
      </c>
      <c r="X91" s="100"/>
      <c r="Y91" s="481"/>
      <c r="Z91" s="118"/>
      <c r="AA91" s="118"/>
      <c r="AB91" s="118"/>
      <c r="AC91" s="118"/>
    </row>
    <row r="92" spans="2:37" ht="15" customHeight="1">
      <c r="B92" s="46"/>
      <c r="C92" s="47"/>
      <c r="D92" s="47"/>
      <c r="E92" s="47"/>
      <c r="F92" s="47"/>
      <c r="G92" s="47"/>
      <c r="H92" s="47"/>
      <c r="I92" s="47"/>
      <c r="J92" s="54"/>
      <c r="K92" s="46"/>
      <c r="L92" s="47"/>
      <c r="M92" s="47"/>
      <c r="N92" s="47"/>
      <c r="O92" s="47"/>
      <c r="P92" s="47"/>
      <c r="Q92" s="47"/>
      <c r="R92" s="295"/>
      <c r="S92" s="27"/>
      <c r="T92" s="27"/>
      <c r="U92" s="27"/>
      <c r="V92" s="480">
        <v>15</v>
      </c>
      <c r="W92" s="493">
        <f>W59/W31</f>
        <v>629.99999999999977</v>
      </c>
      <c r="X92" s="100"/>
      <c r="Y92" s="481"/>
      <c r="Z92" s="118"/>
      <c r="AA92" s="118"/>
      <c r="AB92" s="118"/>
      <c r="AC92" s="118"/>
    </row>
    <row r="93" spans="2:37" ht="15" customHeight="1">
      <c r="B93" s="52" t="s">
        <v>7</v>
      </c>
      <c r="C93" s="49">
        <f t="shared" ref="C93:H93" si="32">SUM(C74:C91)</f>
        <v>193</v>
      </c>
      <c r="D93" s="49">
        <f t="shared" si="32"/>
        <v>0</v>
      </c>
      <c r="E93" s="49">
        <f t="shared" si="32"/>
        <v>0</v>
      </c>
      <c r="F93" s="49">
        <f t="shared" si="32"/>
        <v>0</v>
      </c>
      <c r="G93" s="49">
        <f t="shared" si="32"/>
        <v>0</v>
      </c>
      <c r="H93" s="49">
        <f t="shared" si="32"/>
        <v>0</v>
      </c>
      <c r="I93" s="49">
        <f>SUM(I74:I91)</f>
        <v>193</v>
      </c>
      <c r="J93" s="27"/>
      <c r="K93" s="52" t="s">
        <v>7</v>
      </c>
      <c r="L93" s="296">
        <f>(C74*L74+C75*L75+C76*L76+C77*L77+C78*L78+C79*L79+C80*L80+C81*L81+C82*L82+C83*L83+C84*L84+C85*L85+C86*L86+C87*L87+C88*L88+C89*L89+C90*L90+C91*L91)/C93</f>
        <v>450.02590673575128</v>
      </c>
      <c r="M93" s="296"/>
      <c r="N93" s="296"/>
      <c r="O93" s="296"/>
      <c r="P93" s="296"/>
      <c r="Q93" s="296"/>
      <c r="R93" s="297">
        <f>(I74*R74+I75*R75+I76*R76+I77*R77+I78*R78+I79*R79+I80*R80+I81*R81+I82*R82+I83*R83+I84*R84+I85*R85+I86*R86+I87*R87+I88*R88+I89*R89+I90*R90+I91*R91)/I93</f>
        <v>450.02590673575128</v>
      </c>
      <c r="S93" s="27"/>
      <c r="T93" s="27"/>
      <c r="U93" s="27"/>
      <c r="V93" s="480">
        <v>16</v>
      </c>
      <c r="W93" s="493"/>
      <c r="X93" s="100"/>
      <c r="Y93" s="481"/>
      <c r="Z93" s="118"/>
      <c r="AA93" s="118"/>
      <c r="AB93" s="118"/>
      <c r="AC93" s="118"/>
    </row>
    <row r="94" spans="2:37" ht="15" customHeight="1">
      <c r="V94" s="480">
        <v>17</v>
      </c>
      <c r="W94" s="493"/>
      <c r="X94" s="100"/>
      <c r="Y94" s="481"/>
    </row>
    <row r="95" spans="2:37" ht="15" customHeight="1">
      <c r="V95" s="480">
        <v>18</v>
      </c>
      <c r="W95" s="493"/>
      <c r="X95" s="100"/>
      <c r="Y95" s="481"/>
    </row>
    <row r="96" spans="2:37" ht="15" customHeight="1" thickBot="1">
      <c r="B96" s="426" t="s">
        <v>23</v>
      </c>
      <c r="C96" s="426"/>
      <c r="D96" s="426"/>
      <c r="E96" s="426"/>
      <c r="F96" s="426"/>
      <c r="G96" s="426"/>
      <c r="H96" s="426"/>
      <c r="I96" s="426"/>
      <c r="J96" s="27"/>
      <c r="K96" s="35" t="s">
        <v>22</v>
      </c>
      <c r="L96" s="35"/>
      <c r="M96" s="35"/>
      <c r="N96" s="35"/>
      <c r="O96" s="35"/>
      <c r="P96" s="35"/>
      <c r="Q96" s="35"/>
      <c r="R96" s="35"/>
      <c r="S96" s="27"/>
      <c r="T96" s="27"/>
      <c r="U96" s="27"/>
      <c r="V96" s="483" t="s">
        <v>7</v>
      </c>
      <c r="W96" s="495">
        <f>SUM(W78:W95)</f>
        <v>5221.3895835997364</v>
      </c>
      <c r="X96" s="485"/>
      <c r="Y96" s="496"/>
      <c r="Z96" s="118"/>
      <c r="AA96" s="118"/>
      <c r="AB96" s="118"/>
      <c r="AC96" s="118"/>
      <c r="AD96" s="362"/>
      <c r="AE96" s="27"/>
      <c r="AF96" s="27"/>
      <c r="AG96" s="27"/>
      <c r="AH96" s="27"/>
      <c r="AI96" s="27"/>
      <c r="AJ96" s="27"/>
      <c r="AK96" s="27"/>
    </row>
    <row r="97" spans="2:37" ht="15" customHeight="1">
      <c r="B97" s="298"/>
      <c r="C97" s="277" t="s">
        <v>37</v>
      </c>
      <c r="D97" s="278"/>
      <c r="E97" s="299" t="s">
        <v>24</v>
      </c>
      <c r="F97" s="301" t="s">
        <v>68</v>
      </c>
      <c r="G97" s="300" t="s">
        <v>25</v>
      </c>
      <c r="H97" s="344">
        <f>I11</f>
        <v>233.5</v>
      </c>
      <c r="I97" s="301"/>
      <c r="J97" s="27"/>
      <c r="K97" s="27"/>
      <c r="L97" s="27"/>
      <c r="M97" s="27"/>
      <c r="N97" s="27"/>
      <c r="O97" s="27"/>
      <c r="P97" s="27"/>
      <c r="Q97" s="27"/>
      <c r="R97" s="27"/>
      <c r="S97" s="41"/>
      <c r="T97" s="27"/>
      <c r="U97" s="27"/>
      <c r="V97" s="118"/>
      <c r="W97" s="118"/>
      <c r="X97" s="118"/>
      <c r="Y97" s="118"/>
      <c r="Z97" s="118"/>
      <c r="AA97" s="118"/>
      <c r="AB97" s="118"/>
      <c r="AC97" s="118"/>
      <c r="AD97" s="362"/>
      <c r="AE97" s="27"/>
      <c r="AF97" s="27"/>
      <c r="AG97" s="27"/>
      <c r="AH97" s="27"/>
      <c r="AI97" s="27"/>
      <c r="AJ97" s="27"/>
      <c r="AK97" s="27"/>
    </row>
    <row r="98" spans="2:37" ht="15" customHeight="1">
      <c r="B98" s="224"/>
      <c r="C98" s="281" t="s">
        <v>57</v>
      </c>
      <c r="D98" s="281">
        <v>2</v>
      </c>
      <c r="E98" s="225"/>
      <c r="F98" s="230"/>
      <c r="G98" s="230"/>
      <c r="H98" s="230"/>
      <c r="I98" s="230"/>
      <c r="K98" s="282"/>
      <c r="L98" s="282"/>
      <c r="M98" s="282"/>
      <c r="N98" s="283"/>
      <c r="O98" s="57"/>
      <c r="P98" s="57"/>
      <c r="Q98" s="57"/>
      <c r="R98" s="57"/>
      <c r="S98" s="27"/>
      <c r="T98" s="27"/>
      <c r="U98" s="27"/>
      <c r="V98" s="118"/>
      <c r="W98" s="118"/>
      <c r="X98" s="118"/>
      <c r="Y98" s="118"/>
      <c r="Z98" s="118"/>
      <c r="AA98" s="118"/>
      <c r="AB98" s="118"/>
      <c r="AC98" s="118"/>
      <c r="AD98" s="362"/>
      <c r="AE98" s="27"/>
      <c r="AF98" s="27"/>
      <c r="AG98" s="27"/>
      <c r="AH98" s="27"/>
      <c r="AI98" s="27"/>
      <c r="AJ98" s="27"/>
      <c r="AK98" s="27"/>
    </row>
    <row r="99" spans="2:37" ht="15" customHeight="1">
      <c r="B99" s="256"/>
      <c r="C99" s="424" t="s">
        <v>38</v>
      </c>
      <c r="D99" s="424"/>
      <c r="E99" s="424"/>
      <c r="F99" s="424"/>
      <c r="G99" s="424"/>
      <c r="H99" s="424"/>
      <c r="I99" s="256"/>
      <c r="L99" s="285" t="s">
        <v>19</v>
      </c>
      <c r="M99" s="285"/>
      <c r="N99" s="285"/>
      <c r="O99" s="285"/>
      <c r="P99" s="285"/>
      <c r="Q99" s="285"/>
      <c r="S99" s="27"/>
      <c r="T99" s="27"/>
      <c r="U99" s="27"/>
      <c r="V99" s="118"/>
      <c r="W99" s="118"/>
      <c r="X99" s="118"/>
      <c r="Y99" s="118"/>
      <c r="Z99" s="118"/>
      <c r="AA99" s="118"/>
      <c r="AB99" s="118"/>
      <c r="AC99" s="118"/>
      <c r="AD99" s="362"/>
      <c r="AE99" s="27"/>
      <c r="AF99" s="27"/>
      <c r="AG99" s="27"/>
      <c r="AH99" s="27"/>
      <c r="AI99" s="27"/>
      <c r="AJ99" s="27"/>
      <c r="AK99" s="27"/>
    </row>
    <row r="100" spans="2:37" ht="15" customHeight="1">
      <c r="B100" s="46" t="s">
        <v>3</v>
      </c>
      <c r="C100" s="233"/>
      <c r="D100" s="233"/>
      <c r="E100" s="302"/>
      <c r="F100" s="302"/>
      <c r="G100" s="47"/>
      <c r="H100" s="47"/>
      <c r="I100" s="46" t="s">
        <v>7</v>
      </c>
      <c r="K100" s="46" t="s">
        <v>3</v>
      </c>
      <c r="L100" s="233"/>
      <c r="M100" s="233"/>
      <c r="N100" s="233"/>
      <c r="O100" s="233"/>
      <c r="P100" s="47"/>
      <c r="Q100" s="47"/>
      <c r="R100" s="46" t="s">
        <v>7</v>
      </c>
      <c r="S100" s="27"/>
      <c r="T100" s="27"/>
      <c r="U100" s="27"/>
      <c r="V100" s="118"/>
      <c r="W100" s="118"/>
      <c r="X100" s="118"/>
      <c r="Y100" s="118"/>
      <c r="Z100" s="118"/>
      <c r="AA100" s="118"/>
      <c r="AB100" s="118"/>
      <c r="AC100" s="118"/>
      <c r="AD100" s="362"/>
      <c r="AE100" s="27"/>
      <c r="AF100" s="27"/>
      <c r="AG100" s="27"/>
      <c r="AH100" s="27"/>
      <c r="AI100" s="27"/>
      <c r="AJ100" s="27"/>
      <c r="AK100" s="27"/>
    </row>
    <row r="101" spans="2:37" ht="15" customHeight="1">
      <c r="B101" s="27">
        <v>1</v>
      </c>
      <c r="C101" s="118"/>
      <c r="D101" s="118"/>
      <c r="E101" s="27"/>
      <c r="F101" s="27"/>
      <c r="G101" s="27"/>
      <c r="H101" s="27"/>
      <c r="I101" s="27">
        <f>SUM(C101:H101)</f>
        <v>0</v>
      </c>
      <c r="J101" s="27"/>
      <c r="K101" s="27">
        <v>1</v>
      </c>
      <c r="L101" s="118"/>
      <c r="M101" s="118"/>
      <c r="N101" s="27"/>
      <c r="O101" s="27"/>
      <c r="P101" s="27"/>
      <c r="Q101" s="27"/>
      <c r="R101" s="58">
        <f>IF(I101=0,0,(C101*L101+D101*M101+E101*N101+F101*O101+G101*P101+H101*Q101)/I101)</f>
        <v>0</v>
      </c>
      <c r="S101" s="27"/>
      <c r="T101" s="27"/>
      <c r="U101" s="27"/>
      <c r="V101" s="118"/>
      <c r="W101" s="118"/>
      <c r="X101" s="118"/>
      <c r="Y101" s="118"/>
      <c r="Z101" s="118"/>
      <c r="AA101" s="118"/>
      <c r="AB101" s="118"/>
      <c r="AC101" s="118"/>
    </row>
    <row r="102" spans="2:37" ht="15" customHeight="1">
      <c r="B102" s="27">
        <v>2</v>
      </c>
      <c r="C102" s="118"/>
      <c r="D102" s="118"/>
      <c r="E102" s="27"/>
      <c r="F102" s="27"/>
      <c r="G102" s="27"/>
      <c r="H102" s="27"/>
      <c r="I102" s="27">
        <f>SUM(C102:H102)</f>
        <v>0</v>
      </c>
      <c r="J102" s="27"/>
      <c r="K102" s="27">
        <v>2</v>
      </c>
      <c r="L102" s="118"/>
      <c r="M102" s="118"/>
      <c r="N102" s="27"/>
      <c r="O102" s="27"/>
      <c r="P102" s="27"/>
      <c r="Q102" s="27"/>
      <c r="R102" s="58">
        <f t="shared" ref="R102:R118" si="33">IF(I102=0,0,(C102*L102+D102*M102+E102*N102+F102*O102+G102*P102+H102*Q102)/I102)</f>
        <v>0</v>
      </c>
      <c r="S102" s="27"/>
      <c r="T102" s="27"/>
      <c r="U102" s="27"/>
      <c r="V102" s="118"/>
      <c r="W102" s="118"/>
      <c r="X102" s="118"/>
      <c r="Y102" s="118"/>
      <c r="Z102" s="118"/>
      <c r="AA102" s="118"/>
      <c r="AB102" s="118"/>
      <c r="AC102" s="118"/>
    </row>
    <row r="103" spans="2:37" ht="15" customHeight="1">
      <c r="B103" s="27">
        <v>3</v>
      </c>
      <c r="C103" s="290"/>
      <c r="D103" s="290"/>
      <c r="E103" s="290"/>
      <c r="F103" s="290"/>
      <c r="G103" s="27"/>
      <c r="H103" s="27"/>
      <c r="I103" s="27">
        <f>SUM(C103:H103)</f>
        <v>0</v>
      </c>
      <c r="J103" s="27"/>
      <c r="K103" s="27">
        <v>3</v>
      </c>
      <c r="L103" s="118"/>
      <c r="M103" s="118"/>
      <c r="N103" s="27"/>
      <c r="O103" s="290"/>
      <c r="P103" s="27"/>
      <c r="Q103" s="27"/>
      <c r="R103" s="58">
        <f t="shared" si="33"/>
        <v>0</v>
      </c>
      <c r="S103" s="27"/>
      <c r="T103" s="27"/>
      <c r="U103" s="27"/>
      <c r="V103" s="118"/>
      <c r="W103" s="118"/>
      <c r="X103" s="118"/>
      <c r="Y103" s="118"/>
      <c r="Z103" s="118"/>
      <c r="AA103" s="118"/>
      <c r="AB103" s="118"/>
      <c r="AC103" s="118"/>
    </row>
    <row r="104" spans="2:37" ht="15" customHeight="1">
      <c r="B104" s="27">
        <v>4</v>
      </c>
      <c r="C104">
        <v>0</v>
      </c>
      <c r="F104" s="290"/>
      <c r="G104" s="27"/>
      <c r="H104" s="27"/>
      <c r="I104" s="27">
        <f t="shared" ref="I104:I115" si="34">SUM(C104:H104)</f>
        <v>0</v>
      </c>
      <c r="J104" s="27"/>
      <c r="K104" s="27">
        <v>4</v>
      </c>
      <c r="L104" s="118"/>
      <c r="M104" s="118"/>
      <c r="N104" s="27"/>
      <c r="O104" s="303"/>
      <c r="P104" s="27"/>
      <c r="Q104" s="27"/>
      <c r="R104" s="58">
        <f t="shared" si="33"/>
        <v>0</v>
      </c>
      <c r="S104" s="27"/>
      <c r="T104" s="27"/>
      <c r="U104" s="27"/>
      <c r="V104" s="118"/>
      <c r="W104" s="118"/>
      <c r="X104" s="118"/>
      <c r="Y104" s="118"/>
      <c r="Z104" s="118"/>
      <c r="AA104" s="118"/>
      <c r="AB104" s="118"/>
      <c r="AC104" s="118"/>
    </row>
    <row r="105" spans="2:37" ht="15" customHeight="1">
      <c r="B105" s="27">
        <v>5</v>
      </c>
      <c r="C105">
        <v>2</v>
      </c>
      <c r="F105" s="290"/>
      <c r="G105" s="27"/>
      <c r="H105" s="27"/>
      <c r="I105" s="27">
        <f t="shared" si="34"/>
        <v>2</v>
      </c>
      <c r="J105" s="27"/>
      <c r="K105" s="27">
        <v>5</v>
      </c>
      <c r="L105">
        <v>354.5</v>
      </c>
      <c r="M105" s="291"/>
      <c r="N105" s="290"/>
      <c r="O105" s="290"/>
      <c r="P105" s="27"/>
      <c r="Q105" s="27"/>
      <c r="R105" s="58">
        <f t="shared" si="33"/>
        <v>354.5</v>
      </c>
      <c r="S105" s="27"/>
      <c r="T105" s="27"/>
      <c r="U105" s="27"/>
      <c r="V105" s="118"/>
      <c r="W105" s="118"/>
      <c r="X105" s="118"/>
      <c r="Y105" s="118"/>
      <c r="Z105" s="118"/>
      <c r="AA105" s="118"/>
      <c r="AB105" s="118"/>
      <c r="AC105" s="118"/>
    </row>
    <row r="106" spans="2:37" ht="15" customHeight="1">
      <c r="B106" s="27">
        <v>6</v>
      </c>
      <c r="C106">
        <v>15</v>
      </c>
      <c r="F106" s="290"/>
      <c r="G106" s="27"/>
      <c r="H106" s="27"/>
      <c r="I106" s="27">
        <f t="shared" si="34"/>
        <v>15</v>
      </c>
      <c r="J106" s="27"/>
      <c r="K106" s="27">
        <v>6</v>
      </c>
      <c r="L106">
        <v>400.13333333333298</v>
      </c>
      <c r="M106" s="291"/>
      <c r="N106" s="290"/>
      <c r="O106" s="290"/>
      <c r="P106" s="27"/>
      <c r="Q106" s="27"/>
      <c r="R106" s="58">
        <f t="shared" si="33"/>
        <v>400.13333333333298</v>
      </c>
      <c r="S106" s="27"/>
      <c r="T106" s="27"/>
      <c r="U106" s="27"/>
      <c r="V106" s="118"/>
      <c r="W106" s="118"/>
      <c r="X106" s="118"/>
      <c r="Y106" s="118"/>
      <c r="Z106" s="118"/>
      <c r="AA106" s="118"/>
      <c r="AB106" s="118"/>
      <c r="AC106" s="118"/>
    </row>
    <row r="107" spans="2:37" ht="15" customHeight="1">
      <c r="B107" s="27">
        <v>7</v>
      </c>
      <c r="C107">
        <v>32</v>
      </c>
      <c r="F107" s="290"/>
      <c r="G107" s="27"/>
      <c r="H107" s="27"/>
      <c r="I107" s="27">
        <f t="shared" si="34"/>
        <v>32</v>
      </c>
      <c r="J107" s="27"/>
      <c r="K107" s="27">
        <v>7</v>
      </c>
      <c r="L107">
        <v>410.78125</v>
      </c>
      <c r="M107" s="291"/>
      <c r="N107" s="290"/>
      <c r="O107" s="290"/>
      <c r="P107" s="27"/>
      <c r="Q107" s="27"/>
      <c r="R107" s="58">
        <f t="shared" si="33"/>
        <v>410.78125</v>
      </c>
      <c r="S107" s="27"/>
      <c r="T107" s="27"/>
      <c r="U107" s="27"/>
      <c r="V107" s="118"/>
      <c r="W107" s="118"/>
      <c r="X107" s="118"/>
      <c r="Y107" s="118"/>
      <c r="Z107" s="118"/>
      <c r="AA107" s="118"/>
      <c r="AB107" s="118"/>
      <c r="AC107" s="118"/>
    </row>
    <row r="108" spans="2:37" ht="15" customHeight="1">
      <c r="B108" s="27">
        <v>8</v>
      </c>
      <c r="C108">
        <v>41</v>
      </c>
      <c r="F108" s="290"/>
      <c r="G108" s="27"/>
      <c r="H108" s="27"/>
      <c r="I108" s="27">
        <f t="shared" si="34"/>
        <v>41</v>
      </c>
      <c r="J108" s="27"/>
      <c r="K108" s="27">
        <v>8</v>
      </c>
      <c r="L108">
        <v>428.17073170731697</v>
      </c>
      <c r="M108" s="291"/>
      <c r="N108" s="290"/>
      <c r="O108" s="290"/>
      <c r="P108" s="27"/>
      <c r="Q108" s="27"/>
      <c r="R108" s="58">
        <f t="shared" si="33"/>
        <v>428.17073170731697</v>
      </c>
      <c r="S108" s="27"/>
      <c r="T108" s="27"/>
      <c r="U108" s="27"/>
      <c r="V108" s="118"/>
      <c r="W108" s="118"/>
      <c r="X108" s="118"/>
      <c r="Y108" s="118"/>
      <c r="Z108" s="118"/>
      <c r="AA108" s="118"/>
      <c r="AB108" s="118"/>
      <c r="AC108" s="118"/>
    </row>
    <row r="109" spans="2:37" ht="15" customHeight="1">
      <c r="B109" s="27">
        <v>9</v>
      </c>
      <c r="C109">
        <v>53</v>
      </c>
      <c r="F109" s="290"/>
      <c r="G109" s="27"/>
      <c r="H109" s="27"/>
      <c r="I109" s="27">
        <f t="shared" si="34"/>
        <v>53</v>
      </c>
      <c r="J109" s="27"/>
      <c r="K109" s="27">
        <v>9</v>
      </c>
      <c r="L109">
        <v>457.24528301886801</v>
      </c>
      <c r="M109" s="291"/>
      <c r="N109" s="290"/>
      <c r="O109" s="290"/>
      <c r="P109" s="27"/>
      <c r="Q109" s="27"/>
      <c r="R109" s="58">
        <f t="shared" si="33"/>
        <v>457.24528301886801</v>
      </c>
      <c r="S109" s="27"/>
      <c r="T109" s="27"/>
      <c r="U109" s="27"/>
      <c r="V109" s="118"/>
      <c r="W109" s="118"/>
      <c r="X109" s="118"/>
      <c r="Y109" s="118"/>
      <c r="Z109" s="118"/>
      <c r="AA109" s="118"/>
      <c r="AB109" s="118"/>
      <c r="AC109" s="118"/>
    </row>
    <row r="110" spans="2:37" ht="15" customHeight="1">
      <c r="B110" s="27">
        <v>10</v>
      </c>
      <c r="C110">
        <v>40</v>
      </c>
      <c r="F110" s="290"/>
      <c r="G110" s="27"/>
      <c r="H110" s="27"/>
      <c r="I110" s="27">
        <f t="shared" si="34"/>
        <v>40</v>
      </c>
      <c r="J110" s="27"/>
      <c r="K110" s="27">
        <v>10</v>
      </c>
      <c r="L110">
        <v>467.57499999999999</v>
      </c>
      <c r="M110" s="291"/>
      <c r="N110" s="290"/>
      <c r="O110" s="290"/>
      <c r="P110" s="27"/>
      <c r="Q110" s="27"/>
      <c r="R110" s="58">
        <f t="shared" si="33"/>
        <v>467.57499999999999</v>
      </c>
      <c r="S110" s="27"/>
      <c r="T110" s="27"/>
      <c r="U110" s="27"/>
      <c r="V110" s="118"/>
      <c r="W110" s="118"/>
      <c r="X110" s="118"/>
      <c r="Y110" s="118"/>
      <c r="Z110" s="118"/>
      <c r="AA110" s="118"/>
      <c r="AB110" s="118"/>
      <c r="AC110" s="118"/>
    </row>
    <row r="111" spans="2:37" ht="15" customHeight="1">
      <c r="B111" s="27">
        <v>11</v>
      </c>
      <c r="C111">
        <v>16</v>
      </c>
      <c r="F111" s="290"/>
      <c r="G111" s="27"/>
      <c r="H111" s="27"/>
      <c r="I111" s="27">
        <f t="shared" si="34"/>
        <v>16</v>
      </c>
      <c r="J111" s="27"/>
      <c r="K111" s="27">
        <v>11</v>
      </c>
      <c r="L111">
        <v>480.0625</v>
      </c>
      <c r="M111" s="291"/>
      <c r="N111" s="290"/>
      <c r="O111" s="290"/>
      <c r="P111" s="27"/>
      <c r="Q111" s="27"/>
      <c r="R111" s="58">
        <f t="shared" si="33"/>
        <v>480.0625</v>
      </c>
      <c r="S111" s="27"/>
      <c r="T111" s="27"/>
      <c r="U111" s="27"/>
      <c r="V111" s="118"/>
      <c r="W111" s="118"/>
      <c r="X111" s="118"/>
      <c r="Y111" s="118"/>
      <c r="Z111" s="118"/>
      <c r="AA111" s="118"/>
      <c r="AB111" s="118"/>
      <c r="AC111" s="118"/>
    </row>
    <row r="112" spans="2:37" ht="15" customHeight="1">
      <c r="B112" s="27">
        <v>12</v>
      </c>
      <c r="C112">
        <v>3</v>
      </c>
      <c r="F112" s="290"/>
      <c r="G112" s="27"/>
      <c r="H112" s="27"/>
      <c r="I112" s="27">
        <f t="shared" si="34"/>
        <v>3</v>
      </c>
      <c r="J112" s="27"/>
      <c r="K112" s="27">
        <v>12</v>
      </c>
      <c r="L112">
        <v>435</v>
      </c>
      <c r="M112" s="291"/>
      <c r="N112" s="290"/>
      <c r="O112" s="290"/>
      <c r="P112" s="27"/>
      <c r="Q112" s="27"/>
      <c r="R112" s="58">
        <f t="shared" si="33"/>
        <v>435</v>
      </c>
      <c r="S112" s="27"/>
      <c r="T112" s="27"/>
      <c r="U112" s="27"/>
      <c r="V112" s="118"/>
      <c r="W112" s="118"/>
      <c r="X112" s="118"/>
      <c r="Y112" s="118"/>
      <c r="Z112" s="118"/>
      <c r="AA112" s="118"/>
      <c r="AB112" s="118"/>
      <c r="AC112" s="118"/>
    </row>
    <row r="113" spans="2:29" ht="15" customHeight="1">
      <c r="B113" s="27">
        <v>13</v>
      </c>
      <c r="C113">
        <v>0</v>
      </c>
      <c r="F113" s="290"/>
      <c r="G113" s="27"/>
      <c r="H113" s="27"/>
      <c r="I113" s="27">
        <f t="shared" si="34"/>
        <v>0</v>
      </c>
      <c r="J113" s="27"/>
      <c r="K113" s="27">
        <v>13</v>
      </c>
      <c r="L113"/>
      <c r="M113" s="291"/>
      <c r="N113" s="290"/>
      <c r="O113" s="290"/>
      <c r="P113" s="27"/>
      <c r="Q113" s="27"/>
      <c r="R113" s="58">
        <f t="shared" si="33"/>
        <v>0</v>
      </c>
      <c r="S113" s="27"/>
      <c r="T113" s="27"/>
      <c r="U113" s="27"/>
      <c r="V113" s="118"/>
      <c r="W113" s="118"/>
      <c r="X113" s="118"/>
      <c r="Y113" s="118"/>
      <c r="Z113" s="118"/>
      <c r="AA113" s="118"/>
      <c r="AB113" s="118"/>
      <c r="AC113" s="118"/>
    </row>
    <row r="114" spans="2:29" ht="15" customHeight="1">
      <c r="B114" s="27">
        <v>14</v>
      </c>
      <c r="C114">
        <v>0</v>
      </c>
      <c r="F114" s="290"/>
      <c r="G114" s="27"/>
      <c r="H114" s="27"/>
      <c r="I114" s="27">
        <f t="shared" si="34"/>
        <v>0</v>
      </c>
      <c r="J114" s="27"/>
      <c r="K114" s="27">
        <v>14</v>
      </c>
      <c r="L114"/>
      <c r="M114" s="291"/>
      <c r="N114" s="290"/>
      <c r="O114" s="290"/>
      <c r="P114" s="27"/>
      <c r="Q114" s="27"/>
      <c r="R114" s="58">
        <f t="shared" si="33"/>
        <v>0</v>
      </c>
      <c r="S114" s="27"/>
      <c r="T114" s="27"/>
      <c r="U114" s="27"/>
      <c r="V114" s="118"/>
      <c r="W114" s="118"/>
      <c r="X114" s="118"/>
      <c r="Y114" s="118"/>
      <c r="Z114" s="118"/>
      <c r="AA114" s="118"/>
      <c r="AB114" s="118"/>
      <c r="AC114" s="118"/>
    </row>
    <row r="115" spans="2:29" ht="15" customHeight="1">
      <c r="B115" s="27">
        <v>15</v>
      </c>
      <c r="C115">
        <v>0</v>
      </c>
      <c r="F115" s="290"/>
      <c r="G115" s="27"/>
      <c r="H115" s="27"/>
      <c r="I115" s="27">
        <f t="shared" si="34"/>
        <v>0</v>
      </c>
      <c r="J115" s="27"/>
      <c r="K115" s="27">
        <v>15</v>
      </c>
      <c r="L115" s="294"/>
      <c r="N115" s="290"/>
      <c r="O115" s="290"/>
      <c r="P115" s="27"/>
      <c r="Q115" s="27"/>
      <c r="R115" s="58">
        <f t="shared" si="33"/>
        <v>0</v>
      </c>
      <c r="S115" s="27"/>
      <c r="T115" s="27"/>
      <c r="U115" s="27"/>
      <c r="V115" s="118"/>
      <c r="W115" s="118"/>
      <c r="X115" s="118"/>
      <c r="Y115" s="118"/>
      <c r="Z115" s="118"/>
      <c r="AA115" s="118"/>
      <c r="AB115" s="118"/>
      <c r="AC115" s="118"/>
    </row>
    <row r="116" spans="2:29" ht="15" customHeight="1">
      <c r="B116" s="27">
        <v>16</v>
      </c>
      <c r="C116" s="290"/>
      <c r="D116" s="293"/>
      <c r="E116" s="290"/>
      <c r="F116" s="290"/>
      <c r="G116" s="27"/>
      <c r="H116" s="27"/>
      <c r="I116" s="27">
        <f>SUM(C116:H116)</f>
        <v>0</v>
      </c>
      <c r="J116" s="27"/>
      <c r="K116" s="27">
        <v>16</v>
      </c>
      <c r="L116" s="294"/>
      <c r="M116" s="291"/>
      <c r="N116" s="27"/>
      <c r="O116" s="290"/>
      <c r="P116" s="27"/>
      <c r="Q116" s="27"/>
      <c r="R116" s="58">
        <f t="shared" si="33"/>
        <v>0</v>
      </c>
      <c r="S116" s="27"/>
      <c r="T116" s="27"/>
      <c r="U116" s="27"/>
      <c r="V116" s="118"/>
      <c r="W116" s="118"/>
      <c r="X116" s="118"/>
      <c r="Y116" s="118"/>
      <c r="Z116" s="118"/>
      <c r="AA116" s="118"/>
      <c r="AB116" s="118"/>
      <c r="AC116" s="118"/>
    </row>
    <row r="117" spans="2:29" ht="15" customHeight="1">
      <c r="B117" s="27">
        <v>17</v>
      </c>
      <c r="C117" s="293"/>
      <c r="D117" s="118"/>
      <c r="E117" s="27"/>
      <c r="F117" s="27"/>
      <c r="G117" s="27"/>
      <c r="H117" s="27"/>
      <c r="I117" s="27">
        <f>SUM(C117:H117)</f>
        <v>0</v>
      </c>
      <c r="J117" s="27"/>
      <c r="K117" s="27">
        <v>17</v>
      </c>
      <c r="L117" s="294"/>
      <c r="M117" s="118"/>
      <c r="N117" s="27"/>
      <c r="O117" s="27"/>
      <c r="P117" s="27"/>
      <c r="Q117" s="27"/>
      <c r="R117" s="58">
        <f t="shared" si="33"/>
        <v>0</v>
      </c>
      <c r="S117" s="27"/>
      <c r="T117" s="27"/>
      <c r="U117" s="27"/>
      <c r="V117" s="118"/>
      <c r="W117" s="118"/>
      <c r="X117" s="118"/>
      <c r="Y117" s="118"/>
      <c r="Z117" s="118"/>
      <c r="AA117" s="118"/>
      <c r="AB117" s="118"/>
      <c r="AC117" s="118"/>
    </row>
    <row r="118" spans="2:29" ht="15" customHeight="1">
      <c r="B118" s="27">
        <v>18</v>
      </c>
      <c r="C118" s="118"/>
      <c r="D118" s="118"/>
      <c r="E118" s="27"/>
      <c r="F118" s="27"/>
      <c r="G118" s="27"/>
      <c r="H118" s="27"/>
      <c r="I118" s="27">
        <f>SUM(C118:H118)</f>
        <v>0</v>
      </c>
      <c r="J118" s="27"/>
      <c r="K118" s="27">
        <v>18</v>
      </c>
      <c r="L118" s="118"/>
      <c r="M118" s="118"/>
      <c r="N118" s="27"/>
      <c r="O118" s="27"/>
      <c r="P118" s="27"/>
      <c r="Q118" s="27"/>
      <c r="R118" s="58">
        <f t="shared" si="33"/>
        <v>0</v>
      </c>
      <c r="S118" s="27"/>
      <c r="T118" s="27"/>
      <c r="U118" s="27"/>
      <c r="V118" s="118"/>
      <c r="W118" s="118"/>
      <c r="X118" s="118"/>
      <c r="Y118" s="118"/>
      <c r="Z118" s="118"/>
      <c r="AA118" s="118"/>
      <c r="AB118" s="118"/>
      <c r="AC118" s="118"/>
    </row>
    <row r="119" spans="2:29" ht="15" customHeight="1">
      <c r="B119" s="46"/>
      <c r="C119" s="47"/>
      <c r="D119" s="47"/>
      <c r="E119" s="47"/>
      <c r="F119" s="47"/>
      <c r="G119" s="47"/>
      <c r="H119" s="47"/>
      <c r="I119" s="47"/>
      <c r="J119" s="54"/>
      <c r="K119" s="46"/>
      <c r="L119" s="47"/>
      <c r="M119" s="47"/>
      <c r="N119" s="47"/>
      <c r="O119" s="47"/>
      <c r="P119" s="47"/>
      <c r="Q119" s="47"/>
      <c r="R119" s="304"/>
      <c r="S119" s="27"/>
      <c r="T119" s="27"/>
      <c r="U119" s="27"/>
      <c r="V119" s="118"/>
      <c r="W119" s="118"/>
      <c r="X119" s="118"/>
      <c r="Y119" s="118"/>
      <c r="Z119" s="118"/>
      <c r="AA119" s="118"/>
      <c r="AB119" s="118"/>
      <c r="AC119" s="118"/>
    </row>
    <row r="120" spans="2:29" ht="15" customHeight="1">
      <c r="B120" s="52" t="s">
        <v>7</v>
      </c>
      <c r="C120" s="49">
        <f>SUM(C101:C118)</f>
        <v>202</v>
      </c>
      <c r="D120" s="49">
        <f t="shared" ref="D120:I120" si="35">SUM(D101:D118)</f>
        <v>0</v>
      </c>
      <c r="E120" s="49">
        <f t="shared" si="35"/>
        <v>0</v>
      </c>
      <c r="F120" s="49">
        <f t="shared" si="35"/>
        <v>0</v>
      </c>
      <c r="G120" s="49">
        <f t="shared" si="35"/>
        <v>0</v>
      </c>
      <c r="H120" s="49">
        <f t="shared" si="35"/>
        <v>0</v>
      </c>
      <c r="I120" s="49">
        <f t="shared" si="35"/>
        <v>202</v>
      </c>
      <c r="J120" s="27"/>
      <c r="K120" s="52" t="s">
        <v>7</v>
      </c>
      <c r="L120" s="296">
        <f>(C101*L101+C102*L102+C103*L103+C104*L104+C105*L105+C106*L106+C107*L107+C108*L108+C109*L109+C110*L110+C111*L111+C112*L112+C113*L113+C114*L114+C115*L115+C116*L116+C117*L117+C118*L118)/C120</f>
        <v>442.24752475247516</v>
      </c>
      <c r="M120" s="296"/>
      <c r="N120" s="296"/>
      <c r="O120" s="296"/>
      <c r="P120" s="296"/>
      <c r="Q120" s="296"/>
      <c r="R120" s="305">
        <f>(I101*R101+I102*R102+I103*R103+I104*R104+I105*R105+I106*R106+I107*R107+I108*R108+I109*R109+I110*R110+I111*R111+I112*R112+I113*R113+R114*I114+R115*I115+R116*I116+R117*I117+R118*I118)/I120</f>
        <v>442.24752475247516</v>
      </c>
      <c r="S120" s="27"/>
      <c r="T120" s="27"/>
      <c r="U120" s="27"/>
      <c r="V120" s="118"/>
      <c r="W120" s="118"/>
      <c r="X120" s="118"/>
      <c r="Y120" s="118"/>
      <c r="Z120" s="118"/>
      <c r="AA120" s="118"/>
      <c r="AB120" s="118"/>
      <c r="AC120" s="118"/>
    </row>
    <row r="121" spans="2:29" ht="15" customHeight="1"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41"/>
      <c r="M121" s="41"/>
      <c r="N121" s="41"/>
      <c r="O121" s="41"/>
      <c r="P121" s="41"/>
      <c r="Q121" s="41"/>
      <c r="R121" s="58"/>
      <c r="S121" s="27"/>
      <c r="T121" s="27"/>
      <c r="U121" s="27"/>
      <c r="V121" s="118"/>
      <c r="W121" s="118"/>
      <c r="X121" s="118"/>
      <c r="Y121" s="118"/>
      <c r="Z121" s="118"/>
      <c r="AA121" s="118"/>
      <c r="AB121" s="118"/>
      <c r="AC121" s="118"/>
    </row>
    <row r="122" spans="2:29" ht="15" customHeight="1"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58"/>
      <c r="S122" s="27"/>
      <c r="T122" s="27"/>
      <c r="U122" s="27"/>
      <c r="V122" s="118"/>
      <c r="W122" s="118"/>
      <c r="X122" s="118"/>
      <c r="Y122" s="118"/>
      <c r="Z122" s="118"/>
      <c r="AA122" s="118"/>
      <c r="AB122" s="118"/>
      <c r="AC122" s="118"/>
    </row>
    <row r="123" spans="2:29" ht="15" customHeight="1">
      <c r="B123" s="301"/>
      <c r="C123" s="301"/>
      <c r="D123" s="301"/>
      <c r="E123" s="301"/>
      <c r="F123" s="301"/>
      <c r="G123" s="301"/>
      <c r="H123" s="301"/>
      <c r="I123" s="27"/>
      <c r="J123" s="27"/>
      <c r="K123" s="27"/>
      <c r="L123" s="27"/>
      <c r="M123" s="27"/>
      <c r="N123" s="27"/>
      <c r="O123" s="27"/>
      <c r="P123" s="27"/>
      <c r="Q123" s="27"/>
      <c r="R123" s="58"/>
      <c r="S123" s="27"/>
      <c r="T123" s="27"/>
      <c r="U123" s="27"/>
      <c r="V123" s="118"/>
      <c r="W123" s="118"/>
      <c r="X123" s="118"/>
      <c r="Y123" s="118"/>
      <c r="Z123" s="118"/>
      <c r="AA123" s="118"/>
      <c r="AB123" s="118"/>
      <c r="AC123" s="118"/>
    </row>
    <row r="124" spans="2:29" ht="15" customHeight="1">
      <c r="B124" s="298"/>
      <c r="C124" s="306" t="s">
        <v>37</v>
      </c>
      <c r="D124" s="278"/>
      <c r="E124" s="299" t="s">
        <v>24</v>
      </c>
      <c r="F124" s="301" t="s">
        <v>68</v>
      </c>
      <c r="G124" s="300" t="s">
        <v>25</v>
      </c>
      <c r="H124" s="345">
        <f>N11</f>
        <v>228.9</v>
      </c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118"/>
      <c r="W124" s="118"/>
      <c r="X124" s="118"/>
      <c r="Y124" s="118"/>
      <c r="Z124" s="118"/>
      <c r="AA124" s="118"/>
      <c r="AB124" s="118"/>
      <c r="AC124" s="118"/>
    </row>
    <row r="125" spans="2:29" ht="15" customHeight="1">
      <c r="B125" s="224"/>
      <c r="C125" s="307" t="s">
        <v>57</v>
      </c>
      <c r="D125" s="281">
        <v>3</v>
      </c>
      <c r="E125" s="225"/>
      <c r="F125" s="230"/>
      <c r="G125" s="230"/>
      <c r="H125" s="230"/>
      <c r="I125" s="57"/>
      <c r="K125" s="282"/>
      <c r="L125" s="282"/>
      <c r="M125" s="282"/>
      <c r="N125" s="283"/>
      <c r="O125" s="57"/>
      <c r="P125" s="57"/>
      <c r="Q125" s="57"/>
      <c r="R125" s="57"/>
      <c r="S125" s="27"/>
      <c r="T125" s="27"/>
      <c r="U125" s="27"/>
      <c r="V125" s="118"/>
      <c r="W125" s="118"/>
      <c r="X125" s="118"/>
      <c r="Y125" s="118"/>
      <c r="Z125" s="118"/>
      <c r="AA125" s="118"/>
      <c r="AB125" s="118"/>
      <c r="AC125" s="118"/>
    </row>
    <row r="126" spans="2:29" ht="15" customHeight="1">
      <c r="C126" s="421" t="s">
        <v>38</v>
      </c>
      <c r="D126" s="421"/>
      <c r="E126" s="421"/>
      <c r="F126" s="421"/>
      <c r="G126" s="421"/>
      <c r="H126" s="421"/>
      <c r="L126" s="285" t="s">
        <v>19</v>
      </c>
      <c r="M126" s="285"/>
      <c r="N126" s="285"/>
      <c r="O126" s="285"/>
      <c r="P126" s="285"/>
      <c r="Q126" s="285"/>
      <c r="S126" s="27"/>
      <c r="T126" s="27"/>
      <c r="U126" s="27"/>
      <c r="V126" s="118"/>
      <c r="W126" s="118"/>
      <c r="X126" s="118"/>
      <c r="Y126" s="118"/>
      <c r="Z126" s="118"/>
      <c r="AA126" s="118"/>
      <c r="AB126" s="118"/>
      <c r="AC126" s="118"/>
    </row>
    <row r="127" spans="2:29" ht="15" customHeight="1">
      <c r="B127" s="46" t="s">
        <v>3</v>
      </c>
      <c r="C127" s="233"/>
      <c r="D127" s="233"/>
      <c r="E127" s="310"/>
      <c r="F127" s="47"/>
      <c r="G127" s="47"/>
      <c r="H127" s="47"/>
      <c r="I127" s="46" t="s">
        <v>7</v>
      </c>
      <c r="K127" s="46" t="s">
        <v>3</v>
      </c>
      <c r="L127" s="308"/>
      <c r="M127" s="308"/>
      <c r="N127" s="46"/>
      <c r="O127" s="47"/>
      <c r="P127" s="47"/>
      <c r="Q127" s="47"/>
      <c r="R127" s="46" t="s">
        <v>7</v>
      </c>
      <c r="S127" s="27"/>
      <c r="T127" s="27"/>
      <c r="U127" s="27"/>
      <c r="V127" s="118"/>
      <c r="W127" s="118"/>
      <c r="X127" s="118"/>
      <c r="Y127" s="118"/>
      <c r="Z127" s="118"/>
      <c r="AA127" s="118"/>
      <c r="AB127" s="118"/>
      <c r="AC127" s="118"/>
    </row>
    <row r="128" spans="2:29" ht="15" customHeight="1">
      <c r="B128" s="27">
        <v>1</v>
      </c>
      <c r="C128" s="118"/>
      <c r="D128" s="118"/>
      <c r="E128" s="27"/>
      <c r="F128" s="27"/>
      <c r="G128" s="27"/>
      <c r="H128" s="27"/>
      <c r="I128" s="27">
        <f>SUM(C128:H128)</f>
        <v>0</v>
      </c>
      <c r="J128" s="27"/>
      <c r="K128" s="27">
        <v>1</v>
      </c>
      <c r="L128" s="118"/>
      <c r="M128" s="118"/>
      <c r="N128" s="27"/>
      <c r="O128" s="27"/>
      <c r="P128" s="27"/>
      <c r="Q128" s="27"/>
      <c r="R128" s="58">
        <f>IF(I128=0,0,(C128*L128+D128*M128+E128*N128+F128*O128+G128*P128+H128*Q128)/I128)</f>
        <v>0</v>
      </c>
      <c r="S128" s="27"/>
      <c r="T128" s="27"/>
      <c r="U128" s="27"/>
      <c r="V128" s="118"/>
      <c r="W128" s="118"/>
      <c r="X128" s="118"/>
      <c r="Y128" s="118"/>
      <c r="Z128" s="118"/>
      <c r="AA128" s="118"/>
      <c r="AB128" s="118"/>
      <c r="AC128" s="118"/>
    </row>
    <row r="129" spans="2:29" ht="15" customHeight="1">
      <c r="B129" s="27">
        <v>2</v>
      </c>
      <c r="C129" s="118"/>
      <c r="D129" s="118"/>
      <c r="E129" s="27"/>
      <c r="F129" s="27"/>
      <c r="G129" s="27"/>
      <c r="H129" s="27"/>
      <c r="I129" s="27">
        <f>SUM(C129:H129)</f>
        <v>0</v>
      </c>
      <c r="J129" s="27"/>
      <c r="K129" s="27">
        <v>2</v>
      </c>
      <c r="L129" s="118"/>
      <c r="M129" s="118"/>
      <c r="N129" s="27"/>
      <c r="O129" s="27"/>
      <c r="P129" s="27"/>
      <c r="Q129" s="27"/>
      <c r="R129" s="58">
        <f t="shared" ref="R129:R145" si="36">IF(I129=0,0,(C129*L129+D129*M129+E129*N129+F129*O129+G129*P129+H129*Q129)/I129)</f>
        <v>0</v>
      </c>
      <c r="S129" s="27"/>
      <c r="T129" s="27"/>
      <c r="U129" s="27"/>
      <c r="V129" s="118"/>
      <c r="W129" s="118"/>
      <c r="X129" s="118"/>
      <c r="Y129" s="118"/>
      <c r="Z129" s="118"/>
      <c r="AA129" s="118"/>
      <c r="AB129" s="118"/>
      <c r="AC129" s="118"/>
    </row>
    <row r="130" spans="2:29" ht="15" customHeight="1">
      <c r="B130" s="27">
        <v>3</v>
      </c>
      <c r="C130" s="118"/>
      <c r="D130" s="118"/>
      <c r="E130" s="27"/>
      <c r="F130" s="27"/>
      <c r="G130" s="27"/>
      <c r="H130" s="27"/>
      <c r="I130" s="27">
        <f>SUM(C130:H130)</f>
        <v>0</v>
      </c>
      <c r="J130" s="27"/>
      <c r="K130" s="27">
        <v>3</v>
      </c>
      <c r="L130"/>
      <c r="M130" s="118"/>
      <c r="N130" s="27"/>
      <c r="O130" s="27"/>
      <c r="P130" s="27"/>
      <c r="Q130" s="27"/>
      <c r="R130" s="58">
        <f t="shared" si="36"/>
        <v>0</v>
      </c>
      <c r="S130" s="27"/>
      <c r="T130" s="27"/>
      <c r="U130" s="27"/>
      <c r="V130" s="118"/>
      <c r="W130" s="118"/>
      <c r="X130" s="118"/>
      <c r="Y130" s="118"/>
      <c r="Z130" s="118"/>
      <c r="AA130" s="118"/>
      <c r="AB130" s="118"/>
      <c r="AC130" s="118"/>
    </row>
    <row r="131" spans="2:29" ht="15" customHeight="1">
      <c r="B131" s="27">
        <v>4</v>
      </c>
      <c r="C131">
        <v>1</v>
      </c>
      <c r="E131" s="27"/>
      <c r="F131" s="27"/>
      <c r="G131" s="27"/>
      <c r="H131" s="27"/>
      <c r="I131" s="27">
        <f t="shared" ref="I131:I142" si="37">SUM(C131:H131)</f>
        <v>1</v>
      </c>
      <c r="J131" s="27"/>
      <c r="K131" s="27">
        <v>4</v>
      </c>
      <c r="L131">
        <v>178</v>
      </c>
      <c r="M131" s="118"/>
      <c r="N131" s="27"/>
      <c r="O131" s="27"/>
      <c r="P131" s="27"/>
      <c r="Q131" s="27"/>
      <c r="R131" s="58">
        <f t="shared" si="36"/>
        <v>178</v>
      </c>
      <c r="S131" s="27"/>
      <c r="T131" s="27"/>
      <c r="U131" s="27"/>
      <c r="V131" s="118"/>
      <c r="W131" s="118"/>
      <c r="X131" s="118"/>
      <c r="Y131" s="118"/>
      <c r="Z131" s="118"/>
      <c r="AA131" s="118"/>
      <c r="AB131" s="118"/>
      <c r="AC131" s="118"/>
    </row>
    <row r="132" spans="2:29" ht="15" customHeight="1">
      <c r="B132" s="27">
        <v>5</v>
      </c>
      <c r="C132">
        <v>0</v>
      </c>
      <c r="E132" s="27"/>
      <c r="F132" s="27"/>
      <c r="G132" s="27"/>
      <c r="H132" s="27"/>
      <c r="I132" s="27">
        <f t="shared" si="37"/>
        <v>0</v>
      </c>
      <c r="J132" s="27"/>
      <c r="K132" s="27">
        <v>5</v>
      </c>
      <c r="L132"/>
      <c r="M132" s="294"/>
      <c r="N132" s="27"/>
      <c r="O132" s="27"/>
      <c r="P132" s="27"/>
      <c r="Q132" s="27"/>
      <c r="R132" s="58">
        <f t="shared" si="36"/>
        <v>0</v>
      </c>
      <c r="S132" s="27"/>
      <c r="T132" s="27"/>
      <c r="U132" s="27"/>
      <c r="V132" s="118"/>
      <c r="W132" s="118"/>
      <c r="X132" s="118"/>
      <c r="Y132" s="118"/>
      <c r="Z132" s="118"/>
      <c r="AA132" s="118"/>
      <c r="AB132" s="118"/>
      <c r="AC132" s="118"/>
    </row>
    <row r="133" spans="2:29" ht="15" customHeight="1">
      <c r="B133" s="27">
        <v>6</v>
      </c>
      <c r="C133">
        <v>7</v>
      </c>
      <c r="E133" s="27"/>
      <c r="F133" s="27"/>
      <c r="G133" s="27"/>
      <c r="H133" s="27"/>
      <c r="I133" s="27">
        <f t="shared" si="37"/>
        <v>7</v>
      </c>
      <c r="J133" s="27"/>
      <c r="K133" s="27">
        <v>6</v>
      </c>
      <c r="L133">
        <v>351.28571428571399</v>
      </c>
      <c r="M133" s="291"/>
      <c r="N133" s="27"/>
      <c r="O133" s="27"/>
      <c r="P133" s="27"/>
      <c r="Q133" s="27"/>
      <c r="R133" s="58">
        <f t="shared" si="36"/>
        <v>351.28571428571405</v>
      </c>
      <c r="S133" s="27"/>
      <c r="T133" s="27"/>
      <c r="U133" s="27"/>
      <c r="V133" s="118"/>
      <c r="W133" s="118"/>
      <c r="X133" s="118"/>
      <c r="Y133" s="118"/>
      <c r="Z133" s="118"/>
      <c r="AA133" s="118"/>
      <c r="AB133" s="118"/>
      <c r="AC133" s="118"/>
    </row>
    <row r="134" spans="2:29" ht="15" customHeight="1">
      <c r="B134" s="27">
        <v>7</v>
      </c>
      <c r="C134">
        <v>43</v>
      </c>
      <c r="E134" s="27"/>
      <c r="F134" s="27"/>
      <c r="G134" s="27"/>
      <c r="H134" s="27"/>
      <c r="I134" s="27">
        <f t="shared" si="37"/>
        <v>43</v>
      </c>
      <c r="J134" s="27"/>
      <c r="K134" s="27">
        <v>7</v>
      </c>
      <c r="L134">
        <v>391.53488372093</v>
      </c>
      <c r="M134" s="291"/>
      <c r="N134" s="27"/>
      <c r="O134" s="27"/>
      <c r="P134" s="27"/>
      <c r="Q134" s="27"/>
      <c r="R134" s="58">
        <f t="shared" si="36"/>
        <v>391.53488372093</v>
      </c>
      <c r="S134" s="27"/>
      <c r="T134" s="27"/>
      <c r="U134" s="27"/>
      <c r="V134" s="118"/>
      <c r="W134" s="118"/>
      <c r="X134" s="118"/>
      <c r="Y134" s="118"/>
      <c r="Z134" s="118"/>
      <c r="AA134" s="118"/>
      <c r="AB134" s="118"/>
      <c r="AC134" s="118"/>
    </row>
    <row r="135" spans="2:29" ht="15" customHeight="1">
      <c r="B135" s="27">
        <v>8</v>
      </c>
      <c r="C135">
        <v>79</v>
      </c>
      <c r="E135" s="27"/>
      <c r="F135" s="27"/>
      <c r="G135" s="27"/>
      <c r="H135" s="27"/>
      <c r="I135" s="27">
        <f t="shared" si="37"/>
        <v>79</v>
      </c>
      <c r="J135" s="27"/>
      <c r="K135" s="27">
        <v>8</v>
      </c>
      <c r="L135">
        <v>403.31645569620298</v>
      </c>
      <c r="M135" s="291"/>
      <c r="N135" s="27"/>
      <c r="O135" s="27"/>
      <c r="P135" s="27"/>
      <c r="Q135" s="27"/>
      <c r="R135" s="58">
        <f t="shared" si="36"/>
        <v>403.31645569620298</v>
      </c>
      <c r="S135" s="27"/>
      <c r="T135" s="27"/>
      <c r="U135" s="27"/>
      <c r="V135" s="118"/>
      <c r="W135" s="118"/>
      <c r="X135" s="118"/>
      <c r="Y135" s="118"/>
      <c r="Z135" s="118"/>
      <c r="AA135" s="118"/>
      <c r="AB135" s="118"/>
      <c r="AC135" s="118"/>
    </row>
    <row r="136" spans="2:29" ht="15" customHeight="1">
      <c r="B136" s="27">
        <v>9</v>
      </c>
      <c r="C136">
        <v>69</v>
      </c>
      <c r="E136" s="27"/>
      <c r="F136" s="27"/>
      <c r="G136" s="27"/>
      <c r="H136" s="27"/>
      <c r="I136" s="27">
        <f t="shared" si="37"/>
        <v>69</v>
      </c>
      <c r="J136" s="27"/>
      <c r="K136" s="27">
        <v>9</v>
      </c>
      <c r="L136">
        <v>427.47826086956502</v>
      </c>
      <c r="M136" s="291"/>
      <c r="N136" s="27"/>
      <c r="O136" s="27"/>
      <c r="P136" s="27"/>
      <c r="Q136" s="27"/>
      <c r="R136" s="58">
        <f t="shared" si="36"/>
        <v>427.47826086956502</v>
      </c>
      <c r="S136" s="27"/>
      <c r="T136" s="27"/>
      <c r="U136" s="27"/>
      <c r="V136" s="118"/>
      <c r="W136" s="118"/>
      <c r="X136" s="118"/>
      <c r="Y136" s="118"/>
      <c r="Z136" s="118"/>
      <c r="AA136" s="118"/>
      <c r="AB136" s="118"/>
      <c r="AC136" s="118"/>
    </row>
    <row r="137" spans="2:29" ht="15" customHeight="1">
      <c r="B137" s="27">
        <v>10</v>
      </c>
      <c r="C137">
        <v>71</v>
      </c>
      <c r="E137" s="27"/>
      <c r="F137" s="27"/>
      <c r="G137" s="27"/>
      <c r="H137" s="27"/>
      <c r="I137" s="27">
        <f t="shared" si="37"/>
        <v>71</v>
      </c>
      <c r="J137" s="27"/>
      <c r="K137" s="27">
        <v>10</v>
      </c>
      <c r="L137">
        <v>446.845070422535</v>
      </c>
      <c r="M137" s="291"/>
      <c r="N137" s="27"/>
      <c r="O137" s="27"/>
      <c r="P137" s="27"/>
      <c r="Q137" s="27"/>
      <c r="R137" s="58">
        <f t="shared" si="36"/>
        <v>446.845070422535</v>
      </c>
      <c r="S137" s="27"/>
      <c r="T137" s="27"/>
      <c r="U137" s="27"/>
      <c r="V137" s="118"/>
      <c r="W137" s="118"/>
      <c r="X137" s="118"/>
      <c r="Y137" s="118"/>
      <c r="Z137" s="118"/>
      <c r="AA137" s="118"/>
      <c r="AB137" s="118"/>
      <c r="AC137" s="118"/>
    </row>
    <row r="138" spans="2:29" ht="15" customHeight="1">
      <c r="B138" s="27">
        <v>11</v>
      </c>
      <c r="C138">
        <v>53</v>
      </c>
      <c r="E138" s="27"/>
      <c r="F138" s="27"/>
      <c r="G138" s="27"/>
      <c r="H138" s="27"/>
      <c r="I138" s="27">
        <f t="shared" si="37"/>
        <v>53</v>
      </c>
      <c r="J138" s="27"/>
      <c r="K138" s="27">
        <v>11</v>
      </c>
      <c r="L138">
        <v>463.377358490566</v>
      </c>
      <c r="M138" s="291"/>
      <c r="N138" s="27"/>
      <c r="O138" s="27"/>
      <c r="P138" s="27"/>
      <c r="Q138" s="27"/>
      <c r="R138" s="58">
        <f t="shared" si="36"/>
        <v>463.377358490566</v>
      </c>
    </row>
    <row r="139" spans="2:29" ht="15" customHeight="1">
      <c r="B139" s="27">
        <v>12</v>
      </c>
      <c r="C139">
        <v>31</v>
      </c>
      <c r="E139" s="27"/>
      <c r="F139" s="27"/>
      <c r="G139" s="27"/>
      <c r="H139" s="27"/>
      <c r="I139" s="27">
        <f t="shared" si="37"/>
        <v>31</v>
      </c>
      <c r="J139" s="27"/>
      <c r="K139" s="27">
        <v>12</v>
      </c>
      <c r="L139">
        <v>474.677419354839</v>
      </c>
      <c r="M139" s="291"/>
      <c r="N139" s="27"/>
      <c r="O139" s="27"/>
      <c r="P139" s="27"/>
      <c r="Q139" s="27"/>
      <c r="R139" s="58">
        <f t="shared" si="36"/>
        <v>474.677419354839</v>
      </c>
      <c r="S139" s="27"/>
      <c r="T139" s="27"/>
      <c r="U139" s="27"/>
      <c r="V139" s="118"/>
      <c r="W139" s="118"/>
      <c r="X139" s="118"/>
      <c r="Y139" s="118"/>
      <c r="Z139" s="118"/>
      <c r="AA139" s="118"/>
      <c r="AB139" s="118"/>
      <c r="AC139" s="118"/>
    </row>
    <row r="140" spans="2:29" ht="15" customHeight="1">
      <c r="B140" s="27">
        <v>13</v>
      </c>
      <c r="C140">
        <v>8</v>
      </c>
      <c r="E140" s="27"/>
      <c r="F140" s="27"/>
      <c r="G140" s="27"/>
      <c r="H140" s="27"/>
      <c r="I140" s="27">
        <f t="shared" si="37"/>
        <v>8</v>
      </c>
      <c r="J140" s="27"/>
      <c r="K140" s="27">
        <v>13</v>
      </c>
      <c r="L140">
        <v>506.375</v>
      </c>
      <c r="M140" s="291"/>
      <c r="N140" s="27"/>
      <c r="O140" s="27"/>
      <c r="P140" s="27"/>
      <c r="Q140" s="27"/>
      <c r="R140" s="58">
        <f t="shared" si="36"/>
        <v>506.375</v>
      </c>
      <c r="S140" s="27"/>
      <c r="T140" s="27"/>
      <c r="U140" s="27"/>
      <c r="V140" s="118"/>
      <c r="W140" s="118"/>
      <c r="X140" s="118"/>
      <c r="Y140" s="118"/>
      <c r="Z140" s="118"/>
      <c r="AA140" s="118"/>
      <c r="AB140" s="118"/>
      <c r="AC140" s="118"/>
    </row>
    <row r="141" spans="2:29" ht="15" customHeight="1">
      <c r="B141" s="27">
        <v>14</v>
      </c>
      <c r="C141">
        <v>3</v>
      </c>
      <c r="E141" s="27"/>
      <c r="F141" s="27"/>
      <c r="G141" s="27"/>
      <c r="H141" s="27"/>
      <c r="I141" s="27">
        <f t="shared" si="37"/>
        <v>3</v>
      </c>
      <c r="J141" s="27"/>
      <c r="K141" s="27">
        <v>14</v>
      </c>
      <c r="L141">
        <v>503.66666666666703</v>
      </c>
      <c r="M141" s="291"/>
      <c r="N141" s="27"/>
      <c r="O141" s="27"/>
      <c r="P141" s="27"/>
      <c r="Q141" s="27"/>
      <c r="R141" s="58">
        <f t="shared" si="36"/>
        <v>503.66666666666703</v>
      </c>
      <c r="S141" s="27"/>
      <c r="T141" s="27"/>
      <c r="U141" s="27"/>
      <c r="V141" s="118"/>
      <c r="W141" s="118"/>
      <c r="X141" s="118"/>
      <c r="Y141" s="118"/>
      <c r="Z141" s="118"/>
      <c r="AA141" s="118"/>
      <c r="AB141" s="118"/>
      <c r="AC141" s="118"/>
    </row>
    <row r="142" spans="2:29" ht="15" customHeight="1">
      <c r="B142" s="27">
        <v>15</v>
      </c>
      <c r="C142">
        <v>3</v>
      </c>
      <c r="E142" s="27"/>
      <c r="F142" s="27"/>
      <c r="G142" s="27"/>
      <c r="H142" s="27"/>
      <c r="I142" s="27">
        <f t="shared" si="37"/>
        <v>3</v>
      </c>
      <c r="J142" s="27"/>
      <c r="K142" s="27">
        <v>15</v>
      </c>
      <c r="L142">
        <v>644.33333333333303</v>
      </c>
      <c r="M142" s="256"/>
      <c r="N142" s="27"/>
      <c r="O142" s="27"/>
      <c r="P142" s="27"/>
      <c r="Q142" s="27"/>
      <c r="R142" s="58">
        <f t="shared" si="36"/>
        <v>644.33333333333303</v>
      </c>
      <c r="S142" s="27"/>
      <c r="T142" s="27"/>
      <c r="U142" s="27"/>
      <c r="V142" s="118"/>
      <c r="W142" s="118"/>
      <c r="X142" s="118"/>
      <c r="Y142" s="118"/>
      <c r="Z142" s="118"/>
      <c r="AA142" s="118"/>
      <c r="AB142" s="118"/>
      <c r="AC142" s="118"/>
    </row>
    <row r="143" spans="2:29" ht="15" customHeight="1">
      <c r="B143" s="27">
        <v>16</v>
      </c>
      <c r="C143" s="342"/>
      <c r="D143" s="256"/>
      <c r="E143" s="27"/>
      <c r="F143" s="27"/>
      <c r="G143" s="27"/>
      <c r="H143" s="27"/>
      <c r="I143" s="27">
        <f>SUM(C143:H143)</f>
        <v>0</v>
      </c>
      <c r="J143" s="27"/>
      <c r="K143" s="27">
        <v>16</v>
      </c>
      <c r="L143"/>
      <c r="M143" s="256"/>
      <c r="N143" s="27"/>
      <c r="O143" s="27"/>
      <c r="P143" s="27"/>
      <c r="Q143" s="27"/>
      <c r="R143" s="58">
        <f t="shared" si="36"/>
        <v>0</v>
      </c>
      <c r="S143" s="27"/>
      <c r="T143" s="27"/>
      <c r="U143" s="27"/>
      <c r="V143" s="118"/>
      <c r="W143" s="118"/>
      <c r="X143" s="118"/>
      <c r="Y143" s="118"/>
      <c r="Z143" s="118"/>
      <c r="AA143" s="118"/>
      <c r="AB143" s="118"/>
      <c r="AC143" s="118"/>
    </row>
    <row r="144" spans="2:29" ht="15" customHeight="1">
      <c r="B144" s="27">
        <v>17</v>
      </c>
      <c r="C144" s="293"/>
      <c r="D144" s="118"/>
      <c r="E144" s="27"/>
      <c r="F144" s="27"/>
      <c r="G144" s="27"/>
      <c r="H144" s="27"/>
      <c r="I144" s="27">
        <f>SUM(C144:H144)</f>
        <v>0</v>
      </c>
      <c r="J144" s="27"/>
      <c r="K144" s="27">
        <v>17</v>
      </c>
      <c r="L144" s="294"/>
      <c r="M144" s="118"/>
      <c r="N144" s="27"/>
      <c r="O144" s="27"/>
      <c r="P144" s="27"/>
      <c r="Q144" s="27"/>
      <c r="R144" s="58">
        <f t="shared" si="36"/>
        <v>0</v>
      </c>
      <c r="S144" s="27"/>
      <c r="T144" s="27"/>
      <c r="U144" s="27"/>
      <c r="V144" s="118"/>
      <c r="W144" s="118"/>
      <c r="X144" s="118"/>
      <c r="Y144" s="118"/>
      <c r="Z144" s="118"/>
      <c r="AA144" s="118"/>
      <c r="AB144" s="118"/>
      <c r="AC144" s="118"/>
    </row>
    <row r="145" spans="2:29" ht="15" customHeight="1">
      <c r="B145" s="27">
        <v>18</v>
      </c>
      <c r="C145" s="118"/>
      <c r="D145" s="118"/>
      <c r="E145" s="27"/>
      <c r="F145" s="27"/>
      <c r="G145" s="27"/>
      <c r="H145" s="27"/>
      <c r="I145" s="27">
        <f>SUM(C145:H145)</f>
        <v>0</v>
      </c>
      <c r="J145" s="27"/>
      <c r="K145" s="27">
        <v>18</v>
      </c>
      <c r="L145" s="118"/>
      <c r="M145" s="118"/>
      <c r="N145" s="27"/>
      <c r="O145" s="27"/>
      <c r="P145" s="27"/>
      <c r="Q145" s="27"/>
      <c r="R145" s="58">
        <f t="shared" si="36"/>
        <v>0</v>
      </c>
      <c r="S145" s="27"/>
      <c r="T145" s="27"/>
      <c r="U145" s="27"/>
      <c r="V145" s="118"/>
      <c r="W145" s="118"/>
      <c r="X145" s="118"/>
      <c r="Y145" s="118"/>
      <c r="Z145" s="118"/>
      <c r="AA145" s="118"/>
      <c r="AB145" s="118"/>
      <c r="AC145" s="118"/>
    </row>
    <row r="146" spans="2:29" ht="15" customHeight="1">
      <c r="B146" s="46"/>
      <c r="C146" s="47"/>
      <c r="D146" s="47"/>
      <c r="E146" s="47"/>
      <c r="F146" s="47"/>
      <c r="G146" s="47"/>
      <c r="H146" s="47"/>
      <c r="I146" s="47"/>
      <c r="J146" s="54"/>
      <c r="K146" s="46"/>
      <c r="L146" s="47"/>
      <c r="M146" s="47"/>
      <c r="N146" s="47"/>
      <c r="O146" s="47"/>
      <c r="P146" s="47"/>
      <c r="Q146" s="47"/>
      <c r="R146" s="304"/>
      <c r="S146" s="27"/>
      <c r="T146" s="27"/>
      <c r="U146" s="27"/>
      <c r="V146" s="118"/>
      <c r="W146" s="118"/>
      <c r="X146" s="118"/>
      <c r="Y146" s="118"/>
      <c r="Z146" s="118"/>
      <c r="AA146" s="118"/>
      <c r="AB146" s="118"/>
      <c r="AC146" s="118"/>
    </row>
    <row r="147" spans="2:29" ht="15" customHeight="1">
      <c r="B147" s="52" t="s">
        <v>7</v>
      </c>
      <c r="C147" s="49">
        <f t="shared" ref="C147:I147" si="38">SUM(C128:C145)</f>
        <v>368</v>
      </c>
      <c r="D147" s="49">
        <f t="shared" si="38"/>
        <v>0</v>
      </c>
      <c r="E147" s="49">
        <f t="shared" si="38"/>
        <v>0</v>
      </c>
      <c r="F147" s="49">
        <f t="shared" si="38"/>
        <v>0</v>
      </c>
      <c r="G147" s="49">
        <f t="shared" si="38"/>
        <v>0</v>
      </c>
      <c r="H147" s="49">
        <f t="shared" si="38"/>
        <v>0</v>
      </c>
      <c r="I147" s="49">
        <f t="shared" si="38"/>
        <v>368</v>
      </c>
      <c r="J147" s="27"/>
      <c r="K147" s="52" t="s">
        <v>7</v>
      </c>
      <c r="L147" s="296">
        <f>(C128*L128+C129*L129+C130*L130+C131*L131+C132*L132+C133*L133+C134*L134+C135*L135+C136*L136+C137*L137+C138*L138+C139*L139+C140*L140+C141*L141+C142*L142+C143*L143+C144*L144+C145*L145)/C147</f>
        <v>432.95108695652164</v>
      </c>
      <c r="M147" s="296"/>
      <c r="N147" s="296"/>
      <c r="O147" s="296"/>
      <c r="P147" s="296"/>
      <c r="Q147" s="296"/>
      <c r="R147" s="305">
        <f>(I128*R128+I129*R129+I130*R130+I131*R131+I132*R132+I133*R133+I134*R134+I135*R135+I136*R136+I137*R137+I138*R138+I139*R139+I140*R140+R141*I141+R142*I142+R143*I143+R144*I144+R145*I145)/I147</f>
        <v>432.95108695652164</v>
      </c>
      <c r="S147" s="27"/>
      <c r="T147" s="27"/>
      <c r="U147" s="27"/>
      <c r="V147" s="118"/>
      <c r="W147" s="118"/>
      <c r="X147" s="118"/>
      <c r="Y147" s="118"/>
      <c r="Z147" s="118"/>
      <c r="AA147" s="118"/>
      <c r="AB147" s="118"/>
      <c r="AC147" s="118"/>
    </row>
    <row r="148" spans="2:29" ht="15" customHeight="1"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58"/>
      <c r="S148" s="27"/>
      <c r="T148" s="27"/>
      <c r="U148" s="27"/>
      <c r="V148" s="118"/>
      <c r="W148" s="118"/>
      <c r="X148" s="118"/>
      <c r="Y148" s="118"/>
      <c r="Z148" s="118"/>
      <c r="AA148" s="118"/>
      <c r="AB148" s="118"/>
      <c r="AC148" s="118"/>
    </row>
    <row r="149" spans="2:29" ht="15" customHeight="1"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58"/>
      <c r="S149" s="27"/>
      <c r="T149" s="27"/>
      <c r="U149" s="27"/>
      <c r="V149" s="118"/>
      <c r="W149" s="118"/>
      <c r="X149" s="118"/>
      <c r="Y149" s="118"/>
      <c r="Z149" s="118"/>
      <c r="AA149" s="118"/>
      <c r="AB149" s="118"/>
      <c r="AC149" s="118"/>
    </row>
    <row r="150" spans="2:29" ht="15" customHeight="1"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58"/>
      <c r="S150" s="27"/>
      <c r="T150" s="27"/>
      <c r="U150" s="27"/>
      <c r="V150" s="118"/>
      <c r="W150" s="118"/>
      <c r="X150" s="118"/>
      <c r="Y150" s="118"/>
      <c r="Z150" s="118"/>
      <c r="AA150" s="118"/>
      <c r="AB150" s="118"/>
      <c r="AC150" s="118"/>
    </row>
    <row r="151" spans="2:29" ht="15" customHeight="1">
      <c r="B151" s="298"/>
      <c r="C151" s="306" t="s">
        <v>37</v>
      </c>
      <c r="D151" s="278"/>
      <c r="E151" s="299" t="s">
        <v>24</v>
      </c>
      <c r="F151" s="301" t="s">
        <v>68</v>
      </c>
      <c r="G151" s="300" t="s">
        <v>25</v>
      </c>
      <c r="H151" s="309">
        <f>S11</f>
        <v>629.5</v>
      </c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118"/>
      <c r="W151" s="118"/>
      <c r="X151" s="118"/>
      <c r="Y151" s="118"/>
      <c r="Z151" s="118"/>
      <c r="AA151" s="118"/>
      <c r="AB151" s="118"/>
      <c r="AC151" s="118"/>
    </row>
    <row r="152" spans="2:29" ht="15" customHeight="1">
      <c r="B152" s="224"/>
      <c r="C152" s="307" t="s">
        <v>57</v>
      </c>
      <c r="D152" s="281">
        <v>4</v>
      </c>
      <c r="E152" s="225"/>
      <c r="F152" s="230"/>
      <c r="G152" s="230"/>
      <c r="H152" s="230"/>
      <c r="I152" s="57"/>
      <c r="K152" s="282"/>
      <c r="L152" s="282"/>
      <c r="M152" s="282"/>
      <c r="N152" s="283"/>
      <c r="O152" s="57"/>
      <c r="P152" s="57"/>
      <c r="Q152" s="57"/>
      <c r="R152" s="57"/>
      <c r="S152" s="27"/>
      <c r="T152" s="27"/>
      <c r="U152" s="27"/>
      <c r="V152" s="118"/>
      <c r="W152" s="118"/>
      <c r="X152" s="118"/>
      <c r="Y152" s="118"/>
      <c r="Z152" s="118"/>
      <c r="AA152" s="118"/>
      <c r="AB152" s="118"/>
      <c r="AC152" s="118"/>
    </row>
    <row r="153" spans="2:29" ht="15" customHeight="1">
      <c r="C153" s="421" t="s">
        <v>38</v>
      </c>
      <c r="D153" s="421"/>
      <c r="E153" s="421"/>
      <c r="F153" s="421"/>
      <c r="G153" s="421"/>
      <c r="H153" s="421"/>
      <c r="L153" s="285" t="s">
        <v>19</v>
      </c>
      <c r="M153" s="285"/>
      <c r="N153" s="285"/>
      <c r="O153" s="285"/>
      <c r="P153" s="285"/>
      <c r="Q153" s="285"/>
      <c r="S153" s="27"/>
      <c r="T153" s="27"/>
      <c r="U153" s="27"/>
      <c r="V153" s="118"/>
      <c r="W153" s="118"/>
      <c r="X153" s="118"/>
      <c r="Y153" s="118"/>
      <c r="Z153" s="118"/>
      <c r="AA153" s="118"/>
      <c r="AB153" s="118"/>
      <c r="AC153" s="118"/>
    </row>
    <row r="154" spans="2:29" ht="15" customHeight="1">
      <c r="B154" s="46" t="s">
        <v>3</v>
      </c>
      <c r="C154" s="233"/>
      <c r="D154" s="233"/>
      <c r="E154" s="310"/>
      <c r="F154" s="47"/>
      <c r="G154" s="47"/>
      <c r="H154" s="47"/>
      <c r="I154" s="46" t="s">
        <v>7</v>
      </c>
      <c r="K154" s="46" t="s">
        <v>3</v>
      </c>
      <c r="L154" s="308"/>
      <c r="M154" s="308"/>
      <c r="N154" s="46"/>
      <c r="O154" s="47"/>
      <c r="P154" s="47"/>
      <c r="Q154" s="47"/>
      <c r="R154" s="46" t="s">
        <v>7</v>
      </c>
      <c r="S154" s="27"/>
      <c r="T154" s="27"/>
      <c r="U154" s="27"/>
      <c r="V154" s="118"/>
      <c r="W154" s="118"/>
      <c r="X154" s="118"/>
      <c r="Y154" s="118"/>
      <c r="Z154" s="118"/>
      <c r="AA154" s="118"/>
      <c r="AB154" s="118"/>
      <c r="AC154" s="118"/>
    </row>
    <row r="155" spans="2:29" ht="15" customHeight="1">
      <c r="B155" s="27">
        <v>1</v>
      </c>
      <c r="C155" s="118"/>
      <c r="D155" s="118"/>
      <c r="E155" s="27"/>
      <c r="F155" s="27"/>
      <c r="G155" s="27"/>
      <c r="H155" s="27"/>
      <c r="I155" s="27">
        <f>SUM(C155:H155)</f>
        <v>0</v>
      </c>
      <c r="J155" s="27"/>
      <c r="K155" s="27">
        <v>1</v>
      </c>
      <c r="L155" s="118"/>
      <c r="M155" s="118"/>
      <c r="N155" s="27"/>
      <c r="O155" s="27"/>
      <c r="P155" s="27"/>
      <c r="Q155" s="27"/>
      <c r="R155" s="58">
        <f t="shared" ref="R155:R172" si="39">IF(I155=0,0,(C155*L155+D155*M155+E155*N155+F155*O155+G155*P155+H155*Q155)/I155)</f>
        <v>0</v>
      </c>
      <c r="S155" s="27"/>
      <c r="T155" s="27"/>
      <c r="U155" s="27"/>
      <c r="V155" s="118"/>
      <c r="W155" s="118"/>
      <c r="X155" s="118"/>
      <c r="Y155" s="118"/>
      <c r="Z155" s="118"/>
      <c r="AA155" s="118"/>
      <c r="AB155" s="118"/>
      <c r="AC155" s="118"/>
    </row>
    <row r="156" spans="2:29" ht="15" customHeight="1">
      <c r="B156" s="27">
        <v>2</v>
      </c>
      <c r="C156" s="118"/>
      <c r="D156" s="118"/>
      <c r="E156" s="27"/>
      <c r="F156" s="27"/>
      <c r="G156" s="27"/>
      <c r="H156" s="27"/>
      <c r="I156" s="27">
        <f>SUM(C156:H156)</f>
        <v>0</v>
      </c>
      <c r="J156" s="27"/>
      <c r="K156" s="27">
        <v>2</v>
      </c>
      <c r="L156" s="118"/>
      <c r="M156" s="118"/>
      <c r="N156" s="27"/>
      <c r="O156" s="27"/>
      <c r="P156" s="27"/>
      <c r="Q156" s="27"/>
      <c r="R156" s="58">
        <f t="shared" si="39"/>
        <v>0</v>
      </c>
      <c r="S156" s="27"/>
      <c r="T156" s="27"/>
      <c r="U156" s="27"/>
      <c r="V156" s="118"/>
      <c r="W156" s="118"/>
      <c r="X156" s="118"/>
      <c r="Y156" s="118"/>
      <c r="Z156" s="118"/>
      <c r="AA156" s="118"/>
      <c r="AB156" s="118"/>
      <c r="AC156" s="118"/>
    </row>
    <row r="157" spans="2:29" ht="15" customHeight="1">
      <c r="B157" s="27">
        <v>3</v>
      </c>
      <c r="C157" s="118"/>
      <c r="D157" s="118"/>
      <c r="E157" s="27"/>
      <c r="F157" s="27"/>
      <c r="G157" s="27"/>
      <c r="H157" s="27"/>
      <c r="I157" s="27">
        <f>SUM(C157:H157)</f>
        <v>0</v>
      </c>
      <c r="J157" s="27"/>
      <c r="K157" s="27">
        <v>3</v>
      </c>
      <c r="L157" s="118"/>
      <c r="M157" s="118"/>
      <c r="N157" s="27"/>
      <c r="O157" s="27"/>
      <c r="P157" s="27"/>
      <c r="Q157" s="27"/>
      <c r="R157" s="58">
        <f t="shared" si="39"/>
        <v>0</v>
      </c>
      <c r="S157" s="27"/>
      <c r="T157" s="27"/>
      <c r="U157" s="27"/>
      <c r="V157" s="118"/>
      <c r="W157" s="118"/>
      <c r="X157" s="118"/>
      <c r="Y157" s="118"/>
      <c r="Z157" s="118"/>
      <c r="AA157" s="118"/>
      <c r="AB157" s="118"/>
      <c r="AC157" s="118"/>
    </row>
    <row r="158" spans="2:29" ht="15" customHeight="1">
      <c r="B158" s="27">
        <v>4</v>
      </c>
      <c r="C158">
        <v>0</v>
      </c>
      <c r="D158" s="118"/>
      <c r="E158" s="27"/>
      <c r="F158" s="27"/>
      <c r="G158" s="27"/>
      <c r="H158" s="27"/>
      <c r="I158" s="27">
        <f t="shared" ref="I158:I169" si="40">SUM(C158:H158)</f>
        <v>0</v>
      </c>
      <c r="J158" s="27"/>
      <c r="K158" s="27">
        <v>4</v>
      </c>
      <c r="L158" s="118"/>
      <c r="M158" s="118"/>
      <c r="N158" s="27"/>
      <c r="O158" s="27"/>
      <c r="P158" s="27"/>
      <c r="Q158" s="27"/>
      <c r="R158" s="58">
        <f t="shared" si="39"/>
        <v>0</v>
      </c>
      <c r="S158" s="27"/>
      <c r="T158" s="27"/>
      <c r="U158" s="27"/>
      <c r="V158" s="118"/>
      <c r="W158" s="118"/>
      <c r="X158" s="118"/>
      <c r="Y158" s="118"/>
      <c r="Z158" s="118"/>
      <c r="AA158" s="118"/>
      <c r="AB158" s="118"/>
      <c r="AC158" s="118"/>
    </row>
    <row r="159" spans="2:29" ht="15" customHeight="1">
      <c r="B159" s="27">
        <v>5</v>
      </c>
      <c r="C159">
        <v>1</v>
      </c>
      <c r="D159" s="293"/>
      <c r="E159" s="27"/>
      <c r="F159" s="27"/>
      <c r="G159" s="27"/>
      <c r="H159" s="27"/>
      <c r="I159" s="27">
        <f t="shared" si="40"/>
        <v>1</v>
      </c>
      <c r="J159" s="27"/>
      <c r="K159" s="27">
        <v>5</v>
      </c>
      <c r="L159">
        <v>422</v>
      </c>
      <c r="M159" s="294"/>
      <c r="N159" s="27"/>
      <c r="O159" s="27"/>
      <c r="P159" s="27"/>
      <c r="Q159" s="27"/>
      <c r="R159" s="58">
        <f t="shared" si="39"/>
        <v>422</v>
      </c>
      <c r="S159" s="27"/>
      <c r="T159" s="27"/>
      <c r="U159" s="27"/>
      <c r="V159" s="118"/>
      <c r="W159" s="118"/>
      <c r="X159" s="118"/>
      <c r="Y159" s="118"/>
      <c r="Z159" s="118"/>
      <c r="AA159" s="118"/>
      <c r="AB159" s="118"/>
      <c r="AC159" s="118"/>
    </row>
    <row r="160" spans="2:29" ht="15" customHeight="1">
      <c r="B160" s="27">
        <v>6</v>
      </c>
      <c r="C160">
        <v>5</v>
      </c>
      <c r="D160" s="293"/>
      <c r="E160" s="27"/>
      <c r="F160" s="27"/>
      <c r="G160" s="27"/>
      <c r="H160" s="27"/>
      <c r="I160" s="27">
        <f t="shared" si="40"/>
        <v>5</v>
      </c>
      <c r="J160" s="27"/>
      <c r="K160" s="27">
        <v>6</v>
      </c>
      <c r="L160">
        <v>410.8</v>
      </c>
      <c r="M160" s="291"/>
      <c r="N160" s="27"/>
      <c r="O160" s="27"/>
      <c r="P160" s="27"/>
      <c r="Q160" s="27"/>
      <c r="R160" s="58">
        <f t="shared" si="39"/>
        <v>410.8</v>
      </c>
      <c r="S160" s="27"/>
      <c r="T160" s="27"/>
      <c r="U160" s="27"/>
      <c r="V160" s="118"/>
      <c r="W160" s="118"/>
      <c r="X160" s="118"/>
      <c r="Y160" s="118"/>
      <c r="Z160" s="118"/>
      <c r="AA160" s="118"/>
      <c r="AB160" s="118"/>
      <c r="AC160" s="118"/>
    </row>
    <row r="161" spans="2:29" ht="15" customHeight="1">
      <c r="B161" s="27">
        <v>7</v>
      </c>
      <c r="C161">
        <v>21</v>
      </c>
      <c r="D161" s="293"/>
      <c r="E161" s="27"/>
      <c r="F161" s="27"/>
      <c r="G161" s="27"/>
      <c r="H161" s="27"/>
      <c r="I161" s="27">
        <f t="shared" si="40"/>
        <v>21</v>
      </c>
      <c r="J161" s="27"/>
      <c r="K161" s="27">
        <v>7</v>
      </c>
      <c r="L161">
        <v>385.52380952380997</v>
      </c>
      <c r="M161" s="291"/>
      <c r="N161" s="27"/>
      <c r="O161" s="27"/>
      <c r="P161" s="27"/>
      <c r="Q161" s="27"/>
      <c r="R161" s="58">
        <f t="shared" si="39"/>
        <v>385.52380952380997</v>
      </c>
      <c r="S161" s="27"/>
      <c r="T161" s="27"/>
      <c r="U161" s="27"/>
      <c r="V161" s="118"/>
      <c r="W161" s="118"/>
      <c r="X161" s="118"/>
      <c r="Y161" s="118"/>
      <c r="Z161" s="118"/>
      <c r="AA161" s="118"/>
      <c r="AB161" s="118"/>
      <c r="AC161" s="118"/>
    </row>
    <row r="162" spans="2:29" ht="15" customHeight="1">
      <c r="B162" s="27">
        <v>8</v>
      </c>
      <c r="C162">
        <v>43</v>
      </c>
      <c r="D162" s="293"/>
      <c r="E162" s="27"/>
      <c r="F162" s="27"/>
      <c r="G162" s="27"/>
      <c r="H162" s="27"/>
      <c r="I162" s="27">
        <f t="shared" si="40"/>
        <v>43</v>
      </c>
      <c r="J162" s="27"/>
      <c r="K162" s="27">
        <v>8</v>
      </c>
      <c r="L162">
        <v>403.20930232558101</v>
      </c>
      <c r="M162" s="291"/>
      <c r="N162" s="27"/>
      <c r="O162" s="27"/>
      <c r="P162" s="27"/>
      <c r="Q162" s="27"/>
      <c r="R162" s="58">
        <f t="shared" si="39"/>
        <v>403.20930232558095</v>
      </c>
      <c r="S162" s="27"/>
      <c r="T162" s="27"/>
      <c r="U162" s="27"/>
      <c r="V162" s="118"/>
      <c r="W162" s="118"/>
      <c r="X162" s="118"/>
      <c r="Y162" s="118"/>
      <c r="Z162" s="118"/>
      <c r="AA162" s="118"/>
      <c r="AB162" s="118"/>
      <c r="AC162" s="118"/>
    </row>
    <row r="163" spans="2:29" ht="15" customHeight="1">
      <c r="B163" s="27">
        <v>9</v>
      </c>
      <c r="C163">
        <v>45</v>
      </c>
      <c r="D163" s="293"/>
      <c r="E163" s="27"/>
      <c r="F163" s="27"/>
      <c r="G163" s="27"/>
      <c r="H163" s="27"/>
      <c r="I163" s="27">
        <f t="shared" si="40"/>
        <v>45</v>
      </c>
      <c r="J163" s="27"/>
      <c r="K163" s="27">
        <v>9</v>
      </c>
      <c r="L163">
        <v>410.62222222222198</v>
      </c>
      <c r="M163" s="291"/>
      <c r="N163" s="27"/>
      <c r="O163" s="27"/>
      <c r="P163" s="27"/>
      <c r="Q163" s="27"/>
      <c r="R163" s="58">
        <f t="shared" si="39"/>
        <v>410.62222222222198</v>
      </c>
      <c r="S163" s="27"/>
      <c r="T163" s="27"/>
      <c r="U163" s="27"/>
      <c r="V163" s="118"/>
      <c r="W163" s="118"/>
      <c r="X163" s="118"/>
      <c r="Y163" s="118"/>
      <c r="Z163" s="118"/>
      <c r="AA163" s="118"/>
      <c r="AB163" s="118"/>
      <c r="AC163" s="118"/>
    </row>
    <row r="164" spans="2:29" ht="15" customHeight="1">
      <c r="B164" s="27">
        <v>10</v>
      </c>
      <c r="C164">
        <v>39</v>
      </c>
      <c r="D164" s="293"/>
      <c r="E164" s="27"/>
      <c r="F164" s="27"/>
      <c r="G164" s="27"/>
      <c r="H164" s="27"/>
      <c r="I164" s="27">
        <f t="shared" si="40"/>
        <v>39</v>
      </c>
      <c r="J164" s="27"/>
      <c r="K164" s="27">
        <v>10</v>
      </c>
      <c r="L164">
        <v>432.07692307692298</v>
      </c>
      <c r="M164" s="291"/>
      <c r="N164" s="27"/>
      <c r="O164" s="27"/>
      <c r="P164" s="27"/>
      <c r="Q164" s="27"/>
      <c r="R164" s="58">
        <f t="shared" si="39"/>
        <v>432.07692307692298</v>
      </c>
      <c r="S164" s="27"/>
      <c r="T164" s="27"/>
      <c r="U164" s="27"/>
      <c r="V164" s="118"/>
      <c r="W164" s="118"/>
      <c r="X164" s="118"/>
      <c r="Y164" s="118"/>
      <c r="Z164" s="118"/>
      <c r="AA164" s="118"/>
      <c r="AB164" s="118"/>
      <c r="AC164" s="118"/>
    </row>
    <row r="165" spans="2:29" ht="15" customHeight="1">
      <c r="B165" s="27">
        <v>11</v>
      </c>
      <c r="C165">
        <v>20</v>
      </c>
      <c r="D165" s="293"/>
      <c r="E165" s="27"/>
      <c r="F165" s="27"/>
      <c r="G165" s="27"/>
      <c r="H165" s="27"/>
      <c r="I165" s="27">
        <f t="shared" si="40"/>
        <v>20</v>
      </c>
      <c r="J165" s="27"/>
      <c r="K165" s="27">
        <v>11</v>
      </c>
      <c r="L165">
        <v>418.8</v>
      </c>
      <c r="M165" s="291"/>
      <c r="N165" s="27"/>
      <c r="O165" s="27"/>
      <c r="P165" s="27"/>
      <c r="Q165" s="27"/>
      <c r="R165" s="58">
        <f t="shared" si="39"/>
        <v>418.8</v>
      </c>
      <c r="S165" s="27"/>
      <c r="T165" s="27"/>
      <c r="U165" s="27"/>
      <c r="V165" s="118"/>
      <c r="W165" s="118"/>
      <c r="X165" s="118"/>
      <c r="Y165" s="118"/>
      <c r="Z165" s="118"/>
      <c r="AA165" s="118"/>
      <c r="AB165" s="118"/>
      <c r="AC165" s="118"/>
    </row>
    <row r="166" spans="2:29" ht="15" customHeight="1">
      <c r="B166" s="27">
        <v>12</v>
      </c>
      <c r="C166">
        <v>4</v>
      </c>
      <c r="D166" s="293"/>
      <c r="E166" s="27"/>
      <c r="F166" s="27"/>
      <c r="G166" s="27"/>
      <c r="H166" s="27"/>
      <c r="I166" s="27">
        <f t="shared" si="40"/>
        <v>4</v>
      </c>
      <c r="J166" s="27"/>
      <c r="K166" s="27">
        <v>12</v>
      </c>
      <c r="L166">
        <v>441.5</v>
      </c>
      <c r="M166" s="291"/>
      <c r="N166" s="27"/>
      <c r="O166" s="27"/>
      <c r="P166" s="27"/>
      <c r="Q166" s="27"/>
      <c r="R166" s="58">
        <f t="shared" si="39"/>
        <v>441.5</v>
      </c>
      <c r="S166" s="27"/>
      <c r="T166" s="27"/>
      <c r="U166" s="27"/>
      <c r="V166" s="118"/>
      <c r="W166" s="118"/>
      <c r="X166" s="118"/>
      <c r="Y166" s="118"/>
      <c r="Z166" s="118"/>
      <c r="AA166" s="118"/>
      <c r="AB166" s="118"/>
      <c r="AC166" s="118"/>
    </row>
    <row r="167" spans="2:29" ht="15" customHeight="1">
      <c r="B167" s="27">
        <v>13</v>
      </c>
      <c r="C167">
        <v>0</v>
      </c>
      <c r="D167" s="293"/>
      <c r="E167" s="27"/>
      <c r="F167" s="27"/>
      <c r="G167" s="27"/>
      <c r="H167" s="27"/>
      <c r="I167" s="27">
        <f t="shared" si="40"/>
        <v>0</v>
      </c>
      <c r="J167" s="27"/>
      <c r="K167" s="27">
        <v>13</v>
      </c>
      <c r="L167"/>
      <c r="M167" s="291"/>
      <c r="N167" s="27"/>
      <c r="O167" s="27"/>
      <c r="P167" s="27"/>
      <c r="Q167" s="27"/>
      <c r="R167" s="58">
        <f t="shared" si="39"/>
        <v>0</v>
      </c>
      <c r="S167" s="27"/>
      <c r="T167" s="27"/>
      <c r="U167" s="27"/>
      <c r="V167" s="118"/>
      <c r="W167" s="118"/>
      <c r="X167" s="118"/>
      <c r="Y167" s="118"/>
      <c r="Z167" s="118"/>
      <c r="AA167" s="118"/>
      <c r="AB167" s="118"/>
      <c r="AC167" s="118"/>
    </row>
    <row r="168" spans="2:29" ht="15" customHeight="1">
      <c r="B168" s="27">
        <v>14</v>
      </c>
      <c r="C168">
        <v>0</v>
      </c>
      <c r="D168" s="293"/>
      <c r="E168" s="27"/>
      <c r="F168" s="27"/>
      <c r="G168" s="27"/>
      <c r="H168" s="27"/>
      <c r="I168" s="27">
        <f t="shared" si="40"/>
        <v>0</v>
      </c>
      <c r="J168" s="27"/>
      <c r="K168" s="27">
        <v>14</v>
      </c>
      <c r="L168"/>
      <c r="M168" s="291"/>
      <c r="N168" s="27"/>
      <c r="O168" s="27"/>
      <c r="P168" s="27"/>
      <c r="Q168" s="27"/>
      <c r="R168" s="58">
        <f t="shared" si="39"/>
        <v>0</v>
      </c>
      <c r="S168" s="27"/>
      <c r="T168" s="27"/>
      <c r="U168" s="27"/>
      <c r="V168" s="118"/>
      <c r="W168" s="118"/>
      <c r="X168" s="118"/>
      <c r="Y168" s="118"/>
      <c r="Z168" s="118"/>
      <c r="AA168" s="118"/>
      <c r="AB168" s="118"/>
      <c r="AC168" s="118"/>
    </row>
    <row r="169" spans="2:29" ht="15" customHeight="1">
      <c r="B169" s="27">
        <v>15</v>
      </c>
      <c r="C169">
        <v>0</v>
      </c>
      <c r="D169" s="256"/>
      <c r="E169" s="27"/>
      <c r="F169" s="27"/>
      <c r="G169" s="27"/>
      <c r="H169" s="27"/>
      <c r="I169" s="27">
        <f t="shared" si="40"/>
        <v>0</v>
      </c>
      <c r="J169" s="27"/>
      <c r="K169" s="27">
        <v>15</v>
      </c>
      <c r="L169"/>
      <c r="M169" s="256"/>
      <c r="N169" s="27"/>
      <c r="O169" s="27"/>
      <c r="P169" s="27"/>
      <c r="Q169" s="27"/>
      <c r="R169" s="58">
        <f t="shared" si="39"/>
        <v>0</v>
      </c>
      <c r="S169" s="27"/>
      <c r="T169" s="27"/>
      <c r="U169" s="27"/>
      <c r="V169" s="118"/>
      <c r="W169" s="118"/>
      <c r="X169" s="118"/>
      <c r="Y169" s="118"/>
      <c r="Z169" s="118"/>
      <c r="AA169" s="118"/>
      <c r="AB169" s="118"/>
      <c r="AC169" s="118"/>
    </row>
    <row r="170" spans="2:29" ht="15" customHeight="1">
      <c r="B170" s="27">
        <v>16</v>
      </c>
      <c r="C170" s="342"/>
      <c r="D170" s="256"/>
      <c r="E170" s="27"/>
      <c r="F170" s="27"/>
      <c r="G170" s="27"/>
      <c r="H170" s="27"/>
      <c r="I170" s="27">
        <f>SUM(C170:H170)</f>
        <v>0</v>
      </c>
      <c r="J170" s="27"/>
      <c r="K170" s="27">
        <v>16</v>
      </c>
      <c r="L170"/>
      <c r="M170" s="256"/>
      <c r="N170" s="27"/>
      <c r="O170" s="27"/>
      <c r="P170" s="27"/>
      <c r="Q170" s="27"/>
      <c r="R170" s="58">
        <f t="shared" si="39"/>
        <v>0</v>
      </c>
      <c r="S170" s="27"/>
      <c r="T170" s="27"/>
      <c r="U170" s="27"/>
      <c r="V170" s="118"/>
      <c r="W170" s="118"/>
      <c r="X170" s="118"/>
      <c r="Y170" s="118"/>
      <c r="Z170" s="118"/>
      <c r="AA170" s="118"/>
      <c r="AB170" s="118"/>
      <c r="AC170" s="118"/>
    </row>
    <row r="171" spans="2:29" ht="15" customHeight="1">
      <c r="B171" s="27">
        <v>17</v>
      </c>
      <c r="C171" s="293"/>
      <c r="D171" s="118"/>
      <c r="E171" s="27"/>
      <c r="F171" s="27"/>
      <c r="G171" s="27"/>
      <c r="H171" s="27"/>
      <c r="I171" s="27">
        <f>SUM(C171:H171)</f>
        <v>0</v>
      </c>
      <c r="J171" s="27"/>
      <c r="K171" s="27">
        <v>17</v>
      </c>
      <c r="L171" s="294"/>
      <c r="M171" s="118"/>
      <c r="N171" s="27"/>
      <c r="O171" s="27"/>
      <c r="P171" s="27"/>
      <c r="Q171" s="27"/>
      <c r="R171" s="58">
        <f t="shared" si="39"/>
        <v>0</v>
      </c>
      <c r="S171" s="27"/>
      <c r="T171" s="27"/>
      <c r="U171" s="27"/>
      <c r="V171" s="118"/>
      <c r="W171" s="118"/>
      <c r="X171" s="118"/>
      <c r="Y171" s="118"/>
      <c r="Z171" s="118"/>
      <c r="AA171" s="118"/>
      <c r="AB171" s="118"/>
      <c r="AC171" s="118"/>
    </row>
    <row r="172" spans="2:29" ht="15" customHeight="1">
      <c r="B172" s="27">
        <v>18</v>
      </c>
      <c r="C172" s="118"/>
      <c r="D172" s="118"/>
      <c r="E172" s="27"/>
      <c r="F172" s="27"/>
      <c r="G172" s="27"/>
      <c r="H172" s="27"/>
      <c r="I172" s="27">
        <f>SUM(C172:H172)</f>
        <v>0</v>
      </c>
      <c r="J172" s="27"/>
      <c r="K172" s="27">
        <v>18</v>
      </c>
      <c r="L172" s="118"/>
      <c r="M172" s="118"/>
      <c r="N172" s="27"/>
      <c r="O172" s="27"/>
      <c r="P172" s="27"/>
      <c r="Q172" s="27"/>
      <c r="R172" s="58">
        <f t="shared" si="39"/>
        <v>0</v>
      </c>
      <c r="S172" s="27"/>
      <c r="T172" s="27"/>
      <c r="U172" s="27"/>
      <c r="V172" s="118"/>
      <c r="W172" s="118"/>
      <c r="X172" s="118"/>
      <c r="Y172" s="118"/>
      <c r="Z172" s="118"/>
      <c r="AA172" s="118"/>
      <c r="AB172" s="118"/>
      <c r="AC172" s="118"/>
    </row>
    <row r="173" spans="2:29" ht="15" customHeight="1">
      <c r="B173" s="46"/>
      <c r="C173" s="47"/>
      <c r="D173" s="47"/>
      <c r="E173" s="47"/>
      <c r="F173" s="47"/>
      <c r="G173" s="47"/>
      <c r="H173" s="47"/>
      <c r="I173" s="47"/>
      <c r="J173" s="54"/>
      <c r="K173" s="46"/>
      <c r="L173" s="47"/>
      <c r="M173" s="47"/>
      <c r="N173" s="47"/>
      <c r="O173" s="47"/>
      <c r="P173" s="47"/>
      <c r="Q173" s="47"/>
      <c r="R173" s="304"/>
      <c r="S173" s="27"/>
      <c r="T173" s="27"/>
      <c r="U173" s="27"/>
      <c r="V173" s="118"/>
      <c r="W173" s="118"/>
      <c r="X173" s="118"/>
      <c r="Y173" s="118"/>
      <c r="Z173" s="118"/>
      <c r="AA173" s="118"/>
      <c r="AB173" s="118"/>
      <c r="AC173" s="118"/>
    </row>
    <row r="174" spans="2:29" ht="15" customHeight="1">
      <c r="B174" s="52" t="s">
        <v>7</v>
      </c>
      <c r="C174" s="49">
        <f t="shared" ref="C174:I174" si="41">SUM(C155:C172)</f>
        <v>178</v>
      </c>
      <c r="D174" s="49">
        <f t="shared" si="41"/>
        <v>0</v>
      </c>
      <c r="E174" s="49">
        <f t="shared" si="41"/>
        <v>0</v>
      </c>
      <c r="F174" s="49">
        <f t="shared" si="41"/>
        <v>0</v>
      </c>
      <c r="G174" s="49">
        <f t="shared" si="41"/>
        <v>0</v>
      </c>
      <c r="H174" s="49">
        <f t="shared" si="41"/>
        <v>0</v>
      </c>
      <c r="I174" s="49">
        <f t="shared" si="41"/>
        <v>178</v>
      </c>
      <c r="J174" s="27"/>
      <c r="K174" s="52" t="s">
        <v>7</v>
      </c>
      <c r="L174" s="296">
        <f>(C155*L155+C156*L156+C157*L157+C158*L158+C159*L159+C160*L160+C161*L161+C162*L162+C163*L163+C164*L164+C165*L165+C166*L166+C167*L167+C168*L168+C169*L169+C170*L170+C171*L171+C172*L172)/C174</f>
        <v>412.25280898876395</v>
      </c>
      <c r="M174" s="296"/>
      <c r="N174" s="296"/>
      <c r="O174" s="296"/>
      <c r="P174" s="296"/>
      <c r="Q174" s="296"/>
      <c r="R174" s="305">
        <f>(I155*R155+I156*R156+I157*R157+I158*R158+I159*R159+I160*R160+I161*R161+I162*R162+I163*R163+I164*R164+I165*R165+I166*R166+I167*R167+R168*I168+R169*I169+R170*I170+R171*I171+R172*I172)/I174</f>
        <v>412.25280898876395</v>
      </c>
      <c r="S174" s="27"/>
      <c r="T174" s="27"/>
      <c r="U174" s="27"/>
      <c r="V174" s="118"/>
      <c r="W174" s="118"/>
      <c r="X174" s="118"/>
      <c r="Y174" s="118"/>
      <c r="Z174" s="118"/>
      <c r="AA174" s="118"/>
      <c r="AB174" s="118"/>
      <c r="AC174" s="118"/>
    </row>
    <row r="175" spans="2:29" ht="15" customHeight="1"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58"/>
      <c r="S175" s="27"/>
      <c r="T175" s="27"/>
      <c r="U175" s="27"/>
      <c r="V175" s="118"/>
      <c r="W175" s="118"/>
      <c r="X175" s="118"/>
      <c r="Y175" s="118"/>
      <c r="Z175" s="118"/>
      <c r="AA175" s="118"/>
      <c r="AB175" s="118"/>
      <c r="AC175" s="118"/>
    </row>
    <row r="176" spans="2:29" ht="15" customHeight="1"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58"/>
      <c r="S176" s="27"/>
      <c r="T176" s="27"/>
      <c r="U176" s="27"/>
      <c r="V176" s="118"/>
      <c r="W176" s="118"/>
      <c r="X176" s="118"/>
      <c r="Y176" s="118"/>
      <c r="Z176" s="118"/>
      <c r="AA176" s="118"/>
      <c r="AB176" s="118"/>
      <c r="AC176" s="118"/>
    </row>
    <row r="177" spans="2:29" ht="15" customHeight="1">
      <c r="B177" s="27"/>
      <c r="C177" s="27"/>
      <c r="D177" s="27"/>
      <c r="E177" s="27"/>
      <c r="F177" s="27"/>
      <c r="G177" s="27"/>
      <c r="H177" s="27"/>
      <c r="I177" s="27"/>
      <c r="J177" s="27"/>
      <c r="K177" s="41"/>
      <c r="L177" s="41"/>
      <c r="M177" s="41"/>
      <c r="N177" s="41"/>
      <c r="O177" s="41"/>
      <c r="P177" s="41"/>
      <c r="Q177" s="41"/>
      <c r="R177" s="58"/>
      <c r="S177" s="27"/>
      <c r="T177" s="27"/>
      <c r="U177" s="27"/>
      <c r="V177" s="118"/>
      <c r="W177" s="118"/>
      <c r="X177" s="118"/>
      <c r="Y177" s="118"/>
      <c r="Z177" s="118"/>
      <c r="AA177" s="118"/>
      <c r="AB177" s="118"/>
      <c r="AC177" s="118"/>
    </row>
    <row r="178" spans="2:29" ht="15" customHeight="1">
      <c r="B178" s="298"/>
      <c r="C178" s="306" t="s">
        <v>37</v>
      </c>
      <c r="D178" s="278"/>
      <c r="E178" s="299" t="s">
        <v>24</v>
      </c>
      <c r="F178" s="301" t="s">
        <v>99</v>
      </c>
      <c r="G178" s="300" t="s">
        <v>25</v>
      </c>
      <c r="H178" s="309" t="str">
        <f>S43</f>
        <v>Weight</v>
      </c>
      <c r="I178" s="27"/>
      <c r="J178" s="27"/>
      <c r="K178" s="27"/>
      <c r="L178" s="27"/>
      <c r="M178" s="27"/>
      <c r="N178" s="27"/>
      <c r="O178" s="27"/>
      <c r="P178" s="27"/>
      <c r="Q178" s="27"/>
      <c r="R178" s="27"/>
    </row>
    <row r="179" spans="2:29" ht="15" customHeight="1">
      <c r="B179" s="224"/>
      <c r="C179" s="307" t="s">
        <v>57</v>
      </c>
      <c r="D179" s="419" t="s">
        <v>122</v>
      </c>
      <c r="E179" s="225"/>
      <c r="F179" s="230"/>
      <c r="G179" s="230"/>
      <c r="H179" s="230"/>
      <c r="I179" s="57"/>
      <c r="K179" s="282"/>
      <c r="L179" s="282"/>
      <c r="M179" s="282"/>
      <c r="N179" s="283"/>
      <c r="O179" s="57"/>
      <c r="P179" s="57"/>
      <c r="Q179" s="57"/>
      <c r="R179" s="57"/>
    </row>
    <row r="180" spans="2:29" ht="15" customHeight="1">
      <c r="C180" s="421" t="s">
        <v>38</v>
      </c>
      <c r="D180" s="421"/>
      <c r="E180" s="421"/>
      <c r="F180" s="421"/>
      <c r="G180" s="421"/>
      <c r="H180" s="421"/>
      <c r="L180" s="285" t="s">
        <v>19</v>
      </c>
      <c r="M180" s="285"/>
      <c r="N180" s="285"/>
      <c r="O180" s="285"/>
      <c r="P180" s="285"/>
      <c r="Q180" s="285"/>
    </row>
    <row r="181" spans="2:29" ht="15" customHeight="1">
      <c r="B181" s="46" t="s">
        <v>3</v>
      </c>
      <c r="C181" s="233"/>
      <c r="D181" s="233"/>
      <c r="E181" s="310"/>
      <c r="F181" s="47"/>
      <c r="G181" s="47"/>
      <c r="H181" s="47"/>
      <c r="I181" s="46" t="s">
        <v>7</v>
      </c>
      <c r="K181" s="46" t="s">
        <v>3</v>
      </c>
      <c r="L181" s="308"/>
      <c r="M181" s="308"/>
      <c r="N181" s="46"/>
      <c r="O181" s="47"/>
      <c r="P181" s="47"/>
      <c r="Q181" s="47"/>
      <c r="R181" s="46" t="s">
        <v>7</v>
      </c>
    </row>
    <row r="182" spans="2:29" ht="15" customHeight="1">
      <c r="B182" s="27">
        <v>1</v>
      </c>
      <c r="C182" s="118"/>
      <c r="D182" s="118"/>
      <c r="E182" s="27"/>
      <c r="F182" s="27"/>
      <c r="G182" s="27"/>
      <c r="H182" s="27"/>
      <c r="I182" s="27">
        <f>SUM(C182:H182)</f>
        <v>0</v>
      </c>
      <c r="J182" s="27"/>
      <c r="K182" s="27">
        <v>1</v>
      </c>
      <c r="L182" s="118"/>
      <c r="M182" s="118"/>
      <c r="N182" s="27"/>
      <c r="O182" s="27"/>
      <c r="P182" s="27"/>
      <c r="Q182" s="27"/>
      <c r="R182" s="58">
        <f t="shared" ref="R182:R199" si="42">IF(I182=0,0,(C182*L182+D182*M182+E182*N182+F182*O182+G182*P182+H182*Q182)/I182)</f>
        <v>0</v>
      </c>
    </row>
    <row r="183" spans="2:29" ht="15" customHeight="1">
      <c r="B183" s="27">
        <v>2</v>
      </c>
      <c r="C183" s="118"/>
      <c r="D183" s="118"/>
      <c r="E183" s="27"/>
      <c r="F183" s="27"/>
      <c r="G183" s="27"/>
      <c r="H183" s="27"/>
      <c r="I183" s="27">
        <f>SUM(C183:H183)</f>
        <v>0</v>
      </c>
      <c r="J183" s="27"/>
      <c r="K183" s="27">
        <v>2</v>
      </c>
      <c r="L183" s="118"/>
      <c r="M183" s="118"/>
      <c r="N183" s="27"/>
      <c r="O183" s="27"/>
      <c r="P183" s="27"/>
      <c r="Q183" s="27"/>
      <c r="R183" s="58">
        <f t="shared" si="42"/>
        <v>0</v>
      </c>
    </row>
    <row r="184" spans="2:29" ht="15" customHeight="1">
      <c r="B184" s="27">
        <v>3</v>
      </c>
      <c r="C184" s="118"/>
      <c r="D184" s="118"/>
      <c r="E184" s="27"/>
      <c r="F184" s="27"/>
      <c r="G184" s="27"/>
      <c r="H184" s="27"/>
      <c r="I184" s="27">
        <f>SUM(C184:H184)</f>
        <v>0</v>
      </c>
      <c r="J184" s="27"/>
      <c r="K184" s="27">
        <v>3</v>
      </c>
      <c r="L184" s="118"/>
      <c r="M184" s="118"/>
      <c r="N184" s="27"/>
      <c r="O184" s="27"/>
      <c r="P184" s="27"/>
      <c r="Q184" s="27"/>
      <c r="R184" s="58">
        <f t="shared" si="42"/>
        <v>0</v>
      </c>
    </row>
    <row r="185" spans="2:29" ht="15" customHeight="1">
      <c r="B185" s="27">
        <v>4</v>
      </c>
      <c r="C185"/>
      <c r="D185" s="118"/>
      <c r="E185" s="27"/>
      <c r="F185" s="27"/>
      <c r="G185" s="27"/>
      <c r="H185" s="27"/>
      <c r="I185" s="27">
        <f t="shared" ref="I185:I196" si="43">SUM(C185:H185)</f>
        <v>0</v>
      </c>
      <c r="J185" s="27"/>
      <c r="K185" s="27">
        <v>4</v>
      </c>
      <c r="L185" s="118">
        <f>AVERAGE(L158,L131,L104,L77)</f>
        <v>178</v>
      </c>
      <c r="M185" s="118"/>
      <c r="N185" s="27"/>
      <c r="O185" s="27"/>
      <c r="P185" s="27"/>
      <c r="Q185" s="27"/>
      <c r="R185" s="58">
        <f t="shared" si="42"/>
        <v>0</v>
      </c>
    </row>
    <row r="186" spans="2:29" ht="15" customHeight="1">
      <c r="B186" s="27">
        <v>5</v>
      </c>
      <c r="C186"/>
      <c r="D186" s="293"/>
      <c r="E186" s="27"/>
      <c r="F186" s="27"/>
      <c r="G186" s="27"/>
      <c r="H186" s="27"/>
      <c r="I186" s="27">
        <f t="shared" si="43"/>
        <v>0</v>
      </c>
      <c r="J186" s="27"/>
      <c r="K186" s="27">
        <v>5</v>
      </c>
      <c r="L186" s="118">
        <f t="shared" ref="L186:L192" si="44">AVERAGE(L159,L132,L105,L78)</f>
        <v>388.25</v>
      </c>
      <c r="M186" s="294"/>
      <c r="N186" s="27"/>
      <c r="O186" s="27"/>
      <c r="P186" s="27"/>
      <c r="Q186" s="27"/>
      <c r="R186" s="58">
        <f t="shared" si="42"/>
        <v>0</v>
      </c>
      <c r="S186" s="27"/>
      <c r="T186" s="27"/>
      <c r="U186" s="27"/>
      <c r="V186" s="118"/>
      <c r="W186" s="118"/>
      <c r="X186" s="118"/>
      <c r="Y186" s="118"/>
      <c r="Z186" s="118"/>
      <c r="AA186" s="118"/>
      <c r="AB186" s="118"/>
      <c r="AC186" s="118"/>
    </row>
    <row r="187" spans="2:29" ht="15" customHeight="1">
      <c r="B187" s="27">
        <v>6</v>
      </c>
      <c r="C187"/>
      <c r="D187" s="293"/>
      <c r="E187" s="27"/>
      <c r="F187" s="27"/>
      <c r="G187" s="27"/>
      <c r="H187" s="27"/>
      <c r="I187" s="27">
        <f t="shared" si="43"/>
        <v>0</v>
      </c>
      <c r="J187" s="27"/>
      <c r="K187" s="27">
        <v>6</v>
      </c>
      <c r="L187" s="118">
        <f t="shared" si="44"/>
        <v>399.17976190476173</v>
      </c>
      <c r="M187" s="291"/>
      <c r="N187" s="27"/>
      <c r="O187" s="27"/>
      <c r="P187" s="27"/>
      <c r="Q187" s="27"/>
      <c r="R187" s="58">
        <f t="shared" si="42"/>
        <v>0</v>
      </c>
      <c r="S187" s="27"/>
      <c r="T187" s="27"/>
      <c r="U187" s="27"/>
      <c r="V187" s="118"/>
      <c r="W187" s="118"/>
      <c r="X187" s="118"/>
      <c r="Y187" s="118"/>
      <c r="Z187" s="118"/>
      <c r="AA187" s="118"/>
      <c r="AB187" s="118"/>
      <c r="AC187" s="118"/>
    </row>
    <row r="188" spans="2:29" ht="15" customHeight="1">
      <c r="B188" s="27">
        <v>7</v>
      </c>
      <c r="C188"/>
      <c r="D188" s="293"/>
      <c r="E188" s="27"/>
      <c r="F188" s="27"/>
      <c r="G188" s="27"/>
      <c r="H188" s="27"/>
      <c r="I188" s="27">
        <f t="shared" si="43"/>
        <v>0</v>
      </c>
      <c r="J188" s="27"/>
      <c r="K188" s="27">
        <v>7</v>
      </c>
      <c r="L188" s="118">
        <f t="shared" si="44"/>
        <v>402.95998581118499</v>
      </c>
      <c r="M188" s="291"/>
      <c r="N188" s="27"/>
      <c r="O188" s="27"/>
      <c r="P188" s="27"/>
      <c r="Q188" s="27"/>
      <c r="R188" s="58">
        <f t="shared" si="42"/>
        <v>0</v>
      </c>
    </row>
    <row r="189" spans="2:29" ht="15" customHeight="1">
      <c r="B189" s="27">
        <v>8</v>
      </c>
      <c r="C189"/>
      <c r="D189" s="293"/>
      <c r="E189" s="27"/>
      <c r="F189" s="27"/>
      <c r="G189" s="27"/>
      <c r="H189" s="27"/>
      <c r="I189" s="27">
        <f t="shared" si="43"/>
        <v>0</v>
      </c>
      <c r="J189" s="27"/>
      <c r="K189" s="27">
        <v>8</v>
      </c>
      <c r="L189" s="118">
        <f t="shared" si="44"/>
        <v>416.36162243227523</v>
      </c>
      <c r="M189" s="291"/>
      <c r="N189" s="27"/>
      <c r="O189" s="27"/>
      <c r="P189" s="27"/>
      <c r="Q189" s="27"/>
      <c r="R189" s="58">
        <f t="shared" si="42"/>
        <v>0</v>
      </c>
      <c r="S189" s="27"/>
      <c r="T189" s="27"/>
      <c r="U189" s="27"/>
      <c r="V189" s="118"/>
      <c r="W189" s="118"/>
      <c r="X189" s="118"/>
      <c r="Y189" s="118"/>
      <c r="Z189" s="118"/>
      <c r="AA189" s="118"/>
      <c r="AB189" s="118"/>
      <c r="AC189" s="118"/>
    </row>
    <row r="190" spans="2:29" ht="15" customHeight="1">
      <c r="B190" s="27">
        <v>9</v>
      </c>
      <c r="C190"/>
      <c r="D190" s="293"/>
      <c r="E190" s="27"/>
      <c r="F190" s="27"/>
      <c r="G190" s="27"/>
      <c r="H190" s="27"/>
      <c r="I190" s="27">
        <f t="shared" si="43"/>
        <v>0</v>
      </c>
      <c r="J190" s="27"/>
      <c r="K190" s="27">
        <v>9</v>
      </c>
      <c r="L190" s="118">
        <f t="shared" si="44"/>
        <v>433.39131957644423</v>
      </c>
      <c r="M190" s="291"/>
      <c r="N190" s="27"/>
      <c r="O190" s="27"/>
      <c r="P190" s="27"/>
      <c r="Q190" s="27"/>
      <c r="R190" s="58">
        <f t="shared" si="42"/>
        <v>0</v>
      </c>
      <c r="S190" s="27"/>
      <c r="T190" s="27"/>
      <c r="U190" s="27"/>
      <c r="V190" s="118"/>
      <c r="W190" s="118"/>
      <c r="X190" s="118"/>
      <c r="Y190" s="118"/>
      <c r="Z190" s="118"/>
      <c r="AA190" s="118"/>
      <c r="AB190" s="118"/>
      <c r="AC190" s="118"/>
    </row>
    <row r="191" spans="2:29" ht="15" customHeight="1">
      <c r="B191" s="27">
        <v>10</v>
      </c>
      <c r="C191"/>
      <c r="D191" s="293"/>
      <c r="E191" s="27"/>
      <c r="F191" s="27"/>
      <c r="G191" s="27"/>
      <c r="H191" s="27"/>
      <c r="I191" s="27">
        <f t="shared" si="43"/>
        <v>0</v>
      </c>
      <c r="J191" s="27"/>
      <c r="K191" s="27">
        <v>10</v>
      </c>
      <c r="L191" s="118">
        <f t="shared" si="44"/>
        <v>451.77702615264229</v>
      </c>
      <c r="M191" s="291"/>
      <c r="N191" s="27"/>
      <c r="O191" s="27"/>
      <c r="P191" s="27"/>
      <c r="Q191" s="27"/>
      <c r="R191" s="58">
        <f t="shared" si="42"/>
        <v>0</v>
      </c>
      <c r="S191" s="27"/>
      <c r="T191" s="27"/>
      <c r="U191" s="27"/>
      <c r="V191" s="118"/>
      <c r="W191" s="118"/>
      <c r="X191" s="118"/>
      <c r="Y191" s="118"/>
      <c r="Z191" s="118"/>
      <c r="AA191" s="118"/>
      <c r="AB191" s="118"/>
      <c r="AC191" s="118"/>
    </row>
    <row r="192" spans="2:29" ht="15" customHeight="1">
      <c r="B192" s="27">
        <v>11</v>
      </c>
      <c r="C192"/>
      <c r="D192" s="293"/>
      <c r="E192" s="27"/>
      <c r="F192" s="27"/>
      <c r="G192" s="27"/>
      <c r="H192" s="27"/>
      <c r="I192" s="27">
        <f t="shared" si="43"/>
        <v>0</v>
      </c>
      <c r="J192" s="27"/>
      <c r="K192" s="27">
        <v>11</v>
      </c>
      <c r="L192" s="118">
        <f t="shared" si="44"/>
        <v>457.48183962264147</v>
      </c>
      <c r="M192" s="291"/>
      <c r="N192" s="27"/>
      <c r="O192" s="27"/>
      <c r="P192" s="27"/>
      <c r="Q192" s="27"/>
      <c r="R192" s="58">
        <f t="shared" si="42"/>
        <v>0</v>
      </c>
      <c r="S192" s="27"/>
      <c r="T192" s="27"/>
      <c r="U192" s="27"/>
      <c r="V192" s="118"/>
      <c r="W192" s="118"/>
      <c r="X192" s="118"/>
      <c r="Y192" s="118"/>
      <c r="Z192" s="118"/>
      <c r="AA192" s="118"/>
      <c r="AB192" s="118"/>
      <c r="AC192" s="118"/>
    </row>
    <row r="193" spans="2:29" ht="15" customHeight="1">
      <c r="B193" s="27">
        <v>12</v>
      </c>
      <c r="C193"/>
      <c r="D193" s="293"/>
      <c r="E193" s="27"/>
      <c r="F193" s="27"/>
      <c r="G193" s="27"/>
      <c r="H193" s="27"/>
      <c r="I193" s="27">
        <f t="shared" si="43"/>
        <v>0</v>
      </c>
      <c r="J193" s="27"/>
      <c r="K193" s="27" t="s">
        <v>123</v>
      </c>
      <c r="L193" s="118">
        <f>(((L85*C85+L86*C86+L87*C87+L88*C88)/SUM(C85:C88))+L112+((L139*C139+L140*C140+L141*C141+L142*C142)/SUM(C139:C142))+L166)/4</f>
        <v>465.75138888888898</v>
      </c>
      <c r="M193" s="291"/>
      <c r="N193" s="27"/>
      <c r="O193" s="27"/>
      <c r="P193" s="27"/>
      <c r="Q193" s="27"/>
      <c r="R193" s="58">
        <f t="shared" si="42"/>
        <v>0</v>
      </c>
      <c r="S193" s="27"/>
      <c r="T193" s="27"/>
      <c r="U193" s="27"/>
      <c r="V193" s="118"/>
      <c r="W193" s="118"/>
      <c r="X193" s="118"/>
      <c r="Y193" s="118"/>
      <c r="Z193" s="118"/>
      <c r="AA193" s="118"/>
      <c r="AB193" s="118"/>
      <c r="AC193" s="118"/>
    </row>
    <row r="194" spans="2:29" ht="15" customHeight="1">
      <c r="B194" s="27">
        <v>13</v>
      </c>
      <c r="C194"/>
      <c r="D194" s="293"/>
      <c r="E194" s="27"/>
      <c r="F194" s="27"/>
      <c r="G194" s="27"/>
      <c r="H194" s="27"/>
      <c r="I194" s="27">
        <f t="shared" si="43"/>
        <v>0</v>
      </c>
      <c r="J194" s="27"/>
      <c r="K194" s="27">
        <v>13</v>
      </c>
      <c r="L194"/>
      <c r="M194" s="291"/>
      <c r="N194" s="27"/>
      <c r="O194" s="27"/>
      <c r="P194" s="27"/>
      <c r="Q194" s="27"/>
      <c r="R194" s="58">
        <f t="shared" si="42"/>
        <v>0</v>
      </c>
      <c r="S194" s="27"/>
      <c r="T194" s="27"/>
      <c r="U194" s="27"/>
      <c r="V194" s="118"/>
      <c r="W194" s="118"/>
      <c r="X194" s="118"/>
      <c r="Y194" s="118"/>
      <c r="Z194" s="118"/>
      <c r="AA194" s="118"/>
      <c r="AB194" s="118"/>
      <c r="AC194" s="118"/>
    </row>
    <row r="195" spans="2:29" ht="15" customHeight="1">
      <c r="B195" s="27">
        <v>14</v>
      </c>
      <c r="C195"/>
      <c r="D195" s="293"/>
      <c r="E195" s="27"/>
      <c r="F195" s="27"/>
      <c r="G195" s="27"/>
      <c r="H195" s="27"/>
      <c r="I195" s="27">
        <f t="shared" si="43"/>
        <v>0</v>
      </c>
      <c r="J195" s="27"/>
      <c r="K195" s="27">
        <v>14</v>
      </c>
      <c r="L195"/>
      <c r="M195" s="291"/>
      <c r="N195" s="27"/>
      <c r="O195" s="27"/>
      <c r="P195" s="27"/>
      <c r="Q195" s="27"/>
      <c r="R195" s="58">
        <f t="shared" si="42"/>
        <v>0</v>
      </c>
      <c r="S195" s="27"/>
      <c r="T195" s="27"/>
      <c r="U195" s="27"/>
      <c r="V195" s="118"/>
      <c r="W195" s="118"/>
      <c r="X195" s="118"/>
      <c r="Y195" s="118"/>
      <c r="Z195" s="118"/>
      <c r="AA195" s="118"/>
      <c r="AB195" s="118"/>
      <c r="AC195" s="118"/>
    </row>
    <row r="196" spans="2:29" ht="15" customHeight="1">
      <c r="B196" s="27">
        <v>15</v>
      </c>
      <c r="C196"/>
      <c r="D196" s="256"/>
      <c r="E196" s="27"/>
      <c r="F196" s="27"/>
      <c r="G196" s="27"/>
      <c r="H196" s="27"/>
      <c r="I196" s="27">
        <f t="shared" si="43"/>
        <v>0</v>
      </c>
      <c r="J196" s="27"/>
      <c r="K196" s="27">
        <v>15</v>
      </c>
      <c r="L196"/>
      <c r="M196" s="256"/>
      <c r="N196" s="27"/>
      <c r="O196" s="27"/>
      <c r="P196" s="27"/>
      <c r="Q196" s="27"/>
      <c r="R196" s="58">
        <f t="shared" si="42"/>
        <v>0</v>
      </c>
      <c r="S196" s="27"/>
      <c r="T196" s="27"/>
      <c r="U196" s="27"/>
      <c r="V196" s="118"/>
      <c r="W196" s="118"/>
      <c r="X196" s="118"/>
      <c r="Y196" s="118"/>
      <c r="Z196" s="118"/>
      <c r="AA196" s="118"/>
      <c r="AB196" s="118"/>
      <c r="AC196" s="118"/>
    </row>
    <row r="197" spans="2:29" ht="15" customHeight="1">
      <c r="B197" s="27">
        <v>16</v>
      </c>
      <c r="C197" s="342"/>
      <c r="D197" s="256"/>
      <c r="E197" s="27"/>
      <c r="F197" s="27"/>
      <c r="G197" s="27"/>
      <c r="H197" s="27"/>
      <c r="I197" s="27">
        <f>SUM(C197:H197)</f>
        <v>0</v>
      </c>
      <c r="J197" s="27"/>
      <c r="K197" s="27">
        <v>16</v>
      </c>
      <c r="L197"/>
      <c r="M197" s="256"/>
      <c r="N197" s="27"/>
      <c r="O197" s="27"/>
      <c r="P197" s="27"/>
      <c r="Q197" s="27"/>
      <c r="R197" s="58">
        <f t="shared" si="42"/>
        <v>0</v>
      </c>
      <c r="S197" s="27"/>
      <c r="T197" s="27"/>
      <c r="U197" s="27"/>
      <c r="V197" s="118"/>
      <c r="W197" s="118"/>
      <c r="X197" s="118"/>
      <c r="Y197" s="118"/>
      <c r="Z197" s="118"/>
      <c r="AA197" s="118"/>
      <c r="AB197" s="118"/>
      <c r="AC197" s="118"/>
    </row>
    <row r="198" spans="2:29" ht="15" customHeight="1">
      <c r="B198" s="27">
        <v>17</v>
      </c>
      <c r="C198" s="293"/>
      <c r="D198" s="118"/>
      <c r="E198" s="27"/>
      <c r="F198" s="27"/>
      <c r="G198" s="27"/>
      <c r="H198" s="27"/>
      <c r="I198" s="27">
        <f>SUM(C198:H198)</f>
        <v>0</v>
      </c>
      <c r="J198" s="27"/>
      <c r="K198" s="27">
        <v>17</v>
      </c>
      <c r="L198" s="294"/>
      <c r="M198" s="118"/>
      <c r="N198" s="27"/>
      <c r="O198" s="27"/>
      <c r="P198" s="27"/>
      <c r="Q198" s="27"/>
      <c r="R198" s="58">
        <f t="shared" si="42"/>
        <v>0</v>
      </c>
      <c r="S198" s="27"/>
      <c r="T198" s="27"/>
      <c r="U198" s="27"/>
      <c r="V198" s="118"/>
      <c r="W198" s="118"/>
      <c r="X198" s="118"/>
      <c r="Y198" s="118"/>
      <c r="Z198" s="118"/>
      <c r="AA198" s="118"/>
      <c r="AB198" s="118"/>
      <c r="AC198" s="118"/>
    </row>
    <row r="199" spans="2:29" ht="15" customHeight="1">
      <c r="B199" s="27">
        <v>18</v>
      </c>
      <c r="C199" s="118"/>
      <c r="D199" s="118"/>
      <c r="E199" s="27"/>
      <c r="F199" s="27"/>
      <c r="G199" s="27"/>
      <c r="H199" s="27"/>
      <c r="I199" s="27">
        <f>SUM(C199:H199)</f>
        <v>0</v>
      </c>
      <c r="J199" s="27"/>
      <c r="K199" s="27">
        <v>18</v>
      </c>
      <c r="L199" s="118"/>
      <c r="M199" s="118"/>
      <c r="N199" s="27"/>
      <c r="O199" s="27"/>
      <c r="P199" s="27"/>
      <c r="Q199" s="27"/>
      <c r="R199" s="58">
        <f t="shared" si="42"/>
        <v>0</v>
      </c>
      <c r="S199" s="27"/>
      <c r="T199" s="27"/>
      <c r="U199" s="27"/>
      <c r="V199" s="118"/>
      <c r="W199" s="118"/>
      <c r="X199" s="118"/>
      <c r="Y199" s="118"/>
      <c r="Z199" s="118"/>
      <c r="AA199" s="118"/>
      <c r="AB199" s="118"/>
      <c r="AC199" s="118"/>
    </row>
    <row r="200" spans="2:29" ht="15" customHeight="1">
      <c r="B200" s="46"/>
      <c r="C200" s="47"/>
      <c r="D200" s="47"/>
      <c r="E200" s="47"/>
      <c r="F200" s="47"/>
      <c r="G200" s="47"/>
      <c r="H200" s="47"/>
      <c r="I200" s="47"/>
      <c r="J200" s="54"/>
      <c r="K200" s="46"/>
      <c r="L200" s="47"/>
      <c r="M200" s="47"/>
      <c r="N200" s="47"/>
      <c r="O200" s="47"/>
      <c r="P200" s="47"/>
      <c r="Q200" s="47"/>
      <c r="R200" s="304"/>
      <c r="S200" s="27"/>
      <c r="T200" s="27"/>
      <c r="U200" s="27"/>
      <c r="V200" s="118"/>
      <c r="W200" s="118"/>
      <c r="X200" s="118"/>
      <c r="Y200" s="118"/>
      <c r="Z200" s="118"/>
      <c r="AA200" s="118"/>
      <c r="AB200" s="118"/>
      <c r="AC200" s="118"/>
    </row>
    <row r="201" spans="2:29" ht="15" customHeight="1">
      <c r="B201" s="52" t="s">
        <v>7</v>
      </c>
      <c r="C201" s="49">
        <f t="shared" ref="C201:I201" si="45">SUM(C182:C199)</f>
        <v>0</v>
      </c>
      <c r="D201" s="49">
        <f t="shared" si="45"/>
        <v>0</v>
      </c>
      <c r="E201" s="49">
        <f t="shared" si="45"/>
        <v>0</v>
      </c>
      <c r="F201" s="49">
        <f t="shared" si="45"/>
        <v>0</v>
      </c>
      <c r="G201" s="49">
        <f t="shared" si="45"/>
        <v>0</v>
      </c>
      <c r="H201" s="49">
        <f t="shared" si="45"/>
        <v>0</v>
      </c>
      <c r="I201" s="49">
        <f t="shared" si="45"/>
        <v>0</v>
      </c>
      <c r="J201" s="27"/>
      <c r="K201" s="52" t="s">
        <v>7</v>
      </c>
      <c r="L201" s="296" t="e">
        <f>(C182*L182+C183*L183+C184*L184+C185*L185+C186*L186+C187*L187+C188*L188+C189*L189+C190*L190+C191*L191+C192*L192+C193*L193+C194*L194+C195*L195+C196*L196+C197*L197+C198*L198+C199*L199)/C201</f>
        <v>#DIV/0!</v>
      </c>
      <c r="M201" s="296"/>
      <c r="N201" s="296"/>
      <c r="O201" s="296"/>
      <c r="P201" s="296"/>
      <c r="Q201" s="296"/>
      <c r="R201" s="305" t="e">
        <f>(I182*R182+I183*R183+I184*R184+I185*R185+I186*R186+I187*R187+I188*R188+I189*R189+I190*R190+I191*R191+I192*R192+I193*R193+I194*R194+R195*I195+R196*I196+R197*I197+R198*I198+R199*I199)/I201</f>
        <v>#DIV/0!</v>
      </c>
      <c r="S201" s="27"/>
      <c r="T201" s="27"/>
      <c r="U201" s="27"/>
      <c r="V201" s="118"/>
      <c r="W201" s="118"/>
      <c r="X201" s="118"/>
      <c r="Y201" s="118"/>
      <c r="Z201" s="118"/>
      <c r="AA201" s="118"/>
      <c r="AB201" s="118"/>
      <c r="AC201" s="118"/>
    </row>
    <row r="202" spans="2:29" ht="15" customHeight="1">
      <c r="B202" s="27"/>
      <c r="C202" s="27"/>
      <c r="D202" s="48"/>
      <c r="E202" s="41"/>
      <c r="F202" s="27"/>
      <c r="G202" s="27"/>
      <c r="H202" s="48"/>
      <c r="I202" s="41"/>
      <c r="J202" s="27"/>
      <c r="K202" s="27"/>
      <c r="L202" s="48"/>
      <c r="M202" s="41"/>
      <c r="N202" s="27"/>
      <c r="O202" s="27"/>
      <c r="P202" s="27"/>
      <c r="Q202" s="48"/>
      <c r="R202" s="41"/>
      <c r="S202" s="27"/>
      <c r="T202" s="27"/>
      <c r="U202" s="27"/>
      <c r="V202" s="118"/>
      <c r="W202" s="118"/>
      <c r="X202" s="118"/>
      <c r="Y202" s="118"/>
      <c r="Z202" s="118"/>
      <c r="AA202" s="118"/>
      <c r="AB202" s="118"/>
      <c r="AC202" s="118"/>
    </row>
    <row r="203" spans="2:29" ht="15" customHeight="1">
      <c r="B203" s="27"/>
      <c r="C203" s="27"/>
      <c r="D203" s="48"/>
      <c r="E203" s="41"/>
      <c r="F203" s="27"/>
      <c r="G203" s="27"/>
      <c r="H203" s="48"/>
      <c r="I203" s="41"/>
      <c r="J203" s="27"/>
      <c r="K203" s="27"/>
      <c r="L203" s="48"/>
      <c r="M203" s="41"/>
      <c r="N203" s="27"/>
      <c r="O203" s="27"/>
      <c r="P203" s="27"/>
      <c r="Q203" s="48"/>
      <c r="R203" s="41"/>
      <c r="S203" s="27"/>
      <c r="T203" s="27"/>
      <c r="U203" s="27"/>
      <c r="V203" s="118"/>
      <c r="W203" s="118"/>
      <c r="X203" s="118"/>
      <c r="Y203" s="118"/>
      <c r="Z203" s="118"/>
      <c r="AA203" s="118"/>
      <c r="AB203" s="118"/>
      <c r="AC203" s="118"/>
    </row>
    <row r="204" spans="2:29" ht="15" customHeight="1">
      <c r="B204" s="27"/>
      <c r="C204" s="27"/>
      <c r="D204" s="48"/>
      <c r="E204" s="41"/>
      <c r="F204" s="27"/>
      <c r="G204" s="27"/>
      <c r="H204" s="48"/>
      <c r="I204" s="41"/>
      <c r="J204" s="27"/>
      <c r="K204" s="27"/>
      <c r="L204" s="48"/>
      <c r="M204" s="41"/>
      <c r="N204" s="27"/>
      <c r="O204" s="27"/>
      <c r="P204" s="27"/>
      <c r="Q204" s="48"/>
      <c r="R204" s="41"/>
      <c r="S204" s="27"/>
      <c r="T204" s="27"/>
      <c r="U204" s="27"/>
      <c r="V204" s="118"/>
      <c r="W204" s="118"/>
      <c r="X204" s="118"/>
      <c r="Y204" s="118"/>
      <c r="Z204" s="118"/>
      <c r="AA204" s="118"/>
      <c r="AB204" s="118"/>
      <c r="AC204" s="118"/>
    </row>
    <row r="205" spans="2:29" ht="15" customHeight="1">
      <c r="B205" s="27"/>
      <c r="C205" s="27"/>
      <c r="D205" s="48"/>
      <c r="E205" s="41"/>
      <c r="F205" s="27"/>
      <c r="G205" s="27"/>
      <c r="H205" s="48"/>
      <c r="I205" s="41"/>
      <c r="J205" s="27"/>
      <c r="K205" s="27"/>
      <c r="L205" s="48"/>
      <c r="M205" s="41"/>
      <c r="N205" s="27"/>
      <c r="O205" s="27"/>
      <c r="P205" s="27"/>
      <c r="Q205" s="48"/>
      <c r="R205" s="41"/>
      <c r="S205" s="27"/>
      <c r="T205" s="27"/>
      <c r="U205" s="27"/>
      <c r="V205" s="118"/>
      <c r="W205" s="118"/>
      <c r="X205" s="118"/>
      <c r="Y205" s="118"/>
      <c r="Z205" s="118"/>
      <c r="AA205" s="118"/>
      <c r="AB205" s="118"/>
      <c r="AC205" s="118"/>
    </row>
    <row r="206" spans="2:29" ht="15" customHeight="1">
      <c r="B206" s="27"/>
      <c r="C206" s="27"/>
      <c r="D206" s="48"/>
      <c r="E206" s="41"/>
      <c r="F206" s="27"/>
      <c r="G206" s="27"/>
      <c r="H206" s="48"/>
      <c r="I206" s="41"/>
      <c r="J206" s="27"/>
      <c r="K206" s="27"/>
      <c r="L206" s="48"/>
      <c r="M206" s="41"/>
      <c r="N206" s="27"/>
      <c r="O206" s="27"/>
      <c r="P206" s="27"/>
      <c r="Q206" s="48"/>
      <c r="R206" s="41"/>
      <c r="S206" s="27"/>
      <c r="T206" s="27"/>
      <c r="U206" s="27"/>
      <c r="V206" s="118"/>
      <c r="W206" s="118"/>
      <c r="X206" s="118"/>
      <c r="Y206" s="118"/>
      <c r="Z206" s="118"/>
      <c r="AA206" s="118"/>
      <c r="AB206" s="118"/>
      <c r="AC206" s="118"/>
    </row>
    <row r="207" spans="2:29" ht="15" customHeight="1">
      <c r="B207" s="27"/>
      <c r="C207" s="27"/>
      <c r="D207" s="48"/>
      <c r="E207" s="41"/>
      <c r="F207" s="27"/>
      <c r="G207" s="27"/>
      <c r="H207" s="48"/>
      <c r="I207" s="41"/>
      <c r="J207" s="27"/>
      <c r="K207" s="27"/>
      <c r="L207" s="48"/>
      <c r="M207" s="41"/>
      <c r="N207" s="27"/>
      <c r="O207" s="27"/>
      <c r="P207" s="27"/>
      <c r="Q207" s="48"/>
      <c r="R207" s="41"/>
      <c r="S207" s="27"/>
      <c r="T207" s="27"/>
      <c r="U207" s="27"/>
      <c r="V207" s="118"/>
      <c r="W207" s="118"/>
      <c r="X207" s="118"/>
      <c r="Y207" s="118"/>
      <c r="Z207" s="118"/>
      <c r="AA207" s="118"/>
      <c r="AB207" s="118"/>
      <c r="AC207" s="118"/>
    </row>
    <row r="208" spans="2:29" ht="15" customHeight="1">
      <c r="B208" s="27"/>
      <c r="C208" s="27"/>
      <c r="D208" s="48"/>
      <c r="E208" s="41"/>
      <c r="F208" s="27"/>
      <c r="G208" s="27"/>
      <c r="H208" s="48"/>
      <c r="I208" s="41"/>
      <c r="J208" s="27"/>
      <c r="K208" s="27"/>
      <c r="L208" s="48"/>
      <c r="M208" s="41"/>
      <c r="N208" s="27"/>
      <c r="O208" s="27"/>
      <c r="P208" s="27"/>
      <c r="Q208" s="48"/>
      <c r="R208" s="41"/>
      <c r="S208" s="27"/>
      <c r="T208" s="27"/>
      <c r="U208" s="27"/>
      <c r="V208" s="118"/>
      <c r="W208" s="118"/>
      <c r="X208" s="118"/>
      <c r="Y208" s="118"/>
      <c r="Z208" s="118"/>
      <c r="AA208" s="118"/>
      <c r="AB208" s="118"/>
      <c r="AC208" s="118"/>
    </row>
    <row r="210" spans="2:29" ht="15" customHeight="1">
      <c r="B210" s="27"/>
      <c r="C210" s="27"/>
      <c r="D210" s="311"/>
      <c r="E210" s="41"/>
      <c r="F210" s="27"/>
      <c r="G210" s="27"/>
      <c r="H210" s="48"/>
      <c r="I210" s="41"/>
      <c r="J210" s="27"/>
      <c r="K210" s="27"/>
      <c r="L210" s="48"/>
      <c r="M210" s="41"/>
      <c r="N210" s="27"/>
      <c r="O210" s="27"/>
      <c r="P210" s="27"/>
      <c r="Q210" s="48"/>
      <c r="R210" s="312"/>
      <c r="S210" s="27"/>
      <c r="T210" s="27"/>
      <c r="U210" s="27"/>
      <c r="V210" s="118"/>
      <c r="W210" s="118"/>
      <c r="X210" s="118"/>
      <c r="Y210" s="118"/>
      <c r="Z210" s="118"/>
      <c r="AA210" s="118"/>
      <c r="AB210" s="118"/>
      <c r="AC210" s="118"/>
    </row>
    <row r="211" spans="2:29" ht="15" customHeight="1">
      <c r="B211" s="27"/>
      <c r="C211" s="27"/>
      <c r="D211" s="27"/>
      <c r="E211" s="41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118"/>
      <c r="W211" s="118"/>
      <c r="X211" s="118"/>
      <c r="Y211" s="118"/>
      <c r="Z211" s="118"/>
      <c r="AA211" s="118"/>
      <c r="AB211" s="118"/>
      <c r="AC211" s="118"/>
    </row>
    <row r="214" spans="2:29" ht="15" customHeight="1"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118"/>
      <c r="W214" s="118"/>
      <c r="X214" s="118"/>
      <c r="Y214" s="118"/>
      <c r="Z214" s="118"/>
      <c r="AA214" s="118"/>
      <c r="AB214" s="118"/>
      <c r="AC214" s="118"/>
    </row>
    <row r="215" spans="2:29" ht="15" customHeight="1"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118"/>
      <c r="W215" s="118"/>
      <c r="X215" s="118"/>
      <c r="Y215" s="118"/>
      <c r="Z215" s="118"/>
      <c r="AA215" s="118"/>
      <c r="AB215" s="118"/>
      <c r="AC215" s="118"/>
    </row>
    <row r="217" spans="2:29" ht="15" customHeight="1">
      <c r="B217" s="27"/>
      <c r="C217" s="41"/>
      <c r="D217" s="48"/>
      <c r="E217" s="41"/>
      <c r="F217" s="27"/>
      <c r="G217" s="41"/>
      <c r="H217" s="48"/>
      <c r="I217" s="41"/>
      <c r="J217" s="27"/>
      <c r="K217" s="41"/>
      <c r="L217" s="48"/>
      <c r="M217" s="41"/>
      <c r="N217" s="27"/>
      <c r="O217" s="27"/>
      <c r="P217" s="41"/>
      <c r="Q217" s="48"/>
      <c r="R217" s="41"/>
      <c r="S217" s="27"/>
      <c r="T217" s="27"/>
      <c r="U217" s="27"/>
      <c r="V217" s="118"/>
      <c r="W217" s="118"/>
      <c r="X217" s="118"/>
      <c r="Y217" s="118"/>
      <c r="Z217" s="118"/>
      <c r="AA217" s="118"/>
      <c r="AB217" s="118"/>
      <c r="AC217" s="118"/>
    </row>
    <row r="218" spans="2:29" ht="15" customHeight="1">
      <c r="B218" s="27"/>
      <c r="C218" s="41"/>
      <c r="D218" s="48"/>
      <c r="E218" s="41"/>
      <c r="F218" s="27"/>
      <c r="G218" s="41"/>
      <c r="H218" s="48"/>
      <c r="I218" s="41"/>
      <c r="J218" s="27"/>
      <c r="K218" s="41"/>
      <c r="L218" s="48"/>
      <c r="M218" s="41"/>
      <c r="N218" s="27"/>
      <c r="O218" s="27"/>
      <c r="P218" s="41"/>
      <c r="Q218" s="48"/>
      <c r="R218" s="41"/>
      <c r="S218" s="27"/>
      <c r="T218" s="27"/>
      <c r="U218" s="27"/>
      <c r="V218" s="118"/>
      <c r="W218" s="118"/>
      <c r="X218" s="118"/>
      <c r="Y218" s="118"/>
      <c r="Z218" s="118"/>
      <c r="AA218" s="118"/>
      <c r="AB218" s="118"/>
      <c r="AC218" s="118"/>
    </row>
    <row r="219" spans="2:29" ht="15" customHeight="1">
      <c r="B219" s="27"/>
      <c r="C219" s="41"/>
      <c r="D219" s="48"/>
      <c r="E219" s="41"/>
      <c r="F219" s="27"/>
      <c r="G219" s="41"/>
      <c r="H219" s="48"/>
      <c r="I219" s="41"/>
      <c r="J219" s="27"/>
      <c r="K219" s="41"/>
      <c r="L219" s="48"/>
      <c r="M219" s="41"/>
      <c r="N219" s="27"/>
      <c r="O219" s="27"/>
      <c r="P219" s="41"/>
      <c r="Q219" s="48"/>
      <c r="R219" s="41"/>
      <c r="S219" s="27"/>
      <c r="T219" s="27"/>
      <c r="U219" s="27"/>
      <c r="V219" s="118"/>
      <c r="W219" s="118"/>
      <c r="X219" s="118"/>
      <c r="Y219" s="118"/>
      <c r="Z219" s="118"/>
      <c r="AA219" s="118"/>
      <c r="AB219" s="118"/>
      <c r="AC219" s="118"/>
    </row>
    <row r="220" spans="2:29" ht="15" customHeight="1">
      <c r="B220" s="27"/>
      <c r="C220" s="41"/>
      <c r="D220" s="48"/>
      <c r="E220" s="41"/>
      <c r="F220" s="27"/>
      <c r="G220" s="41"/>
      <c r="H220" s="48"/>
      <c r="I220" s="41"/>
      <c r="J220" s="27"/>
      <c r="K220" s="41"/>
      <c r="L220" s="48"/>
      <c r="M220" s="41"/>
      <c r="N220" s="27"/>
      <c r="O220" s="27"/>
      <c r="P220" s="41"/>
      <c r="Q220" s="48"/>
      <c r="R220" s="41"/>
      <c r="S220" s="27"/>
      <c r="T220" s="27"/>
      <c r="U220" s="27"/>
      <c r="V220" s="118"/>
      <c r="W220" s="118"/>
      <c r="X220" s="118"/>
      <c r="Y220" s="118"/>
      <c r="Z220" s="118"/>
      <c r="AA220" s="118"/>
      <c r="AB220" s="118"/>
      <c r="AC220" s="118"/>
    </row>
    <row r="221" spans="2:29" ht="15" customHeight="1">
      <c r="B221" s="27"/>
      <c r="C221" s="41"/>
      <c r="D221" s="48"/>
      <c r="E221" s="41"/>
      <c r="F221" s="27"/>
      <c r="G221" s="41"/>
      <c r="H221" s="48"/>
      <c r="I221" s="41"/>
      <c r="J221" s="27"/>
      <c r="K221" s="41"/>
      <c r="L221" s="48"/>
      <c r="M221" s="41"/>
      <c r="N221" s="27"/>
      <c r="O221" s="27"/>
      <c r="P221" s="41"/>
      <c r="Q221" s="48"/>
      <c r="R221" s="41"/>
      <c r="S221" s="27"/>
      <c r="T221" s="27"/>
      <c r="U221" s="27"/>
      <c r="V221" s="118"/>
      <c r="W221" s="118"/>
      <c r="X221" s="118"/>
      <c r="Y221" s="118"/>
      <c r="Z221" s="118"/>
      <c r="AA221" s="118"/>
      <c r="AB221" s="118"/>
      <c r="AC221" s="118"/>
    </row>
    <row r="222" spans="2:29" ht="15" customHeight="1">
      <c r="B222" s="27"/>
      <c r="C222" s="41"/>
      <c r="D222" s="48"/>
      <c r="E222" s="41"/>
      <c r="F222" s="27"/>
      <c r="G222" s="41"/>
      <c r="H222" s="48"/>
      <c r="I222" s="41"/>
      <c r="J222" s="27"/>
      <c r="K222" s="41"/>
      <c r="L222" s="48"/>
      <c r="M222" s="41"/>
      <c r="N222" s="27"/>
      <c r="O222" s="27"/>
      <c r="P222" s="41"/>
      <c r="Q222" s="48"/>
      <c r="R222" s="41"/>
      <c r="S222" s="27"/>
      <c r="T222" s="27"/>
      <c r="U222" s="27"/>
      <c r="V222" s="118"/>
      <c r="W222" s="118"/>
      <c r="X222" s="118"/>
      <c r="Y222" s="118"/>
      <c r="Z222" s="118"/>
      <c r="AA222" s="118"/>
      <c r="AB222" s="118"/>
      <c r="AC222" s="118"/>
    </row>
    <row r="223" spans="2:29" ht="15" customHeight="1">
      <c r="B223" s="27"/>
      <c r="C223" s="41"/>
      <c r="D223" s="48"/>
      <c r="E223" s="41"/>
      <c r="F223" s="27"/>
      <c r="G223" s="41"/>
      <c r="H223" s="48"/>
      <c r="I223" s="41"/>
      <c r="J223" s="27"/>
      <c r="K223" s="41"/>
      <c r="L223" s="48"/>
      <c r="M223" s="41"/>
      <c r="N223" s="27"/>
      <c r="O223" s="27"/>
      <c r="P223" s="41"/>
      <c r="Q223" s="48"/>
      <c r="R223" s="41"/>
      <c r="S223" s="27"/>
      <c r="T223" s="27"/>
      <c r="U223" s="27"/>
      <c r="V223" s="118"/>
      <c r="W223" s="118"/>
      <c r="X223" s="118"/>
      <c r="Y223" s="118"/>
      <c r="Z223" s="118"/>
      <c r="AA223" s="118"/>
      <c r="AB223" s="118"/>
      <c r="AC223" s="118"/>
    </row>
    <row r="224" spans="2:29" ht="15" customHeight="1">
      <c r="B224" s="27"/>
      <c r="C224" s="41"/>
      <c r="D224" s="48"/>
      <c r="E224" s="41"/>
      <c r="F224" s="27"/>
      <c r="G224" s="41"/>
      <c r="H224" s="48"/>
      <c r="I224" s="41"/>
      <c r="J224" s="27"/>
      <c r="K224" s="41"/>
      <c r="L224" s="48"/>
      <c r="M224" s="41"/>
      <c r="N224" s="27"/>
      <c r="O224" s="27"/>
      <c r="P224" s="41"/>
      <c r="Q224" s="48"/>
      <c r="R224" s="41"/>
      <c r="S224" s="27"/>
      <c r="T224" s="27"/>
      <c r="U224" s="27"/>
      <c r="V224" s="118"/>
      <c r="W224" s="118"/>
      <c r="X224" s="118"/>
      <c r="Y224" s="118"/>
      <c r="Z224" s="118"/>
      <c r="AA224" s="118"/>
      <c r="AB224" s="118"/>
      <c r="AC224" s="118"/>
    </row>
    <row r="225" spans="2:29" ht="15" customHeight="1">
      <c r="B225" s="27"/>
      <c r="C225" s="41"/>
      <c r="D225" s="48"/>
      <c r="E225" s="41"/>
      <c r="F225" s="27"/>
      <c r="G225" s="41"/>
      <c r="H225" s="48"/>
      <c r="I225" s="41"/>
      <c r="J225" s="27"/>
      <c r="K225" s="41"/>
      <c r="L225" s="48"/>
      <c r="M225" s="41"/>
      <c r="N225" s="27"/>
      <c r="O225" s="27"/>
      <c r="P225" s="41"/>
      <c r="Q225" s="48"/>
      <c r="R225" s="41"/>
      <c r="S225" s="27"/>
      <c r="T225" s="27"/>
      <c r="U225" s="27"/>
      <c r="V225" s="118"/>
      <c r="W225" s="118"/>
      <c r="X225" s="118"/>
      <c r="Y225" s="118"/>
      <c r="Z225" s="118"/>
      <c r="AA225" s="118"/>
      <c r="AB225" s="118"/>
      <c r="AC225" s="118"/>
    </row>
    <row r="226" spans="2:29" ht="15" customHeight="1">
      <c r="B226" s="27"/>
      <c r="C226" s="41"/>
      <c r="D226" s="48"/>
      <c r="E226" s="41"/>
      <c r="F226" s="27"/>
      <c r="G226" s="41"/>
      <c r="H226" s="48"/>
      <c r="I226" s="41"/>
      <c r="J226" s="27"/>
      <c r="K226" s="41"/>
      <c r="L226" s="48"/>
      <c r="M226" s="41"/>
      <c r="N226" s="27"/>
      <c r="O226" s="27"/>
      <c r="P226" s="41"/>
      <c r="Q226" s="48"/>
      <c r="R226" s="41"/>
      <c r="S226" s="27"/>
      <c r="T226" s="27"/>
      <c r="U226" s="27"/>
      <c r="V226" s="118"/>
      <c r="W226" s="118"/>
      <c r="X226" s="118"/>
      <c r="Y226" s="118"/>
      <c r="Z226" s="118"/>
      <c r="AA226" s="118"/>
      <c r="AB226" s="118"/>
      <c r="AC226" s="118"/>
    </row>
    <row r="227" spans="2:29" ht="15" customHeight="1">
      <c r="B227" s="27"/>
      <c r="C227" s="41"/>
      <c r="D227" s="48"/>
      <c r="E227" s="41"/>
      <c r="F227" s="27"/>
      <c r="G227" s="41"/>
      <c r="H227" s="48"/>
      <c r="I227" s="41"/>
      <c r="J227" s="27"/>
      <c r="K227" s="41"/>
      <c r="L227" s="48"/>
      <c r="M227" s="41"/>
      <c r="N227" s="27"/>
      <c r="O227" s="27"/>
      <c r="P227" s="41"/>
      <c r="Q227" s="48"/>
      <c r="R227" s="41"/>
      <c r="S227" s="27"/>
      <c r="T227" s="27"/>
      <c r="U227" s="27"/>
      <c r="V227" s="118"/>
      <c r="W227" s="118"/>
      <c r="X227" s="118"/>
      <c r="Y227" s="118"/>
      <c r="Z227" s="118"/>
      <c r="AA227" s="118"/>
      <c r="AB227" s="118"/>
      <c r="AC227" s="118"/>
    </row>
    <row r="228" spans="2:29" ht="15" customHeight="1">
      <c r="B228" s="27"/>
      <c r="C228" s="41"/>
      <c r="D228" s="48"/>
      <c r="E228" s="41"/>
      <c r="F228" s="27"/>
      <c r="G228" s="41"/>
      <c r="H228" s="48"/>
      <c r="I228" s="41"/>
      <c r="J228" s="27"/>
      <c r="K228" s="41"/>
      <c r="L228" s="48"/>
      <c r="M228" s="41"/>
      <c r="N228" s="27"/>
      <c r="O228" s="27"/>
      <c r="P228" s="41"/>
      <c r="Q228" s="48"/>
      <c r="R228" s="41"/>
      <c r="S228" s="27"/>
      <c r="T228" s="27"/>
      <c r="U228" s="27"/>
      <c r="V228" s="118"/>
      <c r="W228" s="118"/>
      <c r="X228" s="118"/>
      <c r="Y228" s="118"/>
      <c r="Z228" s="118"/>
      <c r="AA228" s="118"/>
      <c r="AB228" s="118"/>
      <c r="AC228" s="118"/>
    </row>
    <row r="229" spans="2:29" ht="15" customHeight="1">
      <c r="B229" s="27"/>
      <c r="C229" s="41"/>
      <c r="D229" s="48"/>
      <c r="E229" s="41"/>
      <c r="F229" s="27"/>
      <c r="G229" s="41"/>
      <c r="H229" s="48"/>
      <c r="I229" s="41"/>
      <c r="J229" s="27"/>
      <c r="K229" s="41"/>
      <c r="L229" s="48"/>
      <c r="M229" s="41"/>
      <c r="N229" s="27"/>
      <c r="O229" s="27"/>
      <c r="P229" s="41"/>
      <c r="Q229" s="48"/>
      <c r="R229" s="41"/>
      <c r="S229" s="27"/>
      <c r="T229" s="27"/>
      <c r="U229" s="27"/>
      <c r="V229" s="118"/>
      <c r="W229" s="118"/>
      <c r="X229" s="118"/>
      <c r="Y229" s="118"/>
      <c r="Z229" s="118"/>
      <c r="AA229" s="118"/>
      <c r="AB229" s="118"/>
      <c r="AC229" s="118"/>
    </row>
    <row r="230" spans="2:29" ht="15" customHeight="1">
      <c r="B230" s="27"/>
      <c r="C230" s="41"/>
      <c r="D230" s="48"/>
      <c r="E230" s="41"/>
      <c r="F230" s="27"/>
      <c r="G230" s="41"/>
      <c r="H230" s="48"/>
      <c r="I230" s="41"/>
      <c r="J230" s="27"/>
      <c r="K230" s="41"/>
      <c r="L230" s="48"/>
      <c r="M230" s="41"/>
      <c r="N230" s="27"/>
      <c r="O230" s="27"/>
      <c r="P230" s="41"/>
      <c r="Q230" s="48"/>
      <c r="R230" s="41"/>
      <c r="S230" s="27"/>
      <c r="T230" s="27"/>
      <c r="U230" s="27"/>
      <c r="V230" s="118"/>
      <c r="W230" s="118"/>
      <c r="X230" s="118"/>
      <c r="Y230" s="118"/>
      <c r="Z230" s="118"/>
      <c r="AA230" s="118"/>
      <c r="AB230" s="118"/>
      <c r="AC230" s="118"/>
    </row>
    <row r="231" spans="2:29" ht="15" customHeight="1">
      <c r="B231" s="27"/>
      <c r="C231" s="41"/>
      <c r="D231" s="48"/>
      <c r="E231" s="41"/>
      <c r="F231" s="27"/>
      <c r="G231" s="41"/>
      <c r="H231" s="48"/>
      <c r="I231" s="41"/>
      <c r="J231" s="27"/>
      <c r="K231" s="41"/>
      <c r="L231" s="48"/>
      <c r="M231" s="41"/>
      <c r="N231" s="27"/>
      <c r="O231" s="27"/>
      <c r="P231" s="41"/>
      <c r="Q231" s="48"/>
      <c r="R231" s="41"/>
      <c r="S231" s="27"/>
      <c r="T231" s="27"/>
      <c r="U231" s="27"/>
      <c r="V231" s="118"/>
      <c r="W231" s="118"/>
      <c r="X231" s="118"/>
      <c r="Y231" s="118"/>
      <c r="Z231" s="118"/>
      <c r="AA231" s="118"/>
      <c r="AB231" s="118"/>
      <c r="AC231" s="118"/>
    </row>
    <row r="232" spans="2:29" ht="15" customHeight="1">
      <c r="B232" s="27"/>
      <c r="C232" s="41"/>
      <c r="D232" s="48"/>
      <c r="E232" s="41"/>
      <c r="F232" s="27"/>
      <c r="G232" s="41"/>
      <c r="H232" s="48"/>
      <c r="I232" s="41"/>
      <c r="J232" s="27"/>
      <c r="K232" s="41"/>
      <c r="L232" s="48"/>
      <c r="M232" s="41"/>
      <c r="N232" s="27"/>
      <c r="O232" s="27"/>
      <c r="P232" s="41"/>
      <c r="Q232" s="48"/>
      <c r="R232" s="41"/>
      <c r="S232" s="27"/>
      <c r="T232" s="27"/>
      <c r="U232" s="27"/>
      <c r="V232" s="118"/>
      <c r="W232" s="118"/>
      <c r="X232" s="118"/>
      <c r="Y232" s="118"/>
      <c r="Z232" s="118"/>
      <c r="AA232" s="118"/>
      <c r="AB232" s="118"/>
      <c r="AC232" s="118"/>
    </row>
    <row r="233" spans="2:29" ht="15" customHeight="1">
      <c r="B233" s="27"/>
      <c r="C233" s="41"/>
      <c r="D233" s="48"/>
      <c r="E233" s="41"/>
      <c r="F233" s="27"/>
      <c r="G233" s="41"/>
      <c r="H233" s="48"/>
      <c r="I233" s="41"/>
      <c r="J233" s="27"/>
      <c r="K233" s="41"/>
      <c r="L233" s="48"/>
      <c r="M233" s="41"/>
      <c r="N233" s="27"/>
      <c r="O233" s="27"/>
      <c r="P233" s="41"/>
      <c r="Q233" s="48"/>
      <c r="R233" s="41"/>
      <c r="S233" s="27"/>
      <c r="T233" s="27"/>
      <c r="U233" s="27"/>
      <c r="V233" s="118"/>
      <c r="W233" s="118"/>
      <c r="X233" s="118"/>
      <c r="Y233" s="118"/>
      <c r="Z233" s="118"/>
      <c r="AA233" s="118"/>
      <c r="AB233" s="118"/>
      <c r="AC233" s="118"/>
    </row>
    <row r="234" spans="2:29" ht="15" customHeight="1">
      <c r="B234" s="27"/>
      <c r="C234" s="41"/>
      <c r="D234" s="48"/>
      <c r="E234" s="41"/>
      <c r="F234" s="27"/>
      <c r="G234" s="41"/>
      <c r="H234" s="48"/>
      <c r="I234" s="41"/>
      <c r="J234" s="27"/>
      <c r="K234" s="41"/>
      <c r="L234" s="48"/>
      <c r="M234" s="41"/>
      <c r="N234" s="27"/>
      <c r="O234" s="27"/>
      <c r="P234" s="41"/>
      <c r="Q234" s="48"/>
      <c r="R234" s="41"/>
      <c r="S234" s="27"/>
      <c r="T234" s="27"/>
      <c r="U234" s="27"/>
      <c r="V234" s="118"/>
      <c r="W234" s="118"/>
      <c r="X234" s="118"/>
      <c r="Y234" s="118"/>
      <c r="Z234" s="118"/>
      <c r="AA234" s="118"/>
      <c r="AB234" s="118"/>
      <c r="AC234" s="118"/>
    </row>
    <row r="235" spans="2:29" ht="15" customHeight="1">
      <c r="B235" s="27"/>
      <c r="C235" s="41"/>
      <c r="D235" s="48"/>
      <c r="E235" s="41"/>
      <c r="F235" s="27"/>
      <c r="G235" s="41"/>
      <c r="H235" s="48"/>
      <c r="I235" s="41"/>
      <c r="J235" s="27"/>
      <c r="K235" s="41"/>
      <c r="L235" s="48"/>
      <c r="M235" s="41"/>
      <c r="N235" s="27"/>
      <c r="O235" s="27"/>
      <c r="P235" s="41"/>
      <c r="Q235" s="48"/>
      <c r="R235" s="41"/>
      <c r="S235" s="27"/>
      <c r="T235" s="27"/>
      <c r="U235" s="27"/>
      <c r="V235" s="118"/>
      <c r="W235" s="118"/>
      <c r="X235" s="118"/>
      <c r="Y235" s="118"/>
      <c r="Z235" s="118"/>
      <c r="AA235" s="118"/>
      <c r="AB235" s="118"/>
      <c r="AC235" s="118"/>
    </row>
    <row r="236" spans="2:29" ht="15" customHeight="1">
      <c r="B236" s="27"/>
      <c r="C236" s="27"/>
      <c r="D236" s="48"/>
      <c r="E236" s="41"/>
      <c r="F236" s="27"/>
      <c r="G236" s="27"/>
      <c r="H236" s="27"/>
      <c r="I236" s="41"/>
      <c r="J236" s="27"/>
      <c r="K236" s="27"/>
      <c r="L236" s="27"/>
      <c r="M236" s="41"/>
      <c r="N236" s="27"/>
      <c r="O236" s="27"/>
      <c r="P236" s="27"/>
      <c r="Q236" s="27"/>
      <c r="R236" s="41"/>
      <c r="S236" s="27"/>
      <c r="T236" s="27"/>
      <c r="U236" s="27"/>
      <c r="V236" s="118"/>
      <c r="W236" s="118"/>
      <c r="X236" s="118"/>
      <c r="Y236" s="118"/>
      <c r="Z236" s="118"/>
      <c r="AA236" s="118"/>
      <c r="AB236" s="118"/>
      <c r="AC236" s="118"/>
    </row>
    <row r="241" spans="2:29" ht="15" customHeight="1"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118"/>
      <c r="W241" s="118"/>
      <c r="X241" s="118"/>
      <c r="Y241" s="118"/>
      <c r="Z241" s="118"/>
      <c r="AA241" s="118"/>
      <c r="AB241" s="118"/>
      <c r="AC241" s="118"/>
    </row>
    <row r="242" spans="2:29" ht="15" customHeight="1"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118"/>
      <c r="W242" s="118"/>
      <c r="X242" s="118"/>
      <c r="Y242" s="118"/>
      <c r="Z242" s="118"/>
      <c r="AA242" s="118"/>
      <c r="AB242" s="118"/>
      <c r="AC242" s="118"/>
    </row>
    <row r="243" spans="2:29" ht="15" customHeight="1"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58"/>
      <c r="S243" s="27"/>
      <c r="T243" s="27"/>
      <c r="U243" s="27"/>
      <c r="V243" s="118"/>
      <c r="W243" s="118"/>
      <c r="X243" s="118"/>
      <c r="Y243" s="118"/>
      <c r="Z243" s="118"/>
      <c r="AA243" s="118"/>
      <c r="AB243" s="118"/>
      <c r="AC243" s="118"/>
    </row>
    <row r="244" spans="2:29" ht="15" customHeight="1"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58"/>
      <c r="S244" s="27"/>
      <c r="T244" s="27"/>
      <c r="U244" s="27"/>
      <c r="V244" s="118"/>
      <c r="W244" s="118"/>
      <c r="X244" s="118"/>
      <c r="Y244" s="118"/>
      <c r="Z244" s="118"/>
      <c r="AA244" s="118"/>
      <c r="AB244" s="118"/>
      <c r="AC244" s="118"/>
    </row>
    <row r="245" spans="2:29" ht="15" customHeight="1"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58"/>
      <c r="S245" s="27"/>
      <c r="T245" s="27"/>
      <c r="U245" s="27"/>
      <c r="V245" s="118"/>
      <c r="W245" s="118"/>
      <c r="X245" s="118"/>
      <c r="Y245" s="118"/>
      <c r="Z245" s="118"/>
      <c r="AA245" s="118"/>
      <c r="AB245" s="118"/>
      <c r="AC245" s="118"/>
    </row>
    <row r="246" spans="2:29" ht="15" customHeight="1"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58"/>
      <c r="S246" s="27"/>
      <c r="T246" s="27"/>
      <c r="U246" s="27"/>
      <c r="V246" s="118"/>
      <c r="W246" s="118"/>
      <c r="X246" s="118"/>
      <c r="Y246" s="118"/>
      <c r="Z246" s="118"/>
      <c r="AA246" s="118"/>
      <c r="AB246" s="118"/>
      <c r="AC246" s="118"/>
    </row>
    <row r="247" spans="2:29" ht="15" customHeight="1"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58"/>
      <c r="S247" s="27"/>
      <c r="T247" s="27"/>
      <c r="U247" s="27"/>
      <c r="V247" s="118"/>
      <c r="W247" s="118"/>
      <c r="X247" s="118"/>
      <c r="Y247" s="118"/>
      <c r="Z247" s="118"/>
      <c r="AA247" s="118"/>
      <c r="AB247" s="118"/>
      <c r="AC247" s="118"/>
    </row>
    <row r="248" spans="2:29" ht="15" customHeight="1"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58"/>
      <c r="S248" s="27"/>
      <c r="T248" s="27"/>
      <c r="U248" s="27"/>
      <c r="V248" s="118"/>
      <c r="W248" s="118"/>
      <c r="X248" s="118"/>
      <c r="Y248" s="118"/>
      <c r="Z248" s="118"/>
      <c r="AA248" s="118"/>
      <c r="AB248" s="118"/>
      <c r="AC248" s="118"/>
    </row>
    <row r="249" spans="2:29" ht="15" customHeight="1"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58"/>
      <c r="S249" s="27"/>
      <c r="T249" s="27"/>
      <c r="U249" s="27"/>
      <c r="V249" s="118"/>
      <c r="W249" s="118"/>
      <c r="X249" s="118"/>
      <c r="Y249" s="118"/>
      <c r="Z249" s="118"/>
      <c r="AA249" s="118"/>
      <c r="AB249" s="118"/>
      <c r="AC249" s="118"/>
    </row>
    <row r="250" spans="2:29" ht="15" customHeight="1"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58"/>
      <c r="S250" s="27"/>
      <c r="T250" s="27"/>
      <c r="U250" s="27"/>
      <c r="V250" s="118"/>
      <c r="W250" s="118"/>
      <c r="X250" s="118"/>
      <c r="Y250" s="118"/>
      <c r="Z250" s="118"/>
      <c r="AA250" s="118"/>
      <c r="AB250" s="118"/>
      <c r="AC250" s="118"/>
    </row>
    <row r="251" spans="2:29" ht="15" customHeight="1"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58"/>
      <c r="S251" s="27"/>
      <c r="T251" s="27"/>
      <c r="U251" s="27"/>
      <c r="V251" s="118"/>
      <c r="W251" s="118"/>
      <c r="X251" s="118"/>
      <c r="Y251" s="118"/>
      <c r="Z251" s="118"/>
      <c r="AA251" s="118"/>
      <c r="AB251" s="118"/>
      <c r="AC251" s="118"/>
    </row>
    <row r="252" spans="2:29" ht="15" customHeight="1"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58"/>
      <c r="S252" s="27"/>
      <c r="T252" s="27"/>
      <c r="U252" s="27"/>
      <c r="V252" s="118"/>
      <c r="W252" s="118"/>
      <c r="X252" s="118"/>
      <c r="Y252" s="118"/>
      <c r="Z252" s="118"/>
      <c r="AA252" s="118"/>
      <c r="AB252" s="118"/>
      <c r="AC252" s="118"/>
    </row>
    <row r="253" spans="2:29" ht="15" customHeight="1"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58"/>
      <c r="S253" s="27"/>
      <c r="T253" s="27"/>
      <c r="U253" s="27"/>
      <c r="V253" s="118"/>
      <c r="W253" s="118"/>
      <c r="X253" s="118"/>
      <c r="Y253" s="118"/>
      <c r="Z253" s="118"/>
      <c r="AA253" s="118"/>
      <c r="AB253" s="118"/>
      <c r="AC253" s="118"/>
    </row>
    <row r="254" spans="2:29" ht="15" customHeight="1"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58"/>
      <c r="S254" s="27"/>
      <c r="T254" s="27"/>
      <c r="U254" s="27"/>
      <c r="V254" s="118"/>
      <c r="W254" s="118"/>
      <c r="X254" s="118"/>
      <c r="Y254" s="118"/>
      <c r="Z254" s="118"/>
      <c r="AA254" s="118"/>
      <c r="AB254" s="118"/>
      <c r="AC254" s="118"/>
    </row>
    <row r="255" spans="2:29" ht="15" customHeight="1"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58"/>
      <c r="S255" s="27"/>
      <c r="T255" s="27"/>
      <c r="U255" s="27"/>
      <c r="V255" s="118"/>
      <c r="W255" s="118"/>
      <c r="X255" s="118"/>
      <c r="Y255" s="118"/>
      <c r="Z255" s="118"/>
      <c r="AA255" s="118"/>
      <c r="AB255" s="118"/>
      <c r="AC255" s="118"/>
    </row>
    <row r="256" spans="2:29" ht="15" customHeight="1"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58"/>
      <c r="S256" s="27"/>
      <c r="T256" s="27"/>
      <c r="U256" s="27"/>
      <c r="V256" s="118"/>
      <c r="W256" s="118"/>
      <c r="X256" s="118"/>
      <c r="Y256" s="118"/>
      <c r="Z256" s="118"/>
      <c r="AA256" s="118"/>
      <c r="AB256" s="118"/>
      <c r="AC256" s="118"/>
    </row>
    <row r="257" spans="2:29" ht="15" customHeight="1"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58"/>
      <c r="S257" s="27"/>
      <c r="T257" s="27"/>
      <c r="U257" s="27"/>
      <c r="V257" s="118"/>
      <c r="W257" s="118"/>
      <c r="X257" s="118"/>
      <c r="Y257" s="118"/>
      <c r="Z257" s="118"/>
      <c r="AA257" s="118"/>
      <c r="AB257" s="118"/>
      <c r="AC257" s="118"/>
    </row>
    <row r="258" spans="2:29" ht="15" customHeight="1"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58"/>
      <c r="S258" s="27"/>
      <c r="T258" s="27"/>
      <c r="U258" s="27"/>
      <c r="V258" s="118"/>
      <c r="W258" s="118"/>
      <c r="X258" s="118"/>
      <c r="Y258" s="118"/>
      <c r="Z258" s="118"/>
      <c r="AA258" s="118"/>
      <c r="AB258" s="118"/>
      <c r="AC258" s="118"/>
    </row>
    <row r="259" spans="2:29" ht="15" customHeight="1"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58"/>
      <c r="S259" s="27"/>
      <c r="T259" s="27"/>
      <c r="U259" s="27"/>
      <c r="V259" s="118"/>
      <c r="W259" s="118"/>
      <c r="X259" s="118"/>
      <c r="Y259" s="118"/>
      <c r="Z259" s="118"/>
      <c r="AA259" s="118"/>
      <c r="AB259" s="118"/>
      <c r="AC259" s="118"/>
    </row>
    <row r="260" spans="2:29" ht="15" customHeight="1"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58"/>
      <c r="S260" s="27"/>
      <c r="T260" s="27"/>
      <c r="U260" s="27"/>
      <c r="V260" s="118"/>
      <c r="W260" s="118"/>
      <c r="X260" s="118"/>
      <c r="Y260" s="118"/>
      <c r="Z260" s="118"/>
      <c r="AA260" s="118"/>
      <c r="AB260" s="118"/>
      <c r="AC260" s="118"/>
    </row>
    <row r="261" spans="2:29" ht="15" customHeight="1"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118"/>
      <c r="W261" s="118"/>
      <c r="X261" s="118"/>
      <c r="Y261" s="118"/>
      <c r="Z261" s="118"/>
      <c r="AA261" s="118"/>
      <c r="AB261" s="118"/>
      <c r="AC261" s="118"/>
    </row>
    <row r="262" spans="2:29" ht="15" customHeight="1">
      <c r="B262" s="27"/>
      <c r="C262" s="27"/>
      <c r="D262" s="27"/>
      <c r="E262" s="27"/>
      <c r="F262" s="27"/>
      <c r="G262" s="27"/>
      <c r="H262" s="27"/>
      <c r="I262" s="27"/>
      <c r="J262" s="27"/>
      <c r="K262" s="41"/>
      <c r="L262" s="41"/>
      <c r="M262" s="41"/>
      <c r="N262" s="41"/>
      <c r="O262" s="41"/>
      <c r="P262" s="41"/>
      <c r="Q262" s="27"/>
      <c r="R262" s="58"/>
      <c r="S262" s="27"/>
      <c r="T262" s="27"/>
      <c r="U262" s="27"/>
      <c r="V262" s="118"/>
      <c r="W262" s="118"/>
      <c r="X262" s="118"/>
      <c r="Y262" s="118"/>
      <c r="Z262" s="118"/>
      <c r="AA262" s="118"/>
      <c r="AB262" s="118"/>
      <c r="AC262" s="118"/>
    </row>
    <row r="263" spans="2:29" ht="15" customHeight="1"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118"/>
      <c r="W263" s="118"/>
      <c r="X263" s="118"/>
      <c r="Y263" s="118"/>
      <c r="Z263" s="118"/>
      <c r="AA263" s="118"/>
      <c r="AB263" s="118"/>
      <c r="AC263" s="118"/>
    </row>
    <row r="264" spans="2:29" ht="15" customHeight="1"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118"/>
      <c r="W264" s="118"/>
      <c r="X264" s="118"/>
      <c r="Y264" s="118"/>
      <c r="Z264" s="118"/>
      <c r="AA264" s="118"/>
      <c r="AB264" s="118"/>
      <c r="AC264" s="118"/>
    </row>
    <row r="265" spans="2:29" ht="15" customHeight="1"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118"/>
      <c r="W265" s="118"/>
      <c r="X265" s="118"/>
      <c r="Y265" s="118"/>
      <c r="Z265" s="118"/>
      <c r="AA265" s="118"/>
      <c r="AB265" s="118"/>
      <c r="AC265" s="118"/>
    </row>
    <row r="267" spans="2:29" ht="15" customHeight="1"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41"/>
      <c r="S267" s="27"/>
      <c r="T267" s="27"/>
      <c r="U267" s="27"/>
      <c r="V267" s="118"/>
      <c r="W267" s="118"/>
      <c r="X267" s="118"/>
      <c r="Y267" s="118"/>
      <c r="Z267" s="118"/>
      <c r="AA267" s="118"/>
      <c r="AB267" s="118"/>
      <c r="AC267" s="118"/>
    </row>
    <row r="268" spans="2:29" ht="15" customHeight="1"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58"/>
      <c r="S268" s="27"/>
      <c r="T268" s="27"/>
      <c r="U268" s="27"/>
      <c r="V268" s="118"/>
      <c r="W268" s="118"/>
      <c r="X268" s="118"/>
      <c r="Y268" s="118"/>
      <c r="Z268" s="118"/>
      <c r="AA268" s="118"/>
      <c r="AB268" s="118"/>
      <c r="AC268" s="118"/>
    </row>
    <row r="269" spans="2:29" ht="15" customHeight="1"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58"/>
      <c r="S269" s="27"/>
      <c r="T269" s="27"/>
      <c r="U269" s="27"/>
      <c r="V269" s="118"/>
      <c r="W269" s="118"/>
      <c r="X269" s="118"/>
      <c r="Y269" s="118"/>
      <c r="Z269" s="118"/>
      <c r="AA269" s="118"/>
      <c r="AB269" s="118"/>
      <c r="AC269" s="118"/>
    </row>
    <row r="270" spans="2:29" ht="15" customHeight="1"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58"/>
      <c r="S270" s="27"/>
      <c r="T270" s="27"/>
      <c r="U270" s="27"/>
      <c r="V270" s="118"/>
      <c r="W270" s="118"/>
      <c r="X270" s="118"/>
      <c r="Y270" s="118"/>
      <c r="Z270" s="118"/>
      <c r="AA270" s="118"/>
      <c r="AB270" s="118"/>
      <c r="AC270" s="118"/>
    </row>
    <row r="271" spans="2:29" ht="15" customHeight="1"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58"/>
      <c r="S271" s="27"/>
      <c r="T271" s="27"/>
      <c r="U271" s="27"/>
      <c r="V271" s="118"/>
      <c r="W271" s="118"/>
      <c r="X271" s="118"/>
      <c r="Y271" s="118"/>
      <c r="Z271" s="118"/>
      <c r="AA271" s="118"/>
      <c r="AB271" s="118"/>
      <c r="AC271" s="118"/>
    </row>
    <row r="272" spans="2:29" ht="15" customHeight="1"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58"/>
      <c r="S272" s="27"/>
      <c r="T272" s="27"/>
      <c r="U272" s="27"/>
      <c r="V272" s="118"/>
      <c r="W272" s="118"/>
      <c r="X272" s="118"/>
      <c r="Y272" s="118"/>
      <c r="Z272" s="118"/>
      <c r="AA272" s="118"/>
      <c r="AB272" s="118"/>
      <c r="AC272" s="118"/>
    </row>
    <row r="273" spans="2:29" ht="15" customHeight="1"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58"/>
      <c r="S273" s="27"/>
      <c r="T273" s="27"/>
      <c r="U273" s="27"/>
      <c r="V273" s="118"/>
      <c r="W273" s="118"/>
      <c r="X273" s="118"/>
      <c r="Y273" s="118"/>
      <c r="Z273" s="118"/>
      <c r="AA273" s="118"/>
      <c r="AB273" s="118"/>
      <c r="AC273" s="118"/>
    </row>
    <row r="274" spans="2:29" ht="15" customHeight="1"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58"/>
      <c r="S274" s="27"/>
      <c r="T274" s="27"/>
      <c r="U274" s="27"/>
      <c r="V274" s="118"/>
      <c r="W274" s="118"/>
      <c r="X274" s="118"/>
      <c r="Y274" s="118"/>
      <c r="Z274" s="118"/>
      <c r="AA274" s="118"/>
      <c r="AB274" s="118"/>
      <c r="AC274" s="118"/>
    </row>
    <row r="275" spans="2:29" ht="15" customHeight="1"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58"/>
      <c r="S275" s="27"/>
      <c r="T275" s="27"/>
      <c r="U275" s="27"/>
      <c r="V275" s="118"/>
      <c r="W275" s="118"/>
      <c r="X275" s="118"/>
      <c r="Y275" s="118"/>
      <c r="Z275" s="118"/>
      <c r="AA275" s="118"/>
      <c r="AB275" s="118"/>
      <c r="AC275" s="118"/>
    </row>
    <row r="276" spans="2:29" ht="15" customHeight="1"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58"/>
      <c r="S276" s="27"/>
      <c r="T276" s="27"/>
      <c r="U276" s="27"/>
      <c r="V276" s="118"/>
      <c r="W276" s="118"/>
      <c r="X276" s="118"/>
      <c r="Y276" s="118"/>
      <c r="Z276" s="118"/>
      <c r="AA276" s="118"/>
      <c r="AB276" s="118"/>
      <c r="AC276" s="118"/>
    </row>
    <row r="277" spans="2:29" ht="15" customHeight="1"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58"/>
      <c r="S277" s="27"/>
      <c r="T277" s="27"/>
      <c r="U277" s="27"/>
      <c r="V277" s="118"/>
      <c r="W277" s="118"/>
      <c r="X277" s="118"/>
      <c r="Y277" s="118"/>
      <c r="Z277" s="118"/>
      <c r="AA277" s="118"/>
      <c r="AB277" s="118"/>
      <c r="AC277" s="118"/>
    </row>
    <row r="278" spans="2:29" ht="15" customHeight="1"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58"/>
      <c r="S278" s="27"/>
      <c r="T278" s="27"/>
      <c r="U278" s="27"/>
      <c r="V278" s="118"/>
      <c r="W278" s="118"/>
      <c r="X278" s="118"/>
      <c r="Y278" s="118"/>
      <c r="Z278" s="118"/>
      <c r="AA278" s="118"/>
      <c r="AB278" s="118"/>
      <c r="AC278" s="118"/>
    </row>
    <row r="279" spans="2:29" ht="15" customHeight="1"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58"/>
      <c r="S279" s="27"/>
      <c r="T279" s="27"/>
      <c r="U279" s="27"/>
      <c r="V279" s="118"/>
      <c r="W279" s="118"/>
      <c r="X279" s="118"/>
      <c r="Y279" s="118"/>
      <c r="Z279" s="118"/>
      <c r="AA279" s="118"/>
      <c r="AB279" s="118"/>
      <c r="AC279" s="118"/>
    </row>
    <row r="280" spans="2:29" ht="15" customHeight="1"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58"/>
      <c r="S280" s="27"/>
      <c r="T280" s="27"/>
      <c r="U280" s="27"/>
      <c r="V280" s="118"/>
      <c r="W280" s="118"/>
      <c r="X280" s="118"/>
      <c r="Y280" s="118"/>
      <c r="Z280" s="118"/>
      <c r="AA280" s="118"/>
      <c r="AB280" s="118"/>
      <c r="AC280" s="118"/>
    </row>
    <row r="281" spans="2:29" ht="15" customHeight="1"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58"/>
      <c r="S281" s="27"/>
      <c r="T281" s="27"/>
      <c r="U281" s="27"/>
      <c r="V281" s="118"/>
      <c r="W281" s="118"/>
      <c r="X281" s="118"/>
      <c r="Y281" s="118"/>
      <c r="Z281" s="118"/>
      <c r="AA281" s="118"/>
      <c r="AB281" s="118"/>
      <c r="AC281" s="118"/>
    </row>
    <row r="282" spans="2:29" ht="15" customHeight="1"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58"/>
      <c r="S282" s="27"/>
      <c r="T282" s="27"/>
      <c r="U282" s="27"/>
      <c r="V282" s="118"/>
      <c r="W282" s="118"/>
      <c r="X282" s="118"/>
      <c r="Y282" s="118"/>
      <c r="Z282" s="118"/>
      <c r="AA282" s="118"/>
      <c r="AB282" s="118"/>
      <c r="AC282" s="118"/>
    </row>
    <row r="283" spans="2:29" ht="15" customHeight="1"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58"/>
      <c r="S283" s="27"/>
      <c r="T283" s="27"/>
      <c r="U283" s="27"/>
      <c r="V283" s="118"/>
      <c r="W283" s="118"/>
      <c r="X283" s="118"/>
      <c r="Y283" s="118"/>
      <c r="Z283" s="118"/>
      <c r="AA283" s="118"/>
      <c r="AB283" s="118"/>
      <c r="AC283" s="118"/>
    </row>
    <row r="284" spans="2:29" ht="15" customHeight="1"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58"/>
      <c r="S284" s="27"/>
      <c r="T284" s="27"/>
      <c r="U284" s="27"/>
      <c r="V284" s="118"/>
      <c r="W284" s="118"/>
      <c r="X284" s="118"/>
      <c r="Y284" s="118"/>
      <c r="Z284" s="118"/>
      <c r="AA284" s="118"/>
      <c r="AB284" s="118"/>
      <c r="AC284" s="118"/>
    </row>
    <row r="285" spans="2:29" ht="15" customHeight="1"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58"/>
      <c r="S285" s="27"/>
      <c r="T285" s="27"/>
      <c r="U285" s="27"/>
      <c r="V285" s="118"/>
      <c r="W285" s="118"/>
      <c r="X285" s="118"/>
      <c r="Y285" s="118"/>
      <c r="Z285" s="118"/>
      <c r="AA285" s="118"/>
      <c r="AB285" s="118"/>
      <c r="AC285" s="118"/>
    </row>
    <row r="286" spans="2:29" ht="15" customHeight="1"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118"/>
      <c r="W286" s="118"/>
      <c r="X286" s="118"/>
      <c r="Y286" s="118"/>
      <c r="Z286" s="118"/>
      <c r="AA286" s="118"/>
      <c r="AB286" s="118"/>
      <c r="AC286" s="118"/>
    </row>
    <row r="287" spans="2:29" ht="15" customHeight="1">
      <c r="B287" s="27"/>
      <c r="C287" s="27"/>
      <c r="D287" s="27"/>
      <c r="E287" s="27"/>
      <c r="F287" s="27"/>
      <c r="G287" s="27"/>
      <c r="H287" s="27"/>
      <c r="I287" s="27"/>
      <c r="J287" s="27"/>
      <c r="K287" s="41"/>
      <c r="L287" s="41"/>
      <c r="M287" s="41"/>
      <c r="N287" s="41"/>
      <c r="O287" s="41"/>
      <c r="P287" s="41"/>
      <c r="Q287" s="41"/>
      <c r="R287" s="58"/>
      <c r="S287" s="27"/>
      <c r="T287" s="27"/>
      <c r="U287" s="27"/>
      <c r="V287" s="118"/>
      <c r="W287" s="118"/>
      <c r="X287" s="118"/>
      <c r="Y287" s="118"/>
      <c r="Z287" s="118"/>
      <c r="AA287" s="118"/>
      <c r="AB287" s="118"/>
      <c r="AC287" s="118"/>
    </row>
    <row r="288" spans="2:29" ht="15" customHeight="1"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118"/>
      <c r="W288" s="118"/>
      <c r="X288" s="118"/>
      <c r="Y288" s="118"/>
      <c r="Z288" s="118"/>
      <c r="AA288" s="118"/>
      <c r="AB288" s="118"/>
      <c r="AC288" s="118"/>
    </row>
    <row r="289" spans="2:29" ht="15" customHeight="1"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118"/>
      <c r="W289" s="118"/>
      <c r="X289" s="118"/>
      <c r="Y289" s="118"/>
      <c r="Z289" s="118"/>
      <c r="AA289" s="118"/>
      <c r="AB289" s="118"/>
      <c r="AC289" s="118"/>
    </row>
    <row r="290" spans="2:29" ht="15" customHeight="1"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118"/>
      <c r="W290" s="118"/>
      <c r="X290" s="118"/>
      <c r="Y290" s="118"/>
      <c r="Z290" s="118"/>
      <c r="AA290" s="118"/>
      <c r="AB290" s="118"/>
      <c r="AC290" s="118"/>
    </row>
    <row r="291" spans="2:29" ht="15" customHeight="1"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118"/>
      <c r="W291" s="118"/>
      <c r="X291" s="118"/>
      <c r="Y291" s="118"/>
      <c r="Z291" s="118"/>
      <c r="AA291" s="118"/>
      <c r="AB291" s="118"/>
      <c r="AC291" s="118"/>
    </row>
    <row r="293" spans="2:29" ht="15" customHeight="1"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41"/>
      <c r="S293" s="27"/>
      <c r="T293" s="27"/>
      <c r="U293" s="27"/>
      <c r="V293" s="118"/>
      <c r="W293" s="118"/>
      <c r="X293" s="118"/>
      <c r="Y293" s="118"/>
      <c r="Z293" s="118"/>
      <c r="AA293" s="118"/>
      <c r="AB293" s="118"/>
      <c r="AC293" s="118"/>
    </row>
    <row r="294" spans="2:29" ht="15" customHeight="1"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58"/>
      <c r="S294" s="27"/>
      <c r="T294" s="27"/>
      <c r="U294" s="27"/>
      <c r="V294" s="118"/>
      <c r="W294" s="118"/>
      <c r="X294" s="118"/>
      <c r="Y294" s="118"/>
      <c r="Z294" s="118"/>
      <c r="AA294" s="118"/>
      <c r="AB294" s="118"/>
      <c r="AC294" s="118"/>
    </row>
    <row r="295" spans="2:29" ht="15" customHeight="1"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58"/>
      <c r="S295" s="27"/>
      <c r="T295" s="27"/>
      <c r="U295" s="27"/>
      <c r="V295" s="118"/>
      <c r="W295" s="118"/>
      <c r="X295" s="118"/>
      <c r="Y295" s="118"/>
      <c r="Z295" s="118"/>
      <c r="AA295" s="118"/>
      <c r="AB295" s="118"/>
      <c r="AC295" s="118"/>
    </row>
    <row r="296" spans="2:29" ht="15" customHeight="1"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58"/>
      <c r="S296" s="27"/>
      <c r="T296" s="27"/>
      <c r="U296" s="27"/>
      <c r="V296" s="118"/>
      <c r="W296" s="118"/>
      <c r="X296" s="118"/>
      <c r="Y296" s="118"/>
      <c r="Z296" s="118"/>
      <c r="AA296" s="118"/>
      <c r="AB296" s="118"/>
      <c r="AC296" s="118"/>
    </row>
    <row r="297" spans="2:29" ht="15" customHeight="1"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58"/>
      <c r="S297" s="27"/>
      <c r="T297" s="27"/>
      <c r="U297" s="27"/>
      <c r="V297" s="118"/>
      <c r="W297" s="118"/>
      <c r="X297" s="118"/>
      <c r="Y297" s="118"/>
      <c r="Z297" s="118"/>
      <c r="AA297" s="118"/>
      <c r="AB297" s="118"/>
      <c r="AC297" s="118"/>
    </row>
    <row r="298" spans="2:29" ht="15" customHeight="1"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58"/>
      <c r="S298" s="27"/>
      <c r="T298" s="27"/>
      <c r="U298" s="27"/>
      <c r="V298" s="118"/>
      <c r="W298" s="118"/>
      <c r="X298" s="118"/>
      <c r="Y298" s="118"/>
      <c r="Z298" s="118"/>
      <c r="AA298" s="118"/>
      <c r="AB298" s="118"/>
      <c r="AC298" s="118"/>
    </row>
    <row r="299" spans="2:29" ht="15" customHeight="1"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58"/>
      <c r="S299" s="27"/>
      <c r="T299" s="27"/>
      <c r="U299" s="27"/>
      <c r="V299" s="118"/>
      <c r="W299" s="118"/>
      <c r="X299" s="118"/>
      <c r="Y299" s="118"/>
      <c r="Z299" s="118"/>
      <c r="AA299" s="118"/>
      <c r="AB299" s="118"/>
      <c r="AC299" s="118"/>
    </row>
    <row r="300" spans="2:29" ht="15" customHeight="1"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58"/>
      <c r="S300" s="27"/>
      <c r="T300" s="27"/>
      <c r="U300" s="27"/>
      <c r="V300" s="118"/>
      <c r="W300" s="118"/>
      <c r="X300" s="118"/>
      <c r="Y300" s="118"/>
      <c r="Z300" s="118"/>
      <c r="AA300" s="118"/>
      <c r="AB300" s="118"/>
      <c r="AC300" s="118"/>
    </row>
    <row r="301" spans="2:29" ht="15" customHeight="1"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58"/>
      <c r="S301" s="27"/>
      <c r="T301" s="27"/>
      <c r="U301" s="27"/>
      <c r="V301" s="118"/>
      <c r="W301" s="118"/>
      <c r="X301" s="118"/>
      <c r="Y301" s="118"/>
      <c r="Z301" s="118"/>
      <c r="AA301" s="118"/>
      <c r="AB301" s="118"/>
      <c r="AC301" s="118"/>
    </row>
    <row r="302" spans="2:29" ht="15" customHeight="1"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58"/>
      <c r="S302" s="27"/>
      <c r="T302" s="27"/>
      <c r="U302" s="27"/>
      <c r="V302" s="118"/>
      <c r="W302" s="118"/>
      <c r="X302" s="118"/>
      <c r="Y302" s="118"/>
      <c r="Z302" s="118"/>
      <c r="AA302" s="118"/>
      <c r="AB302" s="118"/>
      <c r="AC302" s="118"/>
    </row>
    <row r="303" spans="2:29" ht="15" customHeight="1"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58"/>
      <c r="S303" s="27"/>
      <c r="T303" s="27"/>
      <c r="U303" s="27"/>
      <c r="V303" s="118"/>
      <c r="W303" s="118"/>
      <c r="X303" s="118"/>
      <c r="Y303" s="118"/>
      <c r="Z303" s="118"/>
      <c r="AA303" s="118"/>
      <c r="AB303" s="118"/>
      <c r="AC303" s="118"/>
    </row>
    <row r="304" spans="2:29" ht="15" customHeight="1"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58"/>
      <c r="S304" s="27"/>
      <c r="T304" s="27"/>
      <c r="U304" s="27"/>
      <c r="V304" s="118"/>
      <c r="W304" s="118"/>
      <c r="X304" s="118"/>
      <c r="Y304" s="118"/>
      <c r="Z304" s="118"/>
      <c r="AA304" s="118"/>
      <c r="AB304" s="118"/>
      <c r="AC304" s="118"/>
    </row>
    <row r="305" spans="2:29" ht="15" customHeight="1"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58"/>
      <c r="S305" s="27"/>
      <c r="T305" s="27"/>
      <c r="U305" s="27"/>
      <c r="V305" s="118"/>
      <c r="W305" s="118"/>
      <c r="X305" s="118"/>
      <c r="Y305" s="118"/>
      <c r="Z305" s="118"/>
      <c r="AA305" s="118"/>
      <c r="AB305" s="118"/>
      <c r="AC305" s="118"/>
    </row>
    <row r="306" spans="2:29" ht="15" customHeight="1"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58"/>
      <c r="S306" s="27"/>
      <c r="T306" s="27"/>
      <c r="U306" s="27"/>
      <c r="V306" s="118"/>
      <c r="W306" s="118"/>
      <c r="X306" s="118"/>
      <c r="Y306" s="118"/>
      <c r="Z306" s="118"/>
      <c r="AA306" s="118"/>
      <c r="AB306" s="118"/>
      <c r="AC306" s="118"/>
    </row>
    <row r="307" spans="2:29" ht="15" customHeight="1"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58"/>
      <c r="S307" s="27"/>
      <c r="T307" s="27"/>
      <c r="U307" s="27"/>
      <c r="V307" s="118"/>
      <c r="W307" s="118"/>
      <c r="X307" s="118"/>
      <c r="Y307" s="118"/>
      <c r="Z307" s="118"/>
      <c r="AA307" s="118"/>
      <c r="AB307" s="118"/>
      <c r="AC307" s="118"/>
    </row>
    <row r="308" spans="2:29" ht="15" customHeight="1"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58"/>
      <c r="S308" s="27"/>
      <c r="T308" s="27"/>
      <c r="U308" s="27"/>
      <c r="V308" s="118"/>
      <c r="W308" s="118"/>
      <c r="X308" s="118"/>
      <c r="Y308" s="118"/>
      <c r="Z308" s="118"/>
      <c r="AA308" s="118"/>
      <c r="AB308" s="118"/>
      <c r="AC308" s="118"/>
    </row>
    <row r="309" spans="2:29" ht="15" customHeight="1"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58"/>
      <c r="S309" s="27"/>
      <c r="T309" s="27"/>
      <c r="U309" s="27"/>
      <c r="V309" s="118"/>
      <c r="W309" s="118"/>
      <c r="X309" s="118"/>
      <c r="Y309" s="118"/>
      <c r="Z309" s="118"/>
      <c r="AA309" s="118"/>
      <c r="AB309" s="118"/>
      <c r="AC309" s="118"/>
    </row>
    <row r="310" spans="2:29" ht="15" customHeight="1"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58"/>
      <c r="S310" s="27"/>
      <c r="T310" s="27"/>
      <c r="U310" s="27"/>
      <c r="V310" s="118"/>
      <c r="W310" s="118"/>
      <c r="X310" s="118"/>
      <c r="Y310" s="118"/>
      <c r="Z310" s="118"/>
      <c r="AA310" s="118"/>
      <c r="AB310" s="118"/>
      <c r="AC310" s="118"/>
    </row>
    <row r="311" spans="2:29" ht="15" customHeight="1"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58"/>
      <c r="S311" s="27"/>
      <c r="T311" s="27"/>
      <c r="U311" s="27"/>
      <c r="V311" s="118"/>
      <c r="W311" s="118"/>
      <c r="X311" s="118"/>
      <c r="Y311" s="118"/>
      <c r="Z311" s="118"/>
      <c r="AA311" s="118"/>
      <c r="AB311" s="118"/>
      <c r="AC311" s="118"/>
    </row>
    <row r="313" spans="2:29" ht="15" customHeight="1">
      <c r="B313" s="27"/>
      <c r="C313" s="27"/>
      <c r="D313" s="27"/>
      <c r="E313" s="27"/>
      <c r="F313" s="27"/>
      <c r="G313" s="27"/>
      <c r="H313" s="27"/>
      <c r="I313" s="27"/>
      <c r="J313" s="27"/>
      <c r="K313" s="41"/>
      <c r="L313" s="41"/>
      <c r="M313" s="41"/>
      <c r="N313" s="41"/>
      <c r="O313" s="41"/>
      <c r="P313" s="41"/>
      <c r="Q313" s="41"/>
      <c r="R313" s="58"/>
      <c r="S313" s="27"/>
      <c r="T313" s="27"/>
      <c r="U313" s="27"/>
      <c r="V313" s="118"/>
      <c r="W313" s="118"/>
      <c r="X313" s="118"/>
      <c r="Y313" s="118"/>
      <c r="Z313" s="118"/>
      <c r="AA313" s="118"/>
      <c r="AB313" s="118"/>
      <c r="AC313" s="118"/>
    </row>
    <row r="317" spans="2:29" ht="15" customHeight="1"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118"/>
      <c r="W317" s="118"/>
      <c r="X317" s="118"/>
      <c r="Y317" s="118"/>
      <c r="Z317" s="118"/>
      <c r="AA317" s="118"/>
      <c r="AB317" s="118"/>
      <c r="AC317" s="118"/>
    </row>
    <row r="319" spans="2:29" ht="15" customHeight="1"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41"/>
      <c r="S319" s="27"/>
      <c r="T319" s="27"/>
      <c r="U319" s="27"/>
      <c r="V319" s="118"/>
      <c r="W319" s="118"/>
      <c r="X319" s="118"/>
      <c r="Y319" s="118"/>
      <c r="Z319" s="118"/>
      <c r="AA319" s="118"/>
      <c r="AB319" s="118"/>
      <c r="AC319" s="118"/>
    </row>
    <row r="320" spans="2:29" ht="15" customHeight="1"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58"/>
      <c r="S320" s="27"/>
      <c r="T320" s="27"/>
      <c r="U320" s="27"/>
      <c r="V320" s="118"/>
      <c r="W320" s="118"/>
      <c r="X320" s="118"/>
      <c r="Y320" s="118"/>
      <c r="Z320" s="118"/>
      <c r="AA320" s="118"/>
      <c r="AB320" s="118"/>
      <c r="AC320" s="118"/>
    </row>
    <row r="321" spans="2:29" ht="15" customHeight="1"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58"/>
      <c r="S321" s="27"/>
      <c r="T321" s="27"/>
      <c r="U321" s="27"/>
      <c r="V321" s="118"/>
      <c r="W321" s="118"/>
      <c r="X321" s="118"/>
      <c r="Y321" s="118"/>
      <c r="Z321" s="118"/>
      <c r="AA321" s="118"/>
      <c r="AB321" s="118"/>
      <c r="AC321" s="118"/>
    </row>
    <row r="322" spans="2:29" ht="15" customHeight="1"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58"/>
      <c r="S322" s="27"/>
      <c r="T322" s="27"/>
      <c r="U322" s="27"/>
      <c r="V322" s="118"/>
      <c r="W322" s="118"/>
      <c r="X322" s="118"/>
      <c r="Y322" s="118"/>
      <c r="Z322" s="118"/>
      <c r="AA322" s="118"/>
      <c r="AB322" s="118"/>
      <c r="AC322" s="118"/>
    </row>
    <row r="323" spans="2:29" ht="15" customHeight="1"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58"/>
      <c r="S323" s="27"/>
      <c r="T323" s="27"/>
      <c r="U323" s="27"/>
      <c r="V323" s="118"/>
      <c r="W323" s="118"/>
      <c r="X323" s="118"/>
      <c r="Y323" s="118"/>
      <c r="Z323" s="118"/>
      <c r="AA323" s="118"/>
      <c r="AB323" s="118"/>
      <c r="AC323" s="118"/>
    </row>
    <row r="324" spans="2:29" ht="15" customHeight="1"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58"/>
      <c r="S324" s="27"/>
      <c r="T324" s="27"/>
      <c r="U324" s="27"/>
      <c r="V324" s="118"/>
      <c r="W324" s="118"/>
      <c r="X324" s="118"/>
      <c r="Y324" s="118"/>
      <c r="Z324" s="118"/>
      <c r="AA324" s="118"/>
      <c r="AB324" s="118"/>
      <c r="AC324" s="118"/>
    </row>
    <row r="325" spans="2:29" ht="15" customHeight="1"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58"/>
      <c r="S325" s="27"/>
      <c r="T325" s="27"/>
      <c r="U325" s="27"/>
      <c r="V325" s="118"/>
      <c r="W325" s="118"/>
      <c r="X325" s="118"/>
      <c r="Y325" s="118"/>
      <c r="Z325" s="118"/>
      <c r="AA325" s="118"/>
      <c r="AB325" s="118"/>
      <c r="AC325" s="118"/>
    </row>
    <row r="326" spans="2:29" ht="15" customHeight="1"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58"/>
      <c r="S326" s="27"/>
      <c r="T326" s="27"/>
      <c r="U326" s="27"/>
      <c r="V326" s="118"/>
      <c r="W326" s="118"/>
      <c r="X326" s="118"/>
      <c r="Y326" s="118"/>
      <c r="Z326" s="118"/>
      <c r="AA326" s="118"/>
      <c r="AB326" s="118"/>
      <c r="AC326" s="118"/>
    </row>
    <row r="327" spans="2:29" ht="15" customHeight="1"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58"/>
      <c r="S327" s="27"/>
      <c r="T327" s="27"/>
      <c r="U327" s="27"/>
      <c r="V327" s="118"/>
      <c r="W327" s="118"/>
      <c r="X327" s="118"/>
      <c r="Y327" s="118"/>
      <c r="Z327" s="118"/>
      <c r="AA327" s="118"/>
      <c r="AB327" s="118"/>
      <c r="AC327" s="118"/>
    </row>
    <row r="328" spans="2:29" ht="15" customHeight="1"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58"/>
      <c r="S328" s="27"/>
      <c r="T328" s="27"/>
      <c r="U328" s="27"/>
      <c r="V328" s="118"/>
      <c r="W328" s="118"/>
      <c r="X328" s="118"/>
      <c r="Y328" s="118"/>
      <c r="Z328" s="118"/>
      <c r="AA328" s="118"/>
      <c r="AB328" s="118"/>
      <c r="AC328" s="118"/>
    </row>
    <row r="329" spans="2:29" ht="15" customHeight="1"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58"/>
      <c r="S329" s="27"/>
      <c r="T329" s="27"/>
      <c r="U329" s="27"/>
      <c r="V329" s="118"/>
      <c r="W329" s="118"/>
      <c r="X329" s="118"/>
      <c r="Y329" s="118"/>
      <c r="Z329" s="118"/>
      <c r="AA329" s="118"/>
      <c r="AB329" s="118"/>
      <c r="AC329" s="118"/>
    </row>
    <row r="330" spans="2:29" ht="15" customHeight="1"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58"/>
      <c r="S330" s="27"/>
      <c r="T330" s="27"/>
      <c r="U330" s="27"/>
      <c r="V330" s="118"/>
      <c r="W330" s="118"/>
      <c r="X330" s="118"/>
      <c r="Y330" s="118"/>
      <c r="Z330" s="118"/>
      <c r="AA330" s="118"/>
      <c r="AB330" s="118"/>
      <c r="AC330" s="118"/>
    </row>
    <row r="331" spans="2:29" ht="15" customHeight="1"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58"/>
      <c r="S331" s="27"/>
      <c r="T331" s="27"/>
      <c r="U331" s="27"/>
      <c r="V331" s="118"/>
      <c r="W331" s="118"/>
      <c r="X331" s="118"/>
      <c r="Y331" s="118"/>
      <c r="Z331" s="118"/>
      <c r="AA331" s="118"/>
      <c r="AB331" s="118"/>
      <c r="AC331" s="118"/>
    </row>
    <row r="332" spans="2:29" ht="15" customHeight="1"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58"/>
      <c r="S332" s="27"/>
      <c r="T332" s="27"/>
      <c r="U332" s="27"/>
      <c r="V332" s="118"/>
      <c r="W332" s="118"/>
      <c r="X332" s="118"/>
      <c r="Y332" s="118"/>
      <c r="Z332" s="118"/>
      <c r="AA332" s="118"/>
      <c r="AB332" s="118"/>
      <c r="AC332" s="118"/>
    </row>
    <row r="333" spans="2:29" ht="15" customHeight="1"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58"/>
      <c r="S333" s="27"/>
      <c r="T333" s="27"/>
      <c r="U333" s="27"/>
      <c r="V333" s="118"/>
      <c r="W333" s="118"/>
      <c r="X333" s="118"/>
      <c r="Y333" s="118"/>
      <c r="Z333" s="118"/>
      <c r="AA333" s="118"/>
      <c r="AB333" s="118"/>
      <c r="AC333" s="118"/>
    </row>
    <row r="334" spans="2:29" ht="15" customHeight="1"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58"/>
      <c r="S334" s="27"/>
      <c r="T334" s="27"/>
      <c r="U334" s="27"/>
      <c r="V334" s="118"/>
      <c r="W334" s="118"/>
      <c r="X334" s="118"/>
      <c r="Y334" s="118"/>
      <c r="Z334" s="118"/>
      <c r="AA334" s="118"/>
      <c r="AB334" s="118"/>
      <c r="AC334" s="118"/>
    </row>
    <row r="335" spans="2:29" ht="15" customHeight="1"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58"/>
      <c r="S335" s="27"/>
      <c r="T335" s="27"/>
      <c r="U335" s="27"/>
      <c r="V335" s="118"/>
      <c r="W335" s="118"/>
      <c r="X335" s="118"/>
      <c r="Y335" s="118"/>
      <c r="Z335" s="118"/>
      <c r="AA335" s="118"/>
      <c r="AB335" s="118"/>
      <c r="AC335" s="118"/>
    </row>
    <row r="336" spans="2:29" ht="15" customHeight="1"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58"/>
      <c r="S336" s="27"/>
      <c r="T336" s="27"/>
      <c r="U336" s="27"/>
      <c r="V336" s="118"/>
      <c r="W336" s="118"/>
      <c r="X336" s="118"/>
      <c r="Y336" s="118"/>
      <c r="Z336" s="118"/>
      <c r="AA336" s="118"/>
      <c r="AB336" s="118"/>
      <c r="AC336" s="118"/>
    </row>
    <row r="337" spans="2:29" ht="15" customHeight="1"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58"/>
      <c r="S337" s="27"/>
      <c r="T337" s="27"/>
      <c r="U337" s="27"/>
      <c r="V337" s="118"/>
      <c r="W337" s="118"/>
      <c r="X337" s="118"/>
      <c r="Y337" s="118"/>
      <c r="Z337" s="118"/>
      <c r="AA337" s="118"/>
      <c r="AB337" s="118"/>
      <c r="AC337" s="118"/>
    </row>
    <row r="339" spans="2:29" ht="15" customHeight="1">
      <c r="B339" s="27"/>
      <c r="C339" s="27"/>
      <c r="D339" s="27"/>
      <c r="E339" s="27"/>
      <c r="F339" s="27"/>
      <c r="G339" s="27"/>
      <c r="H339" s="27"/>
      <c r="I339" s="27"/>
      <c r="J339" s="27"/>
      <c r="K339" s="41"/>
      <c r="L339" s="41"/>
      <c r="M339" s="41"/>
      <c r="N339" s="41"/>
      <c r="O339" s="41"/>
      <c r="P339" s="41"/>
      <c r="Q339" s="41"/>
      <c r="R339" s="58"/>
      <c r="S339" s="27"/>
      <c r="T339" s="27"/>
      <c r="U339" s="27"/>
      <c r="V339" s="118"/>
      <c r="W339" s="118"/>
      <c r="X339" s="118"/>
      <c r="Y339" s="118"/>
      <c r="Z339" s="118"/>
      <c r="AA339" s="118"/>
      <c r="AB339" s="118"/>
      <c r="AC339" s="118"/>
    </row>
    <row r="344" spans="2:29" ht="15" customHeight="1"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118"/>
      <c r="W344" s="118"/>
      <c r="X344" s="118"/>
      <c r="Y344" s="118"/>
      <c r="Z344" s="118"/>
      <c r="AA344" s="118"/>
      <c r="AB344" s="118"/>
      <c r="AC344" s="118"/>
    </row>
    <row r="346" spans="2:29" ht="15" customHeight="1"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41"/>
      <c r="S346" s="27"/>
      <c r="T346" s="27"/>
      <c r="U346" s="27"/>
      <c r="V346" s="118"/>
      <c r="W346" s="118"/>
      <c r="X346" s="118"/>
      <c r="Y346" s="118"/>
      <c r="Z346" s="118"/>
      <c r="AA346" s="118"/>
      <c r="AB346" s="118"/>
      <c r="AC346" s="118"/>
    </row>
    <row r="347" spans="2:29" ht="15" customHeight="1"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58"/>
      <c r="S347" s="27"/>
      <c r="T347" s="27"/>
      <c r="U347" s="27"/>
      <c r="V347" s="118"/>
      <c r="W347" s="118"/>
      <c r="X347" s="118"/>
      <c r="Y347" s="118"/>
      <c r="Z347" s="118"/>
      <c r="AA347" s="118"/>
      <c r="AB347" s="118"/>
      <c r="AC347" s="118"/>
    </row>
    <row r="348" spans="2:29" ht="15" customHeight="1"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58"/>
      <c r="S348" s="27"/>
      <c r="T348" s="27"/>
      <c r="U348" s="27"/>
      <c r="V348" s="118"/>
      <c r="W348" s="118"/>
      <c r="X348" s="118"/>
      <c r="Y348" s="118"/>
      <c r="Z348" s="118"/>
      <c r="AA348" s="118"/>
      <c r="AB348" s="118"/>
      <c r="AC348" s="118"/>
    </row>
    <row r="349" spans="2:29" ht="15" customHeight="1"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58"/>
      <c r="S349" s="27"/>
      <c r="T349" s="27"/>
      <c r="U349" s="27"/>
      <c r="V349" s="118"/>
      <c r="W349" s="118"/>
      <c r="X349" s="118"/>
      <c r="Y349" s="118"/>
      <c r="Z349" s="118"/>
      <c r="AA349" s="118"/>
      <c r="AB349" s="118"/>
      <c r="AC349" s="118"/>
    </row>
    <row r="350" spans="2:29" ht="15" customHeight="1"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58"/>
      <c r="S350" s="27"/>
      <c r="T350" s="27"/>
      <c r="U350" s="27"/>
      <c r="V350" s="118"/>
      <c r="W350" s="118"/>
      <c r="X350" s="118"/>
      <c r="Y350" s="118"/>
      <c r="Z350" s="118"/>
      <c r="AA350" s="118"/>
      <c r="AB350" s="118"/>
      <c r="AC350" s="118"/>
    </row>
    <row r="351" spans="2:29" ht="15" customHeight="1"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58"/>
      <c r="S351" s="27"/>
      <c r="T351" s="27"/>
      <c r="U351" s="27"/>
      <c r="V351" s="118"/>
      <c r="W351" s="118"/>
      <c r="X351" s="118"/>
      <c r="Y351" s="118"/>
      <c r="Z351" s="118"/>
      <c r="AA351" s="118"/>
      <c r="AB351" s="118"/>
      <c r="AC351" s="118"/>
    </row>
    <row r="352" spans="2:29" ht="15" customHeight="1"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58"/>
      <c r="S352" s="27"/>
      <c r="T352" s="27"/>
      <c r="U352" s="27"/>
      <c r="V352" s="118"/>
      <c r="W352" s="118"/>
      <c r="X352" s="118"/>
      <c r="Y352" s="118"/>
      <c r="Z352" s="118"/>
      <c r="AA352" s="118"/>
      <c r="AB352" s="118"/>
      <c r="AC352" s="118"/>
    </row>
    <row r="353" spans="2:29" ht="15" customHeight="1"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58"/>
      <c r="S353" s="27"/>
      <c r="T353" s="27"/>
      <c r="U353" s="27"/>
      <c r="V353" s="118"/>
      <c r="W353" s="118"/>
      <c r="X353" s="118"/>
      <c r="Y353" s="118"/>
      <c r="Z353" s="118"/>
      <c r="AA353" s="118"/>
      <c r="AB353" s="118"/>
      <c r="AC353" s="118"/>
    </row>
    <row r="354" spans="2:29" ht="15" customHeight="1"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58"/>
      <c r="S354" s="27"/>
      <c r="T354" s="27"/>
      <c r="U354" s="27"/>
      <c r="V354" s="118"/>
      <c r="W354" s="118"/>
      <c r="X354" s="118"/>
      <c r="Y354" s="118"/>
      <c r="Z354" s="118"/>
      <c r="AA354" s="118"/>
      <c r="AB354" s="118"/>
      <c r="AC354" s="118"/>
    </row>
    <row r="355" spans="2:29" ht="15" customHeight="1"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58"/>
      <c r="S355" s="27"/>
      <c r="T355" s="27"/>
      <c r="U355" s="27"/>
      <c r="V355" s="118"/>
      <c r="W355" s="118"/>
      <c r="X355" s="118"/>
      <c r="Y355" s="118"/>
      <c r="Z355" s="118"/>
      <c r="AA355" s="118"/>
      <c r="AB355" s="118"/>
      <c r="AC355" s="118"/>
    </row>
    <row r="356" spans="2:29" ht="15" customHeight="1"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58"/>
      <c r="S356" s="27"/>
      <c r="T356" s="27"/>
      <c r="U356" s="27"/>
      <c r="V356" s="118"/>
      <c r="W356" s="118"/>
      <c r="X356" s="118"/>
      <c r="Y356" s="118"/>
      <c r="Z356" s="118"/>
      <c r="AA356" s="118"/>
      <c r="AB356" s="118"/>
      <c r="AC356" s="118"/>
    </row>
    <row r="357" spans="2:29" ht="15" customHeight="1"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58"/>
      <c r="S357" s="27"/>
      <c r="T357" s="27"/>
      <c r="U357" s="27"/>
      <c r="V357" s="118"/>
      <c r="W357" s="118"/>
      <c r="X357" s="118"/>
      <c r="Y357" s="118"/>
      <c r="Z357" s="118"/>
      <c r="AA357" s="118"/>
      <c r="AB357" s="118"/>
      <c r="AC357" s="118"/>
    </row>
    <row r="358" spans="2:29" ht="15" customHeight="1"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58"/>
      <c r="S358" s="27"/>
      <c r="T358" s="27"/>
      <c r="U358" s="27"/>
      <c r="V358" s="118"/>
      <c r="W358" s="118"/>
      <c r="X358" s="118"/>
      <c r="Y358" s="118"/>
      <c r="Z358" s="118"/>
      <c r="AA358" s="118"/>
      <c r="AB358" s="118"/>
      <c r="AC358" s="118"/>
    </row>
    <row r="359" spans="2:29" ht="15" customHeight="1"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58"/>
      <c r="S359" s="27"/>
      <c r="T359" s="27"/>
      <c r="U359" s="27"/>
      <c r="V359" s="118"/>
      <c r="W359" s="118"/>
      <c r="X359" s="118"/>
      <c r="Y359" s="118"/>
      <c r="Z359" s="118"/>
      <c r="AA359" s="118"/>
      <c r="AB359" s="118"/>
      <c r="AC359" s="118"/>
    </row>
    <row r="360" spans="2:29" ht="15" customHeight="1"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58"/>
      <c r="S360" s="27"/>
      <c r="T360" s="27"/>
      <c r="U360" s="27"/>
      <c r="V360" s="118"/>
      <c r="W360" s="118"/>
      <c r="X360" s="118"/>
      <c r="Y360" s="118"/>
      <c r="Z360" s="118"/>
      <c r="AA360" s="118"/>
      <c r="AB360" s="118"/>
      <c r="AC360" s="118"/>
    </row>
    <row r="361" spans="2:29" ht="15" customHeight="1"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58"/>
      <c r="S361" s="27"/>
      <c r="T361" s="27"/>
      <c r="U361" s="27"/>
      <c r="V361" s="118"/>
      <c r="W361" s="118"/>
      <c r="X361" s="118"/>
      <c r="Y361" s="118"/>
      <c r="Z361" s="118"/>
      <c r="AA361" s="118"/>
      <c r="AB361" s="118"/>
      <c r="AC361" s="118"/>
    </row>
    <row r="362" spans="2:29" ht="15" customHeight="1"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58"/>
      <c r="S362" s="27"/>
      <c r="T362" s="27"/>
      <c r="U362" s="27"/>
      <c r="V362" s="118"/>
      <c r="W362" s="118"/>
      <c r="X362" s="118"/>
      <c r="Y362" s="118"/>
      <c r="Z362" s="118"/>
      <c r="AA362" s="118"/>
      <c r="AB362" s="118"/>
      <c r="AC362" s="118"/>
    </row>
    <row r="363" spans="2:29" ht="15" customHeight="1"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58"/>
      <c r="S363" s="27"/>
      <c r="T363" s="27"/>
      <c r="U363" s="27"/>
      <c r="V363" s="118"/>
      <c r="W363" s="118"/>
      <c r="X363" s="118"/>
      <c r="Y363" s="118"/>
      <c r="Z363" s="118"/>
      <c r="AA363" s="118"/>
      <c r="AB363" s="118"/>
      <c r="AC363" s="118"/>
    </row>
    <row r="364" spans="2:29" ht="15" customHeight="1"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58"/>
      <c r="S364" s="27"/>
      <c r="T364" s="27"/>
      <c r="U364" s="27"/>
      <c r="V364" s="118"/>
      <c r="W364" s="118"/>
      <c r="X364" s="118"/>
      <c r="Y364" s="118"/>
      <c r="Z364" s="118"/>
      <c r="AA364" s="118"/>
      <c r="AB364" s="118"/>
      <c r="AC364" s="118"/>
    </row>
    <row r="366" spans="2:29" ht="15" customHeight="1">
      <c r="B366" s="27"/>
      <c r="C366" s="27"/>
      <c r="D366" s="27"/>
      <c r="E366" s="27"/>
      <c r="F366" s="27"/>
      <c r="G366" s="27"/>
      <c r="H366" s="27"/>
      <c r="I366" s="27"/>
      <c r="J366" s="27"/>
      <c r="K366" s="41"/>
      <c r="L366" s="41"/>
      <c r="M366" s="41"/>
      <c r="N366" s="41"/>
      <c r="O366" s="41"/>
      <c r="P366" s="41"/>
      <c r="Q366" s="41"/>
      <c r="R366" s="58"/>
      <c r="S366" s="27"/>
      <c r="T366" s="27"/>
      <c r="U366" s="27"/>
      <c r="V366" s="118"/>
      <c r="W366" s="118"/>
      <c r="X366" s="118"/>
      <c r="Y366" s="118"/>
      <c r="Z366" s="118"/>
      <c r="AA366" s="118"/>
      <c r="AB366" s="118"/>
      <c r="AC366" s="118"/>
    </row>
    <row r="371" spans="2:29" ht="15" customHeight="1"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118"/>
      <c r="W371" s="118"/>
      <c r="X371" s="118"/>
      <c r="Y371" s="118"/>
      <c r="Z371" s="118"/>
      <c r="AA371" s="118"/>
      <c r="AB371" s="118"/>
      <c r="AC371" s="118"/>
    </row>
    <row r="373" spans="2:29" ht="15" customHeight="1"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41"/>
      <c r="S373" s="27"/>
      <c r="T373" s="27"/>
      <c r="U373" s="27"/>
      <c r="V373" s="118"/>
      <c r="W373" s="118"/>
      <c r="X373" s="118"/>
      <c r="Y373" s="118"/>
      <c r="Z373" s="118"/>
      <c r="AA373" s="118"/>
      <c r="AB373" s="118"/>
      <c r="AC373" s="118"/>
    </row>
    <row r="374" spans="2:29" ht="15" customHeight="1"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58"/>
      <c r="S374" s="27"/>
      <c r="T374" s="27"/>
      <c r="U374" s="27"/>
      <c r="V374" s="118"/>
      <c r="W374" s="118"/>
      <c r="X374" s="118"/>
      <c r="Y374" s="118"/>
      <c r="Z374" s="118"/>
      <c r="AA374" s="118"/>
      <c r="AB374" s="118"/>
      <c r="AC374" s="118"/>
    </row>
    <row r="375" spans="2:29" ht="15" customHeight="1"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58"/>
      <c r="S375" s="27"/>
      <c r="T375" s="27"/>
      <c r="U375" s="27"/>
      <c r="V375" s="118"/>
      <c r="W375" s="118"/>
      <c r="X375" s="118"/>
      <c r="Y375" s="118"/>
      <c r="Z375" s="118"/>
      <c r="AA375" s="118"/>
      <c r="AB375" s="118"/>
      <c r="AC375" s="118"/>
    </row>
    <row r="376" spans="2:29" ht="15" customHeight="1"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58"/>
      <c r="S376" s="27"/>
      <c r="T376" s="27"/>
      <c r="U376" s="27"/>
      <c r="V376" s="118"/>
      <c r="W376" s="118"/>
      <c r="X376" s="118"/>
      <c r="Y376" s="118"/>
      <c r="Z376" s="118"/>
      <c r="AA376" s="118"/>
      <c r="AB376" s="118"/>
      <c r="AC376" s="118"/>
    </row>
    <row r="377" spans="2:29" ht="15" customHeight="1"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58"/>
      <c r="S377" s="27"/>
      <c r="T377" s="27"/>
      <c r="U377" s="27"/>
      <c r="V377" s="118"/>
      <c r="W377" s="118"/>
      <c r="X377" s="118"/>
      <c r="Y377" s="118"/>
      <c r="Z377" s="118"/>
      <c r="AA377" s="118"/>
      <c r="AB377" s="118"/>
      <c r="AC377" s="118"/>
    </row>
    <row r="378" spans="2:29" ht="15" customHeight="1"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58"/>
      <c r="S378" s="27"/>
      <c r="T378" s="27"/>
      <c r="U378" s="27"/>
      <c r="V378" s="118"/>
      <c r="W378" s="118"/>
      <c r="X378" s="118"/>
      <c r="Y378" s="118"/>
      <c r="Z378" s="118"/>
      <c r="AA378" s="118"/>
      <c r="AB378" s="118"/>
      <c r="AC378" s="118"/>
    </row>
    <row r="379" spans="2:29" ht="15" customHeight="1"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58"/>
      <c r="S379" s="27"/>
      <c r="T379" s="27"/>
      <c r="U379" s="27"/>
      <c r="V379" s="118"/>
      <c r="W379" s="118"/>
      <c r="X379" s="118"/>
      <c r="Y379" s="118"/>
      <c r="Z379" s="118"/>
      <c r="AA379" s="118"/>
      <c r="AB379" s="118"/>
      <c r="AC379" s="118"/>
    </row>
    <row r="380" spans="2:29" ht="15" customHeight="1"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58"/>
      <c r="S380" s="27"/>
      <c r="T380" s="27"/>
      <c r="U380" s="27"/>
      <c r="V380" s="118"/>
      <c r="W380" s="118"/>
      <c r="X380" s="118"/>
      <c r="Y380" s="118"/>
      <c r="Z380" s="118"/>
      <c r="AA380" s="118"/>
      <c r="AB380" s="118"/>
      <c r="AC380" s="118"/>
    </row>
    <row r="381" spans="2:29" ht="15" customHeight="1"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58"/>
      <c r="S381" s="27"/>
      <c r="T381" s="27"/>
      <c r="U381" s="27"/>
      <c r="V381" s="118"/>
      <c r="W381" s="118"/>
      <c r="X381" s="118"/>
      <c r="Y381" s="118"/>
      <c r="Z381" s="118"/>
      <c r="AA381" s="118"/>
      <c r="AB381" s="118"/>
      <c r="AC381" s="118"/>
    </row>
    <row r="382" spans="2:29" ht="15" customHeight="1"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58"/>
      <c r="S382" s="27"/>
      <c r="T382" s="27"/>
      <c r="U382" s="27"/>
      <c r="V382" s="118"/>
      <c r="W382" s="118"/>
      <c r="X382" s="118"/>
      <c r="Y382" s="118"/>
      <c r="Z382" s="118"/>
      <c r="AA382" s="118"/>
      <c r="AB382" s="118"/>
      <c r="AC382" s="118"/>
    </row>
    <row r="383" spans="2:29" ht="15" customHeight="1"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58"/>
      <c r="S383" s="27"/>
      <c r="T383" s="27"/>
      <c r="U383" s="27"/>
      <c r="V383" s="118"/>
      <c r="W383" s="118"/>
      <c r="X383" s="118"/>
      <c r="Y383" s="118"/>
      <c r="Z383" s="118"/>
      <c r="AA383" s="118"/>
      <c r="AB383" s="118"/>
      <c r="AC383" s="118"/>
    </row>
    <row r="384" spans="2:29" ht="15" customHeight="1"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58"/>
      <c r="S384" s="27"/>
      <c r="T384" s="27"/>
      <c r="U384" s="27"/>
      <c r="V384" s="118"/>
      <c r="W384" s="118"/>
      <c r="X384" s="118"/>
      <c r="Y384" s="118"/>
      <c r="Z384" s="118"/>
      <c r="AA384" s="118"/>
      <c r="AB384" s="118"/>
      <c r="AC384" s="118"/>
    </row>
    <row r="385" spans="2:29" ht="15" customHeight="1"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58"/>
      <c r="S385" s="27"/>
      <c r="T385" s="27"/>
      <c r="U385" s="27"/>
      <c r="V385" s="118"/>
      <c r="W385" s="118"/>
      <c r="X385" s="118"/>
      <c r="Y385" s="118"/>
      <c r="Z385" s="118"/>
      <c r="AA385" s="118"/>
      <c r="AB385" s="118"/>
      <c r="AC385" s="118"/>
    </row>
    <row r="386" spans="2:29" ht="15" customHeight="1"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58"/>
      <c r="S386" s="27"/>
      <c r="T386" s="27"/>
      <c r="U386" s="27"/>
      <c r="V386" s="118"/>
      <c r="W386" s="118"/>
      <c r="X386" s="118"/>
      <c r="Y386" s="118"/>
      <c r="Z386" s="118"/>
      <c r="AA386" s="118"/>
      <c r="AB386" s="118"/>
      <c r="AC386" s="118"/>
    </row>
    <row r="387" spans="2:29" ht="15" customHeight="1"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58"/>
      <c r="S387" s="27"/>
      <c r="T387" s="27"/>
      <c r="U387" s="27"/>
      <c r="V387" s="118"/>
      <c r="W387" s="118"/>
      <c r="X387" s="118"/>
      <c r="Y387" s="118"/>
      <c r="Z387" s="118"/>
      <c r="AA387" s="118"/>
      <c r="AB387" s="118"/>
      <c r="AC387" s="118"/>
    </row>
    <row r="388" spans="2:29" ht="15" customHeight="1"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58"/>
      <c r="S388" s="27"/>
      <c r="T388" s="27"/>
      <c r="U388" s="27"/>
      <c r="V388" s="118"/>
      <c r="W388" s="118"/>
      <c r="X388" s="118"/>
      <c r="Y388" s="118"/>
      <c r="Z388" s="118"/>
      <c r="AA388" s="118"/>
      <c r="AB388" s="118"/>
      <c r="AC388" s="118"/>
    </row>
    <row r="389" spans="2:29" ht="15" customHeight="1"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58"/>
      <c r="S389" s="27"/>
      <c r="T389" s="27"/>
      <c r="U389" s="27"/>
      <c r="V389" s="118"/>
      <c r="W389" s="118"/>
      <c r="X389" s="118"/>
      <c r="Y389" s="118"/>
      <c r="Z389" s="118"/>
      <c r="AA389" s="118"/>
      <c r="AB389" s="118"/>
      <c r="AC389" s="118"/>
    </row>
    <row r="390" spans="2:29" ht="15" customHeight="1"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58"/>
      <c r="S390" s="27"/>
      <c r="T390" s="27"/>
      <c r="U390" s="27"/>
      <c r="V390" s="118"/>
      <c r="W390" s="118"/>
      <c r="X390" s="118"/>
      <c r="Y390" s="118"/>
      <c r="Z390" s="118"/>
      <c r="AA390" s="118"/>
      <c r="AB390" s="118"/>
      <c r="AC390" s="118"/>
    </row>
    <row r="391" spans="2:29" ht="15" customHeight="1"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58"/>
      <c r="S391" s="27"/>
      <c r="T391" s="27"/>
      <c r="U391" s="27"/>
      <c r="V391" s="118"/>
      <c r="W391" s="118"/>
      <c r="X391" s="118"/>
      <c r="Y391" s="118"/>
      <c r="Z391" s="118"/>
      <c r="AA391" s="118"/>
      <c r="AB391" s="118"/>
      <c r="AC391" s="118"/>
    </row>
    <row r="393" spans="2:29" ht="15" customHeight="1">
      <c r="B393" s="27"/>
      <c r="C393" s="27"/>
      <c r="D393" s="27"/>
      <c r="E393" s="27"/>
      <c r="F393" s="27"/>
      <c r="G393" s="27"/>
      <c r="H393" s="27"/>
      <c r="I393" s="27"/>
      <c r="J393" s="27"/>
      <c r="K393" s="41"/>
      <c r="L393" s="41"/>
      <c r="M393" s="41"/>
      <c r="N393" s="41"/>
      <c r="O393" s="41"/>
      <c r="P393" s="41"/>
      <c r="Q393" s="41"/>
      <c r="R393" s="58"/>
      <c r="S393" s="27"/>
      <c r="T393" s="27"/>
      <c r="U393" s="27"/>
      <c r="V393" s="118"/>
      <c r="W393" s="118"/>
      <c r="X393" s="118"/>
      <c r="Y393" s="118"/>
      <c r="Z393" s="118"/>
      <c r="AA393" s="118"/>
      <c r="AB393" s="118"/>
      <c r="AC393" s="118"/>
    </row>
    <row r="399" spans="2:29" ht="15" customHeight="1"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118"/>
      <c r="W399" s="118"/>
      <c r="X399" s="118"/>
      <c r="Y399" s="118"/>
      <c r="Z399" s="118"/>
      <c r="AA399" s="118"/>
      <c r="AB399" s="118"/>
      <c r="AC399" s="118"/>
    </row>
    <row r="400" spans="2:29" ht="15" customHeight="1">
      <c r="B400" s="27"/>
      <c r="C400" s="41"/>
      <c r="D400" s="41"/>
      <c r="E400" s="41"/>
      <c r="F400" s="27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27"/>
      <c r="T400" s="27"/>
      <c r="U400" s="27"/>
      <c r="V400" s="118"/>
      <c r="W400" s="118"/>
      <c r="X400" s="118"/>
      <c r="Y400" s="118"/>
      <c r="Z400" s="118"/>
      <c r="AA400" s="118"/>
      <c r="AB400" s="118"/>
      <c r="AC400" s="118"/>
    </row>
    <row r="402" spans="2:29" ht="15" customHeight="1"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118"/>
      <c r="W402" s="118"/>
      <c r="X402" s="118"/>
      <c r="Y402" s="118"/>
      <c r="Z402" s="118"/>
      <c r="AA402" s="118"/>
      <c r="AB402" s="118"/>
      <c r="AC402" s="118"/>
    </row>
    <row r="403" spans="2:29" ht="15" customHeight="1"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118"/>
      <c r="W403" s="118"/>
      <c r="X403" s="118"/>
      <c r="Y403" s="118"/>
      <c r="Z403" s="118"/>
      <c r="AA403" s="118"/>
      <c r="AB403" s="118"/>
      <c r="AC403" s="118"/>
    </row>
    <row r="404" spans="2:29" ht="15" customHeight="1">
      <c r="B404" s="27"/>
      <c r="C404" s="27"/>
      <c r="D404" s="48"/>
      <c r="E404" s="41"/>
      <c r="F404" s="27"/>
      <c r="G404" s="27"/>
      <c r="H404" s="48"/>
      <c r="I404" s="41"/>
      <c r="J404" s="27"/>
      <c r="K404" s="27"/>
      <c r="L404" s="48"/>
      <c r="M404" s="41"/>
      <c r="N404" s="27"/>
      <c r="O404" s="27"/>
      <c r="P404" s="27"/>
      <c r="Q404" s="48"/>
      <c r="R404" s="41"/>
      <c r="S404" s="27"/>
      <c r="T404" s="27"/>
      <c r="U404" s="27"/>
      <c r="V404" s="118"/>
      <c r="W404" s="118"/>
      <c r="X404" s="118"/>
      <c r="Y404" s="118"/>
      <c r="Z404" s="118"/>
      <c r="AA404" s="118"/>
      <c r="AB404" s="118"/>
      <c r="AC404" s="118"/>
    </row>
    <row r="405" spans="2:29" ht="15" customHeight="1">
      <c r="B405" s="27"/>
      <c r="C405" s="27"/>
      <c r="D405" s="48"/>
      <c r="E405" s="41"/>
      <c r="F405" s="27"/>
      <c r="G405" s="27"/>
      <c r="H405" s="48"/>
      <c r="I405" s="41"/>
      <c r="J405" s="27"/>
      <c r="K405" s="27"/>
      <c r="L405" s="48"/>
      <c r="M405" s="41"/>
      <c r="N405" s="27"/>
      <c r="O405" s="27"/>
      <c r="P405" s="27"/>
      <c r="Q405" s="48"/>
      <c r="R405" s="41"/>
      <c r="S405" s="27"/>
      <c r="T405" s="27"/>
      <c r="U405" s="27"/>
      <c r="V405" s="118"/>
      <c r="W405" s="118"/>
      <c r="X405" s="118"/>
      <c r="Y405" s="118"/>
      <c r="Z405" s="118"/>
      <c r="AA405" s="118"/>
      <c r="AB405" s="118"/>
      <c r="AC405" s="118"/>
    </row>
    <row r="406" spans="2:29" ht="15" customHeight="1">
      <c r="B406" s="27"/>
      <c r="C406" s="27"/>
      <c r="D406" s="48"/>
      <c r="E406" s="41"/>
      <c r="F406" s="27"/>
      <c r="G406" s="27"/>
      <c r="H406" s="48"/>
      <c r="I406" s="41"/>
      <c r="J406" s="27"/>
      <c r="K406" s="27"/>
      <c r="L406" s="48"/>
      <c r="M406" s="41"/>
      <c r="N406" s="27"/>
      <c r="O406" s="27"/>
      <c r="P406" s="27"/>
      <c r="Q406" s="48"/>
      <c r="R406" s="41"/>
      <c r="S406" s="27"/>
      <c r="T406" s="27"/>
      <c r="U406" s="27"/>
      <c r="V406" s="118"/>
      <c r="W406" s="118"/>
      <c r="X406" s="118"/>
      <c r="Y406" s="118"/>
      <c r="Z406" s="118"/>
      <c r="AA406" s="118"/>
      <c r="AB406" s="118"/>
      <c r="AC406" s="118"/>
    </row>
    <row r="407" spans="2:29" ht="15" customHeight="1">
      <c r="B407" s="27"/>
      <c r="C407" s="27"/>
      <c r="D407" s="48"/>
      <c r="E407" s="41"/>
      <c r="F407" s="27"/>
      <c r="G407" s="27"/>
      <c r="H407" s="48"/>
      <c r="I407" s="41"/>
      <c r="J407" s="27"/>
      <c r="K407" s="27"/>
      <c r="L407" s="48"/>
      <c r="M407" s="41"/>
      <c r="N407" s="27"/>
      <c r="O407" s="27"/>
      <c r="P407" s="27"/>
      <c r="Q407" s="48"/>
      <c r="R407" s="41"/>
      <c r="S407" s="27"/>
      <c r="T407" s="27"/>
      <c r="U407" s="27"/>
      <c r="V407" s="118"/>
      <c r="W407" s="118"/>
      <c r="X407" s="118"/>
      <c r="Y407" s="118"/>
      <c r="Z407" s="118"/>
      <c r="AA407" s="118"/>
      <c r="AB407" s="118"/>
      <c r="AC407" s="118"/>
    </row>
    <row r="408" spans="2:29" ht="15" customHeight="1">
      <c r="B408" s="27"/>
      <c r="C408" s="27"/>
      <c r="D408" s="48"/>
      <c r="E408" s="41"/>
      <c r="F408" s="27"/>
      <c r="G408" s="27"/>
      <c r="H408" s="48"/>
      <c r="I408" s="41"/>
      <c r="J408" s="27"/>
      <c r="K408" s="27"/>
      <c r="L408" s="48"/>
      <c r="M408" s="41"/>
      <c r="N408" s="27"/>
      <c r="O408" s="27"/>
      <c r="P408" s="27"/>
      <c r="Q408" s="48"/>
      <c r="R408" s="41"/>
      <c r="S408" s="27"/>
      <c r="T408" s="27"/>
      <c r="U408" s="27"/>
      <c r="V408" s="118"/>
      <c r="W408" s="118"/>
      <c r="X408" s="118"/>
      <c r="Y408" s="118"/>
      <c r="Z408" s="118"/>
      <c r="AA408" s="118"/>
      <c r="AB408" s="118"/>
      <c r="AC408" s="118"/>
    </row>
    <row r="409" spans="2:29" ht="15" customHeight="1">
      <c r="B409" s="27"/>
      <c r="C409" s="27"/>
      <c r="D409" s="48"/>
      <c r="E409" s="41"/>
      <c r="F409" s="27"/>
      <c r="G409" s="27"/>
      <c r="H409" s="48"/>
      <c r="I409" s="41"/>
      <c r="J409" s="27"/>
      <c r="K409" s="27"/>
      <c r="L409" s="48"/>
      <c r="M409" s="41"/>
      <c r="N409" s="27"/>
      <c r="O409" s="27"/>
      <c r="P409" s="27"/>
      <c r="Q409" s="48"/>
      <c r="R409" s="41"/>
      <c r="S409" s="27"/>
      <c r="T409" s="27"/>
      <c r="U409" s="27"/>
      <c r="V409" s="118"/>
      <c r="W409" s="118"/>
      <c r="X409" s="118"/>
      <c r="Y409" s="118"/>
      <c r="Z409" s="118"/>
      <c r="AA409" s="118"/>
      <c r="AB409" s="118"/>
      <c r="AC409" s="118"/>
    </row>
    <row r="410" spans="2:29" ht="15" customHeight="1">
      <c r="B410" s="27"/>
      <c r="C410" s="27"/>
      <c r="D410" s="48"/>
      <c r="E410" s="41"/>
      <c r="F410" s="27"/>
      <c r="G410" s="27"/>
      <c r="H410" s="48"/>
      <c r="I410" s="41"/>
      <c r="J410" s="27"/>
      <c r="K410" s="27"/>
      <c r="L410" s="48"/>
      <c r="M410" s="41"/>
      <c r="N410" s="27"/>
      <c r="O410" s="27"/>
      <c r="P410" s="27"/>
      <c r="Q410" s="48"/>
      <c r="R410" s="41"/>
      <c r="S410" s="27"/>
      <c r="T410" s="27"/>
      <c r="U410" s="27"/>
      <c r="V410" s="118"/>
      <c r="W410" s="118"/>
      <c r="X410" s="118"/>
      <c r="Y410" s="118"/>
      <c r="Z410" s="118"/>
      <c r="AA410" s="118"/>
      <c r="AB410" s="118"/>
      <c r="AC410" s="118"/>
    </row>
    <row r="411" spans="2:29" ht="15" customHeight="1">
      <c r="B411" s="27"/>
      <c r="C411" s="27"/>
      <c r="D411" s="48"/>
      <c r="E411" s="41"/>
      <c r="F411" s="27"/>
      <c r="G411" s="27"/>
      <c r="H411" s="48"/>
      <c r="I411" s="41"/>
      <c r="J411" s="27"/>
      <c r="K411" s="27"/>
      <c r="L411" s="48"/>
      <c r="M411" s="41"/>
      <c r="N411" s="27"/>
      <c r="O411" s="27"/>
      <c r="P411" s="27"/>
      <c r="Q411" s="48"/>
      <c r="R411" s="41"/>
      <c r="S411" s="27"/>
      <c r="T411" s="27"/>
      <c r="U411" s="27"/>
      <c r="V411" s="118"/>
      <c r="W411" s="118"/>
      <c r="X411" s="118"/>
      <c r="Y411" s="118"/>
      <c r="Z411" s="118"/>
      <c r="AA411" s="118"/>
      <c r="AB411" s="118"/>
      <c r="AC411" s="118"/>
    </row>
    <row r="412" spans="2:29" ht="15" customHeight="1">
      <c r="B412" s="27"/>
      <c r="C412" s="27"/>
      <c r="D412" s="48"/>
      <c r="E412" s="41"/>
      <c r="F412" s="27"/>
      <c r="G412" s="27"/>
      <c r="H412" s="48"/>
      <c r="I412" s="41"/>
      <c r="J412" s="27"/>
      <c r="K412" s="27"/>
      <c r="L412" s="48"/>
      <c r="M412" s="41"/>
      <c r="N412" s="27"/>
      <c r="O412" s="27"/>
      <c r="P412" s="27"/>
      <c r="Q412" s="48"/>
      <c r="R412" s="41"/>
      <c r="S412" s="27"/>
      <c r="T412" s="27"/>
      <c r="U412" s="27"/>
      <c r="V412" s="118"/>
      <c r="W412" s="118"/>
      <c r="X412" s="118"/>
      <c r="Y412" s="118"/>
      <c r="Z412" s="118"/>
      <c r="AA412" s="118"/>
      <c r="AB412" s="118"/>
      <c r="AC412" s="118"/>
    </row>
    <row r="413" spans="2:29" ht="15" customHeight="1">
      <c r="B413" s="27"/>
      <c r="C413" s="27"/>
      <c r="D413" s="48"/>
      <c r="E413" s="41"/>
      <c r="F413" s="27"/>
      <c r="G413" s="27"/>
      <c r="H413" s="48"/>
      <c r="I413" s="41"/>
      <c r="J413" s="27"/>
      <c r="K413" s="27"/>
      <c r="L413" s="48"/>
      <c r="M413" s="41"/>
      <c r="N413" s="27"/>
      <c r="O413" s="27"/>
      <c r="P413" s="27"/>
      <c r="Q413" s="48"/>
      <c r="R413" s="41"/>
      <c r="S413" s="27"/>
      <c r="T413" s="27"/>
      <c r="U413" s="27"/>
      <c r="V413" s="118"/>
      <c r="W413" s="118"/>
      <c r="X413" s="118"/>
      <c r="Y413" s="118"/>
      <c r="Z413" s="118"/>
      <c r="AA413" s="118"/>
      <c r="AB413" s="118"/>
      <c r="AC413" s="118"/>
    </row>
    <row r="414" spans="2:29" ht="15" customHeight="1">
      <c r="B414" s="27"/>
      <c r="C414" s="27"/>
      <c r="D414" s="48"/>
      <c r="E414" s="41"/>
      <c r="F414" s="27"/>
      <c r="G414" s="27"/>
      <c r="H414" s="48"/>
      <c r="I414" s="41"/>
      <c r="J414" s="27"/>
      <c r="K414" s="27"/>
      <c r="L414" s="48"/>
      <c r="M414" s="41"/>
      <c r="N414" s="27"/>
      <c r="O414" s="27"/>
      <c r="P414" s="27"/>
      <c r="Q414" s="48"/>
      <c r="R414" s="41"/>
      <c r="S414" s="27"/>
      <c r="T414" s="27"/>
      <c r="U414" s="27"/>
      <c r="V414" s="118"/>
      <c r="W414" s="118"/>
      <c r="X414" s="118"/>
      <c r="Y414" s="118"/>
      <c r="Z414" s="118"/>
      <c r="AA414" s="118"/>
      <c r="AB414" s="118"/>
      <c r="AC414" s="118"/>
    </row>
    <row r="415" spans="2:29" ht="15" customHeight="1">
      <c r="B415" s="27"/>
      <c r="C415" s="27"/>
      <c r="D415" s="48"/>
      <c r="E415" s="41"/>
      <c r="F415" s="27"/>
      <c r="G415" s="27"/>
      <c r="H415" s="48"/>
      <c r="I415" s="41"/>
      <c r="J415" s="27"/>
      <c r="K415" s="27"/>
      <c r="L415" s="48"/>
      <c r="M415" s="41"/>
      <c r="N415" s="27"/>
      <c r="O415" s="27"/>
      <c r="P415" s="27"/>
      <c r="Q415" s="48"/>
      <c r="R415" s="41"/>
      <c r="S415" s="27"/>
      <c r="T415" s="27"/>
      <c r="U415" s="27"/>
      <c r="V415" s="118"/>
      <c r="W415" s="118"/>
      <c r="X415" s="118"/>
      <c r="Y415" s="118"/>
      <c r="Z415" s="118"/>
      <c r="AA415" s="118"/>
      <c r="AB415" s="118"/>
      <c r="AC415" s="118"/>
    </row>
    <row r="416" spans="2:29" ht="15" customHeight="1">
      <c r="B416" s="27"/>
      <c r="C416" s="27"/>
      <c r="D416" s="48"/>
      <c r="E416" s="41"/>
      <c r="F416" s="27"/>
      <c r="G416" s="27"/>
      <c r="H416" s="48"/>
      <c r="I416" s="41"/>
      <c r="J416" s="27"/>
      <c r="K416" s="27"/>
      <c r="L416" s="48"/>
      <c r="M416" s="41"/>
      <c r="N416" s="27"/>
      <c r="O416" s="27"/>
      <c r="P416" s="27"/>
      <c r="Q416" s="48"/>
      <c r="R416" s="41"/>
      <c r="S416" s="27"/>
      <c r="T416" s="27"/>
      <c r="U416" s="27"/>
      <c r="V416" s="118"/>
      <c r="W416" s="118"/>
      <c r="X416" s="118"/>
      <c r="Y416" s="118"/>
      <c r="Z416" s="118"/>
      <c r="AA416" s="118"/>
      <c r="AB416" s="118"/>
      <c r="AC416" s="118"/>
    </row>
    <row r="417" spans="2:29" ht="15" customHeight="1">
      <c r="B417" s="27"/>
      <c r="C417" s="27"/>
      <c r="D417" s="48"/>
      <c r="E417" s="41"/>
      <c r="F417" s="27"/>
      <c r="G417" s="27"/>
      <c r="H417" s="48"/>
      <c r="I417" s="41"/>
      <c r="J417" s="27"/>
      <c r="K417" s="27"/>
      <c r="L417" s="48"/>
      <c r="M417" s="41"/>
      <c r="N417" s="27"/>
      <c r="O417" s="27"/>
      <c r="P417" s="27"/>
      <c r="Q417" s="48"/>
      <c r="R417" s="41"/>
      <c r="S417" s="27"/>
      <c r="T417" s="27"/>
      <c r="U417" s="27"/>
      <c r="V417" s="118"/>
      <c r="W417" s="118"/>
      <c r="X417" s="118"/>
      <c r="Y417" s="118"/>
      <c r="Z417" s="118"/>
      <c r="AA417" s="118"/>
      <c r="AB417" s="118"/>
      <c r="AC417" s="118"/>
    </row>
    <row r="418" spans="2:29" ht="15" customHeight="1">
      <c r="B418" s="27"/>
      <c r="C418" s="27"/>
      <c r="D418" s="48"/>
      <c r="E418" s="41"/>
      <c r="F418" s="27"/>
      <c r="G418" s="27"/>
      <c r="H418" s="48"/>
      <c r="I418" s="41"/>
      <c r="J418" s="27"/>
      <c r="K418" s="27"/>
      <c r="L418" s="48"/>
      <c r="M418" s="41"/>
      <c r="N418" s="27"/>
      <c r="O418" s="27"/>
      <c r="P418" s="27"/>
      <c r="Q418" s="48"/>
      <c r="R418" s="41"/>
      <c r="S418" s="27"/>
      <c r="T418" s="27"/>
      <c r="U418" s="27"/>
      <c r="V418" s="118"/>
      <c r="W418" s="118"/>
      <c r="X418" s="118"/>
      <c r="Y418" s="118"/>
      <c r="Z418" s="118"/>
      <c r="AA418" s="118"/>
      <c r="AB418" s="118"/>
      <c r="AC418" s="118"/>
    </row>
    <row r="419" spans="2:29" ht="15" customHeight="1">
      <c r="B419" s="27"/>
      <c r="C419" s="27"/>
      <c r="D419" s="48"/>
      <c r="E419" s="41"/>
      <c r="F419" s="27"/>
      <c r="G419" s="27"/>
      <c r="H419" s="48"/>
      <c r="I419" s="41"/>
      <c r="J419" s="27"/>
      <c r="K419" s="27"/>
      <c r="L419" s="48"/>
      <c r="M419" s="41"/>
      <c r="N419" s="27"/>
      <c r="O419" s="27"/>
      <c r="P419" s="27"/>
      <c r="Q419" s="48"/>
      <c r="R419" s="41"/>
      <c r="S419" s="27"/>
      <c r="T419" s="27"/>
      <c r="U419" s="27"/>
      <c r="V419" s="118"/>
      <c r="W419" s="118"/>
      <c r="X419" s="118"/>
      <c r="Y419" s="118"/>
      <c r="Z419" s="118"/>
      <c r="AA419" s="118"/>
      <c r="AB419" s="118"/>
      <c r="AC419" s="118"/>
    </row>
    <row r="420" spans="2:29" ht="15" customHeight="1">
      <c r="B420" s="27"/>
      <c r="C420" s="27"/>
      <c r="D420" s="48"/>
      <c r="E420" s="41"/>
      <c r="F420" s="27"/>
      <c r="G420" s="27"/>
      <c r="H420" s="48"/>
      <c r="I420" s="41"/>
      <c r="J420" s="27"/>
      <c r="K420" s="27"/>
      <c r="L420" s="48"/>
      <c r="M420" s="41"/>
      <c r="N420" s="27"/>
      <c r="O420" s="27"/>
      <c r="P420" s="27"/>
      <c r="Q420" s="48"/>
      <c r="R420" s="41"/>
      <c r="S420" s="27"/>
      <c r="T420" s="27"/>
      <c r="U420" s="27"/>
      <c r="V420" s="118"/>
      <c r="W420" s="118"/>
      <c r="X420" s="118"/>
      <c r="Y420" s="118"/>
      <c r="Z420" s="118"/>
      <c r="AA420" s="118"/>
      <c r="AB420" s="118"/>
      <c r="AC420" s="118"/>
    </row>
    <row r="421" spans="2:29" ht="15" customHeight="1">
      <c r="B421" s="27"/>
      <c r="C421" s="27"/>
      <c r="D421" s="48"/>
      <c r="E421" s="41"/>
      <c r="F421" s="27"/>
      <c r="G421" s="27"/>
      <c r="H421" s="48"/>
      <c r="I421" s="41"/>
      <c r="J421" s="27"/>
      <c r="K421" s="27"/>
      <c r="L421" s="48"/>
      <c r="M421" s="41"/>
      <c r="N421" s="27"/>
      <c r="O421" s="27"/>
      <c r="P421" s="27"/>
      <c r="Q421" s="48"/>
      <c r="R421" s="41"/>
      <c r="S421" s="27"/>
      <c r="T421" s="27"/>
      <c r="U421" s="27"/>
      <c r="V421" s="118"/>
      <c r="W421" s="118"/>
      <c r="X421" s="118"/>
      <c r="Y421" s="118"/>
      <c r="Z421" s="118"/>
      <c r="AA421" s="118"/>
      <c r="AB421" s="118"/>
      <c r="AC421" s="118"/>
    </row>
    <row r="422" spans="2:29" ht="15" customHeight="1"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118"/>
      <c r="W422" s="118"/>
      <c r="X422" s="118"/>
      <c r="Y422" s="118"/>
      <c r="Z422" s="118"/>
      <c r="AA422" s="118"/>
      <c r="AB422" s="118"/>
      <c r="AC422" s="118"/>
    </row>
    <row r="423" spans="2:29" ht="15" customHeight="1">
      <c r="B423" s="27"/>
      <c r="C423" s="27"/>
      <c r="D423" s="311"/>
      <c r="E423" s="41"/>
      <c r="F423" s="27"/>
      <c r="G423" s="27"/>
      <c r="H423" s="48"/>
      <c r="I423" s="41"/>
      <c r="J423" s="27"/>
      <c r="K423" s="27"/>
      <c r="L423" s="48"/>
      <c r="M423" s="41"/>
      <c r="N423" s="27"/>
      <c r="O423" s="27"/>
      <c r="P423" s="27"/>
      <c r="Q423" s="48"/>
      <c r="R423" s="41"/>
      <c r="S423" s="27"/>
      <c r="T423" s="27"/>
      <c r="U423" s="27"/>
      <c r="V423" s="118"/>
      <c r="W423" s="118"/>
      <c r="X423" s="118"/>
      <c r="Y423" s="118"/>
      <c r="Z423" s="118"/>
      <c r="AA423" s="118"/>
      <c r="AB423" s="118"/>
      <c r="AC423" s="118"/>
    </row>
    <row r="424" spans="2:29" ht="15" customHeight="1">
      <c r="B424" s="27"/>
      <c r="C424" s="27"/>
      <c r="D424" s="27"/>
      <c r="E424" s="41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118"/>
      <c r="W424" s="118"/>
      <c r="X424" s="118"/>
      <c r="Y424" s="118"/>
      <c r="Z424" s="118"/>
      <c r="AA424" s="118"/>
      <c r="AB424" s="118"/>
      <c r="AC424" s="118"/>
    </row>
    <row r="427" spans="2:29" ht="15" customHeight="1"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118"/>
      <c r="W427" s="118"/>
      <c r="X427" s="118"/>
      <c r="Y427" s="118"/>
      <c r="Z427" s="118"/>
      <c r="AA427" s="118"/>
      <c r="AB427" s="118"/>
      <c r="AC427" s="118"/>
    </row>
    <row r="428" spans="2:29" ht="15" customHeight="1"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118"/>
      <c r="W428" s="118"/>
      <c r="X428" s="118"/>
      <c r="Y428" s="118"/>
      <c r="Z428" s="118"/>
      <c r="AA428" s="118"/>
      <c r="AB428" s="118"/>
      <c r="AC428" s="118"/>
    </row>
    <row r="430" spans="2:29" ht="15" customHeight="1">
      <c r="B430" s="27"/>
      <c r="C430" s="41"/>
      <c r="D430" s="48"/>
      <c r="E430" s="41"/>
      <c r="F430" s="27"/>
      <c r="G430" s="41"/>
      <c r="H430" s="48"/>
      <c r="I430" s="41"/>
      <c r="J430" s="27"/>
      <c r="K430" s="41"/>
      <c r="L430" s="48"/>
      <c r="M430" s="41"/>
      <c r="N430" s="27"/>
      <c r="O430" s="27"/>
      <c r="P430" s="41"/>
      <c r="Q430" s="48"/>
      <c r="R430" s="41"/>
      <c r="S430" s="27"/>
      <c r="T430" s="27"/>
      <c r="U430" s="27"/>
      <c r="V430" s="118"/>
      <c r="W430" s="118"/>
      <c r="X430" s="118"/>
      <c r="Y430" s="118"/>
      <c r="Z430" s="118"/>
      <c r="AA430" s="118"/>
      <c r="AB430" s="118"/>
      <c r="AC430" s="118"/>
    </row>
    <row r="431" spans="2:29" ht="15" customHeight="1">
      <c r="B431" s="27"/>
      <c r="C431" s="41"/>
      <c r="D431" s="48"/>
      <c r="E431" s="41"/>
      <c r="F431" s="27"/>
      <c r="G431" s="41"/>
      <c r="H431" s="48"/>
      <c r="I431" s="41"/>
      <c r="J431" s="27"/>
      <c r="K431" s="41"/>
      <c r="L431" s="48"/>
      <c r="M431" s="41"/>
      <c r="N431" s="27"/>
      <c r="O431" s="27"/>
      <c r="P431" s="41"/>
      <c r="Q431" s="48"/>
      <c r="R431" s="41"/>
      <c r="S431" s="27"/>
      <c r="T431" s="27"/>
      <c r="U431" s="27"/>
      <c r="V431" s="118"/>
      <c r="W431" s="118"/>
      <c r="X431" s="118"/>
      <c r="Y431" s="118"/>
      <c r="Z431" s="118"/>
      <c r="AA431" s="118"/>
      <c r="AB431" s="118"/>
      <c r="AC431" s="118"/>
    </row>
    <row r="432" spans="2:29" ht="15" customHeight="1">
      <c r="B432" s="27"/>
      <c r="C432" s="41"/>
      <c r="D432" s="48"/>
      <c r="E432" s="41"/>
      <c r="F432" s="27"/>
      <c r="G432" s="41"/>
      <c r="H432" s="48"/>
      <c r="I432" s="41"/>
      <c r="J432" s="27"/>
      <c r="K432" s="41"/>
      <c r="L432" s="48"/>
      <c r="M432" s="41"/>
      <c r="N432" s="27"/>
      <c r="O432" s="27"/>
      <c r="P432" s="41"/>
      <c r="Q432" s="48"/>
      <c r="R432" s="41"/>
      <c r="S432" s="27"/>
      <c r="T432" s="27"/>
      <c r="U432" s="27"/>
      <c r="V432" s="118"/>
      <c r="W432" s="118"/>
      <c r="X432" s="118"/>
      <c r="Y432" s="118"/>
      <c r="Z432" s="118"/>
      <c r="AA432" s="118"/>
      <c r="AB432" s="118"/>
      <c r="AC432" s="118"/>
    </row>
    <row r="433" spans="2:29" ht="15" customHeight="1">
      <c r="B433" s="27"/>
      <c r="C433" s="41"/>
      <c r="D433" s="48"/>
      <c r="E433" s="41"/>
      <c r="F433" s="27"/>
      <c r="G433" s="41"/>
      <c r="H433" s="48"/>
      <c r="I433" s="41"/>
      <c r="J433" s="27"/>
      <c r="K433" s="41"/>
      <c r="L433" s="48"/>
      <c r="M433" s="41"/>
      <c r="N433" s="27"/>
      <c r="O433" s="27"/>
      <c r="P433" s="41"/>
      <c r="Q433" s="48"/>
      <c r="R433" s="41"/>
      <c r="S433" s="27"/>
      <c r="T433" s="27"/>
      <c r="U433" s="27"/>
      <c r="V433" s="118"/>
      <c r="W433" s="118"/>
      <c r="X433" s="118"/>
      <c r="Y433" s="118"/>
      <c r="Z433" s="118"/>
      <c r="AA433" s="118"/>
      <c r="AB433" s="118"/>
      <c r="AC433" s="118"/>
    </row>
    <row r="434" spans="2:29" ht="15" customHeight="1">
      <c r="B434" s="27"/>
      <c r="C434" s="41"/>
      <c r="D434" s="48"/>
      <c r="E434" s="41"/>
      <c r="F434" s="27"/>
      <c r="G434" s="41"/>
      <c r="H434" s="48"/>
      <c r="I434" s="41"/>
      <c r="J434" s="27"/>
      <c r="K434" s="41"/>
      <c r="L434" s="48"/>
      <c r="M434" s="41"/>
      <c r="N434" s="27"/>
      <c r="O434" s="27"/>
      <c r="P434" s="41"/>
      <c r="Q434" s="48"/>
      <c r="R434" s="41"/>
      <c r="S434" s="27"/>
      <c r="T434" s="27"/>
      <c r="U434" s="27"/>
      <c r="V434" s="118"/>
      <c r="W434" s="118"/>
      <c r="X434" s="118"/>
      <c r="Y434" s="118"/>
      <c r="Z434" s="118"/>
      <c r="AA434" s="118"/>
      <c r="AB434" s="118"/>
      <c r="AC434" s="118"/>
    </row>
    <row r="435" spans="2:29" ht="15" customHeight="1">
      <c r="B435" s="27"/>
      <c r="C435" s="41"/>
      <c r="D435" s="48"/>
      <c r="E435" s="41"/>
      <c r="F435" s="27"/>
      <c r="G435" s="41"/>
      <c r="H435" s="48"/>
      <c r="I435" s="41"/>
      <c r="J435" s="27"/>
      <c r="K435" s="41"/>
      <c r="L435" s="48"/>
      <c r="M435" s="41"/>
      <c r="N435" s="27"/>
      <c r="O435" s="27"/>
      <c r="P435" s="41"/>
      <c r="Q435" s="48"/>
      <c r="R435" s="41"/>
      <c r="S435" s="27"/>
      <c r="T435" s="27"/>
      <c r="U435" s="27"/>
      <c r="V435" s="118"/>
      <c r="W435" s="118"/>
      <c r="X435" s="118"/>
      <c r="Y435" s="118"/>
      <c r="Z435" s="118"/>
      <c r="AA435" s="118"/>
      <c r="AB435" s="118"/>
      <c r="AC435" s="118"/>
    </row>
    <row r="436" spans="2:29" ht="15" customHeight="1">
      <c r="B436" s="27"/>
      <c r="C436" s="41"/>
      <c r="D436" s="48"/>
      <c r="E436" s="41"/>
      <c r="F436" s="27"/>
      <c r="G436" s="41"/>
      <c r="H436" s="48"/>
      <c r="I436" s="41"/>
      <c r="J436" s="27"/>
      <c r="K436" s="41"/>
      <c r="L436" s="48"/>
      <c r="M436" s="41"/>
      <c r="N436" s="27"/>
      <c r="O436" s="27"/>
      <c r="P436" s="41"/>
      <c r="Q436" s="48"/>
      <c r="R436" s="41"/>
      <c r="S436" s="27"/>
      <c r="T436" s="27"/>
      <c r="U436" s="27"/>
      <c r="V436" s="118"/>
      <c r="W436" s="118"/>
      <c r="X436" s="118"/>
      <c r="Y436" s="118"/>
      <c r="Z436" s="118"/>
      <c r="AA436" s="118"/>
      <c r="AB436" s="118"/>
      <c r="AC436" s="118"/>
    </row>
    <row r="437" spans="2:29" ht="15" customHeight="1">
      <c r="B437" s="27"/>
      <c r="C437" s="41"/>
      <c r="D437" s="48"/>
      <c r="E437" s="41"/>
      <c r="F437" s="27"/>
      <c r="G437" s="41"/>
      <c r="H437" s="48"/>
      <c r="I437" s="41"/>
      <c r="J437" s="27"/>
      <c r="K437" s="41"/>
      <c r="L437" s="48"/>
      <c r="M437" s="41"/>
      <c r="N437" s="27"/>
      <c r="O437" s="27"/>
      <c r="P437" s="41"/>
      <c r="Q437" s="48"/>
      <c r="R437" s="41"/>
      <c r="S437" s="27"/>
      <c r="T437" s="27"/>
      <c r="U437" s="27"/>
      <c r="V437" s="118"/>
      <c r="W437" s="118"/>
      <c r="X437" s="118"/>
      <c r="Y437" s="118"/>
      <c r="Z437" s="118"/>
      <c r="AA437" s="118"/>
      <c r="AB437" s="118"/>
      <c r="AC437" s="118"/>
    </row>
    <row r="438" spans="2:29" ht="15" customHeight="1">
      <c r="B438" s="27"/>
      <c r="C438" s="41"/>
      <c r="D438" s="48"/>
      <c r="E438" s="41"/>
      <c r="F438" s="27"/>
      <c r="G438" s="41"/>
      <c r="H438" s="48"/>
      <c r="I438" s="41"/>
      <c r="J438" s="27"/>
      <c r="K438" s="41"/>
      <c r="L438" s="48"/>
      <c r="M438" s="41"/>
      <c r="N438" s="27"/>
      <c r="O438" s="27"/>
      <c r="P438" s="41"/>
      <c r="Q438" s="48"/>
      <c r="R438" s="41"/>
      <c r="S438" s="27"/>
      <c r="T438" s="27"/>
      <c r="U438" s="27"/>
      <c r="V438" s="118"/>
      <c r="W438" s="118"/>
      <c r="X438" s="118"/>
      <c r="Y438" s="118"/>
      <c r="Z438" s="118"/>
      <c r="AA438" s="118"/>
      <c r="AB438" s="118"/>
      <c r="AC438" s="118"/>
    </row>
    <row r="439" spans="2:29" ht="15" customHeight="1">
      <c r="B439" s="27"/>
      <c r="C439" s="41"/>
      <c r="D439" s="48"/>
      <c r="E439" s="41"/>
      <c r="F439" s="27"/>
      <c r="G439" s="41"/>
      <c r="H439" s="48"/>
      <c r="I439" s="41"/>
      <c r="J439" s="27"/>
      <c r="K439" s="41"/>
      <c r="L439" s="48"/>
      <c r="M439" s="41"/>
      <c r="N439" s="27"/>
      <c r="O439" s="27"/>
      <c r="P439" s="41"/>
      <c r="Q439" s="48"/>
      <c r="R439" s="41"/>
      <c r="S439" s="27"/>
      <c r="T439" s="27"/>
      <c r="U439" s="27"/>
      <c r="V439" s="118"/>
      <c r="W439" s="118"/>
      <c r="X439" s="118"/>
      <c r="Y439" s="118"/>
      <c r="Z439" s="118"/>
      <c r="AA439" s="118"/>
      <c r="AB439" s="118"/>
      <c r="AC439" s="118"/>
    </row>
    <row r="440" spans="2:29" ht="15" customHeight="1">
      <c r="B440" s="27"/>
      <c r="C440" s="41"/>
      <c r="D440" s="48"/>
      <c r="E440" s="41"/>
      <c r="F440" s="27"/>
      <c r="G440" s="41"/>
      <c r="H440" s="48"/>
      <c r="I440" s="41"/>
      <c r="J440" s="27"/>
      <c r="K440" s="41"/>
      <c r="L440" s="48"/>
      <c r="M440" s="41"/>
      <c r="N440" s="27"/>
      <c r="O440" s="27"/>
      <c r="P440" s="41"/>
      <c r="Q440" s="48"/>
      <c r="R440" s="41"/>
      <c r="S440" s="27"/>
      <c r="T440" s="27"/>
      <c r="U440" s="27"/>
      <c r="V440" s="118"/>
      <c r="W440" s="118"/>
      <c r="X440" s="118"/>
      <c r="Y440" s="118"/>
      <c r="Z440" s="118"/>
      <c r="AA440" s="118"/>
      <c r="AB440" s="118"/>
      <c r="AC440" s="118"/>
    </row>
    <row r="441" spans="2:29" ht="15" customHeight="1">
      <c r="B441" s="27"/>
      <c r="C441" s="41"/>
      <c r="D441" s="48"/>
      <c r="E441" s="41"/>
      <c r="F441" s="27"/>
      <c r="G441" s="41"/>
      <c r="H441" s="48"/>
      <c r="I441" s="41"/>
      <c r="J441" s="27"/>
      <c r="K441" s="41"/>
      <c r="L441" s="48"/>
      <c r="M441" s="41"/>
      <c r="N441" s="27"/>
      <c r="O441" s="27"/>
      <c r="P441" s="41"/>
      <c r="Q441" s="48"/>
      <c r="R441" s="41"/>
      <c r="S441" s="27"/>
      <c r="T441" s="27"/>
      <c r="U441" s="27"/>
      <c r="V441" s="118"/>
      <c r="W441" s="118"/>
      <c r="X441" s="118"/>
      <c r="Y441" s="118"/>
      <c r="Z441" s="118"/>
      <c r="AA441" s="118"/>
      <c r="AB441" s="118"/>
      <c r="AC441" s="118"/>
    </row>
    <row r="442" spans="2:29" ht="15" customHeight="1">
      <c r="B442" s="27"/>
      <c r="C442" s="41"/>
      <c r="D442" s="48"/>
      <c r="E442" s="41"/>
      <c r="F442" s="27"/>
      <c r="G442" s="41"/>
      <c r="H442" s="48"/>
      <c r="I442" s="41"/>
      <c r="J442" s="27"/>
      <c r="K442" s="41"/>
      <c r="L442" s="48"/>
      <c r="M442" s="41"/>
      <c r="N442" s="27"/>
      <c r="O442" s="27"/>
      <c r="P442" s="41"/>
      <c r="Q442" s="48"/>
      <c r="R442" s="41"/>
      <c r="S442" s="27"/>
      <c r="T442" s="27"/>
      <c r="U442" s="27"/>
      <c r="V442" s="118"/>
      <c r="W442" s="118"/>
      <c r="X442" s="118"/>
      <c r="Y442" s="118"/>
      <c r="Z442" s="118"/>
      <c r="AA442" s="118"/>
      <c r="AB442" s="118"/>
      <c r="AC442" s="118"/>
    </row>
    <row r="443" spans="2:29" ht="15" customHeight="1">
      <c r="B443" s="27"/>
      <c r="C443" s="41"/>
      <c r="D443" s="48"/>
      <c r="E443" s="41"/>
      <c r="F443" s="27"/>
      <c r="G443" s="41"/>
      <c r="H443" s="48"/>
      <c r="I443" s="41"/>
      <c r="J443" s="27"/>
      <c r="K443" s="41"/>
      <c r="L443" s="48"/>
      <c r="M443" s="41"/>
      <c r="N443" s="27"/>
      <c r="O443" s="27"/>
      <c r="P443" s="41"/>
      <c r="Q443" s="48"/>
      <c r="R443" s="41"/>
      <c r="S443" s="27"/>
      <c r="T443" s="27"/>
      <c r="U443" s="27"/>
      <c r="V443" s="118"/>
      <c r="W443" s="118"/>
      <c r="X443" s="118"/>
      <c r="Y443" s="118"/>
      <c r="Z443" s="118"/>
      <c r="AA443" s="118"/>
      <c r="AB443" s="118"/>
      <c r="AC443" s="118"/>
    </row>
    <row r="444" spans="2:29" ht="15" customHeight="1">
      <c r="B444" s="27"/>
      <c r="C444" s="41"/>
      <c r="D444" s="48"/>
      <c r="E444" s="41"/>
      <c r="F444" s="27"/>
      <c r="G444" s="41"/>
      <c r="H444" s="48"/>
      <c r="I444" s="41"/>
      <c r="J444" s="27"/>
      <c r="K444" s="41"/>
      <c r="L444" s="48"/>
      <c r="M444" s="41"/>
      <c r="N444" s="27"/>
      <c r="O444" s="27"/>
      <c r="P444" s="41"/>
      <c r="Q444" s="48"/>
      <c r="R444" s="41"/>
      <c r="S444" s="27"/>
      <c r="T444" s="27"/>
      <c r="U444" s="27"/>
      <c r="V444" s="118"/>
      <c r="W444" s="118"/>
      <c r="X444" s="118"/>
      <c r="Y444" s="118"/>
      <c r="Z444" s="118"/>
      <c r="AA444" s="118"/>
      <c r="AB444" s="118"/>
      <c r="AC444" s="118"/>
    </row>
    <row r="445" spans="2:29" ht="15" customHeight="1">
      <c r="B445" s="27"/>
      <c r="C445" s="41"/>
      <c r="D445" s="48"/>
      <c r="E445" s="41"/>
      <c r="F445" s="27"/>
      <c r="G445" s="41"/>
      <c r="H445" s="48"/>
      <c r="I445" s="41"/>
      <c r="J445" s="27"/>
      <c r="K445" s="41"/>
      <c r="L445" s="48"/>
      <c r="M445" s="41"/>
      <c r="N445" s="27"/>
      <c r="O445" s="27"/>
      <c r="P445" s="41"/>
      <c r="Q445" s="48"/>
      <c r="R445" s="41"/>
      <c r="S445" s="27"/>
      <c r="T445" s="27"/>
      <c r="U445" s="27"/>
      <c r="V445" s="118"/>
      <c r="W445" s="118"/>
      <c r="X445" s="118"/>
      <c r="Y445" s="118"/>
      <c r="Z445" s="118"/>
      <c r="AA445" s="118"/>
      <c r="AB445" s="118"/>
      <c r="AC445" s="118"/>
    </row>
    <row r="446" spans="2:29" ht="15" customHeight="1">
      <c r="B446" s="27"/>
      <c r="C446" s="41"/>
      <c r="D446" s="48"/>
      <c r="E446" s="41"/>
      <c r="F446" s="27"/>
      <c r="G446" s="41"/>
      <c r="H446" s="48"/>
      <c r="I446" s="41"/>
      <c r="J446" s="27"/>
      <c r="K446" s="41"/>
      <c r="L446" s="48"/>
      <c r="M446" s="41"/>
      <c r="N446" s="27"/>
      <c r="O446" s="27"/>
      <c r="P446" s="41"/>
      <c r="Q446" s="48"/>
      <c r="R446" s="41"/>
      <c r="S446" s="27"/>
      <c r="T446" s="27"/>
      <c r="U446" s="27"/>
      <c r="V446" s="118"/>
      <c r="W446" s="118"/>
      <c r="X446" s="118"/>
      <c r="Y446" s="118"/>
      <c r="Z446" s="118"/>
      <c r="AA446" s="118"/>
      <c r="AB446" s="118"/>
      <c r="AC446" s="118"/>
    </row>
    <row r="447" spans="2:29" ht="15" customHeight="1">
      <c r="B447" s="27"/>
      <c r="C447" s="41"/>
      <c r="D447" s="48"/>
      <c r="E447" s="41"/>
      <c r="F447" s="27"/>
      <c r="G447" s="41"/>
      <c r="H447" s="48"/>
      <c r="I447" s="41"/>
      <c r="J447" s="27"/>
      <c r="K447" s="41"/>
      <c r="L447" s="48"/>
      <c r="M447" s="41"/>
      <c r="N447" s="27"/>
      <c r="O447" s="27"/>
      <c r="P447" s="41"/>
      <c r="Q447" s="48"/>
      <c r="R447" s="41"/>
      <c r="S447" s="27"/>
      <c r="T447" s="27"/>
      <c r="U447" s="27"/>
      <c r="V447" s="118"/>
      <c r="W447" s="118"/>
      <c r="X447" s="118"/>
      <c r="Y447" s="118"/>
      <c r="Z447" s="118"/>
      <c r="AA447" s="118"/>
      <c r="AB447" s="118"/>
      <c r="AC447" s="118"/>
    </row>
    <row r="448" spans="2:29" ht="15" customHeight="1">
      <c r="B448" s="27"/>
      <c r="C448" s="41"/>
      <c r="D448" s="48"/>
      <c r="E448" s="41"/>
      <c r="F448" s="27"/>
      <c r="G448" s="41"/>
      <c r="H448" s="48"/>
      <c r="I448" s="41"/>
      <c r="J448" s="27"/>
      <c r="K448" s="41"/>
      <c r="L448" s="48"/>
      <c r="M448" s="41"/>
      <c r="N448" s="27"/>
      <c r="O448" s="27"/>
      <c r="P448" s="41"/>
      <c r="Q448" s="48"/>
      <c r="R448" s="41"/>
      <c r="S448" s="27"/>
      <c r="T448" s="27"/>
      <c r="U448" s="27"/>
      <c r="V448" s="118"/>
      <c r="W448" s="118"/>
      <c r="X448" s="118"/>
      <c r="Y448" s="118"/>
      <c r="Z448" s="118"/>
      <c r="AA448" s="118"/>
      <c r="AB448" s="118"/>
      <c r="AC448" s="118"/>
    </row>
    <row r="449" spans="2:29" ht="15" customHeight="1">
      <c r="B449" s="27"/>
      <c r="C449" s="27"/>
      <c r="D449" s="48"/>
      <c r="E449" s="41"/>
      <c r="F449" s="27"/>
      <c r="G449" s="27"/>
      <c r="H449" s="27"/>
      <c r="I449" s="41"/>
      <c r="J449" s="27"/>
      <c r="K449" s="27"/>
      <c r="L449" s="27"/>
      <c r="M449" s="41"/>
      <c r="N449" s="27"/>
      <c r="O449" s="27"/>
      <c r="P449" s="27"/>
      <c r="Q449" s="27"/>
      <c r="R449" s="41"/>
      <c r="S449" s="27"/>
      <c r="T449" s="27"/>
      <c r="U449" s="27"/>
      <c r="V449" s="118"/>
      <c r="W449" s="118"/>
      <c r="X449" s="118"/>
      <c r="Y449" s="118"/>
      <c r="Z449" s="118"/>
      <c r="AA449" s="118"/>
      <c r="AB449" s="118"/>
      <c r="AC449" s="118"/>
    </row>
    <row r="452" spans="2:29" ht="15" customHeight="1"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118"/>
      <c r="W452" s="118"/>
      <c r="X452" s="118"/>
      <c r="Y452" s="118"/>
      <c r="Z452" s="118"/>
      <c r="AA452" s="118"/>
      <c r="AB452" s="118"/>
      <c r="AC452" s="118"/>
    </row>
    <row r="454" spans="2:29" ht="15" customHeight="1"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41"/>
      <c r="S454" s="27"/>
      <c r="T454" s="27"/>
      <c r="U454" s="27"/>
      <c r="V454" s="118"/>
      <c r="W454" s="118"/>
      <c r="X454" s="118"/>
      <c r="Y454" s="118"/>
      <c r="Z454" s="118"/>
      <c r="AA454" s="118"/>
      <c r="AB454" s="118"/>
      <c r="AC454" s="118"/>
    </row>
    <row r="455" spans="2:29" ht="15" customHeight="1"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58"/>
      <c r="S455" s="27"/>
      <c r="T455" s="27"/>
      <c r="U455" s="27"/>
      <c r="V455" s="118"/>
      <c r="W455" s="118"/>
      <c r="X455" s="118"/>
      <c r="Y455" s="118"/>
      <c r="Z455" s="118"/>
      <c r="AA455" s="118"/>
      <c r="AB455" s="118"/>
      <c r="AC455" s="118"/>
    </row>
    <row r="456" spans="2:29" ht="15" customHeight="1"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58"/>
      <c r="S456" s="27"/>
      <c r="T456" s="27"/>
      <c r="U456" s="27"/>
      <c r="V456" s="118"/>
      <c r="W456" s="118"/>
      <c r="X456" s="118"/>
      <c r="Y456" s="118"/>
      <c r="Z456" s="118"/>
      <c r="AA456" s="118"/>
      <c r="AB456" s="118"/>
      <c r="AC456" s="118"/>
    </row>
    <row r="457" spans="2:29" ht="15" customHeight="1"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58"/>
      <c r="S457" s="27"/>
      <c r="T457" s="27"/>
      <c r="U457" s="27"/>
      <c r="V457" s="118"/>
      <c r="W457" s="118"/>
      <c r="X457" s="118"/>
      <c r="Y457" s="118"/>
      <c r="Z457" s="118"/>
      <c r="AA457" s="118"/>
      <c r="AB457" s="118"/>
      <c r="AC457" s="118"/>
    </row>
    <row r="458" spans="2:29" ht="15" customHeight="1"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58"/>
      <c r="S458" s="27"/>
      <c r="T458" s="27"/>
      <c r="U458" s="27"/>
      <c r="V458" s="118"/>
      <c r="W458" s="118"/>
      <c r="X458" s="118"/>
      <c r="Y458" s="118"/>
      <c r="Z458" s="118"/>
      <c r="AA458" s="118"/>
      <c r="AB458" s="118"/>
      <c r="AC458" s="118"/>
    </row>
    <row r="459" spans="2:29" ht="15" customHeight="1"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58"/>
      <c r="S459" s="27"/>
      <c r="T459" s="27"/>
      <c r="U459" s="27"/>
      <c r="V459" s="118"/>
      <c r="W459" s="118"/>
      <c r="X459" s="118"/>
      <c r="Y459" s="118"/>
      <c r="Z459" s="118"/>
      <c r="AA459" s="118"/>
      <c r="AB459" s="118"/>
      <c r="AC459" s="118"/>
    </row>
    <row r="460" spans="2:29" ht="15" customHeight="1"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58"/>
      <c r="S460" s="27"/>
      <c r="T460" s="27"/>
      <c r="U460" s="27"/>
      <c r="V460" s="118"/>
      <c r="W460" s="118"/>
      <c r="X460" s="118"/>
      <c r="Y460" s="118"/>
      <c r="Z460" s="118"/>
      <c r="AA460" s="118"/>
      <c r="AB460" s="118"/>
      <c r="AC460" s="118"/>
    </row>
    <row r="461" spans="2:29" ht="15" customHeight="1"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58"/>
      <c r="S461" s="27"/>
      <c r="T461" s="27"/>
      <c r="U461" s="27"/>
      <c r="V461" s="118"/>
      <c r="W461" s="118"/>
      <c r="X461" s="118"/>
      <c r="Y461" s="118"/>
      <c r="Z461" s="118"/>
      <c r="AA461" s="118"/>
      <c r="AB461" s="118"/>
      <c r="AC461" s="118"/>
    </row>
    <row r="462" spans="2:29" ht="15" customHeight="1"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58"/>
      <c r="S462" s="27"/>
      <c r="T462" s="27"/>
      <c r="U462" s="27"/>
      <c r="V462" s="118"/>
      <c r="W462" s="118"/>
      <c r="X462" s="118"/>
      <c r="Y462" s="118"/>
      <c r="Z462" s="118"/>
      <c r="AA462" s="118"/>
      <c r="AB462" s="118"/>
      <c r="AC462" s="118"/>
    </row>
    <row r="463" spans="2:29" ht="15" customHeight="1"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58"/>
      <c r="S463" s="27"/>
      <c r="T463" s="27"/>
      <c r="U463" s="27"/>
      <c r="V463" s="118"/>
      <c r="W463" s="118"/>
      <c r="X463" s="118"/>
      <c r="Y463" s="118"/>
      <c r="Z463" s="118"/>
      <c r="AA463" s="118"/>
      <c r="AB463" s="118"/>
      <c r="AC463" s="118"/>
    </row>
    <row r="464" spans="2:29" ht="15" customHeight="1"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58"/>
      <c r="S464" s="27"/>
      <c r="T464" s="27"/>
      <c r="U464" s="27"/>
      <c r="V464" s="118"/>
      <c r="W464" s="118"/>
      <c r="X464" s="118"/>
      <c r="Y464" s="118"/>
      <c r="Z464" s="118"/>
      <c r="AA464" s="118"/>
      <c r="AB464" s="118"/>
      <c r="AC464" s="118"/>
    </row>
    <row r="465" spans="2:29" ht="15" customHeight="1"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58"/>
      <c r="S465" s="27"/>
      <c r="T465" s="27"/>
      <c r="U465" s="27"/>
      <c r="V465" s="118"/>
      <c r="W465" s="118"/>
      <c r="X465" s="118"/>
      <c r="Y465" s="118"/>
      <c r="Z465" s="118"/>
      <c r="AA465" s="118"/>
      <c r="AB465" s="118"/>
      <c r="AC465" s="118"/>
    </row>
    <row r="466" spans="2:29" ht="15" customHeight="1"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58"/>
      <c r="S466" s="27"/>
      <c r="T466" s="27"/>
      <c r="U466" s="27"/>
      <c r="V466" s="118"/>
      <c r="W466" s="118"/>
      <c r="X466" s="118"/>
      <c r="Y466" s="118"/>
      <c r="Z466" s="118"/>
      <c r="AA466" s="118"/>
      <c r="AB466" s="118"/>
      <c r="AC466" s="118"/>
    </row>
    <row r="467" spans="2:29" ht="15" customHeight="1"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58"/>
      <c r="S467" s="27"/>
      <c r="T467" s="27"/>
      <c r="U467" s="27"/>
      <c r="V467" s="118"/>
      <c r="W467" s="118"/>
      <c r="X467" s="118"/>
      <c r="Y467" s="118"/>
      <c r="Z467" s="118"/>
      <c r="AA467" s="118"/>
      <c r="AB467" s="118"/>
      <c r="AC467" s="118"/>
    </row>
    <row r="468" spans="2:29" ht="15" customHeight="1"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58"/>
      <c r="S468" s="27"/>
      <c r="T468" s="27"/>
      <c r="U468" s="27"/>
      <c r="V468" s="118"/>
      <c r="W468" s="118"/>
      <c r="X468" s="118"/>
      <c r="Y468" s="118"/>
      <c r="Z468" s="118"/>
      <c r="AA468" s="118"/>
      <c r="AB468" s="118"/>
      <c r="AC468" s="118"/>
    </row>
    <row r="469" spans="2:29" ht="15" customHeight="1"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58"/>
      <c r="S469" s="27"/>
      <c r="T469" s="27"/>
      <c r="U469" s="27"/>
      <c r="V469" s="118"/>
      <c r="W469" s="118"/>
      <c r="X469" s="118"/>
      <c r="Y469" s="118"/>
      <c r="Z469" s="118"/>
      <c r="AA469" s="118"/>
      <c r="AB469" s="118"/>
      <c r="AC469" s="118"/>
    </row>
    <row r="470" spans="2:29" ht="15" customHeight="1"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58"/>
      <c r="S470" s="27"/>
      <c r="T470" s="27"/>
      <c r="U470" s="27"/>
      <c r="V470" s="118"/>
      <c r="W470" s="118"/>
      <c r="X470" s="118"/>
      <c r="Y470" s="118"/>
      <c r="Z470" s="118"/>
      <c r="AA470" s="118"/>
      <c r="AB470" s="118"/>
      <c r="AC470" s="118"/>
    </row>
    <row r="471" spans="2:29" ht="15" customHeight="1"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58"/>
      <c r="S471" s="27"/>
      <c r="T471" s="27"/>
      <c r="U471" s="27"/>
      <c r="V471" s="118"/>
      <c r="W471" s="118"/>
      <c r="X471" s="118"/>
      <c r="Y471" s="118"/>
      <c r="Z471" s="118"/>
      <c r="AA471" s="118"/>
      <c r="AB471" s="118"/>
      <c r="AC471" s="118"/>
    </row>
    <row r="472" spans="2:29" ht="15" customHeight="1"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58"/>
      <c r="S472" s="27"/>
      <c r="T472" s="27"/>
      <c r="U472" s="27"/>
      <c r="V472" s="118"/>
      <c r="W472" s="118"/>
      <c r="X472" s="118"/>
      <c r="Y472" s="118"/>
      <c r="Z472" s="118"/>
      <c r="AA472" s="118"/>
      <c r="AB472" s="118"/>
      <c r="AC472" s="118"/>
    </row>
    <row r="474" spans="2:29" ht="15" customHeight="1">
      <c r="B474" s="27"/>
      <c r="C474" s="27"/>
      <c r="D474" s="27"/>
      <c r="E474" s="27"/>
      <c r="F474" s="27"/>
      <c r="G474" s="27"/>
      <c r="H474" s="27"/>
      <c r="I474" s="27"/>
      <c r="J474" s="27"/>
      <c r="K474" s="41"/>
      <c r="L474" s="41"/>
      <c r="M474" s="41"/>
      <c r="N474" s="41"/>
      <c r="O474" s="41"/>
      <c r="P474" s="41"/>
      <c r="Q474" s="41"/>
      <c r="R474" s="58"/>
      <c r="S474" s="27"/>
      <c r="T474" s="27"/>
      <c r="U474" s="27"/>
      <c r="V474" s="118"/>
      <c r="W474" s="118"/>
      <c r="X474" s="118"/>
      <c r="Y474" s="118"/>
      <c r="Z474" s="118"/>
      <c r="AA474" s="118"/>
      <c r="AB474" s="118"/>
      <c r="AC474" s="118"/>
    </row>
    <row r="480" spans="2:29" ht="15" customHeight="1"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41"/>
      <c r="S480" s="27"/>
      <c r="T480" s="27"/>
      <c r="U480" s="27"/>
      <c r="V480" s="118"/>
      <c r="W480" s="118"/>
      <c r="X480" s="118"/>
      <c r="Y480" s="118"/>
      <c r="Z480" s="118"/>
      <c r="AA480" s="118"/>
      <c r="AB480" s="118"/>
      <c r="AC480" s="118"/>
    </row>
    <row r="481" spans="2:29" ht="15" customHeight="1"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58"/>
      <c r="S481" s="27"/>
      <c r="T481" s="27"/>
      <c r="U481" s="27"/>
      <c r="V481" s="118"/>
      <c r="W481" s="118"/>
      <c r="X481" s="118"/>
      <c r="Y481" s="118"/>
      <c r="Z481" s="118"/>
      <c r="AA481" s="118"/>
      <c r="AB481" s="118"/>
      <c r="AC481" s="118"/>
    </row>
    <row r="482" spans="2:29" ht="15" customHeight="1"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58"/>
      <c r="S482" s="27"/>
      <c r="T482" s="27"/>
      <c r="U482" s="27"/>
      <c r="V482" s="118"/>
      <c r="W482" s="118"/>
      <c r="X482" s="118"/>
      <c r="Y482" s="118"/>
      <c r="Z482" s="118"/>
      <c r="AA482" s="118"/>
      <c r="AB482" s="118"/>
      <c r="AC482" s="118"/>
    </row>
    <row r="483" spans="2:29" ht="15" customHeight="1"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58"/>
      <c r="S483" s="27"/>
      <c r="T483" s="27"/>
      <c r="U483" s="27"/>
      <c r="V483" s="118"/>
      <c r="W483" s="118"/>
      <c r="X483" s="118"/>
      <c r="Y483" s="118"/>
      <c r="Z483" s="118"/>
      <c r="AA483" s="118"/>
      <c r="AB483" s="118"/>
      <c r="AC483" s="118"/>
    </row>
    <row r="484" spans="2:29" ht="15" customHeight="1"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58"/>
      <c r="S484" s="27"/>
      <c r="T484" s="27"/>
      <c r="U484" s="27"/>
      <c r="V484" s="118"/>
      <c r="W484" s="118"/>
      <c r="X484" s="118"/>
      <c r="Y484" s="118"/>
      <c r="Z484" s="118"/>
      <c r="AA484" s="118"/>
      <c r="AB484" s="118"/>
      <c r="AC484" s="118"/>
    </row>
    <row r="485" spans="2:29" ht="15" customHeight="1"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58"/>
      <c r="S485" s="27"/>
      <c r="T485" s="27"/>
      <c r="U485" s="27"/>
      <c r="V485" s="118"/>
      <c r="W485" s="118"/>
      <c r="X485" s="118"/>
      <c r="Y485" s="118"/>
      <c r="Z485" s="118"/>
      <c r="AA485" s="118"/>
      <c r="AB485" s="118"/>
      <c r="AC485" s="118"/>
    </row>
    <row r="486" spans="2:29" ht="15" customHeight="1"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58"/>
      <c r="S486" s="27"/>
      <c r="T486" s="27"/>
      <c r="U486" s="27"/>
      <c r="V486" s="118"/>
      <c r="W486" s="118"/>
      <c r="X486" s="118"/>
      <c r="Y486" s="118"/>
      <c r="Z486" s="118"/>
      <c r="AA486" s="118"/>
      <c r="AB486" s="118"/>
      <c r="AC486" s="118"/>
    </row>
    <row r="487" spans="2:29" ht="15" customHeight="1"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58"/>
      <c r="S487" s="27"/>
      <c r="T487" s="27"/>
      <c r="U487" s="27"/>
      <c r="V487" s="118"/>
      <c r="W487" s="118"/>
      <c r="X487" s="118"/>
      <c r="Y487" s="118"/>
      <c r="Z487" s="118"/>
      <c r="AA487" s="118"/>
      <c r="AB487" s="118"/>
      <c r="AC487" s="118"/>
    </row>
    <row r="488" spans="2:29" ht="15" customHeight="1"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58"/>
      <c r="S488" s="27"/>
      <c r="T488" s="27"/>
      <c r="U488" s="27"/>
      <c r="V488" s="118"/>
      <c r="W488" s="118"/>
      <c r="X488" s="118"/>
      <c r="Y488" s="118"/>
      <c r="Z488" s="118"/>
      <c r="AA488" s="118"/>
      <c r="AB488" s="118"/>
      <c r="AC488" s="118"/>
    </row>
    <row r="489" spans="2:29" ht="15" customHeight="1"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58"/>
      <c r="S489" s="27"/>
      <c r="T489" s="27"/>
      <c r="U489" s="27"/>
      <c r="V489" s="118"/>
      <c r="W489" s="118"/>
      <c r="X489" s="118"/>
      <c r="Y489" s="118"/>
      <c r="Z489" s="118"/>
      <c r="AA489" s="118"/>
      <c r="AB489" s="118"/>
      <c r="AC489" s="118"/>
    </row>
    <row r="490" spans="2:29" ht="15" customHeight="1"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58"/>
      <c r="S490" s="27"/>
      <c r="T490" s="27"/>
      <c r="U490" s="27"/>
      <c r="V490" s="118"/>
      <c r="W490" s="118"/>
      <c r="X490" s="118"/>
      <c r="Y490" s="118"/>
      <c r="Z490" s="118"/>
      <c r="AA490" s="118"/>
      <c r="AB490" s="118"/>
      <c r="AC490" s="118"/>
    </row>
    <row r="491" spans="2:29" ht="15" customHeight="1"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58"/>
      <c r="S491" s="27"/>
      <c r="T491" s="27"/>
      <c r="U491" s="27"/>
      <c r="V491" s="118"/>
      <c r="W491" s="118"/>
      <c r="X491" s="118"/>
      <c r="Y491" s="118"/>
      <c r="Z491" s="118"/>
      <c r="AA491" s="118"/>
      <c r="AB491" s="118"/>
      <c r="AC491" s="118"/>
    </row>
    <row r="492" spans="2:29" ht="15" customHeight="1"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58"/>
      <c r="S492" s="27"/>
      <c r="T492" s="27"/>
      <c r="U492" s="27"/>
      <c r="V492" s="118"/>
      <c r="W492" s="118"/>
      <c r="X492" s="118"/>
      <c r="Y492" s="118"/>
      <c r="Z492" s="118"/>
      <c r="AA492" s="118"/>
      <c r="AB492" s="118"/>
      <c r="AC492" s="118"/>
    </row>
    <row r="493" spans="2:29" ht="15" customHeight="1"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58"/>
      <c r="S493" s="27"/>
      <c r="T493" s="27"/>
      <c r="U493" s="27"/>
      <c r="V493" s="118"/>
      <c r="W493" s="118"/>
      <c r="X493" s="118"/>
      <c r="Y493" s="118"/>
      <c r="Z493" s="118"/>
      <c r="AA493" s="118"/>
      <c r="AB493" s="118"/>
      <c r="AC493" s="118"/>
    </row>
    <row r="494" spans="2:29" ht="15" customHeight="1"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58"/>
      <c r="S494" s="27"/>
      <c r="T494" s="27"/>
      <c r="U494" s="27"/>
      <c r="V494" s="118"/>
      <c r="W494" s="118"/>
      <c r="X494" s="118"/>
      <c r="Y494" s="118"/>
      <c r="Z494" s="118"/>
      <c r="AA494" s="118"/>
      <c r="AB494" s="118"/>
      <c r="AC494" s="118"/>
    </row>
    <row r="495" spans="2:29" ht="15" customHeight="1"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58"/>
      <c r="S495" s="27"/>
      <c r="T495" s="27"/>
      <c r="U495" s="27"/>
      <c r="V495" s="118"/>
      <c r="W495" s="118"/>
      <c r="X495" s="118"/>
      <c r="Y495" s="118"/>
      <c r="Z495" s="118"/>
      <c r="AA495" s="118"/>
      <c r="AB495" s="118"/>
      <c r="AC495" s="118"/>
    </row>
    <row r="496" spans="2:29" ht="15" customHeight="1"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58"/>
      <c r="S496" s="27"/>
      <c r="T496" s="27"/>
      <c r="U496" s="27"/>
      <c r="V496" s="118"/>
      <c r="W496" s="118"/>
      <c r="X496" s="118"/>
      <c r="Y496" s="118"/>
      <c r="Z496" s="118"/>
      <c r="AA496" s="118"/>
      <c r="AB496" s="118"/>
      <c r="AC496" s="118"/>
    </row>
    <row r="497" spans="2:29" ht="15" customHeight="1"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58"/>
      <c r="S497" s="27"/>
      <c r="T497" s="27"/>
      <c r="U497" s="27"/>
      <c r="V497" s="118"/>
      <c r="W497" s="118"/>
      <c r="X497" s="118"/>
      <c r="Y497" s="118"/>
      <c r="Z497" s="118"/>
      <c r="AA497" s="118"/>
      <c r="AB497" s="118"/>
      <c r="AC497" s="118"/>
    </row>
    <row r="500" spans="2:29" ht="15" customHeight="1">
      <c r="B500" s="27"/>
      <c r="C500" s="27"/>
      <c r="D500" s="27"/>
      <c r="E500" s="27"/>
      <c r="F500" s="27"/>
      <c r="G500" s="27"/>
      <c r="H500" s="27"/>
      <c r="I500" s="27"/>
      <c r="J500" s="27"/>
      <c r="K500" s="41"/>
      <c r="L500" s="41"/>
      <c r="M500" s="41"/>
      <c r="N500" s="41"/>
      <c r="O500" s="41"/>
      <c r="P500" s="41"/>
      <c r="Q500" s="41"/>
      <c r="R500" s="58"/>
      <c r="S500" s="27"/>
      <c r="T500" s="27"/>
      <c r="U500" s="27"/>
      <c r="V500" s="118"/>
      <c r="W500" s="118"/>
      <c r="X500" s="118"/>
      <c r="Y500" s="118"/>
      <c r="Z500" s="118"/>
      <c r="AA500" s="118"/>
      <c r="AB500" s="118"/>
      <c r="AC500" s="118"/>
    </row>
    <row r="503" spans="2:29" ht="15" customHeight="1"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58"/>
      <c r="S503" s="27"/>
      <c r="T503" s="27"/>
      <c r="U503" s="27"/>
      <c r="V503" s="118"/>
      <c r="W503" s="118"/>
      <c r="X503" s="118"/>
      <c r="Y503" s="118"/>
      <c r="Z503" s="118"/>
      <c r="AA503" s="118"/>
      <c r="AB503" s="118"/>
      <c r="AC503" s="118"/>
    </row>
    <row r="507" spans="2:29" ht="15" customHeight="1"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41"/>
      <c r="S507" s="27"/>
      <c r="T507" s="27"/>
      <c r="U507" s="27"/>
      <c r="V507" s="118"/>
      <c r="W507" s="118"/>
      <c r="X507" s="118"/>
      <c r="Y507" s="118"/>
      <c r="Z507" s="118"/>
      <c r="AA507" s="118"/>
      <c r="AB507" s="118"/>
      <c r="AC507" s="118"/>
    </row>
    <row r="508" spans="2:29" ht="15" customHeight="1"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58"/>
      <c r="S508" s="27"/>
      <c r="T508" s="27"/>
      <c r="U508" s="27"/>
      <c r="V508" s="118"/>
      <c r="W508" s="118"/>
      <c r="X508" s="118"/>
      <c r="Y508" s="118"/>
      <c r="Z508" s="118"/>
      <c r="AA508" s="118"/>
      <c r="AB508" s="118"/>
      <c r="AC508" s="118"/>
    </row>
    <row r="509" spans="2:29" ht="15" customHeight="1"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58"/>
      <c r="S509" s="27"/>
      <c r="T509" s="27"/>
      <c r="U509" s="27"/>
      <c r="V509" s="118"/>
      <c r="W509" s="118"/>
      <c r="X509" s="118"/>
      <c r="Y509" s="118"/>
      <c r="Z509" s="118"/>
      <c r="AA509" s="118"/>
      <c r="AB509" s="118"/>
      <c r="AC509" s="118"/>
    </row>
    <row r="510" spans="2:29" ht="15" customHeight="1"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58"/>
      <c r="S510" s="27"/>
      <c r="T510" s="27"/>
      <c r="U510" s="27"/>
      <c r="V510" s="118"/>
      <c r="W510" s="118"/>
      <c r="X510" s="118"/>
      <c r="Y510" s="118"/>
      <c r="Z510" s="118"/>
      <c r="AA510" s="118"/>
      <c r="AB510" s="118"/>
      <c r="AC510" s="118"/>
    </row>
    <row r="511" spans="2:29" ht="15" customHeight="1"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58"/>
      <c r="S511" s="27"/>
      <c r="T511" s="27"/>
      <c r="U511" s="27"/>
      <c r="V511" s="118"/>
      <c r="W511" s="118"/>
      <c r="X511" s="118"/>
      <c r="Y511" s="118"/>
      <c r="Z511" s="118"/>
      <c r="AA511" s="118"/>
      <c r="AB511" s="118"/>
      <c r="AC511" s="118"/>
    </row>
    <row r="512" spans="2:29" ht="15" customHeight="1"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58"/>
      <c r="S512" s="27"/>
      <c r="T512" s="27"/>
      <c r="U512" s="27"/>
      <c r="V512" s="118"/>
      <c r="W512" s="118"/>
      <c r="X512" s="118"/>
      <c r="Y512" s="118"/>
      <c r="Z512" s="118"/>
      <c r="AA512" s="118"/>
      <c r="AB512" s="118"/>
      <c r="AC512" s="118"/>
    </row>
    <row r="513" spans="2:29" ht="15" customHeight="1"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58"/>
      <c r="S513" s="27"/>
      <c r="T513" s="27"/>
      <c r="U513" s="27"/>
      <c r="V513" s="118"/>
      <c r="W513" s="118"/>
      <c r="X513" s="118"/>
      <c r="Y513" s="118"/>
      <c r="Z513" s="118"/>
      <c r="AA513" s="118"/>
      <c r="AB513" s="118"/>
      <c r="AC513" s="118"/>
    </row>
    <row r="514" spans="2:29" ht="15" customHeight="1"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58"/>
      <c r="S514" s="27"/>
      <c r="T514" s="27"/>
      <c r="U514" s="27"/>
      <c r="V514" s="118"/>
      <c r="W514" s="118"/>
      <c r="X514" s="118"/>
      <c r="Y514" s="118"/>
      <c r="Z514" s="118"/>
      <c r="AA514" s="118"/>
      <c r="AB514" s="118"/>
      <c r="AC514" s="118"/>
    </row>
    <row r="515" spans="2:29" ht="15" customHeight="1"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58"/>
      <c r="S515" s="27"/>
      <c r="T515" s="27"/>
      <c r="U515" s="27"/>
      <c r="V515" s="118"/>
      <c r="W515" s="118"/>
      <c r="X515" s="118"/>
      <c r="Y515" s="118"/>
      <c r="Z515" s="118"/>
      <c r="AA515" s="118"/>
      <c r="AB515" s="118"/>
      <c r="AC515" s="118"/>
    </row>
    <row r="516" spans="2:29" ht="15" customHeight="1"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58"/>
      <c r="S516" s="27"/>
      <c r="T516" s="27"/>
      <c r="U516" s="27"/>
      <c r="V516" s="118"/>
      <c r="W516" s="118"/>
      <c r="X516" s="118"/>
      <c r="Y516" s="118"/>
      <c r="Z516" s="118"/>
      <c r="AA516" s="118"/>
      <c r="AB516" s="118"/>
      <c r="AC516" s="118"/>
    </row>
    <row r="517" spans="2:29" ht="15" customHeight="1"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58"/>
      <c r="S517" s="27"/>
      <c r="T517" s="27"/>
      <c r="U517" s="27"/>
      <c r="V517" s="118"/>
      <c r="W517" s="118"/>
      <c r="X517" s="118"/>
      <c r="Y517" s="118"/>
      <c r="Z517" s="118"/>
      <c r="AA517" s="118"/>
      <c r="AB517" s="118"/>
      <c r="AC517" s="118"/>
    </row>
    <row r="518" spans="2:29" ht="15" customHeight="1"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58"/>
      <c r="S518" s="27"/>
      <c r="T518" s="27"/>
      <c r="U518" s="27"/>
      <c r="V518" s="118"/>
      <c r="W518" s="118"/>
      <c r="X518" s="118"/>
      <c r="Y518" s="118"/>
      <c r="Z518" s="118"/>
      <c r="AA518" s="118"/>
      <c r="AB518" s="118"/>
      <c r="AC518" s="118"/>
    </row>
    <row r="519" spans="2:29" ht="15" customHeight="1"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58"/>
      <c r="S519" s="27"/>
      <c r="T519" s="27"/>
      <c r="U519" s="27"/>
      <c r="V519" s="118"/>
      <c r="W519" s="118"/>
      <c r="X519" s="118"/>
      <c r="Y519" s="118"/>
      <c r="Z519" s="118"/>
      <c r="AA519" s="118"/>
      <c r="AB519" s="118"/>
      <c r="AC519" s="118"/>
    </row>
    <row r="520" spans="2:29" ht="15" customHeight="1"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58"/>
      <c r="S520" s="27"/>
      <c r="T520" s="27"/>
      <c r="U520" s="27"/>
      <c r="V520" s="118"/>
      <c r="W520" s="118"/>
      <c r="X520" s="118"/>
      <c r="Y520" s="118"/>
      <c r="Z520" s="118"/>
      <c r="AA520" s="118"/>
      <c r="AB520" s="118"/>
      <c r="AC520" s="118"/>
    </row>
    <row r="521" spans="2:29" ht="15" customHeight="1"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58"/>
      <c r="S521" s="27"/>
      <c r="T521" s="27"/>
      <c r="U521" s="27"/>
      <c r="V521" s="118"/>
      <c r="W521" s="118"/>
      <c r="X521" s="118"/>
      <c r="Y521" s="118"/>
      <c r="Z521" s="118"/>
      <c r="AA521" s="118"/>
      <c r="AB521" s="118"/>
      <c r="AC521" s="118"/>
    </row>
    <row r="522" spans="2:29" ht="15" customHeight="1"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58"/>
      <c r="S522" s="27"/>
      <c r="T522" s="27"/>
      <c r="U522" s="27"/>
      <c r="V522" s="118"/>
      <c r="W522" s="118"/>
      <c r="X522" s="118"/>
      <c r="Y522" s="118"/>
      <c r="Z522" s="118"/>
      <c r="AA522" s="118"/>
      <c r="AB522" s="118"/>
      <c r="AC522" s="118"/>
    </row>
    <row r="523" spans="2:29" ht="15" customHeight="1"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58"/>
      <c r="S523" s="27"/>
      <c r="T523" s="27"/>
      <c r="U523" s="27"/>
      <c r="V523" s="118"/>
      <c r="W523" s="118"/>
      <c r="X523" s="118"/>
      <c r="Y523" s="118"/>
      <c r="Z523" s="118"/>
      <c r="AA523" s="118"/>
      <c r="AB523" s="118"/>
      <c r="AC523" s="118"/>
    </row>
    <row r="524" spans="2:29" ht="15" customHeight="1"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58"/>
      <c r="S524" s="27"/>
      <c r="T524" s="27"/>
      <c r="U524" s="27"/>
      <c r="V524" s="118"/>
      <c r="W524" s="118"/>
      <c r="X524" s="118"/>
      <c r="Y524" s="118"/>
      <c r="Z524" s="118"/>
      <c r="AA524" s="118"/>
      <c r="AB524" s="118"/>
      <c r="AC524" s="118"/>
    </row>
    <row r="525" spans="2:29" ht="15" customHeight="1"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58"/>
      <c r="S525" s="27"/>
      <c r="T525" s="27"/>
      <c r="U525" s="27"/>
      <c r="V525" s="118"/>
      <c r="W525" s="118"/>
      <c r="X525" s="118"/>
      <c r="Y525" s="118"/>
      <c r="Z525" s="118"/>
      <c r="AA525" s="118"/>
      <c r="AB525" s="118"/>
      <c r="AC525" s="118"/>
    </row>
    <row r="527" spans="2:29" ht="15" customHeight="1">
      <c r="B527" s="27"/>
      <c r="C527" s="27"/>
      <c r="D527" s="27"/>
      <c r="E527" s="27"/>
      <c r="F527" s="27"/>
      <c r="G527" s="27"/>
      <c r="H527" s="27"/>
      <c r="I527" s="27"/>
      <c r="J527" s="27"/>
      <c r="K527" s="41"/>
      <c r="L527" s="41"/>
      <c r="M527" s="41"/>
      <c r="N527" s="41"/>
      <c r="O527" s="41"/>
      <c r="P527" s="41"/>
      <c r="Q527" s="41"/>
      <c r="R527" s="58"/>
      <c r="S527" s="27"/>
      <c r="T527" s="27"/>
      <c r="U527" s="27"/>
      <c r="V527" s="118"/>
      <c r="W527" s="118"/>
      <c r="X527" s="118"/>
      <c r="Y527" s="118"/>
      <c r="Z527" s="118"/>
      <c r="AA527" s="118"/>
      <c r="AB527" s="118"/>
      <c r="AC527" s="118"/>
    </row>
    <row r="533" spans="2:29" ht="15" customHeight="1"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41"/>
      <c r="S533" s="27"/>
      <c r="T533" s="27"/>
      <c r="U533" s="27"/>
      <c r="V533" s="118"/>
      <c r="W533" s="118"/>
      <c r="X533" s="118"/>
      <c r="Y533" s="118"/>
      <c r="Z533" s="118"/>
      <c r="AA533" s="118"/>
      <c r="AB533" s="118"/>
      <c r="AC533" s="118"/>
    </row>
    <row r="534" spans="2:29" ht="15" customHeight="1"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58"/>
      <c r="S534" s="27"/>
      <c r="T534" s="27"/>
      <c r="U534" s="27"/>
      <c r="V534" s="118"/>
      <c r="W534" s="118"/>
      <c r="X534" s="118"/>
      <c r="Y534" s="118"/>
      <c r="Z534" s="118"/>
      <c r="AA534" s="118"/>
      <c r="AB534" s="118"/>
      <c r="AC534" s="118"/>
    </row>
    <row r="535" spans="2:29" ht="15" customHeight="1"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58"/>
      <c r="S535" s="27"/>
      <c r="T535" s="27"/>
      <c r="U535" s="27"/>
      <c r="V535" s="118"/>
      <c r="W535" s="118"/>
      <c r="X535" s="118"/>
      <c r="Y535" s="118"/>
      <c r="Z535" s="118"/>
      <c r="AA535" s="118"/>
      <c r="AB535" s="118"/>
      <c r="AC535" s="118"/>
    </row>
    <row r="536" spans="2:29" ht="15" customHeight="1"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58"/>
      <c r="S536" s="27"/>
      <c r="T536" s="27"/>
      <c r="U536" s="27"/>
      <c r="V536" s="118"/>
      <c r="W536" s="118"/>
      <c r="X536" s="118"/>
      <c r="Y536" s="118"/>
      <c r="Z536" s="118"/>
      <c r="AA536" s="118"/>
      <c r="AB536" s="118"/>
      <c r="AC536" s="118"/>
    </row>
    <row r="537" spans="2:29" ht="15" customHeight="1"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58"/>
      <c r="S537" s="27"/>
      <c r="T537" s="27"/>
      <c r="U537" s="27"/>
      <c r="V537" s="118"/>
      <c r="W537" s="118"/>
      <c r="X537" s="118"/>
      <c r="Y537" s="118"/>
      <c r="Z537" s="118"/>
      <c r="AA537" s="118"/>
      <c r="AB537" s="118"/>
      <c r="AC537" s="118"/>
    </row>
    <row r="538" spans="2:29" ht="15" customHeight="1"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58"/>
      <c r="S538" s="27"/>
      <c r="T538" s="27"/>
      <c r="U538" s="27"/>
      <c r="V538" s="118"/>
      <c r="W538" s="118"/>
      <c r="X538" s="118"/>
      <c r="Y538" s="118"/>
      <c r="Z538" s="118"/>
      <c r="AA538" s="118"/>
      <c r="AB538" s="118"/>
      <c r="AC538" s="118"/>
    </row>
    <row r="539" spans="2:29" ht="15" customHeight="1"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58"/>
      <c r="S539" s="27"/>
      <c r="T539" s="27"/>
      <c r="U539" s="27"/>
      <c r="V539" s="118"/>
      <c r="W539" s="118"/>
      <c r="X539" s="118"/>
      <c r="Y539" s="118"/>
      <c r="Z539" s="118"/>
      <c r="AA539" s="118"/>
      <c r="AB539" s="118"/>
      <c r="AC539" s="118"/>
    </row>
    <row r="540" spans="2:29" ht="15" customHeight="1"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58"/>
      <c r="S540" s="27"/>
      <c r="T540" s="27"/>
      <c r="U540" s="27"/>
      <c r="V540" s="118"/>
      <c r="W540" s="118"/>
      <c r="X540" s="118"/>
      <c r="Y540" s="118"/>
      <c r="Z540" s="118"/>
      <c r="AA540" s="118"/>
      <c r="AB540" s="118"/>
      <c r="AC540" s="118"/>
    </row>
    <row r="541" spans="2:29" ht="15" customHeight="1"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58"/>
      <c r="S541" s="27"/>
      <c r="T541" s="27"/>
      <c r="U541" s="27"/>
      <c r="V541" s="118"/>
      <c r="W541" s="118"/>
      <c r="X541" s="118"/>
      <c r="Y541" s="118"/>
      <c r="Z541" s="118"/>
      <c r="AA541" s="118"/>
      <c r="AB541" s="118"/>
      <c r="AC541" s="118"/>
    </row>
    <row r="542" spans="2:29" ht="15" customHeight="1"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58"/>
      <c r="S542" s="27"/>
      <c r="T542" s="27"/>
      <c r="U542" s="27"/>
      <c r="V542" s="118"/>
      <c r="W542" s="118"/>
      <c r="X542" s="118"/>
      <c r="Y542" s="118"/>
      <c r="Z542" s="118"/>
      <c r="AA542" s="118"/>
      <c r="AB542" s="118"/>
      <c r="AC542" s="118"/>
    </row>
    <row r="543" spans="2:29" ht="15" customHeight="1"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58"/>
      <c r="S543" s="27"/>
      <c r="T543" s="27"/>
      <c r="U543" s="27"/>
      <c r="V543" s="118"/>
      <c r="W543" s="118"/>
      <c r="X543" s="118"/>
      <c r="Y543" s="118"/>
      <c r="Z543" s="118"/>
      <c r="AA543" s="118"/>
      <c r="AB543" s="118"/>
      <c r="AC543" s="118"/>
    </row>
    <row r="544" spans="2:29" ht="15" customHeight="1"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58"/>
      <c r="S544" s="27"/>
      <c r="T544" s="27"/>
      <c r="U544" s="27"/>
      <c r="V544" s="118"/>
      <c r="W544" s="118"/>
      <c r="X544" s="118"/>
      <c r="Y544" s="118"/>
      <c r="Z544" s="118"/>
      <c r="AA544" s="118"/>
      <c r="AB544" s="118"/>
      <c r="AC544" s="118"/>
    </row>
    <row r="545" spans="2:29" ht="15" customHeight="1"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58"/>
      <c r="S545" s="27"/>
      <c r="T545" s="27"/>
      <c r="U545" s="27"/>
      <c r="V545" s="118"/>
      <c r="W545" s="118"/>
      <c r="X545" s="118"/>
      <c r="Y545" s="118"/>
      <c r="Z545" s="118"/>
      <c r="AA545" s="118"/>
      <c r="AB545" s="118"/>
      <c r="AC545" s="118"/>
    </row>
    <row r="546" spans="2:29" ht="15" customHeight="1"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58"/>
      <c r="S546" s="27"/>
      <c r="T546" s="27"/>
      <c r="U546" s="27"/>
      <c r="V546" s="118"/>
      <c r="W546" s="118"/>
      <c r="X546" s="118"/>
      <c r="Y546" s="118"/>
      <c r="Z546" s="118"/>
      <c r="AA546" s="118"/>
      <c r="AB546" s="118"/>
      <c r="AC546" s="118"/>
    </row>
    <row r="547" spans="2:29" ht="15" customHeight="1"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58"/>
      <c r="S547" s="27"/>
      <c r="T547" s="27"/>
      <c r="U547" s="27"/>
      <c r="V547" s="118"/>
      <c r="W547" s="118"/>
      <c r="X547" s="118"/>
      <c r="Y547" s="118"/>
      <c r="Z547" s="118"/>
      <c r="AA547" s="118"/>
      <c r="AB547" s="118"/>
      <c r="AC547" s="118"/>
    </row>
    <row r="548" spans="2:29" ht="15" customHeight="1"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58"/>
      <c r="S548" s="27"/>
      <c r="T548" s="27"/>
      <c r="U548" s="27"/>
      <c r="V548" s="118"/>
      <c r="W548" s="118"/>
      <c r="X548" s="118"/>
      <c r="Y548" s="118"/>
      <c r="Z548" s="118"/>
      <c r="AA548" s="118"/>
      <c r="AB548" s="118"/>
      <c r="AC548" s="118"/>
    </row>
    <row r="549" spans="2:29" ht="15" customHeight="1"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58"/>
      <c r="S549" s="27"/>
      <c r="T549" s="27"/>
      <c r="U549" s="27"/>
      <c r="V549" s="118"/>
      <c r="W549" s="118"/>
      <c r="X549" s="118"/>
      <c r="Y549" s="118"/>
      <c r="Z549" s="118"/>
      <c r="AA549" s="118"/>
      <c r="AB549" s="118"/>
      <c r="AC549" s="118"/>
    </row>
    <row r="550" spans="2:29" ht="15" customHeight="1"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58"/>
      <c r="S550" s="27"/>
      <c r="T550" s="27"/>
      <c r="U550" s="27"/>
      <c r="V550" s="118"/>
      <c r="W550" s="118"/>
      <c r="X550" s="118"/>
      <c r="Y550" s="118"/>
      <c r="Z550" s="118"/>
      <c r="AA550" s="118"/>
      <c r="AB550" s="118"/>
      <c r="AC550" s="118"/>
    </row>
    <row r="551" spans="2:29" ht="15" customHeight="1"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58"/>
      <c r="S551" s="27"/>
      <c r="T551" s="27"/>
      <c r="U551" s="27"/>
      <c r="V551" s="118"/>
      <c r="W551" s="118"/>
      <c r="X551" s="118"/>
      <c r="Y551" s="118"/>
      <c r="Z551" s="118"/>
      <c r="AA551" s="118"/>
      <c r="AB551" s="118"/>
      <c r="AC551" s="118"/>
    </row>
    <row r="553" spans="2:29" ht="15" customHeight="1">
      <c r="B553" s="27"/>
      <c r="C553" s="27"/>
      <c r="D553" s="27"/>
      <c r="E553" s="27"/>
      <c r="F553" s="27"/>
      <c r="G553" s="27"/>
      <c r="H553" s="27"/>
      <c r="I553" s="27"/>
      <c r="J553" s="27"/>
      <c r="K553" s="41"/>
      <c r="L553" s="41"/>
      <c r="M553" s="41"/>
      <c r="N553" s="41"/>
      <c r="O553" s="41"/>
      <c r="P553" s="41"/>
      <c r="Q553" s="41"/>
      <c r="R553" s="58"/>
      <c r="S553" s="27"/>
      <c r="T553" s="27"/>
      <c r="U553" s="27"/>
      <c r="V553" s="118"/>
      <c r="W553" s="118"/>
      <c r="X553" s="118"/>
      <c r="Y553" s="118"/>
      <c r="Z553" s="118"/>
      <c r="AA553" s="118"/>
      <c r="AB553" s="118"/>
      <c r="AC553" s="118"/>
    </row>
    <row r="555" spans="2:29" ht="15" customHeight="1">
      <c r="B555" s="27"/>
      <c r="C555" s="27"/>
      <c r="D555" s="48"/>
      <c r="E555" s="41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58"/>
      <c r="S555" s="27"/>
      <c r="T555" s="27"/>
      <c r="U555" s="27"/>
      <c r="V555" s="118"/>
      <c r="W555" s="118"/>
      <c r="X555" s="118"/>
      <c r="Y555" s="118"/>
      <c r="Z555" s="118"/>
      <c r="AA555" s="118"/>
      <c r="AB555" s="118"/>
      <c r="AC555" s="118"/>
    </row>
    <row r="559" spans="2:29" ht="15" customHeight="1"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41"/>
      <c r="S559" s="27"/>
      <c r="T559" s="27"/>
      <c r="U559" s="27"/>
      <c r="V559" s="118"/>
      <c r="W559" s="118"/>
      <c r="X559" s="118"/>
      <c r="Y559" s="118"/>
      <c r="Z559" s="118"/>
      <c r="AA559" s="118"/>
      <c r="AB559" s="118"/>
      <c r="AC559" s="118"/>
    </row>
    <row r="560" spans="2:29" ht="15" customHeight="1"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58"/>
      <c r="S560" s="27"/>
      <c r="T560" s="27"/>
      <c r="U560" s="27"/>
      <c r="V560" s="118"/>
      <c r="W560" s="118"/>
      <c r="X560" s="118"/>
      <c r="Y560" s="118"/>
      <c r="Z560" s="118"/>
      <c r="AA560" s="118"/>
      <c r="AB560" s="118"/>
      <c r="AC560" s="118"/>
    </row>
    <row r="561" spans="2:29" ht="15" customHeight="1"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58"/>
      <c r="S561" s="27"/>
      <c r="T561" s="27"/>
      <c r="U561" s="27"/>
      <c r="V561" s="118"/>
      <c r="W561" s="118"/>
      <c r="X561" s="118"/>
      <c r="Y561" s="118"/>
      <c r="Z561" s="118"/>
      <c r="AA561" s="118"/>
      <c r="AB561" s="118"/>
      <c r="AC561" s="118"/>
    </row>
    <row r="562" spans="2:29" ht="15" customHeight="1"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58"/>
      <c r="S562" s="27"/>
      <c r="T562" s="27"/>
      <c r="U562" s="27"/>
      <c r="V562" s="118"/>
      <c r="W562" s="118"/>
      <c r="X562" s="118"/>
      <c r="Y562" s="118"/>
      <c r="Z562" s="118"/>
      <c r="AA562" s="118"/>
      <c r="AB562" s="118"/>
      <c r="AC562" s="118"/>
    </row>
    <row r="563" spans="2:29" ht="15" customHeight="1"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58"/>
      <c r="S563" s="27"/>
      <c r="T563" s="27"/>
      <c r="U563" s="27"/>
      <c r="V563" s="118"/>
      <c r="W563" s="118"/>
      <c r="X563" s="118"/>
      <c r="Y563" s="118"/>
      <c r="Z563" s="118"/>
      <c r="AA563" s="118"/>
      <c r="AB563" s="118"/>
      <c r="AC563" s="118"/>
    </row>
    <row r="564" spans="2:29" ht="15" customHeight="1"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58"/>
      <c r="S564" s="27"/>
      <c r="T564" s="27"/>
      <c r="U564" s="27"/>
      <c r="V564" s="118"/>
      <c r="W564" s="118"/>
      <c r="X564" s="118"/>
      <c r="Y564" s="118"/>
      <c r="Z564" s="118"/>
      <c r="AA564" s="118"/>
      <c r="AB564" s="118"/>
      <c r="AC564" s="118"/>
    </row>
    <row r="565" spans="2:29" ht="15" customHeight="1"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58"/>
      <c r="S565" s="27"/>
      <c r="T565" s="27"/>
      <c r="U565" s="27"/>
      <c r="V565" s="118"/>
      <c r="W565" s="118"/>
      <c r="X565" s="118"/>
      <c r="Y565" s="118"/>
      <c r="Z565" s="118"/>
      <c r="AA565" s="118"/>
      <c r="AB565" s="118"/>
      <c r="AC565" s="118"/>
    </row>
    <row r="566" spans="2:29" ht="15" customHeight="1"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58"/>
      <c r="S566" s="27"/>
      <c r="T566" s="27"/>
      <c r="U566" s="27"/>
      <c r="V566" s="118"/>
      <c r="W566" s="118"/>
      <c r="X566" s="118"/>
      <c r="Y566" s="118"/>
      <c r="Z566" s="118"/>
      <c r="AA566" s="118"/>
      <c r="AB566" s="118"/>
      <c r="AC566" s="118"/>
    </row>
    <row r="567" spans="2:29" ht="15" customHeight="1"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58"/>
      <c r="S567" s="27"/>
      <c r="T567" s="27"/>
      <c r="U567" s="27"/>
      <c r="V567" s="118"/>
      <c r="W567" s="118"/>
      <c r="X567" s="118"/>
      <c r="Y567" s="118"/>
      <c r="Z567" s="118"/>
      <c r="AA567" s="118"/>
      <c r="AB567" s="118"/>
      <c r="AC567" s="118"/>
    </row>
    <row r="568" spans="2:29" ht="15" customHeight="1"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58"/>
      <c r="S568" s="27"/>
      <c r="T568" s="27"/>
      <c r="U568" s="27"/>
      <c r="V568" s="118"/>
      <c r="W568" s="118"/>
      <c r="X568" s="118"/>
      <c r="Y568" s="118"/>
      <c r="Z568" s="118"/>
      <c r="AA568" s="118"/>
      <c r="AB568" s="118"/>
      <c r="AC568" s="118"/>
    </row>
    <row r="569" spans="2:29" ht="15" customHeight="1"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58"/>
      <c r="S569" s="27"/>
      <c r="T569" s="27"/>
      <c r="U569" s="27"/>
      <c r="V569" s="118"/>
      <c r="W569" s="118"/>
      <c r="X569" s="118"/>
      <c r="Y569" s="118"/>
      <c r="Z569" s="118"/>
      <c r="AA569" s="118"/>
      <c r="AB569" s="118"/>
      <c r="AC569" s="118"/>
    </row>
    <row r="570" spans="2:29" ht="15" customHeight="1"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58"/>
      <c r="S570" s="27"/>
      <c r="T570" s="27"/>
      <c r="U570" s="27"/>
      <c r="V570" s="118"/>
      <c r="W570" s="118"/>
      <c r="X570" s="118"/>
      <c r="Y570" s="118"/>
      <c r="Z570" s="118"/>
      <c r="AA570" s="118"/>
      <c r="AB570" s="118"/>
      <c r="AC570" s="118"/>
    </row>
    <row r="571" spans="2:29" ht="15" customHeight="1"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58"/>
      <c r="S571" s="27"/>
      <c r="T571" s="27"/>
      <c r="U571" s="27"/>
      <c r="V571" s="118"/>
      <c r="W571" s="118"/>
      <c r="X571" s="118"/>
      <c r="Y571" s="118"/>
      <c r="Z571" s="118"/>
      <c r="AA571" s="118"/>
      <c r="AB571" s="118"/>
      <c r="AC571" s="118"/>
    </row>
    <row r="572" spans="2:29" ht="15" customHeight="1"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58"/>
      <c r="S572" s="27"/>
      <c r="T572" s="27"/>
      <c r="U572" s="27"/>
      <c r="V572" s="118"/>
      <c r="W572" s="118"/>
      <c r="X572" s="118"/>
      <c r="Y572" s="118"/>
      <c r="Z572" s="118"/>
      <c r="AA572" s="118"/>
      <c r="AB572" s="118"/>
      <c r="AC572" s="118"/>
    </row>
    <row r="573" spans="2:29" ht="15" customHeight="1"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58"/>
      <c r="S573" s="27"/>
      <c r="T573" s="27"/>
      <c r="U573" s="27"/>
      <c r="V573" s="118"/>
      <c r="W573" s="118"/>
      <c r="X573" s="118"/>
      <c r="Y573" s="118"/>
      <c r="Z573" s="118"/>
      <c r="AA573" s="118"/>
      <c r="AB573" s="118"/>
      <c r="AC573" s="118"/>
    </row>
    <row r="574" spans="2:29" ht="15" customHeight="1"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58"/>
      <c r="S574" s="27"/>
      <c r="T574" s="27"/>
      <c r="U574" s="27"/>
      <c r="V574" s="118"/>
      <c r="W574" s="118"/>
      <c r="X574" s="118"/>
      <c r="Y574" s="118"/>
      <c r="Z574" s="118"/>
      <c r="AA574" s="118"/>
      <c r="AB574" s="118"/>
      <c r="AC574" s="118"/>
    </row>
    <row r="575" spans="2:29" ht="15" customHeight="1"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58"/>
      <c r="S575" s="27"/>
      <c r="T575" s="27"/>
      <c r="U575" s="27"/>
      <c r="V575" s="118"/>
      <c r="W575" s="118"/>
      <c r="X575" s="118"/>
      <c r="Y575" s="118"/>
      <c r="Z575" s="118"/>
      <c r="AA575" s="118"/>
      <c r="AB575" s="118"/>
      <c r="AC575" s="118"/>
    </row>
    <row r="576" spans="2:29" ht="15" customHeight="1"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58"/>
      <c r="S576" s="27"/>
      <c r="T576" s="27"/>
      <c r="U576" s="27"/>
      <c r="V576" s="118"/>
      <c r="W576" s="118"/>
      <c r="X576" s="118"/>
      <c r="Y576" s="118"/>
      <c r="Z576" s="118"/>
      <c r="AA576" s="118"/>
      <c r="AB576" s="118"/>
      <c r="AC576" s="118"/>
    </row>
    <row r="577" spans="2:29" ht="15" customHeight="1"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58"/>
      <c r="S577" s="27"/>
      <c r="T577" s="27"/>
      <c r="U577" s="27"/>
      <c r="V577" s="118"/>
      <c r="W577" s="118"/>
      <c r="X577" s="118"/>
      <c r="Y577" s="118"/>
      <c r="Z577" s="118"/>
      <c r="AA577" s="118"/>
      <c r="AB577" s="118"/>
      <c r="AC577" s="118"/>
    </row>
    <row r="579" spans="2:29" ht="15" customHeight="1">
      <c r="B579" s="27"/>
      <c r="C579" s="27"/>
      <c r="D579" s="27"/>
      <c r="E579" s="27"/>
      <c r="F579" s="27"/>
      <c r="G579" s="27"/>
      <c r="H579" s="27"/>
      <c r="I579" s="27"/>
      <c r="J579" s="27"/>
      <c r="K579" s="41"/>
      <c r="L579" s="41"/>
      <c r="M579" s="41"/>
      <c r="N579" s="41"/>
      <c r="O579" s="41"/>
      <c r="P579" s="41"/>
      <c r="Q579" s="41"/>
      <c r="R579" s="58"/>
      <c r="S579" s="27"/>
      <c r="T579" s="27"/>
      <c r="U579" s="27"/>
      <c r="V579" s="118"/>
      <c r="W579" s="118"/>
      <c r="X579" s="118"/>
      <c r="Y579" s="118"/>
      <c r="Z579" s="118"/>
      <c r="AA579" s="118"/>
      <c r="AB579" s="118"/>
      <c r="AC579" s="118"/>
    </row>
    <row r="580" spans="2:29" ht="15" customHeight="1">
      <c r="B580" s="27"/>
      <c r="C580" s="41"/>
      <c r="D580" s="48"/>
      <c r="E580" s="41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118"/>
      <c r="W580" s="118"/>
      <c r="X580" s="118"/>
      <c r="Y580" s="118"/>
      <c r="Z580" s="118"/>
      <c r="AA580" s="118"/>
      <c r="AB580" s="118"/>
      <c r="AC580" s="118"/>
    </row>
    <row r="581" spans="2:29" ht="15" customHeight="1">
      <c r="B581" s="27"/>
      <c r="C581" s="27"/>
      <c r="D581" s="27"/>
      <c r="E581" s="41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118"/>
      <c r="W581" s="118"/>
      <c r="X581" s="118"/>
      <c r="Y581" s="118"/>
      <c r="Z581" s="118"/>
      <c r="AA581" s="118"/>
      <c r="AB581" s="118"/>
      <c r="AC581" s="118"/>
    </row>
    <row r="585" spans="2:29" ht="15" customHeight="1"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41"/>
      <c r="S585" s="27"/>
      <c r="T585" s="27"/>
      <c r="U585" s="27"/>
      <c r="V585" s="118"/>
      <c r="W585" s="118"/>
      <c r="X585" s="118"/>
      <c r="Y585" s="118"/>
      <c r="Z585" s="118"/>
      <c r="AA585" s="118"/>
      <c r="AB585" s="118"/>
      <c r="AC585" s="118"/>
    </row>
    <row r="586" spans="2:29" ht="15" customHeight="1"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58"/>
      <c r="S586" s="27"/>
      <c r="T586" s="27"/>
      <c r="U586" s="27"/>
      <c r="V586" s="118"/>
      <c r="W586" s="118"/>
      <c r="X586" s="118"/>
      <c r="Y586" s="118"/>
      <c r="Z586" s="118"/>
      <c r="AA586" s="118"/>
      <c r="AB586" s="118"/>
      <c r="AC586" s="118"/>
    </row>
    <row r="587" spans="2:29" ht="15" customHeight="1"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58"/>
      <c r="S587" s="27"/>
      <c r="T587" s="27"/>
      <c r="U587" s="27"/>
      <c r="V587" s="118"/>
      <c r="W587" s="118"/>
      <c r="X587" s="118"/>
      <c r="Y587" s="118"/>
      <c r="Z587" s="118"/>
      <c r="AA587" s="118"/>
      <c r="AB587" s="118"/>
      <c r="AC587" s="118"/>
    </row>
    <row r="588" spans="2:29" ht="15" customHeight="1"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58"/>
      <c r="S588" s="27"/>
      <c r="T588" s="27"/>
      <c r="U588" s="27"/>
      <c r="V588" s="118"/>
      <c r="W588" s="118"/>
      <c r="X588" s="118"/>
      <c r="Y588" s="118"/>
      <c r="Z588" s="118"/>
      <c r="AA588" s="118"/>
      <c r="AB588" s="118"/>
      <c r="AC588" s="118"/>
    </row>
    <row r="589" spans="2:29" ht="15" customHeight="1"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58"/>
      <c r="S589" s="27"/>
      <c r="T589" s="27"/>
      <c r="U589" s="27"/>
      <c r="V589" s="118"/>
      <c r="W589" s="118"/>
      <c r="X589" s="118"/>
      <c r="Y589" s="118"/>
      <c r="Z589" s="118"/>
      <c r="AA589" s="118"/>
      <c r="AB589" s="118"/>
      <c r="AC589" s="118"/>
    </row>
    <row r="590" spans="2:29" ht="15" customHeight="1"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58"/>
      <c r="S590" s="27"/>
      <c r="T590" s="27"/>
      <c r="U590" s="27"/>
      <c r="V590" s="118"/>
      <c r="W590" s="118"/>
      <c r="X590" s="118"/>
      <c r="Y590" s="118"/>
      <c r="Z590" s="118"/>
      <c r="AA590" s="118"/>
      <c r="AB590" s="118"/>
      <c r="AC590" s="118"/>
    </row>
    <row r="591" spans="2:29" ht="15" customHeight="1"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58"/>
      <c r="S591" s="27"/>
      <c r="T591" s="27"/>
      <c r="U591" s="27"/>
      <c r="V591" s="118"/>
      <c r="W591" s="118"/>
      <c r="X591" s="118"/>
      <c r="Y591" s="118"/>
      <c r="Z591" s="118"/>
      <c r="AA591" s="118"/>
      <c r="AB591" s="118"/>
      <c r="AC591" s="118"/>
    </row>
    <row r="592" spans="2:29" ht="15" customHeight="1"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58"/>
      <c r="S592" s="27"/>
      <c r="T592" s="27"/>
      <c r="U592" s="27"/>
      <c r="V592" s="118"/>
      <c r="W592" s="118"/>
      <c r="X592" s="118"/>
      <c r="Y592" s="118"/>
      <c r="Z592" s="118"/>
      <c r="AA592" s="118"/>
      <c r="AB592" s="118"/>
      <c r="AC592" s="118"/>
    </row>
    <row r="593" spans="2:29" ht="15" customHeight="1"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58"/>
      <c r="S593" s="27"/>
      <c r="T593" s="27"/>
      <c r="U593" s="27"/>
      <c r="V593" s="118"/>
      <c r="W593" s="118"/>
      <c r="X593" s="118"/>
      <c r="Y593" s="118"/>
      <c r="Z593" s="118"/>
      <c r="AA593" s="118"/>
      <c r="AB593" s="118"/>
      <c r="AC593" s="118"/>
    </row>
    <row r="594" spans="2:29" ht="15" customHeight="1"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58"/>
      <c r="S594" s="27"/>
      <c r="T594" s="27"/>
      <c r="U594" s="27"/>
      <c r="V594" s="118"/>
      <c r="W594" s="118"/>
      <c r="X594" s="118"/>
      <c r="Y594" s="118"/>
      <c r="Z594" s="118"/>
      <c r="AA594" s="118"/>
      <c r="AB594" s="118"/>
      <c r="AC594" s="118"/>
    </row>
    <row r="595" spans="2:29" ht="15" customHeight="1"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58"/>
      <c r="S595" s="27"/>
      <c r="T595" s="27"/>
      <c r="U595" s="27"/>
      <c r="V595" s="118"/>
      <c r="W595" s="118"/>
      <c r="X595" s="118"/>
      <c r="Y595" s="118"/>
      <c r="Z595" s="118"/>
      <c r="AA595" s="118"/>
      <c r="AB595" s="118"/>
      <c r="AC595" s="118"/>
    </row>
    <row r="596" spans="2:29" ht="15" customHeight="1"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58"/>
      <c r="S596" s="27"/>
      <c r="T596" s="27"/>
      <c r="U596" s="27"/>
      <c r="V596" s="118"/>
      <c r="W596" s="118"/>
      <c r="X596" s="118"/>
      <c r="Y596" s="118"/>
      <c r="Z596" s="118"/>
      <c r="AA596" s="118"/>
      <c r="AB596" s="118"/>
      <c r="AC596" s="118"/>
    </row>
    <row r="597" spans="2:29" ht="15" customHeight="1"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58"/>
      <c r="S597" s="27"/>
      <c r="T597" s="27"/>
      <c r="U597" s="27"/>
      <c r="V597" s="118"/>
      <c r="W597" s="118"/>
      <c r="X597" s="118"/>
      <c r="Y597" s="118"/>
      <c r="Z597" s="118"/>
      <c r="AA597" s="118"/>
      <c r="AB597" s="118"/>
      <c r="AC597" s="118"/>
    </row>
    <row r="598" spans="2:29" ht="15" customHeight="1"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58"/>
      <c r="S598" s="27"/>
      <c r="T598" s="27"/>
      <c r="U598" s="27"/>
      <c r="V598" s="118"/>
      <c r="W598" s="118"/>
      <c r="X598" s="118"/>
      <c r="Y598" s="118"/>
      <c r="Z598" s="118"/>
      <c r="AA598" s="118"/>
      <c r="AB598" s="118"/>
      <c r="AC598" s="118"/>
    </row>
    <row r="599" spans="2:29" ht="15" customHeight="1"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58"/>
      <c r="S599" s="27"/>
      <c r="T599" s="27"/>
      <c r="U599" s="27"/>
      <c r="V599" s="118"/>
      <c r="W599" s="118"/>
      <c r="X599" s="118"/>
      <c r="Y599" s="118"/>
      <c r="Z599" s="118"/>
      <c r="AA599" s="118"/>
      <c r="AB599" s="118"/>
      <c r="AC599" s="118"/>
    </row>
    <row r="600" spans="2:29" ht="15" customHeight="1"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58"/>
      <c r="S600" s="27"/>
      <c r="T600" s="27"/>
      <c r="U600" s="27"/>
      <c r="V600" s="118"/>
      <c r="W600" s="118"/>
      <c r="X600" s="118"/>
      <c r="Y600" s="118"/>
      <c r="Z600" s="118"/>
      <c r="AA600" s="118"/>
      <c r="AB600" s="118"/>
      <c r="AC600" s="118"/>
    </row>
    <row r="601" spans="2:29" ht="15" customHeight="1"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58"/>
      <c r="S601" s="27"/>
      <c r="T601" s="27"/>
      <c r="U601" s="27"/>
      <c r="V601" s="118"/>
      <c r="W601" s="118"/>
      <c r="X601" s="118"/>
      <c r="Y601" s="118"/>
      <c r="Z601" s="118"/>
      <c r="AA601" s="118"/>
      <c r="AB601" s="118"/>
      <c r="AC601" s="118"/>
    </row>
    <row r="602" spans="2:29" ht="15" customHeight="1"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58"/>
      <c r="S602" s="27"/>
      <c r="T602" s="27"/>
      <c r="U602" s="27"/>
      <c r="V602" s="118"/>
      <c r="W602" s="118"/>
      <c r="X602" s="118"/>
      <c r="Y602" s="118"/>
      <c r="Z602" s="118"/>
      <c r="AA602" s="118"/>
      <c r="AB602" s="118"/>
      <c r="AC602" s="118"/>
    </row>
    <row r="603" spans="2:29" ht="15" customHeight="1"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58"/>
      <c r="S603" s="27"/>
      <c r="T603" s="27"/>
      <c r="U603" s="27"/>
      <c r="V603" s="118"/>
      <c r="W603" s="118"/>
      <c r="X603" s="118"/>
      <c r="Y603" s="118"/>
      <c r="Z603" s="118"/>
      <c r="AA603" s="118"/>
      <c r="AB603" s="118"/>
      <c r="AC603" s="118"/>
    </row>
    <row r="605" spans="2:29" ht="15" customHeight="1">
      <c r="B605" s="27"/>
      <c r="C605" s="27"/>
      <c r="D605" s="27"/>
      <c r="E605" s="27"/>
      <c r="F605" s="27"/>
      <c r="G605" s="27"/>
      <c r="H605" s="27"/>
      <c r="I605" s="27"/>
      <c r="J605" s="27"/>
      <c r="K605" s="41"/>
      <c r="L605" s="41"/>
      <c r="M605" s="41"/>
      <c r="N605" s="41"/>
      <c r="O605" s="41"/>
      <c r="P605" s="41"/>
      <c r="Q605" s="41"/>
      <c r="R605" s="58"/>
      <c r="S605" s="27"/>
      <c r="T605" s="27"/>
      <c r="U605" s="27"/>
      <c r="V605" s="118"/>
      <c r="W605" s="118"/>
      <c r="X605" s="118"/>
      <c r="Y605" s="118"/>
      <c r="Z605" s="118"/>
      <c r="AA605" s="118"/>
      <c r="AB605" s="118"/>
      <c r="AC605" s="118"/>
    </row>
    <row r="606" spans="2:29" ht="15" customHeight="1">
      <c r="B606" s="27"/>
      <c r="C606" s="41"/>
      <c r="D606" s="48"/>
      <c r="E606" s="41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118"/>
      <c r="W606" s="118"/>
      <c r="X606" s="118"/>
      <c r="Y606" s="118"/>
      <c r="Z606" s="118"/>
      <c r="AA606" s="118"/>
      <c r="AB606" s="118"/>
      <c r="AC606" s="118"/>
    </row>
    <row r="607" spans="2:29" ht="15" customHeight="1"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58"/>
      <c r="S607" s="27"/>
      <c r="T607" s="27"/>
      <c r="U607" s="27"/>
      <c r="V607" s="118"/>
      <c r="W607" s="118"/>
      <c r="X607" s="118"/>
      <c r="Y607" s="118"/>
      <c r="Z607" s="118"/>
      <c r="AA607" s="118"/>
      <c r="AB607" s="118"/>
      <c r="AC607" s="118"/>
    </row>
    <row r="611" spans="2:29" ht="15" customHeight="1"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41"/>
      <c r="S611" s="27"/>
      <c r="T611" s="27"/>
      <c r="U611" s="27"/>
      <c r="V611" s="118"/>
      <c r="W611" s="118"/>
      <c r="X611" s="118"/>
      <c r="Y611" s="118"/>
      <c r="Z611" s="118"/>
      <c r="AA611" s="118"/>
      <c r="AB611" s="118"/>
      <c r="AC611" s="118"/>
    </row>
    <row r="612" spans="2:29" ht="15" customHeight="1"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58"/>
      <c r="S612" s="27"/>
      <c r="T612" s="27"/>
      <c r="U612" s="27"/>
      <c r="V612" s="118"/>
      <c r="W612" s="118"/>
      <c r="X612" s="118"/>
      <c r="Y612" s="118"/>
      <c r="Z612" s="118"/>
      <c r="AA612" s="118"/>
      <c r="AB612" s="118"/>
      <c r="AC612" s="118"/>
    </row>
    <row r="613" spans="2:29" ht="15" customHeight="1"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58"/>
      <c r="S613" s="27"/>
      <c r="T613" s="27"/>
      <c r="U613" s="27"/>
      <c r="V613" s="118"/>
      <c r="W613" s="118"/>
      <c r="X613" s="118"/>
      <c r="Y613" s="118"/>
      <c r="Z613" s="118"/>
      <c r="AA613" s="118"/>
      <c r="AB613" s="118"/>
      <c r="AC613" s="118"/>
    </row>
    <row r="614" spans="2:29" ht="15" customHeight="1"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58"/>
      <c r="S614" s="27"/>
      <c r="T614" s="27"/>
      <c r="U614" s="27"/>
      <c r="V614" s="118"/>
      <c r="W614" s="118"/>
      <c r="X614" s="118"/>
      <c r="Y614" s="118"/>
      <c r="Z614" s="118"/>
      <c r="AA614" s="118"/>
      <c r="AB614" s="118"/>
      <c r="AC614" s="118"/>
    </row>
    <row r="615" spans="2:29" ht="15" customHeight="1"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58"/>
      <c r="S615" s="27"/>
      <c r="T615" s="27"/>
      <c r="U615" s="27"/>
      <c r="V615" s="118"/>
      <c r="W615" s="118"/>
      <c r="X615" s="118"/>
      <c r="Y615" s="118"/>
      <c r="Z615" s="118"/>
      <c r="AA615" s="118"/>
      <c r="AB615" s="118"/>
      <c r="AC615" s="118"/>
    </row>
    <row r="616" spans="2:29" ht="15" customHeight="1"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58"/>
      <c r="S616" s="27"/>
      <c r="T616" s="27"/>
      <c r="U616" s="27"/>
      <c r="V616" s="118"/>
      <c r="W616" s="118"/>
      <c r="X616" s="118"/>
      <c r="Y616" s="118"/>
      <c r="Z616" s="118"/>
      <c r="AA616" s="118"/>
      <c r="AB616" s="118"/>
      <c r="AC616" s="118"/>
    </row>
    <row r="617" spans="2:29" ht="15" customHeight="1"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58"/>
      <c r="S617" s="27"/>
      <c r="T617" s="27"/>
      <c r="U617" s="27"/>
      <c r="V617" s="118"/>
      <c r="W617" s="118"/>
      <c r="X617" s="118"/>
      <c r="Y617" s="118"/>
      <c r="Z617" s="118"/>
      <c r="AA617" s="118"/>
      <c r="AB617" s="118"/>
      <c r="AC617" s="118"/>
    </row>
    <row r="618" spans="2:29" ht="15" customHeight="1"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58"/>
      <c r="S618" s="27"/>
      <c r="T618" s="27"/>
      <c r="U618" s="27"/>
      <c r="V618" s="118"/>
      <c r="W618" s="118"/>
      <c r="X618" s="118"/>
      <c r="Y618" s="118"/>
      <c r="Z618" s="118"/>
      <c r="AA618" s="118"/>
      <c r="AB618" s="118"/>
      <c r="AC618" s="118"/>
    </row>
    <row r="619" spans="2:29" ht="15" customHeight="1"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58"/>
      <c r="S619" s="27"/>
      <c r="T619" s="27"/>
      <c r="U619" s="27"/>
      <c r="V619" s="118"/>
      <c r="W619" s="118"/>
      <c r="X619" s="118"/>
      <c r="Y619" s="118"/>
      <c r="Z619" s="118"/>
      <c r="AA619" s="118"/>
      <c r="AB619" s="118"/>
      <c r="AC619" s="118"/>
    </row>
    <row r="620" spans="2:29" ht="15" customHeight="1"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58"/>
      <c r="S620" s="27"/>
      <c r="T620" s="27"/>
      <c r="U620" s="27"/>
      <c r="V620" s="118"/>
      <c r="W620" s="118"/>
      <c r="X620" s="118"/>
      <c r="Y620" s="118"/>
      <c r="Z620" s="118"/>
      <c r="AA620" s="118"/>
      <c r="AB620" s="118"/>
      <c r="AC620" s="118"/>
    </row>
    <row r="621" spans="2:29" ht="15" customHeight="1"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58"/>
      <c r="S621" s="27"/>
      <c r="T621" s="27"/>
      <c r="U621" s="27"/>
      <c r="V621" s="118"/>
      <c r="W621" s="118"/>
      <c r="X621" s="118"/>
      <c r="Y621" s="118"/>
      <c r="Z621" s="118"/>
      <c r="AA621" s="118"/>
      <c r="AB621" s="118"/>
      <c r="AC621" s="118"/>
    </row>
    <row r="622" spans="2:29" ht="15" customHeight="1"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58"/>
      <c r="S622" s="27"/>
      <c r="T622" s="27"/>
      <c r="U622" s="27"/>
      <c r="V622" s="118"/>
      <c r="W622" s="118"/>
      <c r="X622" s="118"/>
      <c r="Y622" s="118"/>
      <c r="Z622" s="118"/>
      <c r="AA622" s="118"/>
      <c r="AB622" s="118"/>
      <c r="AC622" s="118"/>
    </row>
    <row r="623" spans="2:29" ht="15" customHeight="1"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58"/>
      <c r="S623" s="27"/>
      <c r="T623" s="27"/>
      <c r="U623" s="27"/>
      <c r="V623" s="118"/>
      <c r="W623" s="118"/>
      <c r="X623" s="118"/>
      <c r="Y623" s="118"/>
      <c r="Z623" s="118"/>
      <c r="AA623" s="118"/>
      <c r="AB623" s="118"/>
      <c r="AC623" s="118"/>
    </row>
    <row r="624" spans="2:29" ht="15" customHeight="1"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58"/>
      <c r="S624" s="27"/>
      <c r="T624" s="27"/>
      <c r="U624" s="27"/>
      <c r="V624" s="118"/>
      <c r="W624" s="118"/>
      <c r="X624" s="118"/>
      <c r="Y624" s="118"/>
      <c r="Z624" s="118"/>
      <c r="AA624" s="118"/>
      <c r="AB624" s="118"/>
      <c r="AC624" s="118"/>
    </row>
    <row r="625" spans="2:29" ht="15" customHeight="1"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58"/>
      <c r="S625" s="27"/>
      <c r="T625" s="27"/>
      <c r="U625" s="27"/>
      <c r="V625" s="118"/>
      <c r="W625" s="118"/>
      <c r="X625" s="118"/>
      <c r="Y625" s="118"/>
      <c r="Z625" s="118"/>
      <c r="AA625" s="118"/>
      <c r="AB625" s="118"/>
      <c r="AC625" s="118"/>
    </row>
    <row r="626" spans="2:29" ht="15" customHeight="1"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58"/>
      <c r="S626" s="27"/>
      <c r="T626" s="27"/>
      <c r="U626" s="27"/>
      <c r="V626" s="118"/>
      <c r="W626" s="118"/>
      <c r="X626" s="118"/>
      <c r="Y626" s="118"/>
      <c r="Z626" s="118"/>
      <c r="AA626" s="118"/>
      <c r="AB626" s="118"/>
      <c r="AC626" s="118"/>
    </row>
    <row r="627" spans="2:29" ht="15" customHeight="1"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58"/>
      <c r="S627" s="27"/>
      <c r="T627" s="27"/>
      <c r="U627" s="27"/>
      <c r="V627" s="118"/>
      <c r="W627" s="118"/>
      <c r="X627" s="118"/>
      <c r="Y627" s="118"/>
      <c r="Z627" s="118"/>
      <c r="AA627" s="118"/>
      <c r="AB627" s="118"/>
      <c r="AC627" s="118"/>
    </row>
    <row r="628" spans="2:29" ht="15" customHeight="1"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58"/>
      <c r="S628" s="27"/>
      <c r="T628" s="27"/>
      <c r="U628" s="27"/>
      <c r="V628" s="118"/>
      <c r="W628" s="118"/>
      <c r="X628" s="118"/>
      <c r="Y628" s="118"/>
      <c r="Z628" s="118"/>
      <c r="AA628" s="118"/>
      <c r="AB628" s="118"/>
      <c r="AC628" s="118"/>
    </row>
    <row r="629" spans="2:29" ht="15" customHeight="1"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58"/>
      <c r="S629" s="27"/>
      <c r="T629" s="27"/>
      <c r="U629" s="27"/>
      <c r="V629" s="118"/>
      <c r="W629" s="118"/>
      <c r="X629" s="118"/>
      <c r="Y629" s="118"/>
      <c r="Z629" s="118"/>
      <c r="AA629" s="118"/>
      <c r="AB629" s="118"/>
      <c r="AC629" s="118"/>
    </row>
    <row r="631" spans="2:29" ht="15" customHeight="1">
      <c r="B631" s="27"/>
      <c r="C631" s="27"/>
      <c r="D631" s="27"/>
      <c r="E631" s="27"/>
      <c r="F631" s="27"/>
      <c r="G631" s="27"/>
      <c r="H631" s="27"/>
      <c r="I631" s="27"/>
      <c r="J631" s="27"/>
      <c r="K631" s="41"/>
      <c r="L631" s="41"/>
      <c r="M631" s="41"/>
      <c r="N631" s="41"/>
      <c r="O631" s="41"/>
      <c r="P631" s="41"/>
      <c r="Q631" s="41"/>
      <c r="R631" s="58"/>
      <c r="S631" s="27"/>
      <c r="T631" s="27"/>
      <c r="U631" s="27"/>
      <c r="V631" s="118"/>
      <c r="W631" s="118"/>
      <c r="X631" s="118"/>
      <c r="Y631" s="118"/>
      <c r="Z631" s="118"/>
      <c r="AA631" s="118"/>
      <c r="AB631" s="118"/>
      <c r="AC631" s="118"/>
    </row>
    <row r="638" spans="2:29" ht="15" customHeight="1"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41"/>
      <c r="S638" s="27"/>
      <c r="T638" s="27"/>
      <c r="U638" s="27"/>
      <c r="V638" s="118"/>
      <c r="W638" s="118"/>
      <c r="X638" s="118"/>
      <c r="Y638" s="118"/>
      <c r="Z638" s="118"/>
      <c r="AA638" s="118"/>
      <c r="AB638" s="118"/>
      <c r="AC638" s="118"/>
    </row>
    <row r="639" spans="2:29" ht="15" customHeight="1"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58"/>
      <c r="S639" s="27"/>
      <c r="T639" s="27"/>
      <c r="U639" s="27"/>
      <c r="V639" s="118"/>
      <c r="W639" s="118"/>
      <c r="X639" s="118"/>
      <c r="Y639" s="118"/>
      <c r="Z639" s="118"/>
      <c r="AA639" s="118"/>
      <c r="AB639" s="118"/>
      <c r="AC639" s="118"/>
    </row>
    <row r="640" spans="2:29" ht="15" customHeight="1"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58"/>
      <c r="S640" s="27"/>
      <c r="T640" s="27"/>
      <c r="U640" s="27"/>
      <c r="V640" s="118"/>
      <c r="W640" s="118"/>
      <c r="X640" s="118"/>
      <c r="Y640" s="118"/>
      <c r="Z640" s="118"/>
      <c r="AA640" s="118"/>
      <c r="AB640" s="118"/>
      <c r="AC640" s="118"/>
    </row>
    <row r="641" spans="2:29" ht="15" customHeight="1"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58"/>
      <c r="S641" s="27"/>
      <c r="T641" s="27"/>
      <c r="U641" s="27"/>
      <c r="V641" s="118"/>
      <c r="W641" s="118"/>
      <c r="X641" s="118"/>
      <c r="Y641" s="118"/>
      <c r="Z641" s="118"/>
      <c r="AA641" s="118"/>
      <c r="AB641" s="118"/>
      <c r="AC641" s="118"/>
    </row>
    <row r="642" spans="2:29" ht="15" customHeight="1"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58"/>
      <c r="S642" s="27"/>
      <c r="T642" s="27"/>
      <c r="U642" s="27"/>
      <c r="V642" s="118"/>
      <c r="W642" s="118"/>
      <c r="X642" s="118"/>
      <c r="Y642" s="118"/>
      <c r="Z642" s="118"/>
      <c r="AA642" s="118"/>
      <c r="AB642" s="118"/>
      <c r="AC642" s="118"/>
    </row>
    <row r="643" spans="2:29" ht="15" customHeight="1"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58"/>
      <c r="S643" s="27"/>
      <c r="T643" s="27"/>
      <c r="U643" s="27"/>
      <c r="V643" s="118"/>
      <c r="W643" s="118"/>
      <c r="X643" s="118"/>
      <c r="Y643" s="118"/>
      <c r="Z643" s="118"/>
      <c r="AA643" s="118"/>
      <c r="AB643" s="118"/>
      <c r="AC643" s="118"/>
    </row>
    <row r="644" spans="2:29" ht="15" customHeight="1"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58"/>
      <c r="S644" s="27"/>
      <c r="T644" s="27"/>
      <c r="U644" s="27"/>
      <c r="V644" s="118"/>
      <c r="W644" s="118"/>
      <c r="X644" s="118"/>
      <c r="Y644" s="118"/>
      <c r="Z644" s="118"/>
      <c r="AA644" s="118"/>
      <c r="AB644" s="118"/>
      <c r="AC644" s="118"/>
    </row>
    <row r="645" spans="2:29" ht="15" customHeight="1"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58"/>
      <c r="S645" s="27"/>
      <c r="T645" s="27"/>
      <c r="U645" s="27"/>
      <c r="V645" s="118"/>
      <c r="W645" s="118"/>
      <c r="X645" s="118"/>
      <c r="Y645" s="118"/>
      <c r="Z645" s="118"/>
      <c r="AA645" s="118"/>
      <c r="AB645" s="118"/>
      <c r="AC645" s="118"/>
    </row>
    <row r="646" spans="2:29" ht="15" customHeight="1"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58"/>
      <c r="S646" s="27"/>
      <c r="T646" s="27"/>
      <c r="U646" s="27"/>
      <c r="V646" s="118"/>
      <c r="W646" s="118"/>
      <c r="X646" s="118"/>
      <c r="Y646" s="118"/>
      <c r="Z646" s="118"/>
      <c r="AA646" s="118"/>
      <c r="AB646" s="118"/>
      <c r="AC646" s="118"/>
    </row>
    <row r="647" spans="2:29" ht="15" customHeight="1"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58"/>
      <c r="S647" s="27"/>
      <c r="T647" s="27"/>
      <c r="U647" s="27"/>
      <c r="V647" s="118"/>
      <c r="W647" s="118"/>
      <c r="X647" s="118"/>
      <c r="Y647" s="118"/>
      <c r="Z647" s="118"/>
      <c r="AA647" s="118"/>
      <c r="AB647" s="118"/>
      <c r="AC647" s="118"/>
    </row>
    <row r="648" spans="2:29" ht="15" customHeight="1"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58"/>
      <c r="S648" s="27"/>
      <c r="T648" s="27"/>
      <c r="U648" s="27"/>
      <c r="V648" s="118"/>
      <c r="W648" s="118"/>
      <c r="X648" s="118"/>
      <c r="Y648" s="118"/>
      <c r="Z648" s="118"/>
      <c r="AA648" s="118"/>
      <c r="AB648" s="118"/>
      <c r="AC648" s="118"/>
    </row>
    <row r="649" spans="2:29" ht="15" customHeight="1"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58"/>
      <c r="S649" s="27"/>
      <c r="T649" s="27"/>
      <c r="U649" s="27"/>
      <c r="V649" s="118"/>
      <c r="W649" s="118"/>
      <c r="X649" s="118"/>
      <c r="Y649" s="118"/>
      <c r="Z649" s="118"/>
      <c r="AA649" s="118"/>
      <c r="AB649" s="118"/>
      <c r="AC649" s="118"/>
    </row>
    <row r="650" spans="2:29" ht="15" customHeight="1"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58"/>
      <c r="S650" s="27"/>
      <c r="T650" s="27"/>
      <c r="U650" s="27"/>
      <c r="V650" s="118"/>
      <c r="W650" s="118"/>
      <c r="X650" s="118"/>
      <c r="Y650" s="118"/>
      <c r="Z650" s="118"/>
      <c r="AA650" s="118"/>
      <c r="AB650" s="118"/>
      <c r="AC650" s="118"/>
    </row>
    <row r="651" spans="2:29" ht="15" customHeight="1"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58"/>
      <c r="S651" s="27"/>
      <c r="T651" s="27"/>
      <c r="U651" s="27"/>
      <c r="V651" s="118"/>
      <c r="W651" s="118"/>
      <c r="X651" s="118"/>
      <c r="Y651" s="118"/>
      <c r="Z651" s="118"/>
      <c r="AA651" s="118"/>
      <c r="AB651" s="118"/>
      <c r="AC651" s="118"/>
    </row>
    <row r="652" spans="2:29" ht="15" customHeight="1"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58"/>
      <c r="S652" s="27"/>
      <c r="T652" s="27"/>
      <c r="U652" s="27"/>
      <c r="V652" s="118"/>
      <c r="W652" s="118"/>
      <c r="X652" s="118"/>
      <c r="Y652" s="118"/>
      <c r="Z652" s="118"/>
      <c r="AA652" s="118"/>
      <c r="AB652" s="118"/>
      <c r="AC652" s="118"/>
    </row>
    <row r="653" spans="2:29" ht="15" customHeight="1"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58"/>
      <c r="S653" s="27"/>
      <c r="T653" s="27"/>
      <c r="U653" s="27"/>
      <c r="V653" s="118"/>
      <c r="W653" s="118"/>
      <c r="X653" s="118"/>
      <c r="Y653" s="118"/>
      <c r="Z653" s="118"/>
      <c r="AA653" s="118"/>
      <c r="AB653" s="118"/>
      <c r="AC653" s="118"/>
    </row>
    <row r="654" spans="2:29" ht="15" customHeight="1"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58"/>
      <c r="S654" s="27"/>
      <c r="T654" s="27"/>
      <c r="U654" s="27"/>
      <c r="V654" s="118"/>
      <c r="W654" s="118"/>
      <c r="X654" s="118"/>
      <c r="Y654" s="118"/>
      <c r="Z654" s="118"/>
      <c r="AA654" s="118"/>
      <c r="AB654" s="118"/>
      <c r="AC654" s="118"/>
    </row>
    <row r="655" spans="2:29" ht="15" customHeight="1"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58"/>
      <c r="S655" s="27"/>
      <c r="T655" s="27"/>
      <c r="U655" s="27"/>
      <c r="V655" s="118"/>
      <c r="W655" s="118"/>
      <c r="X655" s="118"/>
      <c r="Y655" s="118"/>
      <c r="Z655" s="118"/>
      <c r="AA655" s="118"/>
      <c r="AB655" s="118"/>
      <c r="AC655" s="118"/>
    </row>
    <row r="656" spans="2:29" ht="15" customHeight="1"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58"/>
      <c r="S656" s="27"/>
      <c r="T656" s="27"/>
      <c r="U656" s="27"/>
      <c r="V656" s="118"/>
      <c r="W656" s="118"/>
      <c r="X656" s="118"/>
      <c r="Y656" s="118"/>
      <c r="Z656" s="118"/>
      <c r="AA656" s="118"/>
      <c r="AB656" s="118"/>
      <c r="AC656" s="118"/>
    </row>
    <row r="658" spans="2:29" ht="15" customHeight="1">
      <c r="B658" s="27"/>
      <c r="C658" s="27"/>
      <c r="D658" s="27"/>
      <c r="E658" s="27"/>
      <c r="F658" s="27"/>
      <c r="G658" s="27"/>
      <c r="H658" s="27"/>
      <c r="I658" s="27"/>
      <c r="J658" s="27"/>
      <c r="K658" s="41"/>
      <c r="L658" s="41"/>
      <c r="M658" s="41"/>
      <c r="N658" s="41"/>
      <c r="O658" s="41"/>
      <c r="P658" s="41"/>
      <c r="Q658" s="41"/>
      <c r="R658" s="58"/>
      <c r="S658" s="27"/>
      <c r="T658" s="27"/>
      <c r="U658" s="27"/>
      <c r="V658" s="118"/>
      <c r="W658" s="118"/>
      <c r="X658" s="118"/>
      <c r="Y658" s="118"/>
      <c r="Z658" s="118"/>
      <c r="AA658" s="118"/>
      <c r="AB658" s="118"/>
      <c r="AC658" s="118"/>
    </row>
  </sheetData>
  <mergeCells count="14">
    <mergeCell ref="C180:H180"/>
    <mergeCell ref="AC42:AD42"/>
    <mergeCell ref="C153:H153"/>
    <mergeCell ref="C126:H126"/>
    <mergeCell ref="C99:H99"/>
    <mergeCell ref="B69:I69"/>
    <mergeCell ref="C72:H72"/>
    <mergeCell ref="X42:Y42"/>
    <mergeCell ref="D42:E42"/>
    <mergeCell ref="I42:J42"/>
    <mergeCell ref="B96:I96"/>
    <mergeCell ref="N42:O42"/>
    <mergeCell ref="S42:T42"/>
    <mergeCell ref="X75:Y75"/>
  </mergeCells>
  <phoneticPr fontId="0" type="noConversion"/>
  <pageMargins left="0.5" right="0.5" top="0.5" bottom="0.55000000000000004" header="0.5" footer="0.5"/>
  <pageSetup scale="39" orientation="landscape" r:id="rId1"/>
  <headerFooter alignWithMargins="0"/>
  <rowBreaks count="2" manualBreakCount="2">
    <brk id="65" max="16383" man="1"/>
    <brk id="94" max="16383" man="1"/>
  </rowBreaks>
  <ignoredErrors>
    <ignoredError sqref="C93:E93 I75:I77 I101:I118 I79 I82:I91" formulaRange="1"/>
    <ignoredError sqref="X27:X34 X21:X26 X49:X58 X60:X63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BK673"/>
  <sheetViews>
    <sheetView topLeftCell="J1" zoomScaleNormal="100" workbookViewId="0">
      <selection activeCell="AR37" sqref="AR37:AU59"/>
    </sheetView>
  </sheetViews>
  <sheetFormatPr defaultColWidth="8.88671875" defaultRowHeight="15" customHeight="1"/>
  <cols>
    <col min="1" max="23" width="8.88671875" style="2"/>
    <col min="24" max="30" width="8.88671875" style="3"/>
    <col min="31" max="32" width="8.88671875" style="3" customWidth="1"/>
    <col min="33" max="37" width="8.88671875" style="10"/>
    <col min="38" max="47" width="8.88671875" style="60"/>
    <col min="48" max="16384" width="8.88671875" style="2"/>
  </cols>
  <sheetData>
    <row r="1" spans="1:53" ht="15" customHeight="1">
      <c r="A1" s="151">
        <f>TotalRunBiomass!A1</f>
        <v>2017</v>
      </c>
      <c r="B1" s="152" t="s">
        <v>54</v>
      </c>
      <c r="C1" s="151"/>
      <c r="D1" s="153"/>
      <c r="E1" s="5"/>
      <c r="F1" s="5"/>
      <c r="G1" s="5"/>
      <c r="H1" s="5"/>
      <c r="I1" s="5"/>
      <c r="J1" s="5"/>
      <c r="K1" s="5"/>
      <c r="L1" s="5"/>
      <c r="M1" s="5"/>
      <c r="N1" s="5"/>
      <c r="O1" s="12"/>
      <c r="P1" s="5"/>
      <c r="Q1" s="5"/>
      <c r="R1" s="12"/>
      <c r="S1" s="5"/>
      <c r="T1" s="5"/>
      <c r="U1" s="5"/>
      <c r="V1" s="5"/>
      <c r="W1" s="5"/>
      <c r="X1" s="9"/>
      <c r="Y1" s="9"/>
      <c r="Z1" s="9"/>
      <c r="AA1" s="9"/>
      <c r="AB1" s="9"/>
      <c r="AC1" s="9"/>
      <c r="AD1" s="9"/>
      <c r="AE1" s="9"/>
      <c r="AF1" s="9"/>
      <c r="AG1" s="96"/>
      <c r="AH1" s="96"/>
      <c r="AI1" s="96"/>
      <c r="AJ1" s="96"/>
      <c r="AK1" s="96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"/>
      <c r="AW1" s="5"/>
    </row>
    <row r="2" spans="1:53" ht="15" customHeight="1">
      <c r="B2" s="1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3"/>
      <c r="R2" s="14"/>
      <c r="S2" s="5"/>
      <c r="T2" s="5"/>
      <c r="U2" s="5"/>
      <c r="V2" s="5"/>
      <c r="W2" s="5"/>
      <c r="X2" s="9"/>
      <c r="Y2" s="9"/>
      <c r="Z2" s="9"/>
      <c r="AA2" s="9"/>
      <c r="AB2" s="9"/>
      <c r="AC2" s="9"/>
      <c r="AD2" s="9"/>
      <c r="AE2" s="9"/>
      <c r="AF2" s="9"/>
      <c r="AG2" s="96"/>
      <c r="AH2" s="96"/>
      <c r="AI2" s="96"/>
      <c r="AJ2" s="96"/>
      <c r="AK2" s="96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"/>
      <c r="AW2" s="5"/>
    </row>
    <row r="3" spans="1:53" ht="15" customHeight="1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9"/>
      <c r="Y3" s="9"/>
      <c r="Z3" s="9"/>
      <c r="AA3" s="9"/>
      <c r="AB3" s="9"/>
      <c r="AC3" s="9"/>
      <c r="AD3" s="9"/>
      <c r="AE3" s="9"/>
      <c r="AF3" s="9"/>
      <c r="AG3" s="96"/>
      <c r="AH3" s="96"/>
      <c r="AI3" s="96"/>
      <c r="AJ3" s="96"/>
      <c r="AK3" s="96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"/>
      <c r="AW3" s="5"/>
    </row>
    <row r="4" spans="1:53" ht="15" customHeight="1">
      <c r="B4" s="65" t="s">
        <v>27</v>
      </c>
      <c r="C4" s="66">
        <f>A1</f>
        <v>2017</v>
      </c>
      <c r="Q4" s="10"/>
      <c r="R4" s="10"/>
      <c r="S4" s="10"/>
      <c r="T4" s="10"/>
      <c r="U4" s="10"/>
    </row>
    <row r="5" spans="1:53" ht="15" customHeight="1" thickBot="1">
      <c r="B5" s="5"/>
      <c r="C5" s="5"/>
      <c r="D5" s="16"/>
      <c r="E5" s="12"/>
      <c r="F5" s="12"/>
      <c r="G5" s="5"/>
      <c r="H5" s="5"/>
      <c r="I5" s="5"/>
      <c r="J5" s="5"/>
      <c r="K5" s="5"/>
      <c r="L5" s="5"/>
      <c r="M5" s="5"/>
      <c r="N5" s="5"/>
      <c r="O5" s="5"/>
      <c r="P5" s="5" t="s">
        <v>13</v>
      </c>
      <c r="Q5" s="96"/>
      <c r="R5" s="96"/>
      <c r="S5" s="96"/>
      <c r="T5" s="96"/>
      <c r="U5" s="96"/>
      <c r="V5" s="5"/>
      <c r="X5" s="9"/>
      <c r="Y5" s="9"/>
      <c r="Z5" s="9"/>
      <c r="AA5" s="9"/>
      <c r="AB5" s="9"/>
      <c r="AC5" s="9"/>
      <c r="AD5" s="9"/>
      <c r="AE5" s="9"/>
      <c r="AF5" s="9"/>
      <c r="AG5" s="96"/>
      <c r="AH5" s="96"/>
      <c r="AI5" s="96"/>
      <c r="AJ5" s="96"/>
      <c r="AK5" s="518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"/>
      <c r="AW5" s="5"/>
      <c r="AX5" s="5"/>
      <c r="AY5" s="5"/>
      <c r="AZ5" s="5"/>
      <c r="BA5" s="5"/>
    </row>
    <row r="6" spans="1:53" ht="15" customHeight="1">
      <c r="B6" s="130" t="s">
        <v>51</v>
      </c>
      <c r="D6" s="363">
        <f>D67</f>
        <v>1</v>
      </c>
      <c r="E6" s="66"/>
      <c r="F6" s="66"/>
      <c r="G6" s="130" t="s">
        <v>51</v>
      </c>
      <c r="I6" s="363">
        <f>D94</f>
        <v>2</v>
      </c>
      <c r="J6" s="66"/>
      <c r="K6" s="66"/>
      <c r="L6" s="130" t="s">
        <v>51</v>
      </c>
      <c r="N6" s="363">
        <f>D120</f>
        <v>3</v>
      </c>
      <c r="O6" s="66"/>
      <c r="P6" s="66"/>
      <c r="Q6" s="155" t="s">
        <v>51</v>
      </c>
      <c r="S6" s="363">
        <f>D147</f>
        <v>4</v>
      </c>
      <c r="T6" s="66"/>
      <c r="U6" s="66"/>
      <c r="V6" s="155" t="s">
        <v>51</v>
      </c>
      <c r="X6" s="363">
        <f>D174</f>
        <v>5</v>
      </c>
      <c r="Y6" s="5"/>
      <c r="Z6" s="5"/>
      <c r="AA6" s="155" t="s">
        <v>51</v>
      </c>
      <c r="AC6" s="363">
        <v>6</v>
      </c>
      <c r="AD6" s="5"/>
      <c r="AE6" s="5"/>
      <c r="AF6" s="9"/>
      <c r="AG6" s="59"/>
      <c r="AH6" s="59"/>
      <c r="AI6" s="96"/>
      <c r="AJ6" s="96"/>
      <c r="AK6" s="96"/>
      <c r="AL6" s="96"/>
      <c r="AM6" s="96"/>
      <c r="AN6" s="96"/>
      <c r="AO6" s="96"/>
      <c r="AP6" s="96"/>
      <c r="AQ6" s="59"/>
      <c r="AR6" s="59"/>
      <c r="AS6" s="59"/>
      <c r="AT6" s="59"/>
      <c r="AU6" s="59"/>
      <c r="AV6" s="5"/>
      <c r="AW6" s="5"/>
    </row>
    <row r="7" spans="1:53" ht="15" customHeight="1" thickBot="1">
      <c r="B7" s="154" t="s">
        <v>52</v>
      </c>
      <c r="D7" s="364"/>
      <c r="E7" s="66"/>
      <c r="F7" s="66"/>
      <c r="G7" s="154" t="s">
        <v>52</v>
      </c>
      <c r="I7" s="364"/>
      <c r="J7" s="66"/>
      <c r="K7" s="66"/>
      <c r="L7" s="154" t="s">
        <v>52</v>
      </c>
      <c r="N7" s="364"/>
      <c r="O7" s="66"/>
      <c r="P7" s="66"/>
      <c r="Q7" s="154" t="s">
        <v>52</v>
      </c>
      <c r="S7" s="364"/>
      <c r="T7" s="66"/>
      <c r="U7" s="66"/>
      <c r="V7" s="154" t="s">
        <v>52</v>
      </c>
      <c r="X7" s="368"/>
      <c r="Y7" s="5"/>
      <c r="Z7" s="5"/>
      <c r="AA7" s="154" t="s">
        <v>52</v>
      </c>
      <c r="AC7" s="368"/>
      <c r="AD7" s="5"/>
      <c r="AE7" s="5"/>
      <c r="AF7" s="9"/>
      <c r="AG7" s="59"/>
      <c r="AH7" s="59"/>
      <c r="AI7" s="96"/>
      <c r="AJ7" s="96"/>
      <c r="AK7" s="96"/>
      <c r="AL7" s="96"/>
      <c r="AM7" s="96"/>
      <c r="AN7" s="96"/>
      <c r="AO7" s="96"/>
      <c r="AP7" s="96"/>
      <c r="AQ7" s="59"/>
      <c r="AR7" s="59"/>
      <c r="AS7" s="59"/>
      <c r="AT7" s="59"/>
      <c r="AU7" s="59"/>
      <c r="AV7" s="5"/>
      <c r="AW7" s="5"/>
    </row>
    <row r="8" spans="1:53" ht="15" customHeight="1">
      <c r="B8" s="63" t="s">
        <v>29</v>
      </c>
      <c r="D8" s="401" t="s">
        <v>108</v>
      </c>
      <c r="E8" s="67"/>
      <c r="F8" s="67"/>
      <c r="G8" s="63" t="s">
        <v>29</v>
      </c>
      <c r="I8" s="365">
        <v>42857</v>
      </c>
      <c r="J8" s="67"/>
      <c r="K8" s="67"/>
      <c r="L8" s="63" t="s">
        <v>29</v>
      </c>
      <c r="N8" s="365">
        <v>42858</v>
      </c>
      <c r="O8" s="67"/>
      <c r="P8" s="67"/>
      <c r="Q8" s="156" t="s">
        <v>29</v>
      </c>
      <c r="S8" s="408">
        <v>42859</v>
      </c>
      <c r="T8" s="67"/>
      <c r="U8" s="67"/>
      <c r="V8" s="156" t="s">
        <v>29</v>
      </c>
      <c r="X8" s="401" t="s">
        <v>111</v>
      </c>
      <c r="Y8" s="2"/>
      <c r="Z8" s="2"/>
      <c r="AA8" s="156" t="s">
        <v>29</v>
      </c>
      <c r="AC8" s="365" t="s">
        <v>112</v>
      </c>
      <c r="AD8" s="2"/>
      <c r="AE8" s="2"/>
      <c r="AG8" s="519" t="s">
        <v>39</v>
      </c>
      <c r="AH8" s="520"/>
      <c r="AI8" s="520"/>
      <c r="AJ8" s="520"/>
      <c r="AK8" s="521"/>
      <c r="AM8" s="585" t="s">
        <v>81</v>
      </c>
      <c r="AN8" s="586"/>
      <c r="AO8" s="587"/>
      <c r="AP8" s="588"/>
      <c r="AQ8" s="10"/>
      <c r="AR8" s="585" t="s">
        <v>106</v>
      </c>
      <c r="AS8" s="586"/>
      <c r="AT8" s="587"/>
      <c r="AU8" s="588"/>
    </row>
    <row r="9" spans="1:53" ht="15" customHeight="1" thickBot="1">
      <c r="B9" s="89" t="s">
        <v>15</v>
      </c>
      <c r="D9" s="366" t="s">
        <v>109</v>
      </c>
      <c r="E9" s="66"/>
      <c r="F9" s="66"/>
      <c r="G9" s="89" t="s">
        <v>15</v>
      </c>
      <c r="I9" s="366" t="s">
        <v>109</v>
      </c>
      <c r="J9" s="66"/>
      <c r="K9" s="66"/>
      <c r="L9" s="89" t="s">
        <v>15</v>
      </c>
      <c r="N9" s="366" t="s">
        <v>109</v>
      </c>
      <c r="O9" s="66"/>
      <c r="P9" s="66"/>
      <c r="Q9" s="157" t="s">
        <v>15</v>
      </c>
      <c r="S9" s="366" t="s">
        <v>110</v>
      </c>
      <c r="T9" s="66"/>
      <c r="U9" s="66"/>
      <c r="V9" s="157" t="s">
        <v>15</v>
      </c>
      <c r="X9" s="366" t="s">
        <v>110</v>
      </c>
      <c r="Y9" s="5"/>
      <c r="Z9" s="5"/>
      <c r="AA9" s="157" t="s">
        <v>15</v>
      </c>
      <c r="AC9" s="366" t="s">
        <v>92</v>
      </c>
      <c r="AD9" s="5"/>
      <c r="AE9" s="5"/>
      <c r="AF9" s="9"/>
      <c r="AG9" s="522" t="s">
        <v>8</v>
      </c>
      <c r="AH9" s="96"/>
      <c r="AI9" s="96"/>
      <c r="AJ9" s="96"/>
      <c r="AK9" s="523"/>
      <c r="AL9" s="59"/>
      <c r="AM9" s="589" t="s">
        <v>8</v>
      </c>
      <c r="AN9" s="96"/>
      <c r="AO9" s="96"/>
      <c r="AP9" s="590"/>
      <c r="AQ9" s="96"/>
      <c r="AR9" s="589" t="s">
        <v>8</v>
      </c>
      <c r="AS9" s="96"/>
      <c r="AT9" s="96"/>
      <c r="AU9" s="590"/>
      <c r="AV9" s="5"/>
      <c r="AW9" s="5"/>
      <c r="AX9" s="5"/>
      <c r="AY9" s="5"/>
      <c r="AZ9" s="5"/>
      <c r="BA9" s="5"/>
    </row>
    <row r="10" spans="1:53" ht="15" customHeight="1" thickBot="1">
      <c r="B10" s="89" t="s">
        <v>21</v>
      </c>
      <c r="C10" s="89"/>
      <c r="D10" s="367">
        <f>H66</f>
        <v>7714.3</v>
      </c>
      <c r="E10" s="158"/>
      <c r="F10" s="158"/>
      <c r="G10" s="89" t="s">
        <v>21</v>
      </c>
      <c r="H10" s="89"/>
      <c r="I10" s="367">
        <f>H93</f>
        <v>1940.8</v>
      </c>
      <c r="J10" s="158"/>
      <c r="K10" s="158"/>
      <c r="L10" s="89" t="s">
        <v>21</v>
      </c>
      <c r="M10" s="66"/>
      <c r="N10" s="367">
        <f>H119</f>
        <v>1282</v>
      </c>
      <c r="O10" s="158"/>
      <c r="P10" s="158"/>
      <c r="Q10" s="157" t="s">
        <v>21</v>
      </c>
      <c r="R10" s="66"/>
      <c r="S10" s="367">
        <f>H146</f>
        <v>2198.9</v>
      </c>
      <c r="T10" s="158"/>
      <c r="U10" s="158"/>
      <c r="V10" s="157" t="s">
        <v>21</v>
      </c>
      <c r="W10" s="66"/>
      <c r="X10" s="367">
        <f>H173</f>
        <v>2169.5</v>
      </c>
      <c r="Y10" s="7"/>
      <c r="Z10" s="7"/>
      <c r="AA10" s="157" t="s">
        <v>21</v>
      </c>
      <c r="AB10" s="66"/>
      <c r="AC10" s="367">
        <f>H200</f>
        <v>481.4</v>
      </c>
      <c r="AD10" s="7"/>
      <c r="AE10" s="7"/>
      <c r="AF10" s="90"/>
      <c r="AG10" s="522" t="s">
        <v>21</v>
      </c>
      <c r="AH10" s="96"/>
      <c r="AI10" s="524">
        <f>X10+AC10+N10+I10+D10+S10</f>
        <v>15786.9</v>
      </c>
      <c r="AJ10" s="525"/>
      <c r="AK10" s="526"/>
      <c r="AL10" s="107"/>
      <c r="AM10" s="589" t="s">
        <v>21</v>
      </c>
      <c r="AN10" s="96"/>
      <c r="AO10" s="527" t="e">
        <f>#REF!+#REF!</f>
        <v>#REF!</v>
      </c>
      <c r="AP10" s="591"/>
      <c r="AQ10" s="96"/>
      <c r="AR10" s="589" t="s">
        <v>21</v>
      </c>
      <c r="AS10" s="96"/>
      <c r="AT10" s="528">
        <f>AI10+'Gillnet Biomass'!X11</f>
        <v>17128.5</v>
      </c>
      <c r="AU10" s="591"/>
      <c r="AV10" s="5"/>
      <c r="AW10" s="5"/>
      <c r="AX10" s="5"/>
      <c r="AY10" s="5"/>
      <c r="AZ10" s="5"/>
      <c r="BA10" s="5"/>
    </row>
    <row r="11" spans="1:53" ht="15" customHeight="1">
      <c r="B11" s="17"/>
      <c r="C11" s="17"/>
      <c r="D11" s="17"/>
      <c r="E11" s="17"/>
      <c r="F11" s="19"/>
      <c r="G11" s="17"/>
      <c r="H11" s="17"/>
      <c r="I11" s="17"/>
      <c r="J11" s="17"/>
      <c r="K11" s="18"/>
      <c r="L11" s="18"/>
      <c r="M11" s="18"/>
      <c r="N11" s="18"/>
      <c r="O11" s="18"/>
      <c r="P11" s="18"/>
      <c r="Q11" s="17"/>
      <c r="R11" s="17"/>
      <c r="S11" s="17"/>
      <c r="T11" s="17"/>
      <c r="U11" s="18"/>
      <c r="V11" s="17"/>
      <c r="W11" s="17"/>
      <c r="X11" s="17"/>
      <c r="Y11" s="17"/>
      <c r="Z11" s="18"/>
      <c r="AA11" s="17"/>
      <c r="AB11" s="17"/>
      <c r="AC11" s="17"/>
      <c r="AD11" s="17"/>
      <c r="AE11" s="18"/>
      <c r="AF11" s="18"/>
      <c r="AG11" s="529"/>
      <c r="AH11" s="530"/>
      <c r="AI11" s="530"/>
      <c r="AJ11" s="530"/>
      <c r="AK11" s="531"/>
      <c r="AM11" s="592"/>
      <c r="AN11" s="530"/>
      <c r="AO11" s="530"/>
      <c r="AP11" s="593"/>
      <c r="AQ11" s="10"/>
      <c r="AR11" s="592"/>
      <c r="AS11" s="530"/>
      <c r="AT11" s="530"/>
      <c r="AU11" s="593"/>
    </row>
    <row r="12" spans="1:53" ht="15" customHeight="1">
      <c r="B12" s="12" t="s">
        <v>3</v>
      </c>
      <c r="C12" s="12" t="s">
        <v>9</v>
      </c>
      <c r="D12" s="12" t="s">
        <v>2</v>
      </c>
      <c r="E12" s="12" t="s">
        <v>10</v>
      </c>
      <c r="F12" s="12"/>
      <c r="G12" s="12" t="s">
        <v>3</v>
      </c>
      <c r="H12" s="12" t="s">
        <v>9</v>
      </c>
      <c r="I12" s="12" t="s">
        <v>2</v>
      </c>
      <c r="J12" s="12" t="s">
        <v>10</v>
      </c>
      <c r="K12" s="12"/>
      <c r="L12" s="220" t="s">
        <v>3</v>
      </c>
      <c r="M12" s="220" t="s">
        <v>9</v>
      </c>
      <c r="N12" s="220" t="s">
        <v>2</v>
      </c>
      <c r="O12" s="220" t="s">
        <v>10</v>
      </c>
      <c r="P12" s="12"/>
      <c r="Q12" s="12" t="s">
        <v>3</v>
      </c>
      <c r="R12" s="12" t="s">
        <v>9</v>
      </c>
      <c r="S12" s="12" t="s">
        <v>2</v>
      </c>
      <c r="T12" s="12" t="s">
        <v>10</v>
      </c>
      <c r="U12" s="12"/>
      <c r="V12" s="12" t="s">
        <v>3</v>
      </c>
      <c r="W12" s="12" t="s">
        <v>9</v>
      </c>
      <c r="X12" s="12" t="s">
        <v>2</v>
      </c>
      <c r="Y12" s="12" t="s">
        <v>10</v>
      </c>
      <c r="Z12" s="12"/>
      <c r="AA12" s="12" t="s">
        <v>3</v>
      </c>
      <c r="AB12" s="12" t="s">
        <v>9</v>
      </c>
      <c r="AC12" s="12" t="s">
        <v>2</v>
      </c>
      <c r="AD12" s="12" t="s">
        <v>10</v>
      </c>
      <c r="AE12" s="12"/>
      <c r="AF12" s="20"/>
      <c r="AG12" s="532" t="s">
        <v>3</v>
      </c>
      <c r="AH12" s="140" t="s">
        <v>9</v>
      </c>
      <c r="AI12" s="140" t="s">
        <v>2</v>
      </c>
      <c r="AJ12" s="140" t="s">
        <v>120</v>
      </c>
      <c r="AK12" s="533" t="s">
        <v>10</v>
      </c>
      <c r="AL12" s="59"/>
      <c r="AM12" s="594" t="s">
        <v>3</v>
      </c>
      <c r="AN12" s="140" t="s">
        <v>9</v>
      </c>
      <c r="AO12" s="140" t="s">
        <v>2</v>
      </c>
      <c r="AP12" s="595" t="s">
        <v>10</v>
      </c>
      <c r="AQ12" s="140"/>
      <c r="AR12" s="594" t="s">
        <v>3</v>
      </c>
      <c r="AS12" s="140" t="s">
        <v>9</v>
      </c>
      <c r="AT12" s="140" t="s">
        <v>2</v>
      </c>
      <c r="AU12" s="595" t="s">
        <v>10</v>
      </c>
      <c r="AV12" s="5"/>
      <c r="AW12" s="12"/>
      <c r="AX12" s="5"/>
      <c r="AY12" s="12"/>
      <c r="AZ12" s="5"/>
      <c r="BA12" s="5"/>
    </row>
    <row r="13" spans="1:53" ht="15" customHeight="1">
      <c r="B13" s="21"/>
      <c r="C13" s="22"/>
      <c r="D13" s="21" t="s">
        <v>5</v>
      </c>
      <c r="E13" s="21" t="s">
        <v>30</v>
      </c>
      <c r="F13" s="12"/>
      <c r="G13" s="21"/>
      <c r="H13" s="22"/>
      <c r="I13" s="21" t="s">
        <v>5</v>
      </c>
      <c r="J13" s="21" t="s">
        <v>30</v>
      </c>
      <c r="K13" s="20"/>
      <c r="L13" s="21"/>
      <c r="M13" s="22"/>
      <c r="N13" s="21" t="s">
        <v>5</v>
      </c>
      <c r="O13" s="21" t="s">
        <v>30</v>
      </c>
      <c r="P13" s="20"/>
      <c r="Q13" s="21"/>
      <c r="R13" s="22"/>
      <c r="S13" s="21" t="s">
        <v>5</v>
      </c>
      <c r="T13" s="21" t="s">
        <v>30</v>
      </c>
      <c r="U13" s="20"/>
      <c r="V13" s="21"/>
      <c r="W13" s="22"/>
      <c r="X13" s="21" t="s">
        <v>5</v>
      </c>
      <c r="Y13" s="21" t="s">
        <v>30</v>
      </c>
      <c r="Z13" s="20"/>
      <c r="AA13" s="21"/>
      <c r="AB13" s="22"/>
      <c r="AC13" s="21" t="s">
        <v>5</v>
      </c>
      <c r="AD13" s="21" t="s">
        <v>30</v>
      </c>
      <c r="AE13" s="20"/>
      <c r="AF13" s="20"/>
      <c r="AG13" s="534"/>
      <c r="AH13" s="62"/>
      <c r="AI13" s="61" t="s">
        <v>5</v>
      </c>
      <c r="AJ13" s="61" t="s">
        <v>121</v>
      </c>
      <c r="AK13" s="535" t="s">
        <v>30</v>
      </c>
      <c r="AL13" s="59"/>
      <c r="AM13" s="596"/>
      <c r="AN13" s="62"/>
      <c r="AO13" s="61" t="s">
        <v>5</v>
      </c>
      <c r="AP13" s="597" t="s">
        <v>30</v>
      </c>
      <c r="AQ13" s="140"/>
      <c r="AR13" s="596"/>
      <c r="AS13" s="62"/>
      <c r="AT13" s="61" t="s">
        <v>5</v>
      </c>
      <c r="AU13" s="597" t="s">
        <v>30</v>
      </c>
      <c r="AV13" s="5"/>
      <c r="AW13" s="12"/>
      <c r="AX13" s="5"/>
      <c r="AY13" s="12"/>
      <c r="AZ13" s="5"/>
      <c r="BA13" s="12"/>
    </row>
    <row r="14" spans="1:53" ht="15" customHeight="1">
      <c r="B14" s="5">
        <v>1</v>
      </c>
      <c r="C14" s="5">
        <f t="shared" ref="C14:C32" si="0">I70</f>
        <v>0</v>
      </c>
      <c r="D14" s="6">
        <f>C14/C$33</f>
        <v>0</v>
      </c>
      <c r="E14" s="8">
        <f t="shared" ref="E14:E31" si="1">IF(R70=0,0,E40/1.1023/R70*1000)</f>
        <v>0</v>
      </c>
      <c r="F14" s="7"/>
      <c r="G14" s="5">
        <v>1</v>
      </c>
      <c r="H14" s="5">
        <f>I97</f>
        <v>0</v>
      </c>
      <c r="I14" s="6">
        <f>H14/H$33</f>
        <v>0</v>
      </c>
      <c r="J14" s="7">
        <f>IF(R97=0,0,J40/1.1023/R97*1000)</f>
        <v>0</v>
      </c>
      <c r="K14" s="7"/>
      <c r="L14" s="5">
        <v>1</v>
      </c>
      <c r="M14" s="5">
        <f>I123</f>
        <v>0</v>
      </c>
      <c r="N14" s="6">
        <f>M14/M$33</f>
        <v>0</v>
      </c>
      <c r="O14" s="7">
        <f>IF(R123=0,0,O40/1.1023/R123*1000)</f>
        <v>0</v>
      </c>
      <c r="P14" s="7"/>
      <c r="Q14" s="5">
        <v>1</v>
      </c>
      <c r="R14" s="5">
        <f>I150</f>
        <v>0</v>
      </c>
      <c r="S14" s="6">
        <f>R14/R$33</f>
        <v>0</v>
      </c>
      <c r="T14" s="7">
        <f>IF(R150=0,0,T40/1.1023/R150*1000)</f>
        <v>0</v>
      </c>
      <c r="U14" s="7"/>
      <c r="V14" s="5">
        <v>1</v>
      </c>
      <c r="W14" s="5">
        <f>I177</f>
        <v>0</v>
      </c>
      <c r="X14" s="6">
        <f>W14/W$33</f>
        <v>0</v>
      </c>
      <c r="Y14" s="7">
        <f>IF(R177=0,0,Y40/1.1023/R177*1000)</f>
        <v>0</v>
      </c>
      <c r="Z14" s="7"/>
      <c r="AA14" s="5">
        <v>1</v>
      </c>
      <c r="AB14" s="8">
        <f>I204</f>
        <v>0</v>
      </c>
      <c r="AC14" s="6">
        <f>AB14/AB$33</f>
        <v>0</v>
      </c>
      <c r="AD14" s="7">
        <f>IF(R204=0,0,AD40/1.1023/R204*1000)</f>
        <v>0</v>
      </c>
      <c r="AE14" s="7"/>
      <c r="AF14" s="90"/>
      <c r="AG14" s="536">
        <v>1</v>
      </c>
      <c r="AH14" s="537">
        <f>W14+M14+AB14+H14+C14+R14</f>
        <v>0</v>
      </c>
      <c r="AI14" s="106">
        <f>AK14/$AK$33</f>
        <v>0</v>
      </c>
      <c r="AJ14" s="106"/>
      <c r="AK14" s="538">
        <f>Y14+AD14+T14+O14+J14+E14</f>
        <v>0</v>
      </c>
      <c r="AL14" s="107"/>
      <c r="AM14" s="598">
        <v>1</v>
      </c>
      <c r="AN14" s="537" t="e">
        <f>#REF!+#REF!</f>
        <v>#REF!</v>
      </c>
      <c r="AO14" s="106" t="e">
        <f>AP14/$AP$33</f>
        <v>#REF!</v>
      </c>
      <c r="AP14" s="599" t="e">
        <f>#REF!+#REF!</f>
        <v>#REF!</v>
      </c>
      <c r="AQ14" s="106"/>
      <c r="AR14" s="598">
        <v>1</v>
      </c>
      <c r="AS14" s="537">
        <f>AH14+'Gillnet Biomass'!W17</f>
        <v>0</v>
      </c>
      <c r="AT14" s="106">
        <f>AU14/$AU$33</f>
        <v>0</v>
      </c>
      <c r="AU14" s="599">
        <f>AK14+'Gillnet Biomass'!Y17</f>
        <v>0</v>
      </c>
      <c r="AV14" s="5"/>
      <c r="AW14" s="5"/>
      <c r="AX14" s="7"/>
      <c r="AY14" s="6"/>
      <c r="AZ14" s="7"/>
      <c r="BA14" s="6"/>
    </row>
    <row r="15" spans="1:53" ht="15" customHeight="1">
      <c r="B15" s="5">
        <v>2</v>
      </c>
      <c r="C15" s="5">
        <f t="shared" si="0"/>
        <v>0</v>
      </c>
      <c r="D15" s="6">
        <f t="shared" ref="D15:D32" si="2">C15/C$33</f>
        <v>0</v>
      </c>
      <c r="E15" s="8">
        <f t="shared" si="1"/>
        <v>0</v>
      </c>
      <c r="F15" s="7"/>
      <c r="G15" s="5">
        <v>2</v>
      </c>
      <c r="H15" s="5">
        <f t="shared" ref="H15:H32" si="3">I98</f>
        <v>0</v>
      </c>
      <c r="I15" s="6">
        <f t="shared" ref="I15:I32" si="4">H15/H$33</f>
        <v>0</v>
      </c>
      <c r="J15" s="7">
        <f t="shared" ref="J15:J32" si="5">IF(R98=0,0,J41/1.1023/R98*1000)</f>
        <v>0</v>
      </c>
      <c r="K15" s="7"/>
      <c r="L15" s="5">
        <v>2</v>
      </c>
      <c r="M15" s="5">
        <f t="shared" ref="M15:M32" si="6">I124</f>
        <v>0</v>
      </c>
      <c r="N15" s="6">
        <f t="shared" ref="N15:N32" si="7">M15/M$33</f>
        <v>0</v>
      </c>
      <c r="O15" s="7">
        <f t="shared" ref="O15:O32" si="8">IF(R124=0,0,O41/1.1023/R124*1000)</f>
        <v>0</v>
      </c>
      <c r="P15" s="7"/>
      <c r="Q15" s="5">
        <v>2</v>
      </c>
      <c r="R15" s="5">
        <f t="shared" ref="R15:R32" si="9">I151</f>
        <v>0</v>
      </c>
      <c r="S15" s="6">
        <f t="shared" ref="S15:S32" si="10">R15/R$33</f>
        <v>0</v>
      </c>
      <c r="T15" s="7">
        <f t="shared" ref="T15:T32" si="11">IF(R151=0,0,T41/1.1023/R151*1000)</f>
        <v>0</v>
      </c>
      <c r="U15" s="7"/>
      <c r="V15" s="5">
        <v>2</v>
      </c>
      <c r="W15" s="5">
        <f t="shared" ref="W15:W32" si="12">I178</f>
        <v>0</v>
      </c>
      <c r="X15" s="6">
        <f t="shared" ref="X15:X32" si="13">W15/W$33</f>
        <v>0</v>
      </c>
      <c r="Y15" s="7">
        <f t="shared" ref="Y15:Y32" si="14">IF(R178=0,0,Y41/1.1023/R178*1000)</f>
        <v>0</v>
      </c>
      <c r="Z15" s="7"/>
      <c r="AA15" s="5">
        <v>2</v>
      </c>
      <c r="AB15" s="8">
        <f t="shared" ref="AB15:AB32" si="15">I205</f>
        <v>0</v>
      </c>
      <c r="AC15" s="6">
        <f t="shared" ref="AC15:AC32" si="16">AB15/AB$33</f>
        <v>0</v>
      </c>
      <c r="AD15" s="7">
        <f t="shared" ref="AD15:AD32" si="17">IF(R205=0,0,AD41/1.1023/R205*1000)</f>
        <v>0</v>
      </c>
      <c r="AE15" s="7"/>
      <c r="AF15" s="90"/>
      <c r="AG15" s="536">
        <v>2</v>
      </c>
      <c r="AH15" s="537">
        <f t="shared" ref="AH15:AH32" si="18">W15+M15+AB15+H15+C15+R15</f>
        <v>0</v>
      </c>
      <c r="AI15" s="106">
        <f>AK15/$AK$33</f>
        <v>0</v>
      </c>
      <c r="AJ15" s="106"/>
      <c r="AK15" s="538">
        <f t="shared" ref="AK15:AK32" si="19">Y15+AD15+T15+O15+J15+E15</f>
        <v>0</v>
      </c>
      <c r="AL15" s="107"/>
      <c r="AM15" s="598">
        <v>2</v>
      </c>
      <c r="AN15" s="537" t="e">
        <f>#REF!+#REF!</f>
        <v>#REF!</v>
      </c>
      <c r="AO15" s="106" t="e">
        <f t="shared" ref="AO15:AO32" si="20">AP15/$AP$33</f>
        <v>#REF!</v>
      </c>
      <c r="AP15" s="599" t="e">
        <f>#REF!+#REF!</f>
        <v>#REF!</v>
      </c>
      <c r="AQ15" s="106"/>
      <c r="AR15" s="598">
        <v>2</v>
      </c>
      <c r="AS15" s="537">
        <f>AH15+'Gillnet Biomass'!W18</f>
        <v>0</v>
      </c>
      <c r="AT15" s="106">
        <f t="shared" ref="AT15:AT32" si="21">AU15/$AU$33</f>
        <v>0</v>
      </c>
      <c r="AU15" s="599">
        <f>AK15+'Gillnet Biomass'!Y18</f>
        <v>0</v>
      </c>
      <c r="AV15" s="5"/>
      <c r="AW15" s="5"/>
      <c r="AX15" s="7"/>
      <c r="AY15" s="6"/>
      <c r="AZ15" s="7"/>
      <c r="BA15" s="6"/>
    </row>
    <row r="16" spans="1:53" ht="15" customHeight="1">
      <c r="B16" s="5">
        <v>3</v>
      </c>
      <c r="C16" s="5">
        <f>I72</f>
        <v>0</v>
      </c>
      <c r="D16" s="6">
        <f t="shared" si="2"/>
        <v>0</v>
      </c>
      <c r="E16" s="8">
        <f t="shared" si="1"/>
        <v>0</v>
      </c>
      <c r="F16" s="7"/>
      <c r="G16" s="5">
        <v>3</v>
      </c>
      <c r="H16" s="5">
        <f t="shared" si="3"/>
        <v>1</v>
      </c>
      <c r="I16" s="6">
        <f t="shared" si="4"/>
        <v>2.2935779816513763E-3</v>
      </c>
      <c r="J16" s="7">
        <f t="shared" si="5"/>
        <v>10.621491801242126</v>
      </c>
      <c r="K16" s="7"/>
      <c r="L16" s="5">
        <v>3</v>
      </c>
      <c r="M16" s="5">
        <f t="shared" si="6"/>
        <v>1</v>
      </c>
      <c r="N16" s="6">
        <f t="shared" si="7"/>
        <v>2.5575447570332483E-3</v>
      </c>
      <c r="O16" s="7">
        <f t="shared" si="8"/>
        <v>7.8666601545611217</v>
      </c>
      <c r="P16" s="7"/>
      <c r="Q16" s="5">
        <v>3</v>
      </c>
      <c r="R16" s="5">
        <f t="shared" si="9"/>
        <v>0</v>
      </c>
      <c r="S16" s="6">
        <f t="shared" si="10"/>
        <v>0</v>
      </c>
      <c r="T16" s="7">
        <f t="shared" si="11"/>
        <v>0</v>
      </c>
      <c r="U16" s="7"/>
      <c r="V16" s="5">
        <v>3</v>
      </c>
      <c r="W16" s="5">
        <f t="shared" si="12"/>
        <v>1</v>
      </c>
      <c r="X16" s="6">
        <f t="shared" si="13"/>
        <v>1.0559662090813093E-3</v>
      </c>
      <c r="Y16" s="7">
        <f t="shared" si="14"/>
        <v>5.6177856303715004</v>
      </c>
      <c r="Z16" s="7"/>
      <c r="AA16" s="5">
        <v>3</v>
      </c>
      <c r="AB16" s="8">
        <f t="shared" si="15"/>
        <v>7</v>
      </c>
      <c r="AC16" s="6">
        <f t="shared" si="16"/>
        <v>6.392694063926941E-3</v>
      </c>
      <c r="AD16" s="7">
        <f t="shared" si="17"/>
        <v>8.2602548701811784</v>
      </c>
      <c r="AE16" s="7"/>
      <c r="AF16" s="90"/>
      <c r="AG16" s="536">
        <v>3</v>
      </c>
      <c r="AH16" s="537">
        <f t="shared" si="18"/>
        <v>10</v>
      </c>
      <c r="AI16" s="106">
        <f>AK16/$AK$33</f>
        <v>8.5453814930285703E-4</v>
      </c>
      <c r="AJ16" s="106"/>
      <c r="AK16" s="538">
        <f t="shared" si="19"/>
        <v>32.366192456355925</v>
      </c>
      <c r="AL16" s="108"/>
      <c r="AM16" s="598">
        <v>3</v>
      </c>
      <c r="AN16" s="537" t="e">
        <f>#REF!+#REF!</f>
        <v>#REF!</v>
      </c>
      <c r="AO16" s="106" t="e">
        <f t="shared" si="20"/>
        <v>#REF!</v>
      </c>
      <c r="AP16" s="599" t="e">
        <f>#REF!+#REF!</f>
        <v>#REF!</v>
      </c>
      <c r="AQ16" s="106"/>
      <c r="AR16" s="598">
        <v>3</v>
      </c>
      <c r="AS16" s="537">
        <f>AH16+'Gillnet Biomass'!W19</f>
        <v>10</v>
      </c>
      <c r="AT16" s="106">
        <f t="shared" si="21"/>
        <v>7.9479100758779063E-4</v>
      </c>
      <c r="AU16" s="599">
        <f>AK16+'Gillnet Biomass'!Y19</f>
        <v>32.366192456355925</v>
      </c>
      <c r="AV16" s="5"/>
      <c r="AW16" s="5"/>
      <c r="AX16" s="7"/>
      <c r="AY16" s="6"/>
      <c r="AZ16" s="7"/>
      <c r="BA16" s="6"/>
    </row>
    <row r="17" spans="2:63" ht="15" customHeight="1">
      <c r="B17" s="5">
        <v>4</v>
      </c>
      <c r="C17" s="5">
        <f t="shared" si="0"/>
        <v>16</v>
      </c>
      <c r="D17" s="6">
        <f t="shared" si="2"/>
        <v>1.834862385321101E-2</v>
      </c>
      <c r="E17" s="8">
        <f t="shared" si="1"/>
        <v>335.76884361034024</v>
      </c>
      <c r="F17" s="7"/>
      <c r="G17" s="5">
        <v>4</v>
      </c>
      <c r="H17" s="5">
        <f t="shared" si="3"/>
        <v>13</v>
      </c>
      <c r="I17" s="6">
        <f t="shared" si="4"/>
        <v>2.9816513761467892E-2</v>
      </c>
      <c r="J17" s="7">
        <f t="shared" si="5"/>
        <v>138.07939341614767</v>
      </c>
      <c r="K17" s="7"/>
      <c r="L17" s="5">
        <v>4</v>
      </c>
      <c r="M17" s="5">
        <f t="shared" si="6"/>
        <v>5</v>
      </c>
      <c r="N17" s="6">
        <f t="shared" si="7"/>
        <v>1.278772378516624E-2</v>
      </c>
      <c r="O17" s="7">
        <f t="shared" si="8"/>
        <v>39.333300772805615</v>
      </c>
      <c r="P17" s="7"/>
      <c r="Q17" s="5">
        <v>4</v>
      </c>
      <c r="R17" s="5">
        <f t="shared" si="9"/>
        <v>8</v>
      </c>
      <c r="S17" s="6">
        <f t="shared" si="10"/>
        <v>1.646090534979424E-2</v>
      </c>
      <c r="T17" s="7">
        <f t="shared" si="11"/>
        <v>86.538864223059491</v>
      </c>
      <c r="U17" s="7"/>
      <c r="V17" s="5">
        <v>4</v>
      </c>
      <c r="W17" s="5">
        <f t="shared" si="12"/>
        <v>51</v>
      </c>
      <c r="X17" s="6">
        <f t="shared" si="13"/>
        <v>5.385427666314678E-2</v>
      </c>
      <c r="Y17" s="7">
        <f t="shared" si="14"/>
        <v>286.50706714894653</v>
      </c>
      <c r="Z17" s="7"/>
      <c r="AA17" s="5">
        <v>4</v>
      </c>
      <c r="AB17" s="8">
        <f t="shared" si="15"/>
        <v>153</v>
      </c>
      <c r="AC17" s="6">
        <f t="shared" si="16"/>
        <v>0.13972602739726028</v>
      </c>
      <c r="AD17" s="7">
        <f t="shared" si="17"/>
        <v>180.54557073396003</v>
      </c>
      <c r="AE17" s="7"/>
      <c r="AF17" s="90"/>
      <c r="AG17" s="536">
        <v>4</v>
      </c>
      <c r="AH17" s="537">
        <f>W17+M17+AB17+H17+C17+R17</f>
        <v>246</v>
      </c>
      <c r="AI17" s="106">
        <f>AK17/$AK$33</f>
        <v>2.8165137449394601E-2</v>
      </c>
      <c r="AJ17" s="517">
        <f>AI17/SUM($AI$17:$AI$32)</f>
        <v>2.8189226218597721E-2</v>
      </c>
      <c r="AK17" s="538">
        <f t="shared" si="19"/>
        <v>1066.7730399052596</v>
      </c>
      <c r="AL17" s="108"/>
      <c r="AM17" s="598">
        <v>4</v>
      </c>
      <c r="AN17" s="537" t="e">
        <f>#REF!+#REF!</f>
        <v>#REF!</v>
      </c>
      <c r="AO17" s="106" t="e">
        <f t="shared" si="20"/>
        <v>#REF!</v>
      </c>
      <c r="AP17" s="599" t="e">
        <f>#REF!+#REF!</f>
        <v>#REF!</v>
      </c>
      <c r="AQ17" s="104"/>
      <c r="AR17" s="598">
        <v>4</v>
      </c>
      <c r="AS17" s="537">
        <f>AH17+'Gillnet Biomass'!W20</f>
        <v>247</v>
      </c>
      <c r="AT17" s="106">
        <f t="shared" si="21"/>
        <v>2.6227907627568433E-2</v>
      </c>
      <c r="AU17" s="599">
        <f>AK17+'Gillnet Biomass'!Y20</f>
        <v>1068.0763847314142</v>
      </c>
      <c r="AV17" s="105"/>
      <c r="AW17" s="105"/>
      <c r="AX17" s="105"/>
      <c r="AY17" s="105"/>
      <c r="AZ17" s="105"/>
      <c r="BA17" s="105"/>
      <c r="BB17" s="332"/>
      <c r="BC17" s="332"/>
      <c r="BD17" s="332"/>
      <c r="BE17" s="332"/>
      <c r="BF17" s="332"/>
      <c r="BG17" s="332"/>
      <c r="BH17" s="332"/>
      <c r="BI17" s="332"/>
      <c r="BJ17" s="332"/>
      <c r="BK17" s="332"/>
    </row>
    <row r="18" spans="2:63" ht="15" customHeight="1">
      <c r="B18" s="5">
        <v>5</v>
      </c>
      <c r="C18" s="5">
        <f t="shared" si="0"/>
        <v>22</v>
      </c>
      <c r="D18" s="6">
        <f>C18/C$33</f>
        <v>2.5229357798165139E-2</v>
      </c>
      <c r="E18" s="8">
        <f>IF(R74=0,0,E44/1.1023/R74*1000)</f>
        <v>461.68215996421787</v>
      </c>
      <c r="F18" s="7"/>
      <c r="G18" s="5">
        <v>5</v>
      </c>
      <c r="H18" s="5">
        <f t="shared" si="3"/>
        <v>20</v>
      </c>
      <c r="I18" s="6">
        <f t="shared" si="4"/>
        <v>4.5871559633027525E-2</v>
      </c>
      <c r="J18" s="7">
        <f t="shared" si="5"/>
        <v>212.42983602484259</v>
      </c>
      <c r="K18" s="7"/>
      <c r="L18" s="5">
        <v>5</v>
      </c>
      <c r="M18" s="5">
        <f t="shared" si="6"/>
        <v>9</v>
      </c>
      <c r="N18" s="6">
        <f t="shared" si="7"/>
        <v>2.3017902813299233E-2</v>
      </c>
      <c r="O18" s="7">
        <f t="shared" si="8"/>
        <v>70.799941391050112</v>
      </c>
      <c r="P18" s="7"/>
      <c r="Q18" s="5">
        <v>5</v>
      </c>
      <c r="R18" s="5">
        <f t="shared" si="9"/>
        <v>13</v>
      </c>
      <c r="S18" s="6">
        <f t="shared" si="10"/>
        <v>2.6748971193415638E-2</v>
      </c>
      <c r="T18" s="7">
        <f t="shared" si="11"/>
        <v>140.62565436247166</v>
      </c>
      <c r="U18" s="7"/>
      <c r="V18" s="5">
        <v>5</v>
      </c>
      <c r="W18" s="5">
        <f t="shared" si="12"/>
        <v>21</v>
      </c>
      <c r="X18" s="6">
        <f t="shared" si="13"/>
        <v>2.2175290390707498E-2</v>
      </c>
      <c r="Y18" s="7">
        <f t="shared" si="14"/>
        <v>117.97349823780149</v>
      </c>
      <c r="Z18" s="7"/>
      <c r="AA18" s="5">
        <v>5</v>
      </c>
      <c r="AB18" s="8">
        <f t="shared" si="15"/>
        <v>33</v>
      </c>
      <c r="AC18" s="6">
        <f t="shared" si="16"/>
        <v>3.0136986301369864E-2</v>
      </c>
      <c r="AD18" s="7">
        <f t="shared" si="17"/>
        <v>38.941201530854123</v>
      </c>
      <c r="AE18" s="7"/>
      <c r="AF18" s="90"/>
      <c r="AG18" s="536">
        <v>5</v>
      </c>
      <c r="AH18" s="537">
        <f t="shared" si="18"/>
        <v>118</v>
      </c>
      <c r="AI18" s="106">
        <f>AK18/$AK$33</f>
        <v>2.7523016589787386E-2</v>
      </c>
      <c r="AJ18" s="517">
        <f>AI18/SUM($AI$17:$AI$32)</f>
        <v>2.7546556172919057E-2</v>
      </c>
      <c r="AK18" s="538">
        <f t="shared" si="19"/>
        <v>1042.4522915112377</v>
      </c>
      <c r="AL18" s="108"/>
      <c r="AM18" s="598">
        <v>5</v>
      </c>
      <c r="AN18" s="537" t="e">
        <f>#REF!+#REF!</f>
        <v>#REF!</v>
      </c>
      <c r="AO18" s="106" t="e">
        <f t="shared" si="20"/>
        <v>#REF!</v>
      </c>
      <c r="AP18" s="599" t="e">
        <f>#REF!+#REF!</f>
        <v>#REF!</v>
      </c>
      <c r="AQ18" s="106"/>
      <c r="AR18" s="598">
        <v>5</v>
      </c>
      <c r="AS18" s="537">
        <f>AH18+'Gillnet Biomass'!W21</f>
        <v>121</v>
      </c>
      <c r="AT18" s="106">
        <f t="shared" si="21"/>
        <v>2.5906238653960932E-2</v>
      </c>
      <c r="AU18" s="599">
        <f>AK18+'Gillnet Biomass'!Y21</f>
        <v>1054.9770922034111</v>
      </c>
      <c r="AV18" s="59"/>
      <c r="AW18" s="59"/>
      <c r="AX18" s="107"/>
      <c r="AY18" s="108"/>
      <c r="AZ18" s="107"/>
      <c r="BA18" s="108"/>
    </row>
    <row r="19" spans="2:63" ht="15" customHeight="1">
      <c r="B19" s="5">
        <v>6</v>
      </c>
      <c r="C19" s="5">
        <f t="shared" si="0"/>
        <v>85</v>
      </c>
      <c r="D19" s="6">
        <f t="shared" si="2"/>
        <v>9.7477064220183485E-2</v>
      </c>
      <c r="E19" s="8">
        <f t="shared" si="1"/>
        <v>1783.7719816799327</v>
      </c>
      <c r="F19" s="7"/>
      <c r="G19" s="5">
        <v>6</v>
      </c>
      <c r="H19" s="5">
        <f t="shared" si="3"/>
        <v>50</v>
      </c>
      <c r="I19" s="6">
        <f t="shared" si="4"/>
        <v>0.11467889908256881</v>
      </c>
      <c r="J19" s="7">
        <f t="shared" si="5"/>
        <v>531.07459006210638</v>
      </c>
      <c r="K19" s="7"/>
      <c r="L19" s="5">
        <v>6</v>
      </c>
      <c r="M19" s="5">
        <f t="shared" si="6"/>
        <v>37</v>
      </c>
      <c r="N19" s="6">
        <f t="shared" si="7"/>
        <v>9.4629156010230184E-2</v>
      </c>
      <c r="O19" s="7">
        <f t="shared" si="8"/>
        <v>291.06642571876154</v>
      </c>
      <c r="P19" s="7"/>
      <c r="Q19" s="5">
        <v>6</v>
      </c>
      <c r="R19" s="5">
        <f t="shared" si="9"/>
        <v>31</v>
      </c>
      <c r="S19" s="6">
        <f t="shared" si="10"/>
        <v>6.3786008230452676E-2</v>
      </c>
      <c r="T19" s="7">
        <f t="shared" si="11"/>
        <v>335.33809886435552</v>
      </c>
      <c r="U19" s="7"/>
      <c r="V19" s="5">
        <v>6</v>
      </c>
      <c r="W19" s="5">
        <f t="shared" si="12"/>
        <v>64</v>
      </c>
      <c r="X19" s="6">
        <f t="shared" si="13"/>
        <v>6.7581837381203796E-2</v>
      </c>
      <c r="Y19" s="7">
        <f t="shared" si="14"/>
        <v>359.53828034377602</v>
      </c>
      <c r="Z19" s="7"/>
      <c r="AA19" s="5">
        <v>6</v>
      </c>
      <c r="AB19" s="8">
        <f t="shared" si="15"/>
        <v>54</v>
      </c>
      <c r="AC19" s="6">
        <f t="shared" si="16"/>
        <v>4.9315068493150684E-2</v>
      </c>
      <c r="AD19" s="7">
        <f t="shared" si="17"/>
        <v>63.721966141397665</v>
      </c>
      <c r="AE19" s="7"/>
      <c r="AF19" s="90"/>
      <c r="AG19" s="536">
        <v>6</v>
      </c>
      <c r="AH19" s="537">
        <f t="shared" si="18"/>
        <v>321</v>
      </c>
      <c r="AI19" s="106">
        <f>AK19/$AK$33</f>
        <v>8.8830445535740168E-2</v>
      </c>
      <c r="AJ19" s="517">
        <f>AI19/SUM($AI$17:$AI$32)</f>
        <v>8.890641946288913E-2</v>
      </c>
      <c r="AK19" s="538">
        <f t="shared" si="19"/>
        <v>3364.5113428103296</v>
      </c>
      <c r="AL19" s="108"/>
      <c r="AM19" s="598">
        <v>6</v>
      </c>
      <c r="AN19" s="537" t="e">
        <f>#REF!+#REF!</f>
        <v>#REF!</v>
      </c>
      <c r="AO19" s="106" t="e">
        <f t="shared" si="20"/>
        <v>#REF!</v>
      </c>
      <c r="AP19" s="599" t="e">
        <f>#REF!+#REF!</f>
        <v>#REF!</v>
      </c>
      <c r="AQ19" s="106"/>
      <c r="AR19" s="598">
        <v>6</v>
      </c>
      <c r="AS19" s="537">
        <f>AH19+'Gillnet Biomass'!W22</f>
        <v>350</v>
      </c>
      <c r="AT19" s="106">
        <f t="shared" si="21"/>
        <v>8.480072037013818E-2</v>
      </c>
      <c r="AU19" s="599">
        <f>AK19+'Gillnet Biomass'!Y22</f>
        <v>3453.3310137311091</v>
      </c>
      <c r="AV19" s="59"/>
      <c r="AW19" s="59"/>
      <c r="AX19" s="107"/>
      <c r="AY19" s="108"/>
      <c r="AZ19" s="107"/>
      <c r="BA19" s="108"/>
    </row>
    <row r="20" spans="2:63" ht="15" customHeight="1">
      <c r="B20" s="5">
        <v>7</v>
      </c>
      <c r="C20" s="5">
        <f t="shared" si="0"/>
        <v>160</v>
      </c>
      <c r="D20" s="6">
        <f t="shared" si="2"/>
        <v>0.1834862385321101</v>
      </c>
      <c r="E20" s="8">
        <f t="shared" si="1"/>
        <v>3357.6884361034017</v>
      </c>
      <c r="F20" s="7"/>
      <c r="G20" s="5">
        <v>7</v>
      </c>
      <c r="H20" s="5">
        <f t="shared" si="3"/>
        <v>102</v>
      </c>
      <c r="I20" s="6">
        <f t="shared" si="4"/>
        <v>0.23394495412844038</v>
      </c>
      <c r="J20" s="7">
        <f>IF(R103=0,0,J46/1.1023/R103*1000)</f>
        <v>1083.3921637266969</v>
      </c>
      <c r="K20" s="7"/>
      <c r="L20" s="5">
        <v>7</v>
      </c>
      <c r="M20" s="5">
        <f t="shared" si="6"/>
        <v>79</v>
      </c>
      <c r="N20" s="6">
        <f t="shared" si="7"/>
        <v>0.20204603580562661</v>
      </c>
      <c r="O20" s="7">
        <f t="shared" si="8"/>
        <v>621.4661522103288</v>
      </c>
      <c r="P20" s="7"/>
      <c r="Q20" s="5">
        <v>7</v>
      </c>
      <c r="R20" s="5">
        <f t="shared" si="9"/>
        <v>67</v>
      </c>
      <c r="S20" s="6">
        <f t="shared" si="10"/>
        <v>0.13786008230452676</v>
      </c>
      <c r="T20" s="7">
        <f t="shared" si="11"/>
        <v>724.7629878681231</v>
      </c>
      <c r="U20" s="7"/>
      <c r="V20" s="5">
        <v>7</v>
      </c>
      <c r="W20" s="5">
        <f t="shared" si="12"/>
        <v>142</v>
      </c>
      <c r="X20" s="6">
        <f t="shared" si="13"/>
        <v>0.14994720168954592</v>
      </c>
      <c r="Y20" s="7">
        <f t="shared" si="14"/>
        <v>797.72555951275308</v>
      </c>
      <c r="Z20" s="7"/>
      <c r="AA20" s="5">
        <v>7</v>
      </c>
      <c r="AB20" s="8">
        <f t="shared" si="15"/>
        <v>98</v>
      </c>
      <c r="AC20" s="6">
        <f t="shared" si="16"/>
        <v>8.9497716894977167E-2</v>
      </c>
      <c r="AD20" s="7">
        <f t="shared" si="17"/>
        <v>115.64356818253651</v>
      </c>
      <c r="AE20" s="7"/>
      <c r="AF20" s="90"/>
      <c r="AG20" s="536">
        <v>7</v>
      </c>
      <c r="AH20" s="537">
        <f t="shared" si="18"/>
        <v>648</v>
      </c>
      <c r="AI20" s="106">
        <f>AK20/$AK$33</f>
        <v>0.17691255238984735</v>
      </c>
      <c r="AJ20" s="517">
        <f>AI20/SUM($AI$17:$AI$32)</f>
        <v>0.1770638602132624</v>
      </c>
      <c r="AK20" s="538">
        <f t="shared" si="19"/>
        <v>6700.6788676038404</v>
      </c>
      <c r="AL20" s="108"/>
      <c r="AM20" s="598">
        <v>7</v>
      </c>
      <c r="AN20" s="537" t="e">
        <f>#REF!+#REF!</f>
        <v>#REF!</v>
      </c>
      <c r="AO20" s="106" t="e">
        <f t="shared" si="20"/>
        <v>#REF!</v>
      </c>
      <c r="AP20" s="599" t="e">
        <f>#REF!+#REF!</f>
        <v>#REF!</v>
      </c>
      <c r="AQ20" s="106"/>
      <c r="AR20" s="598">
        <v>7</v>
      </c>
      <c r="AS20" s="537">
        <f>AH20+'Gillnet Biomass'!W23</f>
        <v>758</v>
      </c>
      <c r="AT20" s="106">
        <f t="shared" si="21"/>
        <v>0.17269264367815446</v>
      </c>
      <c r="AU20" s="599">
        <f>AK20+'Gillnet Biomass'!Y23</f>
        <v>7032.5447667658127</v>
      </c>
      <c r="AV20" s="59"/>
      <c r="AW20" s="59"/>
      <c r="AX20" s="107"/>
      <c r="AY20" s="108"/>
      <c r="AZ20" s="107"/>
      <c r="BA20" s="108"/>
    </row>
    <row r="21" spans="2:63" ht="15" customHeight="1">
      <c r="B21" s="5">
        <v>8</v>
      </c>
      <c r="C21" s="5">
        <f t="shared" si="0"/>
        <v>199</v>
      </c>
      <c r="D21" s="6">
        <f t="shared" si="2"/>
        <v>0.22821100917431192</v>
      </c>
      <c r="E21" s="8">
        <f t="shared" si="1"/>
        <v>4176.1249924036074</v>
      </c>
      <c r="F21" s="7"/>
      <c r="G21" s="5">
        <v>8</v>
      </c>
      <c r="H21" s="5">
        <f t="shared" si="3"/>
        <v>86</v>
      </c>
      <c r="I21" s="6">
        <f t="shared" si="4"/>
        <v>0.19724770642201836</v>
      </c>
      <c r="J21" s="7">
        <f t="shared" si="5"/>
        <v>913.44829490682287</v>
      </c>
      <c r="K21" s="7"/>
      <c r="L21" s="5">
        <v>8</v>
      </c>
      <c r="M21" s="5">
        <f t="shared" si="6"/>
        <v>82</v>
      </c>
      <c r="N21" s="6">
        <f t="shared" si="7"/>
        <v>0.20971867007672634</v>
      </c>
      <c r="O21" s="7">
        <f t="shared" si="8"/>
        <v>645.06613267401201</v>
      </c>
      <c r="P21" s="7"/>
      <c r="Q21" s="5">
        <v>8</v>
      </c>
      <c r="R21" s="5">
        <f t="shared" si="9"/>
        <v>102</v>
      </c>
      <c r="S21" s="6">
        <f t="shared" si="10"/>
        <v>0.20987654320987653</v>
      </c>
      <c r="T21" s="7">
        <f t="shared" si="11"/>
        <v>1103.3705188440083</v>
      </c>
      <c r="U21" s="7"/>
      <c r="V21" s="5">
        <v>8</v>
      </c>
      <c r="W21" s="5">
        <f t="shared" si="12"/>
        <v>193</v>
      </c>
      <c r="X21" s="6">
        <f t="shared" si="13"/>
        <v>0.20380147835269272</v>
      </c>
      <c r="Y21" s="7">
        <f t="shared" si="14"/>
        <v>1084.2326266616994</v>
      </c>
      <c r="Z21" s="7"/>
      <c r="AA21" s="5">
        <v>8</v>
      </c>
      <c r="AB21" s="8">
        <f t="shared" si="15"/>
        <v>198</v>
      </c>
      <c r="AC21" s="6">
        <f t="shared" si="16"/>
        <v>0.18082191780821918</v>
      </c>
      <c r="AD21" s="7">
        <f t="shared" si="17"/>
        <v>233.64720918512478</v>
      </c>
      <c r="AE21" s="7"/>
      <c r="AF21" s="90"/>
      <c r="AG21" s="536">
        <v>8</v>
      </c>
      <c r="AH21" s="537">
        <f t="shared" si="18"/>
        <v>860</v>
      </c>
      <c r="AI21" s="106">
        <f>AK21/$AK$33</f>
        <v>0.2153332976489937</v>
      </c>
      <c r="AJ21" s="517">
        <f>AI21/SUM($AI$17:$AI$32)</f>
        <v>0.21551746554514309</v>
      </c>
      <c r="AK21" s="538">
        <f t="shared" si="19"/>
        <v>8155.8897746752755</v>
      </c>
      <c r="AL21" s="108"/>
      <c r="AM21" s="598">
        <v>8</v>
      </c>
      <c r="AN21" s="537" t="e">
        <f>#REF!+#REF!</f>
        <v>#REF!</v>
      </c>
      <c r="AO21" s="106" t="e">
        <f t="shared" si="20"/>
        <v>#REF!</v>
      </c>
      <c r="AP21" s="599" t="e">
        <f>#REF!+#REF!</f>
        <v>#REF!</v>
      </c>
      <c r="AQ21" s="106"/>
      <c r="AR21" s="598">
        <v>8</v>
      </c>
      <c r="AS21" s="537">
        <f>AH21+'Gillnet Biomass'!W24</f>
        <v>1071</v>
      </c>
      <c r="AT21" s="106">
        <f t="shared" si="21"/>
        <v>0.21648520242034697</v>
      </c>
      <c r="AU21" s="599">
        <f>AK21+'Gillnet Biomass'!Y24</f>
        <v>8815.9046322830545</v>
      </c>
      <c r="AV21" s="59"/>
      <c r="AW21" s="59"/>
      <c r="AX21" s="107"/>
      <c r="AY21" s="108"/>
      <c r="AZ21" s="107"/>
      <c r="BA21" s="108"/>
    </row>
    <row r="22" spans="2:63" ht="15" customHeight="1">
      <c r="B22" s="5">
        <v>9</v>
      </c>
      <c r="C22" s="5">
        <f t="shared" si="0"/>
        <v>153</v>
      </c>
      <c r="D22" s="6">
        <f t="shared" si="2"/>
        <v>0.17545871559633028</v>
      </c>
      <c r="E22" s="8">
        <f t="shared" si="1"/>
        <v>3210.789567023879</v>
      </c>
      <c r="F22" s="7"/>
      <c r="G22" s="5">
        <v>9</v>
      </c>
      <c r="H22" s="5">
        <f t="shared" si="3"/>
        <v>78</v>
      </c>
      <c r="I22" s="6">
        <f t="shared" si="4"/>
        <v>0.17889908256880735</v>
      </c>
      <c r="J22" s="7">
        <f t="shared" si="5"/>
        <v>828.47636049688583</v>
      </c>
      <c r="K22" s="7"/>
      <c r="L22" s="5">
        <v>9</v>
      </c>
      <c r="M22" s="5">
        <f t="shared" si="6"/>
        <v>83</v>
      </c>
      <c r="N22" s="6">
        <f t="shared" si="7"/>
        <v>0.21227621483375958</v>
      </c>
      <c r="O22" s="7">
        <f t="shared" si="8"/>
        <v>652.93279282857327</v>
      </c>
      <c r="P22" s="7"/>
      <c r="Q22" s="5">
        <v>9</v>
      </c>
      <c r="R22" s="5">
        <f t="shared" si="9"/>
        <v>110</v>
      </c>
      <c r="S22" s="6">
        <f t="shared" si="10"/>
        <v>0.22633744855967078</v>
      </c>
      <c r="T22" s="7">
        <f t="shared" si="11"/>
        <v>1189.9093830670679</v>
      </c>
      <c r="U22" s="7"/>
      <c r="V22" s="5">
        <v>9</v>
      </c>
      <c r="W22" s="5">
        <f t="shared" si="12"/>
        <v>172</v>
      </c>
      <c r="X22" s="6">
        <f t="shared" si="13"/>
        <v>0.18162618796198521</v>
      </c>
      <c r="Y22" s="7">
        <f t="shared" si="14"/>
        <v>966.25912842389801</v>
      </c>
      <c r="Z22" s="7"/>
      <c r="AA22" s="5">
        <v>9</v>
      </c>
      <c r="AB22" s="8">
        <f t="shared" si="15"/>
        <v>161</v>
      </c>
      <c r="AC22" s="6">
        <f t="shared" si="16"/>
        <v>0.14703196347031963</v>
      </c>
      <c r="AD22" s="7">
        <f t="shared" si="17"/>
        <v>189.98586201416708</v>
      </c>
      <c r="AE22" s="7"/>
      <c r="AF22" s="90"/>
      <c r="AG22" s="536">
        <v>9</v>
      </c>
      <c r="AH22" s="537">
        <f t="shared" si="18"/>
        <v>757</v>
      </c>
      <c r="AI22" s="106">
        <f>AK22/$AK$33</f>
        <v>0.18582788924192192</v>
      </c>
      <c r="AJ22" s="517">
        <f>AI22/SUM($AI$17:$AI$32)</f>
        <v>0.18598682207665401</v>
      </c>
      <c r="AK22" s="538">
        <f t="shared" si="19"/>
        <v>7038.3530938544709</v>
      </c>
      <c r="AL22" s="108"/>
      <c r="AM22" s="598">
        <v>9</v>
      </c>
      <c r="AN22" s="537" t="e">
        <f>#REF!+#REF!</f>
        <v>#REF!</v>
      </c>
      <c r="AO22" s="106" t="e">
        <f t="shared" si="20"/>
        <v>#REF!</v>
      </c>
      <c r="AP22" s="599" t="e">
        <f>#REF!+#REF!</f>
        <v>#REF!</v>
      </c>
      <c r="AQ22" s="106"/>
      <c r="AR22" s="598">
        <v>9</v>
      </c>
      <c r="AS22" s="537">
        <f>AH22+'Gillnet Biomass'!W25</f>
        <v>965</v>
      </c>
      <c r="AT22" s="106">
        <f t="shared" si="21"/>
        <v>0.18935531729329066</v>
      </c>
      <c r="AU22" s="599">
        <f>AK22+'Gillnet Biomass'!Y25</f>
        <v>7711.0971106099541</v>
      </c>
      <c r="AV22" s="59"/>
      <c r="AW22" s="59"/>
      <c r="AX22" s="107"/>
      <c r="AY22" s="108"/>
      <c r="AZ22" s="107"/>
      <c r="BA22" s="108"/>
    </row>
    <row r="23" spans="2:63" ht="15" customHeight="1">
      <c r="B23" s="5">
        <v>10</v>
      </c>
      <c r="C23" s="5">
        <f t="shared" si="0"/>
        <v>132</v>
      </c>
      <c r="D23" s="6">
        <f t="shared" si="2"/>
        <v>0.15137614678899083</v>
      </c>
      <c r="E23" s="8">
        <f t="shared" si="1"/>
        <v>2770.0929597853064</v>
      </c>
      <c r="F23" s="7"/>
      <c r="G23" s="5">
        <v>10</v>
      </c>
      <c r="H23" s="5">
        <f t="shared" si="3"/>
        <v>51</v>
      </c>
      <c r="I23" s="6">
        <f t="shared" si="4"/>
        <v>0.11697247706422019</v>
      </c>
      <c r="J23" s="7">
        <f t="shared" si="5"/>
        <v>541.69608186334835</v>
      </c>
      <c r="K23" s="7"/>
      <c r="L23" s="5">
        <v>10</v>
      </c>
      <c r="M23" s="5">
        <f t="shared" si="6"/>
        <v>49</v>
      </c>
      <c r="N23" s="6">
        <f t="shared" si="7"/>
        <v>0.12531969309462915</v>
      </c>
      <c r="O23" s="7">
        <f t="shared" si="8"/>
        <v>385.466347573495</v>
      </c>
      <c r="P23" s="7"/>
      <c r="Q23" s="5">
        <v>10</v>
      </c>
      <c r="R23" s="5">
        <f t="shared" si="9"/>
        <v>97</v>
      </c>
      <c r="S23" s="6">
        <f t="shared" si="10"/>
        <v>0.19958847736625515</v>
      </c>
      <c r="T23" s="7">
        <f t="shared" si="11"/>
        <v>1049.2837287045961</v>
      </c>
      <c r="U23" s="7"/>
      <c r="V23" s="5">
        <v>10</v>
      </c>
      <c r="W23" s="5">
        <f t="shared" si="12"/>
        <v>164</v>
      </c>
      <c r="X23" s="6">
        <f t="shared" si="13"/>
        <v>0.17317845828933473</v>
      </c>
      <c r="Y23" s="7">
        <f t="shared" si="14"/>
        <v>921.31684338092612</v>
      </c>
      <c r="Z23" s="7"/>
      <c r="AA23" s="5">
        <v>10</v>
      </c>
      <c r="AB23" s="8">
        <f t="shared" si="15"/>
        <v>187</v>
      </c>
      <c r="AC23" s="6">
        <f t="shared" si="16"/>
        <v>0.17077625570776256</v>
      </c>
      <c r="AD23" s="7">
        <f t="shared" si="17"/>
        <v>220.6668086748401</v>
      </c>
      <c r="AE23" s="7"/>
      <c r="AF23" s="90"/>
      <c r="AG23" s="536">
        <v>10</v>
      </c>
      <c r="AH23" s="537">
        <f t="shared" si="18"/>
        <v>680</v>
      </c>
      <c r="AI23" s="106">
        <f>AK23/$AK$33</f>
        <v>0.15546985814824918</v>
      </c>
      <c r="AJ23" s="517">
        <f>AI23/SUM($AI$17:$AI$32)</f>
        <v>0.15560282669980352</v>
      </c>
      <c r="AK23" s="538">
        <f t="shared" si="19"/>
        <v>5888.5227699825118</v>
      </c>
      <c r="AL23" s="108"/>
      <c r="AM23" s="598">
        <v>10</v>
      </c>
      <c r="AN23" s="537" t="e">
        <f>#REF!+#REF!</f>
        <v>#REF!</v>
      </c>
      <c r="AO23" s="106" t="e">
        <f t="shared" si="20"/>
        <v>#REF!</v>
      </c>
      <c r="AP23" s="599" t="e">
        <f>#REF!+#REF!</f>
        <v>#REF!</v>
      </c>
      <c r="AQ23" s="106"/>
      <c r="AR23" s="598">
        <v>10</v>
      </c>
      <c r="AS23" s="537">
        <f>AH23+'Gillnet Biomass'!W26</f>
        <v>866</v>
      </c>
      <c r="AT23" s="106">
        <f t="shared" si="21"/>
        <v>0.15896003044721602</v>
      </c>
      <c r="AU23" s="599">
        <f>AK23+'Gillnet Biomass'!Y26</f>
        <v>6473.3129705855345</v>
      </c>
      <c r="AV23" s="59"/>
      <c r="AW23" s="59"/>
      <c r="AX23" s="107"/>
      <c r="AY23" s="108"/>
      <c r="AZ23" s="107"/>
      <c r="BA23" s="108"/>
    </row>
    <row r="24" spans="2:63" ht="15" customHeight="1">
      <c r="B24" s="5">
        <v>11</v>
      </c>
      <c r="C24" s="5">
        <f t="shared" si="0"/>
        <v>65</v>
      </c>
      <c r="D24" s="6">
        <f t="shared" si="2"/>
        <v>7.4541284403669722E-2</v>
      </c>
      <c r="E24" s="8">
        <f t="shared" si="1"/>
        <v>1364.0609271670075</v>
      </c>
      <c r="F24" s="7"/>
      <c r="G24" s="5">
        <v>11</v>
      </c>
      <c r="H24" s="5">
        <f t="shared" si="3"/>
        <v>23</v>
      </c>
      <c r="I24" s="6">
        <f t="shared" si="4"/>
        <v>5.2752293577981654E-2</v>
      </c>
      <c r="J24" s="7">
        <f t="shared" si="5"/>
        <v>244.2943114285689</v>
      </c>
      <c r="K24" s="7"/>
      <c r="L24" s="5">
        <v>11</v>
      </c>
      <c r="M24" s="5">
        <f t="shared" si="6"/>
        <v>32</v>
      </c>
      <c r="N24" s="6">
        <f t="shared" si="7"/>
        <v>8.1841432225063945E-2</v>
      </c>
      <c r="O24" s="7">
        <f t="shared" si="8"/>
        <v>251.73312494595595</v>
      </c>
      <c r="P24" s="7"/>
      <c r="Q24" s="5">
        <v>11</v>
      </c>
      <c r="R24" s="5">
        <f t="shared" si="9"/>
        <v>47</v>
      </c>
      <c r="S24" s="6">
        <f t="shared" si="10"/>
        <v>9.6707818930041156E-2</v>
      </c>
      <c r="T24" s="7">
        <f t="shared" si="11"/>
        <v>508.41582731047453</v>
      </c>
      <c r="U24" s="7"/>
      <c r="V24" s="5">
        <v>11</v>
      </c>
      <c r="W24" s="5">
        <f t="shared" si="12"/>
        <v>83</v>
      </c>
      <c r="X24" s="6">
        <f t="shared" si="13"/>
        <v>8.7645195353748678E-2</v>
      </c>
      <c r="Y24" s="7">
        <f t="shared" si="14"/>
        <v>466.27620732083449</v>
      </c>
      <c r="Z24" s="7"/>
      <c r="AA24" s="5">
        <v>11</v>
      </c>
      <c r="AB24" s="8">
        <f t="shared" si="15"/>
        <v>129</v>
      </c>
      <c r="AC24" s="6">
        <f t="shared" si="16"/>
        <v>0.11780821917808219</v>
      </c>
      <c r="AD24" s="7">
        <f t="shared" si="17"/>
        <v>152.22469689333886</v>
      </c>
      <c r="AE24" s="7"/>
      <c r="AF24" s="90"/>
      <c r="AG24" s="536">
        <v>11</v>
      </c>
      <c r="AH24" s="537">
        <f t="shared" si="18"/>
        <v>379</v>
      </c>
      <c r="AI24" s="106">
        <f>AK24/$AK$33</f>
        <v>7.8863456346865049E-2</v>
      </c>
      <c r="AJ24" s="517">
        <f>AI24/SUM($AI$17:$AI$32)</f>
        <v>7.8930905817044747E-2</v>
      </c>
      <c r="AK24" s="538">
        <f t="shared" si="19"/>
        <v>2987.0050950661807</v>
      </c>
      <c r="AL24" s="108"/>
      <c r="AM24" s="598">
        <v>11</v>
      </c>
      <c r="AN24" s="537" t="e">
        <f>#REF!+#REF!</f>
        <v>#REF!</v>
      </c>
      <c r="AO24" s="106" t="e">
        <f t="shared" si="20"/>
        <v>#REF!</v>
      </c>
      <c r="AP24" s="599" t="e">
        <f>#REF!+#REF!</f>
        <v>#REF!</v>
      </c>
      <c r="AQ24" s="106"/>
      <c r="AR24" s="598">
        <v>11</v>
      </c>
      <c r="AS24" s="537">
        <f>AH24+'Gillnet Biomass'!W27</f>
        <v>500</v>
      </c>
      <c r="AT24" s="106">
        <f t="shared" si="21"/>
        <v>8.184900088922549E-2</v>
      </c>
      <c r="AU24" s="599">
        <f>AK24+'Gillnet Biomass'!Y27</f>
        <v>3333.1284448993997</v>
      </c>
      <c r="AV24" s="59"/>
      <c r="AW24" s="59"/>
      <c r="AX24" s="107"/>
      <c r="AY24" s="108"/>
      <c r="AZ24" s="107"/>
      <c r="BA24" s="108"/>
    </row>
    <row r="25" spans="2:63" ht="15" customHeight="1">
      <c r="B25" s="5">
        <v>12</v>
      </c>
      <c r="C25" s="5">
        <f t="shared" si="0"/>
        <v>29</v>
      </c>
      <c r="D25" s="6">
        <f t="shared" si="2"/>
        <v>3.3256880733944956E-2</v>
      </c>
      <c r="E25" s="8">
        <f t="shared" si="1"/>
        <v>608.58102904374164</v>
      </c>
      <c r="F25" s="7"/>
      <c r="G25" s="5">
        <v>12</v>
      </c>
      <c r="H25" s="5">
        <f t="shared" si="3"/>
        <v>8</v>
      </c>
      <c r="I25" s="6">
        <f t="shared" si="4"/>
        <v>1.834862385321101E-2</v>
      </c>
      <c r="J25" s="7">
        <f t="shared" si="5"/>
        <v>84.971934409937006</v>
      </c>
      <c r="K25" s="7"/>
      <c r="L25" s="5">
        <v>12</v>
      </c>
      <c r="M25" s="5">
        <f t="shared" si="6"/>
        <v>7</v>
      </c>
      <c r="N25" s="6">
        <f t="shared" si="7"/>
        <v>1.7902813299232736E-2</v>
      </c>
      <c r="O25" s="7">
        <f t="shared" si="8"/>
        <v>55.066621081927849</v>
      </c>
      <c r="P25" s="7"/>
      <c r="Q25" s="5">
        <v>12</v>
      </c>
      <c r="R25" s="5">
        <f t="shared" si="9"/>
        <v>5</v>
      </c>
      <c r="S25" s="6">
        <f t="shared" si="10"/>
        <v>1.0288065843621399E-2</v>
      </c>
      <c r="T25" s="7">
        <f t="shared" si="11"/>
        <v>54.08679013941218</v>
      </c>
      <c r="U25" s="7"/>
      <c r="V25" s="5">
        <v>12</v>
      </c>
      <c r="W25" s="5">
        <f t="shared" si="12"/>
        <v>40</v>
      </c>
      <c r="X25" s="6">
        <f t="shared" si="13"/>
        <v>4.2238648363252376E-2</v>
      </c>
      <c r="Y25" s="7">
        <f t="shared" si="14"/>
        <v>224.71142521486001</v>
      </c>
      <c r="Z25" s="7"/>
      <c r="AA25" s="5">
        <v>12</v>
      </c>
      <c r="AB25" s="8">
        <f t="shared" si="15"/>
        <v>56</v>
      </c>
      <c r="AC25" s="6">
        <f t="shared" si="16"/>
        <v>5.1141552511415528E-2</v>
      </c>
      <c r="AD25" s="7">
        <f t="shared" si="17"/>
        <v>66.082038961449427</v>
      </c>
      <c r="AE25" s="7"/>
      <c r="AF25" s="90"/>
      <c r="AG25" s="536">
        <v>12</v>
      </c>
      <c r="AH25" s="537">
        <f t="shared" si="18"/>
        <v>145</v>
      </c>
      <c r="AI25" s="106">
        <f>AK25/$AK$33</f>
        <v>2.8870783296954836E-2</v>
      </c>
      <c r="AJ25" s="517">
        <f>SUM(AI25:AI32)/SUM($AI$17:$AI$32)</f>
        <v>4.2255917793686149E-2</v>
      </c>
      <c r="AK25" s="538">
        <f t="shared" si="19"/>
        <v>1093.4998388513281</v>
      </c>
      <c r="AL25" s="108"/>
      <c r="AM25" s="598">
        <v>12</v>
      </c>
      <c r="AN25" s="537" t="e">
        <f>#REF!+#REF!</f>
        <v>#REF!</v>
      </c>
      <c r="AO25" s="106" t="e">
        <f t="shared" si="20"/>
        <v>#REF!</v>
      </c>
      <c r="AP25" s="599" t="e">
        <f>#REF!+#REF!</f>
        <v>#REF!</v>
      </c>
      <c r="AQ25" s="106"/>
      <c r="AR25" s="598">
        <v>12</v>
      </c>
      <c r="AS25" s="537">
        <f>AH25+'Gillnet Biomass'!W28</f>
        <v>197</v>
      </c>
      <c r="AT25" s="106">
        <f t="shared" si="21"/>
        <v>2.9680109486279759E-2</v>
      </c>
      <c r="AU25" s="599">
        <f>AK25+'Gillnet Biomass'!Y28</f>
        <v>1208.6600459587319</v>
      </c>
      <c r="AV25" s="59"/>
      <c r="AW25" s="59"/>
      <c r="AX25" s="107"/>
      <c r="AY25" s="108"/>
      <c r="AZ25" s="107"/>
      <c r="BA25" s="108"/>
    </row>
    <row r="26" spans="2:63" ht="15" customHeight="1">
      <c r="B26" s="5">
        <v>13</v>
      </c>
      <c r="C26" s="5">
        <f t="shared" si="0"/>
        <v>6</v>
      </c>
      <c r="D26" s="6">
        <f t="shared" si="2"/>
        <v>6.8807339449541288E-3</v>
      </c>
      <c r="E26" s="8">
        <f t="shared" si="1"/>
        <v>125.91331635387759</v>
      </c>
      <c r="F26" s="7"/>
      <c r="G26" s="5">
        <v>13</v>
      </c>
      <c r="H26" s="5">
        <f t="shared" si="3"/>
        <v>3</v>
      </c>
      <c r="I26" s="6">
        <f t="shared" si="4"/>
        <v>6.8807339449541288E-3</v>
      </c>
      <c r="J26" s="7">
        <f t="shared" si="5"/>
        <v>31.864475403726381</v>
      </c>
      <c r="K26" s="7"/>
      <c r="L26" s="5">
        <v>13</v>
      </c>
      <c r="M26" s="5">
        <f t="shared" si="6"/>
        <v>5</v>
      </c>
      <c r="N26" s="6">
        <f t="shared" si="7"/>
        <v>1.278772378516624E-2</v>
      </c>
      <c r="O26" s="7">
        <f t="shared" si="8"/>
        <v>39.333300772805607</v>
      </c>
      <c r="P26" s="7"/>
      <c r="Q26" s="5">
        <v>13</v>
      </c>
      <c r="R26" s="5">
        <f t="shared" si="9"/>
        <v>5</v>
      </c>
      <c r="S26" s="6">
        <f t="shared" si="10"/>
        <v>1.0288065843621399E-2</v>
      </c>
      <c r="T26" s="7">
        <f t="shared" si="11"/>
        <v>54.08679013941218</v>
      </c>
      <c r="U26" s="7"/>
      <c r="V26" s="5">
        <v>13</v>
      </c>
      <c r="W26" s="5">
        <f t="shared" si="12"/>
        <v>10</v>
      </c>
      <c r="X26" s="6">
        <f t="shared" si="13"/>
        <v>1.0559662090813094E-2</v>
      </c>
      <c r="Y26" s="7">
        <f t="shared" si="14"/>
        <v>56.177856303714996</v>
      </c>
      <c r="Z26" s="7"/>
      <c r="AA26" s="5">
        <v>13</v>
      </c>
      <c r="AB26" s="8">
        <f t="shared" si="15"/>
        <v>10</v>
      </c>
      <c r="AC26" s="6">
        <f t="shared" si="16"/>
        <v>9.1324200913242004E-3</v>
      </c>
      <c r="AD26" s="7">
        <f t="shared" si="17"/>
        <v>11.800364100258827</v>
      </c>
      <c r="AE26" s="7"/>
      <c r="AF26" s="90"/>
      <c r="AG26" s="536">
        <v>13</v>
      </c>
      <c r="AH26" s="537">
        <f t="shared" si="18"/>
        <v>39</v>
      </c>
      <c r="AI26" s="106">
        <f>AK26/$AK$33</f>
        <v>8.4269460113408599E-3</v>
      </c>
      <c r="AJ26" s="539"/>
      <c r="AK26" s="538">
        <f>Y26+AD26+T26+O26+J26+E26</f>
        <v>319.17610307379556</v>
      </c>
      <c r="AL26" s="108"/>
      <c r="AM26" s="598">
        <v>13</v>
      </c>
      <c r="AN26" s="537" t="e">
        <f>#REF!+#REF!</f>
        <v>#REF!</v>
      </c>
      <c r="AO26" s="106" t="e">
        <f t="shared" si="20"/>
        <v>#REF!</v>
      </c>
      <c r="AP26" s="599" t="e">
        <f>#REF!+#REF!</f>
        <v>#REF!</v>
      </c>
      <c r="AQ26" s="106"/>
      <c r="AR26" s="598">
        <v>13</v>
      </c>
      <c r="AS26" s="537">
        <f>AH26+'Gillnet Biomass'!W29</f>
        <v>50</v>
      </c>
      <c r="AT26" s="106">
        <f t="shared" si="21"/>
        <v>8.2859319790163262E-3</v>
      </c>
      <c r="AU26" s="599">
        <f>AK26+'Gillnet Biomass'!Y29</f>
        <v>337.42715575892271</v>
      </c>
      <c r="AV26" s="59"/>
      <c r="AW26" s="59"/>
      <c r="AX26" s="107"/>
      <c r="AY26" s="108"/>
      <c r="AZ26" s="107"/>
      <c r="BA26" s="108"/>
    </row>
    <row r="27" spans="2:63" ht="15" customHeight="1">
      <c r="B27" s="5">
        <v>14</v>
      </c>
      <c r="C27" s="5">
        <f t="shared" si="0"/>
        <v>4</v>
      </c>
      <c r="D27" s="6">
        <f t="shared" si="2"/>
        <v>4.5871559633027525E-3</v>
      </c>
      <c r="E27" s="8">
        <f t="shared" si="1"/>
        <v>83.94221090258506</v>
      </c>
      <c r="F27" s="7"/>
      <c r="G27" s="5">
        <v>14</v>
      </c>
      <c r="H27" s="5">
        <f t="shared" si="3"/>
        <v>1</v>
      </c>
      <c r="I27" s="6">
        <f t="shared" si="4"/>
        <v>2.2935779816513763E-3</v>
      </c>
      <c r="J27" s="7">
        <f t="shared" si="5"/>
        <v>10.621491801242129</v>
      </c>
      <c r="K27" s="7"/>
      <c r="L27" s="5">
        <v>14</v>
      </c>
      <c r="M27" s="5">
        <f t="shared" si="6"/>
        <v>1</v>
      </c>
      <c r="N27" s="6">
        <f t="shared" si="7"/>
        <v>2.5575447570332483E-3</v>
      </c>
      <c r="O27" s="7">
        <f t="shared" si="8"/>
        <v>7.8666601545611217</v>
      </c>
      <c r="P27" s="7"/>
      <c r="Q27" s="5">
        <v>14</v>
      </c>
      <c r="R27" s="5">
        <f t="shared" si="9"/>
        <v>1</v>
      </c>
      <c r="S27" s="6">
        <f t="shared" si="10"/>
        <v>2.05761316872428E-3</v>
      </c>
      <c r="T27" s="7">
        <f t="shared" si="11"/>
        <v>10.817358027882435</v>
      </c>
      <c r="U27" s="7"/>
      <c r="V27" s="5">
        <v>14</v>
      </c>
      <c r="W27" s="5">
        <f t="shared" si="12"/>
        <v>3</v>
      </c>
      <c r="X27" s="6">
        <f t="shared" si="13"/>
        <v>3.1678986272439284E-3</v>
      </c>
      <c r="Y27" s="7">
        <f t="shared" si="14"/>
        <v>16.853356891114494</v>
      </c>
      <c r="Z27" s="7"/>
      <c r="AA27" s="5">
        <v>14</v>
      </c>
      <c r="AB27" s="8">
        <f t="shared" si="15"/>
        <v>7</v>
      </c>
      <c r="AC27" s="6">
        <f t="shared" si="16"/>
        <v>6.392694063926941E-3</v>
      </c>
      <c r="AD27" s="7">
        <f t="shared" si="17"/>
        <v>8.2602548701811767</v>
      </c>
      <c r="AE27" s="7"/>
      <c r="AF27" s="90"/>
      <c r="AG27" s="536">
        <v>14</v>
      </c>
      <c r="AH27" s="537">
        <f t="shared" si="18"/>
        <v>17</v>
      </c>
      <c r="AI27" s="106">
        <f>AK27/$AK$33</f>
        <v>3.653041280501622E-3</v>
      </c>
      <c r="AJ27" s="539"/>
      <c r="AK27" s="538">
        <f t="shared" si="19"/>
        <v>138.36133264756643</v>
      </c>
      <c r="AL27" s="108"/>
      <c r="AM27" s="598">
        <v>14</v>
      </c>
      <c r="AN27" s="537" t="e">
        <f>#REF!+#REF!</f>
        <v>#REF!</v>
      </c>
      <c r="AO27" s="106" t="e">
        <f t="shared" si="20"/>
        <v>#REF!</v>
      </c>
      <c r="AP27" s="599" t="e">
        <f>#REF!+#REF!</f>
        <v>#REF!</v>
      </c>
      <c r="AQ27" s="106"/>
      <c r="AR27" s="598">
        <v>14</v>
      </c>
      <c r="AS27" s="537">
        <f>AH27+'Gillnet Biomass'!W30</f>
        <v>22</v>
      </c>
      <c r="AT27" s="106">
        <f t="shared" si="21"/>
        <v>3.6217355223937373E-3</v>
      </c>
      <c r="AU27" s="599">
        <f>AK27+'Gillnet Biomass'!Y30</f>
        <v>147.48756317662344</v>
      </c>
      <c r="AV27" s="59"/>
      <c r="AW27" s="59"/>
      <c r="AX27" s="107"/>
      <c r="AY27" s="108"/>
      <c r="AZ27" s="107"/>
      <c r="BA27" s="108"/>
    </row>
    <row r="28" spans="2:63" ht="15" customHeight="1">
      <c r="B28" s="5">
        <v>15</v>
      </c>
      <c r="C28" s="5">
        <f t="shared" si="0"/>
        <v>1</v>
      </c>
      <c r="D28" s="6">
        <f t="shared" si="2"/>
        <v>1.1467889908256881E-3</v>
      </c>
      <c r="E28" s="8">
        <f t="shared" si="1"/>
        <v>20.985552725646265</v>
      </c>
      <c r="F28" s="7"/>
      <c r="G28" s="5">
        <v>15</v>
      </c>
      <c r="H28" s="5">
        <f t="shared" si="3"/>
        <v>0</v>
      </c>
      <c r="I28" s="6">
        <f t="shared" si="4"/>
        <v>0</v>
      </c>
      <c r="J28" s="7">
        <f t="shared" si="5"/>
        <v>0</v>
      </c>
      <c r="K28" s="7"/>
      <c r="L28" s="5">
        <v>15</v>
      </c>
      <c r="M28" s="5">
        <f t="shared" si="6"/>
        <v>1</v>
      </c>
      <c r="N28" s="6">
        <f t="shared" si="7"/>
        <v>2.5575447570332483E-3</v>
      </c>
      <c r="O28" s="7">
        <f t="shared" si="8"/>
        <v>7.8666601545611217</v>
      </c>
      <c r="P28" s="7"/>
      <c r="Q28" s="5">
        <v>15</v>
      </c>
      <c r="R28" s="5">
        <f t="shared" si="9"/>
        <v>0</v>
      </c>
      <c r="S28" s="6">
        <f t="shared" si="10"/>
        <v>0</v>
      </c>
      <c r="T28" s="7">
        <f t="shared" si="11"/>
        <v>0</v>
      </c>
      <c r="U28" s="7"/>
      <c r="V28" s="5">
        <v>15</v>
      </c>
      <c r="W28" s="5">
        <f t="shared" si="12"/>
        <v>2</v>
      </c>
      <c r="X28" s="6">
        <f t="shared" si="13"/>
        <v>2.1119324181626186E-3</v>
      </c>
      <c r="Y28" s="7">
        <f t="shared" si="14"/>
        <v>11.235571260743001</v>
      </c>
      <c r="Z28" s="7"/>
      <c r="AA28" s="5">
        <v>15</v>
      </c>
      <c r="AB28" s="8">
        <f t="shared" si="15"/>
        <v>0</v>
      </c>
      <c r="AC28" s="6">
        <f t="shared" si="16"/>
        <v>0</v>
      </c>
      <c r="AD28" s="7">
        <f>IF(R218=0,0,AD54/1.1023/R218*1000)</f>
        <v>0</v>
      </c>
      <c r="AE28" s="7"/>
      <c r="AF28" s="90"/>
      <c r="AG28" s="536">
        <v>15</v>
      </c>
      <c r="AH28" s="537">
        <f t="shared" si="18"/>
        <v>4</v>
      </c>
      <c r="AI28" s="106">
        <f>AK28/$AK$33</f>
        <v>1.0584050291257854E-3</v>
      </c>
      <c r="AJ28" s="539"/>
      <c r="AK28" s="538">
        <f t="shared" si="19"/>
        <v>40.08778414095039</v>
      </c>
      <c r="AL28" s="108"/>
      <c r="AM28" s="598">
        <v>15</v>
      </c>
      <c r="AN28" s="537" t="e">
        <f>#REF!+#REF!</f>
        <v>#REF!</v>
      </c>
      <c r="AO28" s="106" t="e">
        <f t="shared" si="20"/>
        <v>#REF!</v>
      </c>
      <c r="AP28" s="599" t="e">
        <f>#REF!+#REF!</f>
        <v>#REF!</v>
      </c>
      <c r="AQ28" s="106"/>
      <c r="AR28" s="598">
        <v>15</v>
      </c>
      <c r="AS28" s="537">
        <f>AH28+'Gillnet Biomass'!W31</f>
        <v>8</v>
      </c>
      <c r="AT28" s="106">
        <f t="shared" si="21"/>
        <v>1.1444646601404091E-3</v>
      </c>
      <c r="AU28" s="599">
        <f>AK28+'Gillnet Biomass'!Y31</f>
        <v>46.605916644711023</v>
      </c>
      <c r="AV28" s="59"/>
      <c r="AW28" s="59"/>
      <c r="AX28" s="107"/>
      <c r="AY28" s="108"/>
      <c r="AZ28" s="107"/>
      <c r="BA28" s="108"/>
    </row>
    <row r="29" spans="2:63" ht="15" customHeight="1">
      <c r="B29" s="5">
        <v>16</v>
      </c>
      <c r="C29" s="5">
        <f t="shared" si="0"/>
        <v>0</v>
      </c>
      <c r="D29" s="6">
        <f t="shared" si="2"/>
        <v>0</v>
      </c>
      <c r="E29" s="8">
        <f t="shared" si="1"/>
        <v>0</v>
      </c>
      <c r="F29" s="7"/>
      <c r="G29" s="5">
        <v>16</v>
      </c>
      <c r="H29" s="5">
        <f t="shared" si="3"/>
        <v>0</v>
      </c>
      <c r="I29" s="6">
        <f t="shared" si="4"/>
        <v>0</v>
      </c>
      <c r="J29" s="7">
        <f t="shared" si="5"/>
        <v>0</v>
      </c>
      <c r="K29" s="7"/>
      <c r="L29" s="5">
        <v>16</v>
      </c>
      <c r="M29" s="5">
        <f t="shared" si="6"/>
        <v>0</v>
      </c>
      <c r="N29" s="6">
        <f t="shared" si="7"/>
        <v>0</v>
      </c>
      <c r="O29" s="7">
        <f t="shared" si="8"/>
        <v>0</v>
      </c>
      <c r="P29" s="7"/>
      <c r="Q29" s="5">
        <v>16</v>
      </c>
      <c r="R29" s="5">
        <f t="shared" si="9"/>
        <v>0</v>
      </c>
      <c r="S29" s="6">
        <f t="shared" si="10"/>
        <v>0</v>
      </c>
      <c r="T29" s="7">
        <f t="shared" si="11"/>
        <v>0</v>
      </c>
      <c r="U29" s="7"/>
      <c r="V29" s="5">
        <v>16</v>
      </c>
      <c r="W29" s="5">
        <f t="shared" si="12"/>
        <v>1</v>
      </c>
      <c r="X29" s="6">
        <f t="shared" si="13"/>
        <v>1.0559662090813093E-3</v>
      </c>
      <c r="Y29" s="7">
        <f t="shared" si="14"/>
        <v>5.6177856303715004</v>
      </c>
      <c r="Z29" s="7"/>
      <c r="AA29" s="5">
        <v>16</v>
      </c>
      <c r="AB29" s="8">
        <f t="shared" si="15"/>
        <v>1</v>
      </c>
      <c r="AC29" s="6">
        <f t="shared" si="16"/>
        <v>9.1324200913242006E-4</v>
      </c>
      <c r="AD29" s="7">
        <f t="shared" si="17"/>
        <v>1.1800364100258827</v>
      </c>
      <c r="AE29" s="7"/>
      <c r="AF29" s="90"/>
      <c r="AG29" s="536">
        <v>16</v>
      </c>
      <c r="AH29" s="537">
        <f t="shared" si="18"/>
        <v>2</v>
      </c>
      <c r="AI29" s="106">
        <f>AK29/$AK$33</f>
        <v>1.7947734425433184E-4</v>
      </c>
      <c r="AJ29" s="539"/>
      <c r="AK29" s="538">
        <f t="shared" si="19"/>
        <v>6.7978220403973832</v>
      </c>
      <c r="AL29" s="108"/>
      <c r="AM29" s="598">
        <v>16</v>
      </c>
      <c r="AN29" s="537" t="e">
        <f>#REF!+#REF!</f>
        <v>#REF!</v>
      </c>
      <c r="AO29" s="106" t="e">
        <f t="shared" si="20"/>
        <v>#REF!</v>
      </c>
      <c r="AP29" s="599" t="e">
        <f>#REF!+#REF!</f>
        <v>#REF!</v>
      </c>
      <c r="AQ29" s="106"/>
      <c r="AR29" s="598">
        <v>16</v>
      </c>
      <c r="AS29" s="537">
        <f>AH29+'Gillnet Biomass'!W32</f>
        <v>2</v>
      </c>
      <c r="AT29" s="106">
        <f t="shared" si="21"/>
        <v>1.6692874319941642E-4</v>
      </c>
      <c r="AU29" s="599">
        <f>AK29+'Gillnet Biomass'!Y32</f>
        <v>6.7978220403973832</v>
      </c>
      <c r="AV29" s="59"/>
      <c r="AW29" s="59"/>
      <c r="AX29" s="107"/>
      <c r="AY29" s="108"/>
      <c r="AZ29" s="107"/>
      <c r="BA29" s="108"/>
    </row>
    <row r="30" spans="2:63" ht="15" customHeight="1">
      <c r="B30" s="5">
        <v>17</v>
      </c>
      <c r="C30" s="5">
        <f t="shared" si="0"/>
        <v>0</v>
      </c>
      <c r="D30" s="6">
        <f t="shared" si="2"/>
        <v>0</v>
      </c>
      <c r="E30" s="8">
        <f t="shared" si="1"/>
        <v>0</v>
      </c>
      <c r="F30" s="7"/>
      <c r="G30" s="5">
        <v>17</v>
      </c>
      <c r="H30" s="5">
        <f t="shared" si="3"/>
        <v>0</v>
      </c>
      <c r="I30" s="6">
        <f t="shared" si="4"/>
        <v>0</v>
      </c>
      <c r="J30" s="7">
        <f t="shared" si="5"/>
        <v>0</v>
      </c>
      <c r="K30" s="7"/>
      <c r="L30" s="5">
        <v>17</v>
      </c>
      <c r="M30" s="5">
        <f t="shared" si="6"/>
        <v>0</v>
      </c>
      <c r="N30" s="6">
        <f t="shared" si="7"/>
        <v>0</v>
      </c>
      <c r="O30" s="7">
        <f t="shared" si="8"/>
        <v>0</v>
      </c>
      <c r="P30" s="7"/>
      <c r="Q30" s="5">
        <v>17</v>
      </c>
      <c r="R30" s="5">
        <f t="shared" si="9"/>
        <v>0</v>
      </c>
      <c r="S30" s="6">
        <f t="shared" si="10"/>
        <v>0</v>
      </c>
      <c r="T30" s="7">
        <f t="shared" si="11"/>
        <v>0</v>
      </c>
      <c r="U30" s="7"/>
      <c r="V30" s="5">
        <v>17</v>
      </c>
      <c r="W30" s="5">
        <f t="shared" si="12"/>
        <v>0</v>
      </c>
      <c r="X30" s="6">
        <f t="shared" si="13"/>
        <v>0</v>
      </c>
      <c r="Y30" s="7">
        <f t="shared" si="14"/>
        <v>0</v>
      </c>
      <c r="Z30" s="7"/>
      <c r="AA30" s="5">
        <v>17</v>
      </c>
      <c r="AB30" s="8">
        <f t="shared" si="15"/>
        <v>1</v>
      </c>
      <c r="AC30" s="6">
        <f t="shared" si="16"/>
        <v>9.1324200913242006E-4</v>
      </c>
      <c r="AD30" s="7">
        <f t="shared" si="17"/>
        <v>1.1800364100258829</v>
      </c>
      <c r="AE30" s="7"/>
      <c r="AF30" s="90"/>
      <c r="AG30" s="536">
        <v>17</v>
      </c>
      <c r="AH30" s="537">
        <f t="shared" si="18"/>
        <v>1</v>
      </c>
      <c r="AI30" s="106">
        <f>AK30/$AK$33</f>
        <v>3.1155537720207895E-5</v>
      </c>
      <c r="AJ30" s="539"/>
      <c r="AK30" s="538">
        <f t="shared" si="19"/>
        <v>1.1800364100258829</v>
      </c>
      <c r="AL30" s="108"/>
      <c r="AM30" s="598">
        <v>17</v>
      </c>
      <c r="AN30" s="537" t="e">
        <f>#REF!+#REF!</f>
        <v>#REF!</v>
      </c>
      <c r="AO30" s="106" t="e">
        <f t="shared" si="20"/>
        <v>#REF!</v>
      </c>
      <c r="AP30" s="599" t="e">
        <f>#REF!+#REF!</f>
        <v>#REF!</v>
      </c>
      <c r="AQ30" s="106"/>
      <c r="AR30" s="598">
        <v>17</v>
      </c>
      <c r="AS30" s="537">
        <f>AH30+'Gillnet Biomass'!W33</f>
        <v>1</v>
      </c>
      <c r="AT30" s="106">
        <f t="shared" si="21"/>
        <v>2.8977221481316801E-5</v>
      </c>
      <c r="AU30" s="599">
        <f>AK30+'Gillnet Biomass'!Y33</f>
        <v>1.1800364100258829</v>
      </c>
      <c r="AV30" s="59"/>
      <c r="AW30" s="59"/>
      <c r="AX30" s="107"/>
      <c r="AY30" s="108"/>
      <c r="AZ30" s="107"/>
      <c r="BA30" s="108"/>
    </row>
    <row r="31" spans="2:63" ht="15" customHeight="1">
      <c r="B31" s="9">
        <v>18</v>
      </c>
      <c r="C31" s="9">
        <f t="shared" si="0"/>
        <v>0</v>
      </c>
      <c r="D31" s="6">
        <f t="shared" si="2"/>
        <v>0</v>
      </c>
      <c r="E31" s="8">
        <f t="shared" si="1"/>
        <v>0</v>
      </c>
      <c r="F31" s="7"/>
      <c r="G31" s="5">
        <v>18</v>
      </c>
      <c r="H31" s="5">
        <f t="shared" si="3"/>
        <v>0</v>
      </c>
      <c r="I31" s="6">
        <f t="shared" si="4"/>
        <v>0</v>
      </c>
      <c r="J31" s="7">
        <f t="shared" si="5"/>
        <v>0</v>
      </c>
      <c r="K31" s="90"/>
      <c r="L31" s="5">
        <v>18</v>
      </c>
      <c r="M31" s="5">
        <f t="shared" si="6"/>
        <v>0</v>
      </c>
      <c r="N31" s="6">
        <f t="shared" si="7"/>
        <v>0</v>
      </c>
      <c r="O31" s="7">
        <f t="shared" si="8"/>
        <v>0</v>
      </c>
      <c r="P31" s="90"/>
      <c r="Q31" s="5">
        <v>18</v>
      </c>
      <c r="R31" s="5">
        <f t="shared" si="9"/>
        <v>0</v>
      </c>
      <c r="S31" s="6">
        <f t="shared" si="10"/>
        <v>0</v>
      </c>
      <c r="T31" s="7">
        <f t="shared" si="11"/>
        <v>0</v>
      </c>
      <c r="U31" s="90"/>
      <c r="V31" s="5">
        <v>18</v>
      </c>
      <c r="W31" s="5">
        <f t="shared" si="12"/>
        <v>0</v>
      </c>
      <c r="X31" s="6">
        <f t="shared" si="13"/>
        <v>0</v>
      </c>
      <c r="Y31" s="7">
        <f t="shared" si="14"/>
        <v>0</v>
      </c>
      <c r="Z31" s="7"/>
      <c r="AA31" s="5">
        <v>18</v>
      </c>
      <c r="AB31" s="8">
        <f t="shared" si="15"/>
        <v>0</v>
      </c>
      <c r="AC31" s="6">
        <f t="shared" si="16"/>
        <v>0</v>
      </c>
      <c r="AD31" s="7">
        <f t="shared" si="17"/>
        <v>0</v>
      </c>
      <c r="AE31" s="7"/>
      <c r="AF31" s="90"/>
      <c r="AG31" s="536">
        <v>18</v>
      </c>
      <c r="AH31" s="537">
        <f t="shared" si="18"/>
        <v>0</v>
      </c>
      <c r="AI31" s="106">
        <f>AK31/$AK$33</f>
        <v>0</v>
      </c>
      <c r="AJ31" s="539"/>
      <c r="AK31" s="538">
        <f t="shared" si="19"/>
        <v>0</v>
      </c>
      <c r="AL31" s="540"/>
      <c r="AM31" s="598">
        <v>18</v>
      </c>
      <c r="AN31" s="537" t="e">
        <f>#REF!+#REF!</f>
        <v>#REF!</v>
      </c>
      <c r="AO31" s="106" t="e">
        <f t="shared" si="20"/>
        <v>#REF!</v>
      </c>
      <c r="AP31" s="599" t="e">
        <f>#REF!+#REF!</f>
        <v>#REF!</v>
      </c>
      <c r="AQ31" s="106"/>
      <c r="AR31" s="598">
        <v>18</v>
      </c>
      <c r="AS31" s="537">
        <f>AH31+'Gillnet Biomass'!W34</f>
        <v>0</v>
      </c>
      <c r="AT31" s="106">
        <f t="shared" si="21"/>
        <v>0</v>
      </c>
      <c r="AU31" s="599">
        <f>AK31+'Gillnet Biomass'!Y34</f>
        <v>0</v>
      </c>
      <c r="AV31" s="59"/>
      <c r="AW31" s="59"/>
      <c r="AX31" s="107"/>
      <c r="AY31" s="108"/>
      <c r="AZ31" s="107"/>
      <c r="BA31" s="108"/>
    </row>
    <row r="32" spans="2:63" ht="15" customHeight="1">
      <c r="B32" s="9">
        <v>19</v>
      </c>
      <c r="C32" s="9">
        <f t="shared" si="0"/>
        <v>0</v>
      </c>
      <c r="D32" s="6">
        <f t="shared" si="2"/>
        <v>0</v>
      </c>
      <c r="E32" s="8">
        <f>IF(R88=0,0,E59/1.1023/R88*1000)</f>
        <v>0</v>
      </c>
      <c r="F32" s="7"/>
      <c r="G32" s="5">
        <v>19</v>
      </c>
      <c r="H32" s="5">
        <f t="shared" si="3"/>
        <v>0</v>
      </c>
      <c r="I32" s="6">
        <f t="shared" si="4"/>
        <v>0</v>
      </c>
      <c r="J32" s="7">
        <f t="shared" si="5"/>
        <v>0</v>
      </c>
      <c r="K32" s="90"/>
      <c r="L32" s="5">
        <v>19</v>
      </c>
      <c r="M32" s="5">
        <f t="shared" si="6"/>
        <v>0</v>
      </c>
      <c r="N32" s="6">
        <f t="shared" si="7"/>
        <v>0</v>
      </c>
      <c r="O32" s="7">
        <f t="shared" si="8"/>
        <v>0</v>
      </c>
      <c r="P32" s="90"/>
      <c r="Q32" s="5">
        <v>19</v>
      </c>
      <c r="R32" s="5">
        <f t="shared" si="9"/>
        <v>0</v>
      </c>
      <c r="S32" s="6">
        <f t="shared" si="10"/>
        <v>0</v>
      </c>
      <c r="T32" s="7">
        <f t="shared" si="11"/>
        <v>0</v>
      </c>
      <c r="U32" s="90"/>
      <c r="V32" s="5">
        <v>19</v>
      </c>
      <c r="W32" s="5">
        <f t="shared" si="12"/>
        <v>0</v>
      </c>
      <c r="X32" s="6">
        <f t="shared" si="13"/>
        <v>0</v>
      </c>
      <c r="Y32" s="7">
        <f t="shared" si="14"/>
        <v>0</v>
      </c>
      <c r="Z32" s="7"/>
      <c r="AA32" s="5">
        <v>19</v>
      </c>
      <c r="AB32" s="8">
        <f t="shared" si="15"/>
        <v>0</v>
      </c>
      <c r="AC32" s="6">
        <f t="shared" si="16"/>
        <v>0</v>
      </c>
      <c r="AD32" s="7">
        <f t="shared" si="17"/>
        <v>0</v>
      </c>
      <c r="AE32" s="7"/>
      <c r="AF32" s="90"/>
      <c r="AG32" s="536">
        <v>19</v>
      </c>
      <c r="AH32" s="537">
        <f t="shared" si="18"/>
        <v>0</v>
      </c>
      <c r="AI32" s="106">
        <f>AK32/$AK$33</f>
        <v>0</v>
      </c>
      <c r="AJ32" s="539"/>
      <c r="AK32" s="538">
        <f t="shared" si="19"/>
        <v>0</v>
      </c>
      <c r="AL32" s="107"/>
      <c r="AM32" s="598">
        <v>19</v>
      </c>
      <c r="AN32" s="537" t="e">
        <f>#REF!+#REF!</f>
        <v>#REF!</v>
      </c>
      <c r="AO32" s="106" t="e">
        <f t="shared" si="20"/>
        <v>#REF!</v>
      </c>
      <c r="AP32" s="599" t="e">
        <f>#REF!+#REF!</f>
        <v>#REF!</v>
      </c>
      <c r="AQ32" s="541"/>
      <c r="AR32" s="598">
        <v>19</v>
      </c>
      <c r="AS32" s="537">
        <v>0</v>
      </c>
      <c r="AT32" s="106">
        <f t="shared" si="21"/>
        <v>0</v>
      </c>
      <c r="AU32" s="599">
        <v>0</v>
      </c>
      <c r="AV32" s="5"/>
      <c r="AW32" s="12"/>
      <c r="AX32" s="7"/>
      <c r="AY32" s="6"/>
      <c r="AZ32" s="7"/>
      <c r="BA32" s="6"/>
    </row>
    <row r="33" spans="2:53" ht="15" customHeight="1">
      <c r="B33" s="71" t="s">
        <v>16</v>
      </c>
      <c r="C33" s="71">
        <f>SUM(C14:C32)</f>
        <v>872</v>
      </c>
      <c r="D33" s="71">
        <f>SUM(D14:D32)</f>
        <v>0.99999999999999989</v>
      </c>
      <c r="E33" s="168">
        <f>SUM(E14:E32)</f>
        <v>18299.401976763544</v>
      </c>
      <c r="F33" s="7"/>
      <c r="G33" s="68" t="s">
        <v>7</v>
      </c>
      <c r="H33" s="71">
        <f>SUM(H14:H32)</f>
        <v>436</v>
      </c>
      <c r="I33" s="71">
        <f>SUM(I14:I32)</f>
        <v>1</v>
      </c>
      <c r="J33" s="168">
        <f>SUM(J14:J32)</f>
        <v>4630.9704253415666</v>
      </c>
      <c r="K33" s="64"/>
      <c r="L33" s="68" t="s">
        <v>7</v>
      </c>
      <c r="M33" s="71">
        <f>SUM(M14:M31)</f>
        <v>391</v>
      </c>
      <c r="N33" s="70">
        <f>SUM(N14:N31)</f>
        <v>1</v>
      </c>
      <c r="O33" s="69">
        <f>SUM(O14:O31)</f>
        <v>3075.864120433399</v>
      </c>
      <c r="P33" s="64"/>
      <c r="Q33" s="68" t="s">
        <v>7</v>
      </c>
      <c r="R33" s="71">
        <f>SUM(R14:R31)</f>
        <v>486</v>
      </c>
      <c r="S33" s="70">
        <f>SUM(S14:S31)</f>
        <v>1</v>
      </c>
      <c r="T33" s="69">
        <f>SUM(T14:T31)</f>
        <v>5257.2360015508639</v>
      </c>
      <c r="U33" s="64"/>
      <c r="V33" s="68" t="s">
        <v>7</v>
      </c>
      <c r="W33" s="71">
        <f>SUM(W14:W31)</f>
        <v>947</v>
      </c>
      <c r="X33" s="70">
        <f>SUM(X14:X31)</f>
        <v>1</v>
      </c>
      <c r="Y33" s="69">
        <f>SUM(Y14:Y31)</f>
        <v>5320.04299196181</v>
      </c>
      <c r="Z33" s="64"/>
      <c r="AA33" s="68" t="s">
        <v>7</v>
      </c>
      <c r="AB33" s="69">
        <f>SUM(AB14:AB31)</f>
        <v>1095</v>
      </c>
      <c r="AC33" s="70">
        <f>SUM(AC14:AC31)</f>
        <v>1</v>
      </c>
      <c r="AD33" s="69">
        <f>SUM(AD14:AD31)</f>
        <v>1292.1398689783414</v>
      </c>
      <c r="AE33" s="64"/>
      <c r="AF33" s="64"/>
      <c r="AG33" s="542" t="s">
        <v>7</v>
      </c>
      <c r="AH33" s="543">
        <f>SUM(AH14:AH31)</f>
        <v>4227</v>
      </c>
      <c r="AI33" s="544">
        <f>SUM(AI14:AI32)</f>
        <v>1</v>
      </c>
      <c r="AJ33" s="544">
        <f>SUM(AJ14:AJ32)</f>
        <v>0.99999999999999978</v>
      </c>
      <c r="AK33" s="545">
        <f>SUM(AK14:AK31)</f>
        <v>37875.655385029531</v>
      </c>
      <c r="AL33" s="59"/>
      <c r="AM33" s="600" t="s">
        <v>7</v>
      </c>
      <c r="AN33" s="543" t="e">
        <f>SUM(AN14:AN31)</f>
        <v>#REF!</v>
      </c>
      <c r="AO33" s="544" t="e">
        <f>SUM(AO14:AO32)</f>
        <v>#REF!</v>
      </c>
      <c r="AP33" s="601" t="e">
        <f>SUM(AP14:AP31)</f>
        <v>#REF!</v>
      </c>
      <c r="AQ33" s="96"/>
      <c r="AR33" s="600" t="s">
        <v>7</v>
      </c>
      <c r="AS33" s="543">
        <f>SUM(AS14:AS31)</f>
        <v>5168</v>
      </c>
      <c r="AT33" s="544">
        <f>SUM(AT14:AT32)</f>
        <v>0.99999999999999989</v>
      </c>
      <c r="AU33" s="601">
        <f>SUM(AU14:AU31)</f>
        <v>40722.897148255463</v>
      </c>
      <c r="AV33" s="5"/>
      <c r="AW33" s="5"/>
      <c r="AX33" s="7"/>
      <c r="AY33" s="5"/>
      <c r="AZ33" s="5"/>
      <c r="BA33" s="5"/>
    </row>
    <row r="34" spans="2:53" ht="15" customHeight="1" thickBot="1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9"/>
      <c r="AG34" s="546"/>
      <c r="AH34" s="547"/>
      <c r="AI34" s="547"/>
      <c r="AJ34" s="547"/>
      <c r="AK34" s="548"/>
      <c r="AL34" s="59"/>
      <c r="AM34" s="602"/>
      <c r="AN34" s="129"/>
      <c r="AO34" s="129"/>
      <c r="AP34" s="603"/>
      <c r="AQ34" s="96"/>
      <c r="AR34" s="96"/>
      <c r="AS34" s="97"/>
      <c r="AT34" s="96"/>
      <c r="AU34" s="59"/>
      <c r="AV34" s="5"/>
      <c r="AW34" s="5"/>
      <c r="AX34" s="7"/>
      <c r="AY34" s="5"/>
      <c r="AZ34" s="5"/>
      <c r="BA34" s="5"/>
    </row>
    <row r="35" spans="2:53" ht="15" customHeight="1">
      <c r="B35" s="11"/>
      <c r="C35" s="11"/>
      <c r="D35" s="11"/>
      <c r="E35" s="11"/>
      <c r="F35" s="5"/>
      <c r="G35" s="11"/>
      <c r="H35" s="11"/>
      <c r="I35" s="11"/>
      <c r="J35" s="11"/>
      <c r="K35" s="9"/>
      <c r="L35" s="11"/>
      <c r="M35" s="11"/>
      <c r="N35" s="11"/>
      <c r="O35" s="11"/>
      <c r="P35" s="9"/>
      <c r="Q35" s="11"/>
      <c r="R35" s="11"/>
      <c r="S35" s="11"/>
      <c r="T35" s="11"/>
      <c r="U35" s="9"/>
      <c r="V35" s="11"/>
      <c r="W35" s="11"/>
      <c r="X35" s="11"/>
      <c r="Y35" s="11"/>
      <c r="Z35" s="9"/>
      <c r="AA35" s="11"/>
      <c r="AB35" s="11"/>
      <c r="AC35" s="11"/>
      <c r="AD35" s="11"/>
      <c r="AE35" s="9"/>
      <c r="AF35" s="9"/>
      <c r="AG35" s="129"/>
      <c r="AH35" s="129"/>
      <c r="AI35" s="129"/>
      <c r="AJ35" s="129"/>
      <c r="AK35" s="129"/>
      <c r="AL35" s="59"/>
      <c r="AM35" s="129"/>
      <c r="AN35" s="129"/>
      <c r="AO35" s="129"/>
      <c r="AP35" s="129"/>
      <c r="AQ35" s="163"/>
      <c r="AR35" s="163"/>
      <c r="AS35" s="97"/>
      <c r="AT35" s="96"/>
      <c r="AU35" s="59"/>
      <c r="AV35" s="5"/>
      <c r="AW35" s="5"/>
      <c r="AX35" s="7"/>
      <c r="AY35" s="5"/>
      <c r="AZ35" s="5"/>
      <c r="BA35" s="5"/>
    </row>
    <row r="36" spans="2:53" ht="15" customHeight="1" thickBot="1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3"/>
      <c r="AG36" s="549"/>
      <c r="AH36" s="549"/>
      <c r="AI36" s="549"/>
      <c r="AJ36" s="549"/>
      <c r="AK36" s="549"/>
      <c r="AL36" s="59"/>
      <c r="AM36" s="549"/>
      <c r="AN36" s="549"/>
      <c r="AO36" s="549"/>
      <c r="AP36" s="549"/>
      <c r="AQ36" s="550"/>
      <c r="AR36" s="550"/>
      <c r="AS36" s="97"/>
      <c r="AT36" s="140"/>
      <c r="AU36" s="119"/>
      <c r="AV36" s="5"/>
      <c r="AW36" s="5"/>
      <c r="AX36" s="7"/>
      <c r="AY36" s="5"/>
      <c r="AZ36" s="5"/>
      <c r="BA36" s="5"/>
    </row>
    <row r="37" spans="2:53" ht="15" customHeight="1">
      <c r="B37" s="5"/>
      <c r="C37" s="5"/>
      <c r="D37" s="427" t="s">
        <v>32</v>
      </c>
      <c r="E37" s="427"/>
      <c r="F37" s="12"/>
      <c r="G37" s="5"/>
      <c r="H37" s="5"/>
      <c r="I37" s="427" t="s">
        <v>32</v>
      </c>
      <c r="J37" s="427"/>
      <c r="K37" s="24"/>
      <c r="L37" s="5"/>
      <c r="M37" s="5"/>
      <c r="N37" s="427" t="s">
        <v>32</v>
      </c>
      <c r="O37" s="427"/>
      <c r="P37" s="24"/>
      <c r="Q37" s="5"/>
      <c r="R37" s="5"/>
      <c r="S37" s="427" t="s">
        <v>32</v>
      </c>
      <c r="T37" s="427"/>
      <c r="U37" s="24"/>
      <c r="V37" s="5"/>
      <c r="W37" s="5"/>
      <c r="X37" s="427" t="s">
        <v>32</v>
      </c>
      <c r="Y37" s="427"/>
      <c r="Z37" s="24"/>
      <c r="AA37" s="5"/>
      <c r="AB37" s="5"/>
      <c r="AC37" s="427" t="s">
        <v>32</v>
      </c>
      <c r="AD37" s="427"/>
      <c r="AE37" s="24"/>
      <c r="AF37" s="24"/>
      <c r="AG37" s="551"/>
      <c r="AH37" s="552"/>
      <c r="AI37" s="553" t="s">
        <v>32</v>
      </c>
      <c r="AJ37" s="553"/>
      <c r="AK37" s="554"/>
      <c r="AL37" s="59"/>
      <c r="AM37" s="551"/>
      <c r="AN37" s="552"/>
      <c r="AO37" s="553" t="s">
        <v>32</v>
      </c>
      <c r="AP37" s="554"/>
      <c r="AQ37" s="140"/>
      <c r="AR37" s="604"/>
      <c r="AS37" s="605"/>
      <c r="AT37" s="432" t="s">
        <v>32</v>
      </c>
      <c r="AU37" s="606"/>
      <c r="AV37" s="5"/>
      <c r="AW37" s="5"/>
      <c r="AX37" s="7"/>
      <c r="AY37" s="5"/>
      <c r="AZ37" s="5"/>
      <c r="BA37" s="5"/>
    </row>
    <row r="38" spans="2:53" ht="15" customHeight="1">
      <c r="B38" s="21" t="s">
        <v>3</v>
      </c>
      <c r="C38" s="21" t="s">
        <v>31</v>
      </c>
      <c r="D38" s="21" t="s">
        <v>31</v>
      </c>
      <c r="E38" s="21" t="s">
        <v>1</v>
      </c>
      <c r="F38" s="5"/>
      <c r="G38" s="21" t="s">
        <v>3</v>
      </c>
      <c r="H38" s="21" t="s">
        <v>31</v>
      </c>
      <c r="I38" s="21" t="s">
        <v>31</v>
      </c>
      <c r="J38" s="21" t="s">
        <v>1</v>
      </c>
      <c r="K38" s="20"/>
      <c r="L38" s="21" t="s">
        <v>3</v>
      </c>
      <c r="M38" s="21" t="s">
        <v>31</v>
      </c>
      <c r="N38" s="21" t="s">
        <v>31</v>
      </c>
      <c r="O38" s="21" t="s">
        <v>1</v>
      </c>
      <c r="P38" s="20"/>
      <c r="Q38" s="21" t="s">
        <v>3</v>
      </c>
      <c r="R38" s="21" t="s">
        <v>31</v>
      </c>
      <c r="S38" s="21" t="s">
        <v>31</v>
      </c>
      <c r="T38" s="21" t="s">
        <v>1</v>
      </c>
      <c r="U38" s="20"/>
      <c r="V38" s="21" t="s">
        <v>3</v>
      </c>
      <c r="W38" s="21" t="s">
        <v>31</v>
      </c>
      <c r="X38" s="21" t="s">
        <v>31</v>
      </c>
      <c r="Y38" s="21" t="s">
        <v>1</v>
      </c>
      <c r="Z38" s="20"/>
      <c r="AA38" s="21" t="s">
        <v>3</v>
      </c>
      <c r="AB38" s="21" t="s">
        <v>31</v>
      </c>
      <c r="AC38" s="21" t="s">
        <v>31</v>
      </c>
      <c r="AD38" s="21" t="s">
        <v>1</v>
      </c>
      <c r="AE38" s="20"/>
      <c r="AF38" s="20"/>
      <c r="AG38" s="534" t="s">
        <v>3</v>
      </c>
      <c r="AH38" s="61" t="s">
        <v>31</v>
      </c>
      <c r="AI38" s="61" t="s">
        <v>31</v>
      </c>
      <c r="AJ38" s="61"/>
      <c r="AK38" s="535" t="s">
        <v>1</v>
      </c>
      <c r="AL38" s="59"/>
      <c r="AM38" s="534" t="s">
        <v>3</v>
      </c>
      <c r="AN38" s="61" t="s">
        <v>31</v>
      </c>
      <c r="AO38" s="61" t="s">
        <v>31</v>
      </c>
      <c r="AP38" s="535" t="s">
        <v>1</v>
      </c>
      <c r="AQ38" s="96"/>
      <c r="AR38" s="596" t="s">
        <v>3</v>
      </c>
      <c r="AS38" s="61" t="s">
        <v>31</v>
      </c>
      <c r="AT38" s="61" t="s">
        <v>31</v>
      </c>
      <c r="AU38" s="597" t="s">
        <v>1</v>
      </c>
      <c r="AV38" s="5"/>
      <c r="AW38" s="5"/>
      <c r="AX38" s="7"/>
      <c r="AY38" s="5"/>
      <c r="AZ38" s="5"/>
      <c r="BA38" s="5"/>
    </row>
    <row r="39" spans="2:53" ht="15" customHeight="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9"/>
      <c r="AG39" s="536"/>
      <c r="AH39" s="96"/>
      <c r="AI39" s="96"/>
      <c r="AJ39" s="96"/>
      <c r="AK39" s="523"/>
      <c r="AL39" s="107"/>
      <c r="AM39" s="536"/>
      <c r="AN39" s="96"/>
      <c r="AO39" s="96"/>
      <c r="AP39" s="523"/>
      <c r="AQ39" s="106"/>
      <c r="AR39" s="598"/>
      <c r="AS39" s="96"/>
      <c r="AT39" s="96"/>
      <c r="AU39" s="590"/>
      <c r="AV39" s="5"/>
      <c r="AW39" s="5"/>
      <c r="AX39" s="7"/>
      <c r="AY39" s="6"/>
      <c r="AZ39" s="7"/>
      <c r="BA39" s="5"/>
    </row>
    <row r="40" spans="2:53" ht="15" customHeight="1">
      <c r="B40" s="5">
        <v>1</v>
      </c>
      <c r="C40" s="8">
        <f>C14*$R70</f>
        <v>0</v>
      </c>
      <c r="D40" s="6">
        <f>C40/C$59</f>
        <v>0</v>
      </c>
      <c r="E40" s="8">
        <f>D40*D$10</f>
        <v>0</v>
      </c>
      <c r="F40" s="7"/>
      <c r="G40" s="5">
        <v>1</v>
      </c>
      <c r="H40" s="8">
        <f>H14*$R97</f>
        <v>0</v>
      </c>
      <c r="I40" s="6">
        <f>H40/H$59</f>
        <v>0</v>
      </c>
      <c r="J40" s="7">
        <f>I40*I$10</f>
        <v>0</v>
      </c>
      <c r="K40" s="7"/>
      <c r="L40" s="5">
        <v>1</v>
      </c>
      <c r="M40" s="8">
        <f>M14*$R123</f>
        <v>0</v>
      </c>
      <c r="N40" s="6">
        <f>M40/M$59</f>
        <v>0</v>
      </c>
      <c r="O40" s="7">
        <f>N40*N$10</f>
        <v>0</v>
      </c>
      <c r="P40" s="7"/>
      <c r="Q40" s="5">
        <v>1</v>
      </c>
      <c r="R40" s="8">
        <f>R14*$R150</f>
        <v>0</v>
      </c>
      <c r="S40" s="6">
        <f>R40/R$59</f>
        <v>0</v>
      </c>
      <c r="T40" s="7">
        <f>S40*S$10</f>
        <v>0</v>
      </c>
      <c r="U40" s="7"/>
      <c r="V40" s="5">
        <v>1</v>
      </c>
      <c r="W40" s="8">
        <f>W14*R177</f>
        <v>0</v>
      </c>
      <c r="X40" s="6">
        <f>W40/W$59</f>
        <v>0</v>
      </c>
      <c r="Y40" s="7">
        <f>X40*X$10</f>
        <v>0</v>
      </c>
      <c r="Z40" s="7"/>
      <c r="AA40" s="5">
        <v>1</v>
      </c>
      <c r="AB40" s="8">
        <f>AB14*R204</f>
        <v>0</v>
      </c>
      <c r="AC40" s="6">
        <f>AB40/AB$59</f>
        <v>0</v>
      </c>
      <c r="AD40" s="7">
        <f>AC40*AC$10</f>
        <v>0</v>
      </c>
      <c r="AE40" s="7"/>
      <c r="AF40" s="90"/>
      <c r="AG40" s="536">
        <v>1</v>
      </c>
      <c r="AH40" s="537">
        <f>W40+AB40+R40+M40+H40+C40</f>
        <v>0</v>
      </c>
      <c r="AI40" s="106">
        <f>AK40/AK$59</f>
        <v>0</v>
      </c>
      <c r="AJ40" s="106"/>
      <c r="AK40" s="538">
        <f>Y40+AD40+T40+O40+J40+E40</f>
        <v>0</v>
      </c>
      <c r="AL40" s="107"/>
      <c r="AM40" s="536">
        <v>1</v>
      </c>
      <c r="AN40" s="537" t="e">
        <f>AB40+#REF!+#REF!+W40</f>
        <v>#REF!</v>
      </c>
      <c r="AO40" s="106" t="e">
        <f>AP40/AP$59</f>
        <v>#REF!</v>
      </c>
      <c r="AP40" s="537" t="e">
        <f>#REF!+#REF!</f>
        <v>#REF!</v>
      </c>
      <c r="AQ40" s="106"/>
      <c r="AR40" s="598">
        <v>1</v>
      </c>
      <c r="AS40" s="537">
        <f>AH40+'Gillnet Biomass'!W45</f>
        <v>0</v>
      </c>
      <c r="AT40" s="106">
        <f>AU40/AU$59</f>
        <v>0</v>
      </c>
      <c r="AU40" s="599">
        <f>AK40+'Gillnet Biomass'!Y45</f>
        <v>0</v>
      </c>
      <c r="AV40" s="5"/>
      <c r="AW40" s="5"/>
      <c r="AX40" s="7"/>
      <c r="AY40" s="6"/>
      <c r="AZ40" s="7"/>
      <c r="BA40" s="5"/>
    </row>
    <row r="41" spans="2:53" ht="15" customHeight="1">
      <c r="B41" s="5">
        <v>2</v>
      </c>
      <c r="C41" s="8">
        <f t="shared" ref="C41:C58" si="22">C15*$R71</f>
        <v>0</v>
      </c>
      <c r="D41" s="6">
        <f t="shared" ref="D41:D58" si="23">C41/C$59</f>
        <v>0</v>
      </c>
      <c r="E41" s="8">
        <f t="shared" ref="E41:E58" si="24">D41*D$10</f>
        <v>0</v>
      </c>
      <c r="F41" s="7"/>
      <c r="G41" s="5">
        <v>2</v>
      </c>
      <c r="H41" s="8">
        <f t="shared" ref="H41:H58" si="25">H15*$R98</f>
        <v>0</v>
      </c>
      <c r="I41" s="6">
        <f t="shared" ref="I41:I58" si="26">H41/H$59</f>
        <v>0</v>
      </c>
      <c r="J41" s="7">
        <f t="shared" ref="J41:J58" si="27">I41*I$10</f>
        <v>0</v>
      </c>
      <c r="K41" s="7"/>
      <c r="L41" s="5">
        <v>2</v>
      </c>
      <c r="M41" s="8">
        <f t="shared" ref="M41:M58" si="28">M15*$R124</f>
        <v>0</v>
      </c>
      <c r="N41" s="6">
        <f t="shared" ref="N41:N58" si="29">M41/M$59</f>
        <v>0</v>
      </c>
      <c r="O41" s="7">
        <f t="shared" ref="O41:O58" si="30">N41*N$10</f>
        <v>0</v>
      </c>
      <c r="P41" s="7"/>
      <c r="Q41" s="5">
        <v>2</v>
      </c>
      <c r="R41" s="8">
        <f t="shared" ref="R41:R58" si="31">R15*$R151</f>
        <v>0</v>
      </c>
      <c r="S41" s="6">
        <f t="shared" ref="S41:S58" si="32">R41/R$59</f>
        <v>0</v>
      </c>
      <c r="T41" s="7">
        <f t="shared" ref="T41:T58" si="33">S41*S$10</f>
        <v>0</v>
      </c>
      <c r="U41" s="7"/>
      <c r="V41" s="5">
        <v>2</v>
      </c>
      <c r="W41" s="8">
        <f t="shared" ref="W41:W58" si="34">W15*R178</f>
        <v>0</v>
      </c>
      <c r="X41" s="6">
        <f t="shared" ref="X41:X58" si="35">W41/W$59</f>
        <v>0</v>
      </c>
      <c r="Y41" s="7">
        <f t="shared" ref="Y41:Y58" si="36">X41*X$10</f>
        <v>0</v>
      </c>
      <c r="Z41" s="7"/>
      <c r="AA41" s="5">
        <v>2</v>
      </c>
      <c r="AB41" s="8">
        <f t="shared" ref="AB41:AB58" si="37">AB15*R205</f>
        <v>0</v>
      </c>
      <c r="AC41" s="6">
        <f t="shared" ref="AC41:AC58" si="38">AB41/AB$59</f>
        <v>0</v>
      </c>
      <c r="AD41" s="7">
        <f t="shared" ref="AD41:AD58" si="39">AC41*AC$10</f>
        <v>0</v>
      </c>
      <c r="AE41" s="7"/>
      <c r="AF41" s="90"/>
      <c r="AG41" s="536">
        <v>2</v>
      </c>
      <c r="AH41" s="537">
        <f t="shared" ref="AH41:AH58" si="40">W41+AB41+R41+M41+H41+C41</f>
        <v>0</v>
      </c>
      <c r="AI41" s="106">
        <f t="shared" ref="AI41:AI58" si="41">AK41/AK$59</f>
        <v>0</v>
      </c>
      <c r="AJ41" s="106"/>
      <c r="AK41" s="538">
        <f>Y41+AD41+T41+O41+J41+E41</f>
        <v>0</v>
      </c>
      <c r="AL41" s="107"/>
      <c r="AM41" s="536">
        <v>2</v>
      </c>
      <c r="AN41" s="537" t="e">
        <f>AB41+#REF!+#REF!+W41</f>
        <v>#REF!</v>
      </c>
      <c r="AO41" s="106" t="e">
        <f t="shared" ref="AO41:AO58" si="42">AP41/AP$59</f>
        <v>#REF!</v>
      </c>
      <c r="AP41" s="537" t="e">
        <f>#REF!+#REF!</f>
        <v>#REF!</v>
      </c>
      <c r="AQ41" s="106"/>
      <c r="AR41" s="598">
        <v>2</v>
      </c>
      <c r="AS41" s="537">
        <f>AH41+'Gillnet Biomass'!W46</f>
        <v>0</v>
      </c>
      <c r="AT41" s="106">
        <f t="shared" ref="AT41:AT57" si="43">AU41/AU$59</f>
        <v>0</v>
      </c>
      <c r="AU41" s="599">
        <f>AK41+'Gillnet Biomass'!Y46</f>
        <v>0</v>
      </c>
      <c r="AV41" s="5"/>
      <c r="AW41" s="5"/>
      <c r="AX41" s="7"/>
      <c r="AY41" s="6"/>
      <c r="AZ41" s="7"/>
      <c r="BA41" s="5"/>
    </row>
    <row r="42" spans="2:53" ht="15" customHeight="1">
      <c r="B42" s="5">
        <v>3</v>
      </c>
      <c r="C42" s="8">
        <f t="shared" si="22"/>
        <v>0</v>
      </c>
      <c r="D42" s="6">
        <f t="shared" si="23"/>
        <v>0</v>
      </c>
      <c r="E42" s="8">
        <f t="shared" si="24"/>
        <v>0</v>
      </c>
      <c r="F42" s="7"/>
      <c r="G42" s="5">
        <v>3</v>
      </c>
      <c r="H42" s="8">
        <f t="shared" si="25"/>
        <v>223</v>
      </c>
      <c r="I42" s="6">
        <f t="shared" si="26"/>
        <v>1.3452698382056631E-3</v>
      </c>
      <c r="J42" s="7">
        <f t="shared" si="27"/>
        <v>2.6108997019895508</v>
      </c>
      <c r="K42" s="7"/>
      <c r="L42" s="5">
        <v>3</v>
      </c>
      <c r="M42" s="8">
        <f t="shared" si="28"/>
        <v>274</v>
      </c>
      <c r="N42" s="6">
        <f t="shared" si="29"/>
        <v>1.853329906251269E-3</v>
      </c>
      <c r="O42" s="7">
        <f t="shared" si="30"/>
        <v>2.3759689398141268</v>
      </c>
      <c r="P42" s="7"/>
      <c r="Q42" s="5">
        <v>3</v>
      </c>
      <c r="R42" s="8">
        <f t="shared" si="31"/>
        <v>0</v>
      </c>
      <c r="S42" s="6">
        <f t="shared" si="32"/>
        <v>0</v>
      </c>
      <c r="T42" s="7">
        <f t="shared" si="33"/>
        <v>0</v>
      </c>
      <c r="U42" s="7"/>
      <c r="V42" s="5">
        <v>3</v>
      </c>
      <c r="W42" s="8">
        <f t="shared" si="34"/>
        <v>228</v>
      </c>
      <c r="X42" s="6">
        <f t="shared" si="35"/>
        <v>6.5078893887150909E-4</v>
      </c>
      <c r="Y42" s="7">
        <f t="shared" si="36"/>
        <v>1.411886602881739</v>
      </c>
      <c r="Z42" s="7"/>
      <c r="AA42" s="5">
        <v>3</v>
      </c>
      <c r="AB42" s="8">
        <f t="shared" si="37"/>
        <v>1148.9999999999991</v>
      </c>
      <c r="AC42" s="6">
        <f t="shared" si="38"/>
        <v>3.1046250537027161E-3</v>
      </c>
      <c r="AD42" s="7">
        <f t="shared" si="39"/>
        <v>1.4945665008524875</v>
      </c>
      <c r="AE42" s="7"/>
      <c r="AF42" s="90"/>
      <c r="AG42" s="536">
        <v>3</v>
      </c>
      <c r="AH42" s="537">
        <f t="shared" si="40"/>
        <v>1873.9999999999991</v>
      </c>
      <c r="AI42" s="106">
        <f t="shared" si="41"/>
        <v>4.9999187589317112E-4</v>
      </c>
      <c r="AJ42" s="106"/>
      <c r="AK42" s="538">
        <f>Y42+AD42+T42+O42+J42+E42</f>
        <v>7.8933217455379037</v>
      </c>
      <c r="AL42" s="107"/>
      <c r="AM42" s="536">
        <v>3</v>
      </c>
      <c r="AN42" s="537" t="e">
        <f>AB42+#REF!+#REF!+W42</f>
        <v>#REF!</v>
      </c>
      <c r="AO42" s="106" t="e">
        <f t="shared" si="42"/>
        <v>#REF!</v>
      </c>
      <c r="AP42" s="537" t="e">
        <f>#REF!+#REF!</f>
        <v>#REF!</v>
      </c>
      <c r="AQ42" s="106"/>
      <c r="AR42" s="598">
        <v>3</v>
      </c>
      <c r="AS42" s="537">
        <f>AH42+'Gillnet Biomass'!W47</f>
        <v>1873.9999999999991</v>
      </c>
      <c r="AT42" s="106">
        <f t="shared" si="43"/>
        <v>4.6082971337466235E-4</v>
      </c>
      <c r="AU42" s="599">
        <f>AK42+'Gillnet Biomass'!Y47</f>
        <v>7.8933217455379037</v>
      </c>
      <c r="AV42" s="5"/>
      <c r="AW42" s="5"/>
      <c r="AX42" s="7"/>
      <c r="AY42" s="6"/>
      <c r="AZ42" s="7"/>
      <c r="BA42" s="5"/>
    </row>
    <row r="43" spans="2:53" ht="15" customHeight="1">
      <c r="B43" s="5">
        <v>4</v>
      </c>
      <c r="C43" s="8">
        <f t="shared" si="22"/>
        <v>3569</v>
      </c>
      <c r="D43" s="6">
        <f t="shared" si="23"/>
        <v>1.070213053060857E-2</v>
      </c>
      <c r="E43" s="8">
        <f t="shared" si="24"/>
        <v>82.559445552273687</v>
      </c>
      <c r="F43" s="7"/>
      <c r="G43" s="5">
        <v>4</v>
      </c>
      <c r="H43" s="8">
        <f t="shared" si="25"/>
        <v>2690.0000000000009</v>
      </c>
      <c r="I43" s="6">
        <f t="shared" si="26"/>
        <v>1.6227694460866526E-2</v>
      </c>
      <c r="J43" s="7">
        <f t="shared" si="27"/>
        <v>31.494709409649754</v>
      </c>
      <c r="K43" s="7"/>
      <c r="L43" s="5">
        <v>4</v>
      </c>
      <c r="M43" s="8">
        <f t="shared" si="28"/>
        <v>1114</v>
      </c>
      <c r="N43" s="6">
        <f t="shared" si="29"/>
        <v>7.5350712246858159E-3</v>
      </c>
      <c r="O43" s="7">
        <f t="shared" si="30"/>
        <v>9.6599613100472155</v>
      </c>
      <c r="P43" s="7"/>
      <c r="Q43" s="5">
        <v>4</v>
      </c>
      <c r="R43" s="8">
        <f t="shared" si="31"/>
        <v>1896</v>
      </c>
      <c r="S43" s="6">
        <f t="shared" si="32"/>
        <v>1.0281438099886124E-2</v>
      </c>
      <c r="T43" s="7">
        <f t="shared" si="33"/>
        <v>22.6078542378396</v>
      </c>
      <c r="U43" s="7"/>
      <c r="V43" s="5">
        <v>4</v>
      </c>
      <c r="W43" s="8">
        <f t="shared" si="34"/>
        <v>9854.0000000000109</v>
      </c>
      <c r="X43" s="6">
        <f t="shared" si="35"/>
        <v>2.8126641244034467E-2</v>
      </c>
      <c r="Y43" s="7">
        <f t="shared" si="36"/>
        <v>61.020748178932777</v>
      </c>
      <c r="Z43" s="7"/>
      <c r="AA43" s="5">
        <v>4</v>
      </c>
      <c r="AB43" s="8">
        <f t="shared" si="37"/>
        <v>28321.999999999982</v>
      </c>
      <c r="AC43" s="6">
        <f t="shared" si="38"/>
        <v>7.652671085375834E-2</v>
      </c>
      <c r="AD43" s="7">
        <f t="shared" si="39"/>
        <v>36.839958604999261</v>
      </c>
      <c r="AE43" s="7"/>
      <c r="AF43" s="90"/>
      <c r="AG43" s="536">
        <v>4</v>
      </c>
      <c r="AH43" s="537">
        <f t="shared" si="40"/>
        <v>47444.999999999993</v>
      </c>
      <c r="AI43" s="106">
        <f t="shared" si="41"/>
        <v>1.5467424085396265E-2</v>
      </c>
      <c r="AJ43" s="106"/>
      <c r="AK43" s="538">
        <f>Y43+AD43+T43+O43+J43+E43</f>
        <v>244.1826772937423</v>
      </c>
      <c r="AL43" s="107"/>
      <c r="AM43" s="536">
        <v>4</v>
      </c>
      <c r="AN43" s="537" t="e">
        <f>AB43+#REF!+#REF!+W43</f>
        <v>#REF!</v>
      </c>
      <c r="AO43" s="106" t="e">
        <f t="shared" si="42"/>
        <v>#REF!</v>
      </c>
      <c r="AP43" s="537" t="e">
        <f>#REF!+#REF!</f>
        <v>#REF!</v>
      </c>
      <c r="AQ43" s="106"/>
      <c r="AR43" s="598">
        <v>4</v>
      </c>
      <c r="AS43" s="537">
        <f>AH43+'Gillnet Biomass'!W48</f>
        <v>47622.999999999993</v>
      </c>
      <c r="AT43" s="106">
        <f t="shared" si="43"/>
        <v>1.427085884929067E-2</v>
      </c>
      <c r="AU43" s="599">
        <f>AK43+'Gillnet Biomass'!Y48</f>
        <v>244.43840580007523</v>
      </c>
      <c r="AV43" s="5"/>
      <c r="AW43" s="5"/>
      <c r="AX43" s="7"/>
      <c r="AY43" s="6"/>
      <c r="AZ43" s="7"/>
      <c r="BA43" s="5"/>
    </row>
    <row r="44" spans="2:53" ht="15" customHeight="1">
      <c r="B44" s="5">
        <v>5</v>
      </c>
      <c r="C44" s="8">
        <f t="shared" si="22"/>
        <v>6398.0000000000036</v>
      </c>
      <c r="D44" s="6">
        <f t="shared" si="23"/>
        <v>1.9185270701830671E-2</v>
      </c>
      <c r="E44" s="8">
        <f t="shared" si="24"/>
        <v>148.00093377513235</v>
      </c>
      <c r="F44" s="7"/>
      <c r="G44" s="5">
        <v>5</v>
      </c>
      <c r="H44" s="8">
        <f t="shared" si="25"/>
        <v>5588</v>
      </c>
      <c r="I44" s="6">
        <f t="shared" si="26"/>
        <v>3.3710169757368819E-2</v>
      </c>
      <c r="J44" s="7">
        <f t="shared" si="27"/>
        <v>65.424697465101403</v>
      </c>
      <c r="K44" s="7"/>
      <c r="L44" s="5">
        <v>5</v>
      </c>
      <c r="M44" s="8">
        <f t="shared" si="28"/>
        <v>2716.0000000000018</v>
      </c>
      <c r="N44" s="6">
        <f t="shared" si="29"/>
        <v>1.8370963596271717E-2</v>
      </c>
      <c r="O44" s="7">
        <f t="shared" si="30"/>
        <v>23.551575330420341</v>
      </c>
      <c r="P44" s="7"/>
      <c r="Q44" s="5">
        <v>5</v>
      </c>
      <c r="R44" s="8">
        <f t="shared" si="31"/>
        <v>3603.9999999999968</v>
      </c>
      <c r="S44" s="6">
        <f t="shared" si="32"/>
        <v>1.954340870885525E-2</v>
      </c>
      <c r="T44" s="7">
        <f t="shared" si="33"/>
        <v>42.97400140990181</v>
      </c>
      <c r="U44" s="7"/>
      <c r="V44" s="5">
        <v>5</v>
      </c>
      <c r="W44" s="8">
        <f t="shared" si="34"/>
        <v>5103.9999999999991</v>
      </c>
      <c r="X44" s="6">
        <f t="shared" si="35"/>
        <v>1.4568538350877992E-2</v>
      </c>
      <c r="Y44" s="7">
        <f t="shared" si="36"/>
        <v>31.606443952229803</v>
      </c>
      <c r="Z44" s="7"/>
      <c r="AA44" s="5">
        <v>5</v>
      </c>
      <c r="AB44" s="8">
        <f t="shared" si="37"/>
        <v>7029</v>
      </c>
      <c r="AC44" s="6">
        <f t="shared" si="38"/>
        <v>1.8992523500849789E-2</v>
      </c>
      <c r="AD44" s="7">
        <f t="shared" si="39"/>
        <v>9.1430008133090883</v>
      </c>
      <c r="AE44" s="7"/>
      <c r="AF44" s="90"/>
      <c r="AG44" s="536">
        <v>5</v>
      </c>
      <c r="AH44" s="537">
        <f>W44+AB44+R44+M44+H44+C44</f>
        <v>30439.000000000004</v>
      </c>
      <c r="AI44" s="106">
        <f t="shared" si="41"/>
        <v>2.0314352580056556E-2</v>
      </c>
      <c r="AJ44" s="106"/>
      <c r="AK44" s="538">
        <f>Y44+AD44+T44+O44+J44+E44</f>
        <v>320.70065274609482</v>
      </c>
      <c r="AL44" s="107"/>
      <c r="AM44" s="536">
        <v>5</v>
      </c>
      <c r="AN44" s="537" t="e">
        <f>AB44+#REF!+#REF!+W44</f>
        <v>#REF!</v>
      </c>
      <c r="AO44" s="106" t="e">
        <f t="shared" si="42"/>
        <v>#REF!</v>
      </c>
      <c r="AP44" s="537" t="e">
        <f>#REF!+#REF!</f>
        <v>#REF!</v>
      </c>
      <c r="AQ44" s="104"/>
      <c r="AR44" s="598">
        <v>5</v>
      </c>
      <c r="AS44" s="537">
        <f>AH44+'Gillnet Biomass'!W49</f>
        <v>31570.000000000004</v>
      </c>
      <c r="AT44" s="106">
        <f t="shared" si="43"/>
        <v>1.9042762683613611E-2</v>
      </c>
      <c r="AU44" s="599">
        <f>AK44+'Gillnet Biomass'!Y49</f>
        <v>326.17396062627574</v>
      </c>
      <c r="AV44" s="112"/>
      <c r="AW44" s="112"/>
      <c r="AX44" s="112"/>
      <c r="AY44" s="112"/>
      <c r="AZ44" s="7"/>
      <c r="BA44" s="5"/>
    </row>
    <row r="45" spans="2:53" ht="15" customHeight="1">
      <c r="B45" s="5">
        <v>6</v>
      </c>
      <c r="C45" s="8">
        <f t="shared" si="22"/>
        <v>27392.000000000018</v>
      </c>
      <c r="D45" s="6">
        <f t="shared" si="23"/>
        <v>8.213862692474927E-2</v>
      </c>
      <c r="E45" s="8">
        <f t="shared" si="24"/>
        <v>633.64200968559328</v>
      </c>
      <c r="F45" s="7"/>
      <c r="G45" s="5">
        <v>6</v>
      </c>
      <c r="H45" s="8">
        <f t="shared" si="25"/>
        <v>17260</v>
      </c>
      <c r="I45" s="6">
        <f t="shared" si="26"/>
        <v>0.10412267895708406</v>
      </c>
      <c r="J45" s="7">
        <f t="shared" si="27"/>
        <v>202.08129531990875</v>
      </c>
      <c r="K45" s="7"/>
      <c r="L45" s="5">
        <v>6</v>
      </c>
      <c r="M45" s="8">
        <f t="shared" si="28"/>
        <v>11366.999999999993</v>
      </c>
      <c r="N45" s="6">
        <f t="shared" si="29"/>
        <v>7.6886135198387454E-2</v>
      </c>
      <c r="O45" s="7">
        <f t="shared" si="30"/>
        <v>98.568025324332709</v>
      </c>
      <c r="P45" s="7"/>
      <c r="Q45" s="5">
        <v>6</v>
      </c>
      <c r="R45" s="8">
        <f t="shared" si="31"/>
        <v>9749.9999999999982</v>
      </c>
      <c r="S45" s="6">
        <f t="shared" si="32"/>
        <v>5.287131934276882E-2</v>
      </c>
      <c r="T45" s="7">
        <f t="shared" si="33"/>
        <v>116.25874410281436</v>
      </c>
      <c r="U45" s="7"/>
      <c r="V45" s="5">
        <v>6</v>
      </c>
      <c r="W45" s="8">
        <f t="shared" si="34"/>
        <v>18757</v>
      </c>
      <c r="X45" s="6">
        <f t="shared" si="35"/>
        <v>5.353880757198639E-2</v>
      </c>
      <c r="Y45" s="7">
        <f t="shared" si="36"/>
        <v>116.15244302742447</v>
      </c>
      <c r="Z45" s="7"/>
      <c r="AA45" s="5">
        <v>6</v>
      </c>
      <c r="AB45" s="8">
        <f t="shared" si="37"/>
        <v>14826.000000000024</v>
      </c>
      <c r="AC45" s="6">
        <f t="shared" si="38"/>
        <v>4.0060201084592323E-2</v>
      </c>
      <c r="AD45" s="7">
        <f t="shared" si="39"/>
        <v>19.284980802122742</v>
      </c>
      <c r="AE45" s="7"/>
      <c r="AF45" s="90"/>
      <c r="AG45" s="536">
        <v>6</v>
      </c>
      <c r="AH45" s="537">
        <f t="shared" si="40"/>
        <v>99352.000000000029</v>
      </c>
      <c r="AI45" s="106">
        <f t="shared" si="41"/>
        <v>7.5124786896869966E-2</v>
      </c>
      <c r="AJ45" s="106"/>
      <c r="AK45" s="538">
        <f>Y45+AD45+T45+O45+J45+E45</f>
        <v>1185.9874982621964</v>
      </c>
      <c r="AL45" s="107"/>
      <c r="AM45" s="536">
        <v>6</v>
      </c>
      <c r="AN45" s="537" t="e">
        <f>AB45+#REF!+#REF!+W45</f>
        <v>#REF!</v>
      </c>
      <c r="AO45" s="106" t="e">
        <f t="shared" si="42"/>
        <v>#REF!</v>
      </c>
      <c r="AP45" s="537" t="e">
        <f>#REF!+#REF!</f>
        <v>#REF!</v>
      </c>
      <c r="AQ45" s="106"/>
      <c r="AR45" s="598">
        <v>6</v>
      </c>
      <c r="AS45" s="537">
        <f>AH45+'Gillnet Biomass'!W50</f>
        <v>110736.00000000003</v>
      </c>
      <c r="AT45" s="106">
        <f t="shared" si="43"/>
        <v>7.1537308966247645E-2</v>
      </c>
      <c r="AU45" s="599">
        <f>AK45+'Gillnet Biomass'!Y50</f>
        <v>1225.3267966283727</v>
      </c>
      <c r="AV45" s="5"/>
      <c r="AW45" s="5"/>
      <c r="AX45" s="7"/>
      <c r="AY45" s="6"/>
      <c r="AZ45" s="7"/>
      <c r="BA45" s="5"/>
    </row>
    <row r="46" spans="2:53" ht="15" customHeight="1">
      <c r="B46" s="5">
        <v>7</v>
      </c>
      <c r="C46" s="8">
        <f t="shared" si="22"/>
        <v>56436</v>
      </c>
      <c r="D46" s="6">
        <f t="shared" si="23"/>
        <v>0.1692309998950477</v>
      </c>
      <c r="E46" s="8">
        <f t="shared" si="24"/>
        <v>1305.4987024903664</v>
      </c>
      <c r="F46" s="7"/>
      <c r="G46" s="5">
        <v>7</v>
      </c>
      <c r="H46" s="8">
        <f t="shared" si="25"/>
        <v>36425.000000000007</v>
      </c>
      <c r="I46" s="6">
        <f t="shared" si="26"/>
        <v>0.21973746124054391</v>
      </c>
      <c r="J46" s="7">
        <f t="shared" si="27"/>
        <v>426.46646477564764</v>
      </c>
      <c r="K46" s="7"/>
      <c r="L46" s="5">
        <v>7</v>
      </c>
      <c r="M46" s="8">
        <f t="shared" si="28"/>
        <v>28048.999999999967</v>
      </c>
      <c r="N46" s="6">
        <f t="shared" si="29"/>
        <v>0.18972281219139336</v>
      </c>
      <c r="O46" s="7">
        <f t="shared" si="30"/>
        <v>243.2246452293663</v>
      </c>
      <c r="P46" s="7"/>
      <c r="Q46" s="5">
        <v>7</v>
      </c>
      <c r="R46" s="8">
        <f t="shared" si="31"/>
        <v>21927.000000000004</v>
      </c>
      <c r="S46" s="6">
        <f t="shared" si="32"/>
        <v>0.11890353017732229</v>
      </c>
      <c r="T46" s="7">
        <f t="shared" si="33"/>
        <v>261.45697250691398</v>
      </c>
      <c r="U46" s="7"/>
      <c r="V46" s="5">
        <v>7</v>
      </c>
      <c r="W46" s="8">
        <f t="shared" si="34"/>
        <v>46781.999999999985</v>
      </c>
      <c r="X46" s="6">
        <f t="shared" si="35"/>
        <v>0.13353161464160934</v>
      </c>
      <c r="Y46" s="7">
        <f t="shared" si="36"/>
        <v>289.69683796497145</v>
      </c>
      <c r="Z46" s="7"/>
      <c r="AA46" s="5">
        <v>7</v>
      </c>
      <c r="AB46" s="8">
        <f t="shared" si="37"/>
        <v>31205.999999999956</v>
      </c>
      <c r="AC46" s="6">
        <f t="shared" si="38"/>
        <v>8.431934675878755E-2</v>
      </c>
      <c r="AD46" s="7">
        <f t="shared" si="39"/>
        <v>40.591333529680327</v>
      </c>
      <c r="AE46" s="7"/>
      <c r="AF46" s="90"/>
      <c r="AG46" s="536">
        <v>7</v>
      </c>
      <c r="AH46" s="537">
        <f>W46+AB46+R46+M46+H46+C46</f>
        <v>220824.99999999991</v>
      </c>
      <c r="AI46" s="106">
        <f t="shared" si="41"/>
        <v>0.16259905089010168</v>
      </c>
      <c r="AJ46" s="106"/>
      <c r="AK46" s="538">
        <f>Y46+AD46+T46+O46+J46+E46</f>
        <v>2566.9349564969461</v>
      </c>
      <c r="AL46" s="107"/>
      <c r="AM46" s="536">
        <v>7</v>
      </c>
      <c r="AN46" s="537" t="e">
        <f>AB46+#REF!+#REF!+W46</f>
        <v>#REF!</v>
      </c>
      <c r="AO46" s="106" t="e">
        <f t="shared" si="42"/>
        <v>#REF!</v>
      </c>
      <c r="AP46" s="537" t="e">
        <f>#REF!+#REF!</f>
        <v>#REF!</v>
      </c>
      <c r="AQ46" s="106"/>
      <c r="AR46" s="598">
        <v>7</v>
      </c>
      <c r="AS46" s="537">
        <f>AH46+'Gillnet Biomass'!W51</f>
        <v>264837.99999999988</v>
      </c>
      <c r="AT46" s="106">
        <f t="shared" si="43"/>
        <v>0.15833249699059568</v>
      </c>
      <c r="AU46" s="599">
        <f>AK46+'Gillnet Biomass'!Y51</f>
        <v>2711.998174703418</v>
      </c>
      <c r="AV46" s="5"/>
      <c r="AW46" s="5"/>
      <c r="AX46" s="7"/>
      <c r="AY46" s="6"/>
      <c r="AZ46" s="7"/>
      <c r="BA46" s="5"/>
    </row>
    <row r="47" spans="2:53" ht="15" customHeight="1">
      <c r="B47" s="5">
        <v>8</v>
      </c>
      <c r="C47" s="8">
        <f t="shared" si="22"/>
        <v>73919.000000000058</v>
      </c>
      <c r="D47" s="6">
        <f t="shared" si="23"/>
        <v>0.22165614645336382</v>
      </c>
      <c r="E47" s="8">
        <f t="shared" si="24"/>
        <v>1709.9220105851846</v>
      </c>
      <c r="F47" s="7"/>
      <c r="G47" s="5">
        <v>8</v>
      </c>
      <c r="H47" s="8">
        <f t="shared" si="25"/>
        <v>32790.000000000015</v>
      </c>
      <c r="I47" s="6">
        <f t="shared" si="26"/>
        <v>0.1978089596177745</v>
      </c>
      <c r="J47" s="7">
        <f t="shared" si="27"/>
        <v>383.90762882617673</v>
      </c>
      <c r="K47" s="7"/>
      <c r="L47" s="5">
        <v>8</v>
      </c>
      <c r="M47" s="8">
        <f t="shared" si="28"/>
        <v>30572.999999999989</v>
      </c>
      <c r="N47" s="6">
        <f t="shared" si="29"/>
        <v>0.20679509205773733</v>
      </c>
      <c r="O47" s="7">
        <f t="shared" si="30"/>
        <v>265.11130801801926</v>
      </c>
      <c r="P47" s="7"/>
      <c r="Q47" s="5">
        <v>8</v>
      </c>
      <c r="R47" s="8">
        <f t="shared" si="31"/>
        <v>36300.999999999993</v>
      </c>
      <c r="S47" s="6">
        <f t="shared" si="32"/>
        <v>0.19684941163711292</v>
      </c>
      <c r="T47" s="7">
        <f t="shared" si="33"/>
        <v>432.85217124884764</v>
      </c>
      <c r="U47" s="7"/>
      <c r="V47" s="5">
        <v>8</v>
      </c>
      <c r="W47" s="8">
        <f t="shared" si="34"/>
        <v>70216.000000000073</v>
      </c>
      <c r="X47" s="6">
        <f t="shared" si="35"/>
        <v>0.2004201584728155</v>
      </c>
      <c r="Y47" s="7">
        <f t="shared" si="36"/>
        <v>434.81153380677324</v>
      </c>
      <c r="Z47" s="7"/>
      <c r="AA47" s="5">
        <v>8</v>
      </c>
      <c r="AB47" s="8">
        <f t="shared" si="37"/>
        <v>67710</v>
      </c>
      <c r="AC47" s="6">
        <f t="shared" si="38"/>
        <v>0.1829540142612803</v>
      </c>
      <c r="AD47" s="7">
        <f t="shared" si="39"/>
        <v>88.074062465380337</v>
      </c>
      <c r="AE47" s="7"/>
      <c r="AF47" s="90"/>
      <c r="AG47" s="536">
        <v>8</v>
      </c>
      <c r="AH47" s="537">
        <f t="shared" si="40"/>
        <v>311509.00000000012</v>
      </c>
      <c r="AI47" s="106">
        <f t="shared" si="41"/>
        <v>0.20996387605865507</v>
      </c>
      <c r="AJ47" s="106"/>
      <c r="AK47" s="538">
        <f>Y47+AD47+T47+O47+J47+E47</f>
        <v>3314.6787149503816</v>
      </c>
      <c r="AL47" s="107"/>
      <c r="AM47" s="536">
        <v>8</v>
      </c>
      <c r="AN47" s="537" t="e">
        <f>AB47+#REF!+#REF!+W47</f>
        <v>#REF!</v>
      </c>
      <c r="AO47" s="106" t="e">
        <f t="shared" si="42"/>
        <v>#REF!</v>
      </c>
      <c r="AP47" s="537" t="e">
        <f>#REF!+#REF!</f>
        <v>#REF!</v>
      </c>
      <c r="AQ47" s="106"/>
      <c r="AR47" s="598">
        <v>8</v>
      </c>
      <c r="AS47" s="537">
        <f>AH47+'Gillnet Biomass'!W52</f>
        <v>398940.00000000012</v>
      </c>
      <c r="AT47" s="106">
        <f t="shared" si="43"/>
        <v>0.21102344021281813</v>
      </c>
      <c r="AU47" s="599">
        <f>AK47+'Gillnet Biomass'!Y52</f>
        <v>3614.5149956852551</v>
      </c>
      <c r="AV47" s="5"/>
      <c r="AW47" s="5"/>
      <c r="AX47" s="7"/>
      <c r="AY47" s="6"/>
      <c r="AZ47" s="7"/>
      <c r="BA47" s="5"/>
    </row>
    <row r="48" spans="2:53" ht="15" customHeight="1">
      <c r="B48" s="5">
        <v>9</v>
      </c>
      <c r="C48" s="8">
        <f t="shared" si="22"/>
        <v>62192.000000000007</v>
      </c>
      <c r="D48" s="6">
        <f t="shared" si="23"/>
        <v>0.18649114652832957</v>
      </c>
      <c r="E48" s="8">
        <f t="shared" si="24"/>
        <v>1438.648651663493</v>
      </c>
      <c r="F48" s="7"/>
      <c r="G48" s="5">
        <v>9</v>
      </c>
      <c r="H48" s="8">
        <f t="shared" si="25"/>
        <v>31903.999999999996</v>
      </c>
      <c r="I48" s="6">
        <f t="shared" si="26"/>
        <v>0.19246407586597969</v>
      </c>
      <c r="J48" s="7">
        <f t="shared" si="27"/>
        <v>373.53427844069336</v>
      </c>
      <c r="K48" s="7"/>
      <c r="L48" s="5">
        <v>9</v>
      </c>
      <c r="M48" s="8">
        <f t="shared" si="28"/>
        <v>32962.000000000007</v>
      </c>
      <c r="N48" s="6">
        <f t="shared" si="29"/>
        <v>0.2229542349264757</v>
      </c>
      <c r="O48" s="7">
        <f t="shared" si="30"/>
        <v>285.82732917574185</v>
      </c>
      <c r="P48" s="7"/>
      <c r="Q48" s="5">
        <v>9</v>
      </c>
      <c r="R48" s="8">
        <f t="shared" si="31"/>
        <v>45281.999999999949</v>
      </c>
      <c r="S48" s="6">
        <f t="shared" si="32"/>
        <v>0.24555067512607748</v>
      </c>
      <c r="T48" s="7">
        <f t="shared" si="33"/>
        <v>539.94137953473182</v>
      </c>
      <c r="U48" s="7"/>
      <c r="V48" s="5">
        <v>9</v>
      </c>
      <c r="W48" s="8">
        <f t="shared" si="34"/>
        <v>67391.999999999985</v>
      </c>
      <c r="X48" s="6">
        <f t="shared" si="35"/>
        <v>0.19235950951065234</v>
      </c>
      <c r="Y48" s="7">
        <f t="shared" si="36"/>
        <v>417.32395588336027</v>
      </c>
      <c r="Z48" s="7"/>
      <c r="AA48" s="5">
        <v>9</v>
      </c>
      <c r="AB48" s="8">
        <f t="shared" si="37"/>
        <v>60941.000000000073</v>
      </c>
      <c r="AC48" s="6">
        <f t="shared" si="38"/>
        <v>0.16466401688224333</v>
      </c>
      <c r="AD48" s="7">
        <f t="shared" si="39"/>
        <v>79.269257727111935</v>
      </c>
      <c r="AE48" s="7"/>
      <c r="AF48" s="90"/>
      <c r="AG48" s="536">
        <v>9</v>
      </c>
      <c r="AH48" s="537">
        <f t="shared" si="40"/>
        <v>300673</v>
      </c>
      <c r="AI48" s="106">
        <f t="shared" si="41"/>
        <v>0.19855353821365387</v>
      </c>
      <c r="AJ48" s="106"/>
      <c r="AK48" s="538">
        <f>Y48+AD48+T48+O48+J48+E48</f>
        <v>3134.5448524251324</v>
      </c>
      <c r="AL48" s="107"/>
      <c r="AM48" s="536">
        <v>9</v>
      </c>
      <c r="AN48" s="537" t="e">
        <f>AB48+#REF!+#REF!+W48</f>
        <v>#REF!</v>
      </c>
      <c r="AO48" s="106" t="e">
        <f t="shared" si="42"/>
        <v>#REF!</v>
      </c>
      <c r="AP48" s="537" t="e">
        <f>#REF!+#REF!</f>
        <v>#REF!</v>
      </c>
      <c r="AQ48" s="106"/>
      <c r="AR48" s="598">
        <v>9</v>
      </c>
      <c r="AS48" s="537">
        <f>AH48+'Gillnet Biomass'!W53</f>
        <v>390848</v>
      </c>
      <c r="AT48" s="106">
        <f t="shared" si="43"/>
        <v>0.20144384041471244</v>
      </c>
      <c r="AU48" s="599">
        <f>AK48+'Gillnet Biomass'!Y53</f>
        <v>3450.4308205434022</v>
      </c>
      <c r="AV48" s="5"/>
      <c r="AW48" s="5"/>
      <c r="AX48" s="7"/>
      <c r="AY48" s="6"/>
      <c r="AZ48" s="7"/>
      <c r="BA48" s="5"/>
    </row>
    <row r="49" spans="1:56" ht="15" customHeight="1">
      <c r="B49" s="5">
        <v>10</v>
      </c>
      <c r="C49" s="8">
        <f t="shared" si="22"/>
        <v>56361.000000000029</v>
      </c>
      <c r="D49" s="6">
        <f t="shared" si="23"/>
        <v>0.16900610222348833</v>
      </c>
      <c r="E49" s="8">
        <f t="shared" si="24"/>
        <v>1303.763774382656</v>
      </c>
      <c r="F49" s="7"/>
      <c r="G49" s="5">
        <v>10</v>
      </c>
      <c r="H49" s="8">
        <f t="shared" si="25"/>
        <v>21569</v>
      </c>
      <c r="I49" s="6">
        <f t="shared" si="26"/>
        <v>0.13011715309532712</v>
      </c>
      <c r="J49" s="7">
        <f t="shared" si="27"/>
        <v>252.53137072741086</v>
      </c>
      <c r="K49" s="7"/>
      <c r="L49" s="5">
        <v>10</v>
      </c>
      <c r="M49" s="8">
        <f t="shared" si="28"/>
        <v>20590.999999999982</v>
      </c>
      <c r="N49" s="6">
        <f t="shared" si="29"/>
        <v>0.13927706605700674</v>
      </c>
      <c r="O49" s="7">
        <f t="shared" si="30"/>
        <v>178.55319868508263</v>
      </c>
      <c r="P49" s="7"/>
      <c r="Q49" s="5">
        <v>10</v>
      </c>
      <c r="R49" s="8">
        <f t="shared" si="31"/>
        <v>39560.000000000022</v>
      </c>
      <c r="S49" s="6">
        <f t="shared" si="32"/>
        <v>0.21452198904614728</v>
      </c>
      <c r="T49" s="7">
        <f t="shared" si="33"/>
        <v>471.71240171357329</v>
      </c>
      <c r="U49" s="7"/>
      <c r="V49" s="5">
        <v>10</v>
      </c>
      <c r="W49" s="8">
        <f t="shared" si="34"/>
        <v>68279.999999999971</v>
      </c>
      <c r="X49" s="6">
        <f t="shared" si="35"/>
        <v>0.19489416116730976</v>
      </c>
      <c r="Y49" s="7">
        <f t="shared" si="36"/>
        <v>422.82288265247854</v>
      </c>
      <c r="Z49" s="7"/>
      <c r="AA49" s="5">
        <v>10</v>
      </c>
      <c r="AB49" s="8">
        <f t="shared" si="37"/>
        <v>72222.999999999927</v>
      </c>
      <c r="AC49" s="6">
        <f t="shared" si="38"/>
        <v>0.19514824652182003</v>
      </c>
      <c r="AD49" s="7">
        <f t="shared" si="39"/>
        <v>93.944365875604163</v>
      </c>
      <c r="AE49" s="7"/>
      <c r="AF49" s="90"/>
      <c r="AG49" s="536">
        <v>10</v>
      </c>
      <c r="AH49" s="537">
        <f t="shared" si="40"/>
        <v>278583.99999999988</v>
      </c>
      <c r="AI49" s="106">
        <f t="shared" si="41"/>
        <v>0.17250555802828965</v>
      </c>
      <c r="AJ49" s="106"/>
      <c r="AK49" s="538">
        <f>Y49+AD49+T49+O49+J49+E49</f>
        <v>2723.3279940368056</v>
      </c>
      <c r="AL49" s="107"/>
      <c r="AM49" s="536">
        <v>10</v>
      </c>
      <c r="AN49" s="537" t="e">
        <f>AB49+#REF!+#REF!+W49</f>
        <v>#REF!</v>
      </c>
      <c r="AO49" s="106" t="e">
        <f t="shared" si="42"/>
        <v>#REF!</v>
      </c>
      <c r="AP49" s="537" t="e">
        <f>#REF!+#REF!</f>
        <v>#REF!</v>
      </c>
      <c r="AQ49" s="555"/>
      <c r="AR49" s="598">
        <v>10</v>
      </c>
      <c r="AS49" s="537">
        <f>AH49+'Gillnet Biomass'!W54</f>
        <v>362445.99999999988</v>
      </c>
      <c r="AT49" s="106">
        <f t="shared" si="43"/>
        <v>0.17573178677624013</v>
      </c>
      <c r="AU49" s="599">
        <f>AK49+'Gillnet Biomass'!Y54</f>
        <v>3010.0219097968293</v>
      </c>
      <c r="AV49" s="5"/>
      <c r="AW49" s="5"/>
      <c r="AX49" s="7"/>
      <c r="AY49" s="6"/>
      <c r="AZ49" s="7"/>
      <c r="BA49" s="5"/>
    </row>
    <row r="50" spans="1:56" ht="15" customHeight="1">
      <c r="B50" s="5">
        <v>11</v>
      </c>
      <c r="C50" s="8">
        <f t="shared" si="22"/>
        <v>29050.000000000007</v>
      </c>
      <c r="D50" s="6">
        <f t="shared" si="23"/>
        <v>8.7110364784023259E-2</v>
      </c>
      <c r="E50" s="8">
        <f t="shared" si="24"/>
        <v>671.99548705339066</v>
      </c>
      <c r="F50" s="7"/>
      <c r="G50" s="5">
        <v>11</v>
      </c>
      <c r="H50" s="8">
        <f t="shared" si="25"/>
        <v>10811.000000000011</v>
      </c>
      <c r="I50" s="6">
        <f t="shared" si="26"/>
        <v>6.5218440452203763E-2</v>
      </c>
      <c r="J50" s="7">
        <f t="shared" si="27"/>
        <v>126.57594922963706</v>
      </c>
      <c r="K50" s="7"/>
      <c r="L50" s="5">
        <v>11</v>
      </c>
      <c r="M50" s="8">
        <f t="shared" si="28"/>
        <v>13949</v>
      </c>
      <c r="N50" s="6">
        <f t="shared" si="29"/>
        <v>9.4350725774813696E-2</v>
      </c>
      <c r="O50" s="7">
        <f t="shared" si="30"/>
        <v>120.95763044331116</v>
      </c>
      <c r="P50" s="7"/>
      <c r="Q50" s="5">
        <v>11</v>
      </c>
      <c r="R50" s="8">
        <f t="shared" si="31"/>
        <v>20537.000000000018</v>
      </c>
      <c r="S50" s="6">
        <f t="shared" si="32"/>
        <v>0.11136597798384046</v>
      </c>
      <c r="T50" s="7">
        <f t="shared" si="33"/>
        <v>244.8826489886668</v>
      </c>
      <c r="U50" s="7"/>
      <c r="V50" s="5">
        <v>11</v>
      </c>
      <c r="W50" s="8">
        <f t="shared" si="34"/>
        <v>36521.999999999985</v>
      </c>
      <c r="X50" s="6">
        <f t="shared" si="35"/>
        <v>0.10424611239239144</v>
      </c>
      <c r="Y50" s="7">
        <f t="shared" si="36"/>
        <v>226.16194083529322</v>
      </c>
      <c r="Z50" s="7"/>
      <c r="AA50" s="5">
        <v>11</v>
      </c>
      <c r="AB50" s="8">
        <f t="shared" si="37"/>
        <v>53454.999999999956</v>
      </c>
      <c r="AC50" s="6">
        <f t="shared" si="38"/>
        <v>0.14443666862113028</v>
      </c>
      <c r="AD50" s="7">
        <f t="shared" si="39"/>
        <v>69.531812274212115</v>
      </c>
      <c r="AE50" s="7"/>
      <c r="AF50" s="90"/>
      <c r="AG50" s="536">
        <v>11</v>
      </c>
      <c r="AH50" s="537">
        <f t="shared" si="40"/>
        <v>164323.99999999997</v>
      </c>
      <c r="AI50" s="106">
        <f t="shared" si="41"/>
        <v>9.2488421971667081E-2</v>
      </c>
      <c r="AJ50" s="106"/>
      <c r="AK50" s="538">
        <f>Y50+AD50+T50+O50+J50+E50</f>
        <v>1460.105468824511</v>
      </c>
      <c r="AL50" s="107"/>
      <c r="AM50" s="536">
        <v>11</v>
      </c>
      <c r="AN50" s="537" t="e">
        <f>AB50+#REF!+#REF!+W50</f>
        <v>#REF!</v>
      </c>
      <c r="AO50" s="106" t="e">
        <f t="shared" si="42"/>
        <v>#REF!</v>
      </c>
      <c r="AP50" s="537" t="e">
        <f>#REF!+#REF!</f>
        <v>#REF!</v>
      </c>
      <c r="AQ50" s="106"/>
      <c r="AR50" s="598">
        <v>11</v>
      </c>
      <c r="AS50" s="537">
        <f>AH50+'Gillnet Biomass'!W55</f>
        <v>219905.99999999997</v>
      </c>
      <c r="AT50" s="106">
        <f t="shared" si="43"/>
        <v>9.5183162782123118E-2</v>
      </c>
      <c r="AU50" s="599">
        <f>AK50+'Gillnet Biomass'!Y55</f>
        <v>1630.3448037135959</v>
      </c>
      <c r="AV50" s="5"/>
      <c r="AW50" s="5"/>
      <c r="AX50" s="7"/>
      <c r="AY50" s="6"/>
      <c r="AZ50" s="7"/>
      <c r="BA50" s="5"/>
    </row>
    <row r="51" spans="1:56" ht="15" customHeight="1">
      <c r="B51" s="5">
        <v>12</v>
      </c>
      <c r="C51" s="8">
        <f t="shared" si="22"/>
        <v>13390.999999999995</v>
      </c>
      <c r="D51" s="6">
        <f t="shared" si="23"/>
        <v>4.0154729598032866E-2</v>
      </c>
      <c r="E51" s="8">
        <f t="shared" si="24"/>
        <v>309.76563053810497</v>
      </c>
      <c r="F51" s="7"/>
      <c r="G51" s="5">
        <v>12</v>
      </c>
      <c r="H51" s="8">
        <f t="shared" si="25"/>
        <v>4371</v>
      </c>
      <c r="I51" s="6">
        <f t="shared" si="26"/>
        <v>2.6368495348865262E-2</v>
      </c>
      <c r="J51" s="7">
        <f t="shared" si="27"/>
        <v>51.175975773077695</v>
      </c>
      <c r="K51" s="7"/>
      <c r="L51" s="5">
        <v>12</v>
      </c>
      <c r="M51" s="8">
        <f t="shared" si="28"/>
        <v>3025.9999999999982</v>
      </c>
      <c r="N51" s="6">
        <f t="shared" si="29"/>
        <v>2.0467796701884439E-2</v>
      </c>
      <c r="O51" s="7">
        <f t="shared" si="30"/>
        <v>26.239715371815851</v>
      </c>
      <c r="P51" s="7"/>
      <c r="Q51" s="5">
        <v>12</v>
      </c>
      <c r="R51" s="8">
        <f t="shared" si="31"/>
        <v>2604</v>
      </c>
      <c r="S51" s="6">
        <f t="shared" si="32"/>
        <v>1.4120709289084106E-2</v>
      </c>
      <c r="T51" s="7">
        <f t="shared" si="33"/>
        <v>31.050027655767042</v>
      </c>
      <c r="U51" s="7"/>
      <c r="V51" s="5">
        <v>12</v>
      </c>
      <c r="W51" s="8">
        <f t="shared" si="34"/>
        <v>19076</v>
      </c>
      <c r="X51" s="6">
        <f t="shared" si="35"/>
        <v>5.4449341218916265E-2</v>
      </c>
      <c r="Y51" s="7">
        <f t="shared" si="36"/>
        <v>118.12784577443884</v>
      </c>
      <c r="Z51" s="7"/>
      <c r="AA51" s="5">
        <v>12</v>
      </c>
      <c r="AB51" s="8">
        <f t="shared" si="37"/>
        <v>23916.000000000025</v>
      </c>
      <c r="AC51" s="6">
        <f t="shared" si="38"/>
        <v>6.4621595112579894E-2</v>
      </c>
      <c r="AD51" s="7">
        <f t="shared" si="39"/>
        <v>31.108835887195958</v>
      </c>
      <c r="AE51" s="7"/>
      <c r="AF51" s="90"/>
      <c r="AG51" s="536">
        <v>12</v>
      </c>
      <c r="AH51" s="537">
        <f t="shared" si="40"/>
        <v>66384.000000000029</v>
      </c>
      <c r="AI51" s="106">
        <f t="shared" si="41"/>
        <v>3.594550108003474E-2</v>
      </c>
      <c r="AJ51" s="106"/>
      <c r="AK51" s="538">
        <f>Y51+AD51+T51+O51+J51+E51</f>
        <v>567.4680310004004</v>
      </c>
      <c r="AL51" s="107"/>
      <c r="AM51" s="536">
        <v>12</v>
      </c>
      <c r="AN51" s="537" t="e">
        <f>AB51+#REF!+#REF!+W51</f>
        <v>#REF!</v>
      </c>
      <c r="AO51" s="106" t="e">
        <f t="shared" si="42"/>
        <v>#REF!</v>
      </c>
      <c r="AP51" s="537" t="e">
        <f>#REF!+#REF!</f>
        <v>#REF!</v>
      </c>
      <c r="AQ51" s="106"/>
      <c r="AR51" s="598">
        <v>12</v>
      </c>
      <c r="AS51" s="537">
        <f>AH51+'Gillnet Biomass'!W56</f>
        <v>90923.000000000044</v>
      </c>
      <c r="AT51" s="106">
        <f t="shared" si="43"/>
        <v>3.6581348335584962E-2</v>
      </c>
      <c r="AU51" s="599">
        <f>AK51+'Gillnet Biomass'!Y56</f>
        <v>626.58362496606708</v>
      </c>
      <c r="AV51" s="5"/>
      <c r="AW51" s="5"/>
      <c r="AX51" s="7"/>
      <c r="AY51" s="6"/>
      <c r="AZ51" s="7"/>
      <c r="BA51" s="5"/>
    </row>
    <row r="52" spans="1:56" ht="15" customHeight="1">
      <c r="B52" s="5">
        <v>13</v>
      </c>
      <c r="C52" s="8">
        <f t="shared" si="22"/>
        <v>2506.0000000000023</v>
      </c>
      <c r="D52" s="6">
        <f t="shared" si="23"/>
        <v>7.5145808657061082E-3</v>
      </c>
      <c r="E52" s="8">
        <f t="shared" si="24"/>
        <v>57.969731172316635</v>
      </c>
      <c r="F52" s="7"/>
      <c r="G52" s="5">
        <v>13</v>
      </c>
      <c r="H52" s="8">
        <f t="shared" si="25"/>
        <v>1554</v>
      </c>
      <c r="I52" s="6">
        <f t="shared" si="26"/>
        <v>9.3746606662403614E-3</v>
      </c>
      <c r="J52" s="7">
        <f t="shared" si="27"/>
        <v>18.194341421039294</v>
      </c>
      <c r="K52" s="7"/>
      <c r="L52" s="5">
        <v>13</v>
      </c>
      <c r="M52" s="8">
        <f t="shared" si="28"/>
        <v>2169</v>
      </c>
      <c r="N52" s="6">
        <f t="shared" si="29"/>
        <v>1.4671067761529205E-2</v>
      </c>
      <c r="O52" s="7">
        <f t="shared" si="30"/>
        <v>18.808308870280442</v>
      </c>
      <c r="P52" s="7"/>
      <c r="Q52" s="5">
        <v>13</v>
      </c>
      <c r="R52" s="8">
        <f t="shared" si="31"/>
        <v>2491</v>
      </c>
      <c r="S52" s="6">
        <f t="shared" si="32"/>
        <v>1.3507944254649965E-2</v>
      </c>
      <c r="T52" s="7">
        <f t="shared" si="33"/>
        <v>29.70261862154981</v>
      </c>
      <c r="U52" s="7"/>
      <c r="V52" s="5">
        <v>13</v>
      </c>
      <c r="W52" s="8">
        <f t="shared" si="34"/>
        <v>4806</v>
      </c>
      <c r="X52" s="6">
        <f t="shared" si="35"/>
        <v>1.3717945790423127E-2</v>
      </c>
      <c r="Y52" s="7">
        <f t="shared" si="36"/>
        <v>29.761083392322973</v>
      </c>
      <c r="Z52" s="7"/>
      <c r="AA52" s="5">
        <v>13</v>
      </c>
      <c r="AB52" s="8">
        <f t="shared" si="37"/>
        <v>4799</v>
      </c>
      <c r="AC52" s="6">
        <f t="shared" si="38"/>
        <v>1.2967010994533809E-2</v>
      </c>
      <c r="AD52" s="7">
        <f t="shared" si="39"/>
        <v>6.2423190927685752</v>
      </c>
      <c r="AE52" s="7"/>
      <c r="AF52" s="90"/>
      <c r="AG52" s="536">
        <v>13</v>
      </c>
      <c r="AH52" s="537">
        <f t="shared" si="40"/>
        <v>18325.000000000004</v>
      </c>
      <c r="AI52" s="106">
        <f t="shared" si="41"/>
        <v>1.0177957836578285E-2</v>
      </c>
      <c r="AJ52" s="106"/>
      <c r="AK52" s="538">
        <f>Y52+AD52+T52+O52+J52+E52</f>
        <v>160.67840257027774</v>
      </c>
      <c r="AL52" s="107"/>
      <c r="AM52" s="536">
        <v>13</v>
      </c>
      <c r="AN52" s="537" t="e">
        <f>AB52+#REF!+#REF!+W52</f>
        <v>#REF!</v>
      </c>
      <c r="AO52" s="106" t="e">
        <f t="shared" si="42"/>
        <v>#REF!</v>
      </c>
      <c r="AP52" s="537" t="e">
        <f>#REF!+#REF!</f>
        <v>#REF!</v>
      </c>
      <c r="AQ52" s="106"/>
      <c r="AR52" s="598">
        <v>13</v>
      </c>
      <c r="AS52" s="537">
        <f>AH52+'Gillnet Biomass'!W57</f>
        <v>23848.000000000004</v>
      </c>
      <c r="AT52" s="106">
        <f t="shared" si="43"/>
        <v>9.9676120736835686E-3</v>
      </c>
      <c r="AU52" s="599">
        <f>AK52+'Gillnet Biomass'!Y57</f>
        <v>170.73024340408901</v>
      </c>
      <c r="AV52" s="5"/>
      <c r="AW52" s="5"/>
      <c r="AX52" s="7"/>
      <c r="AY52" s="6"/>
      <c r="AZ52" s="7"/>
      <c r="BA52" s="5"/>
    </row>
    <row r="53" spans="1:56" ht="15" customHeight="1">
      <c r="B53" s="5">
        <v>14</v>
      </c>
      <c r="C53" s="8">
        <f t="shared" si="22"/>
        <v>1812</v>
      </c>
      <c r="D53" s="6">
        <f t="shared" si="23"/>
        <v>5.4335277448760797E-3</v>
      </c>
      <c r="E53" s="8">
        <f t="shared" si="24"/>
        <v>41.915863082297541</v>
      </c>
      <c r="F53" s="7"/>
      <c r="G53" s="5">
        <v>14</v>
      </c>
      <c r="H53" s="8">
        <f t="shared" si="25"/>
        <v>581</v>
      </c>
      <c r="I53" s="6">
        <f t="shared" si="26"/>
        <v>3.5049406995403152E-3</v>
      </c>
      <c r="J53" s="7">
        <f t="shared" si="27"/>
        <v>6.8023889096678438</v>
      </c>
      <c r="K53" s="7"/>
      <c r="L53" s="5">
        <v>14</v>
      </c>
      <c r="M53" s="8">
        <f t="shared" si="28"/>
        <v>429</v>
      </c>
      <c r="N53" s="6">
        <f t="shared" si="29"/>
        <v>2.9017464590576436E-3</v>
      </c>
      <c r="O53" s="7">
        <f t="shared" si="30"/>
        <v>3.7200389605118991</v>
      </c>
      <c r="P53" s="7"/>
      <c r="Q53" s="5">
        <v>14</v>
      </c>
      <c r="R53" s="8">
        <f t="shared" si="31"/>
        <v>458</v>
      </c>
      <c r="S53" s="6">
        <f t="shared" si="32"/>
        <v>2.4835963342551923E-3</v>
      </c>
      <c r="T53" s="7">
        <f t="shared" si="33"/>
        <v>5.4611799793937426</v>
      </c>
      <c r="U53" s="7"/>
      <c r="V53" s="5">
        <v>14</v>
      </c>
      <c r="W53" s="8">
        <f t="shared" si="34"/>
        <v>1617</v>
      </c>
      <c r="X53" s="6">
        <f t="shared" si="35"/>
        <v>4.615463658575571E-3</v>
      </c>
      <c r="Y53" s="7">
        <f t="shared" si="36"/>
        <v>10.013248407279701</v>
      </c>
      <c r="Z53" s="7"/>
      <c r="AA53" s="5">
        <v>14</v>
      </c>
      <c r="AB53" s="8">
        <f t="shared" si="37"/>
        <v>3269.9999999999991</v>
      </c>
      <c r="AC53" s="6">
        <f t="shared" si="38"/>
        <v>8.8356169935664801E-3</v>
      </c>
      <c r="AD53" s="7">
        <f t="shared" si="39"/>
        <v>4.2534660207029029</v>
      </c>
      <c r="AE53" s="7"/>
      <c r="AF53" s="90"/>
      <c r="AG53" s="536">
        <v>14</v>
      </c>
      <c r="AH53" s="537">
        <f t="shared" si="40"/>
        <v>8166.9999999999991</v>
      </c>
      <c r="AI53" s="106">
        <f t="shared" si="41"/>
        <v>4.5712701898316726E-3</v>
      </c>
      <c r="AJ53" s="106"/>
      <c r="AK53" s="538">
        <f>Y53+AD53+T53+O53+J53+E53</f>
        <v>72.166185359853628</v>
      </c>
      <c r="AL53" s="107"/>
      <c r="AM53" s="536">
        <v>14</v>
      </c>
      <c r="AN53" s="537" t="e">
        <f>AB53+#REF!+#REF!+W53</f>
        <v>#REF!</v>
      </c>
      <c r="AO53" s="106" t="e">
        <f t="shared" si="42"/>
        <v>#REF!</v>
      </c>
      <c r="AP53" s="537" t="e">
        <f>#REF!+#REF!</f>
        <v>#REF!</v>
      </c>
      <c r="AQ53" s="106"/>
      <c r="AR53" s="598">
        <v>14</v>
      </c>
      <c r="AS53" s="537">
        <f>AH53+'Gillnet Biomass'!W58</f>
        <v>10725</v>
      </c>
      <c r="AT53" s="106">
        <f t="shared" si="43"/>
        <v>4.5156920551284903E-3</v>
      </c>
      <c r="AU53" s="599">
        <f>AK53+'Gillnet Biomass'!Y58</f>
        <v>77.34703136626834</v>
      </c>
      <c r="AV53" s="5"/>
      <c r="AW53" s="5"/>
      <c r="AX53" s="7"/>
      <c r="AY53" s="6"/>
      <c r="AZ53" s="7"/>
      <c r="BA53" s="5"/>
    </row>
    <row r="54" spans="1:56" ht="15" customHeight="1">
      <c r="B54" s="5">
        <v>15</v>
      </c>
      <c r="C54" s="8">
        <f t="shared" si="22"/>
        <v>459</v>
      </c>
      <c r="D54" s="6">
        <f t="shared" si="23"/>
        <v>1.376373749943775E-3</v>
      </c>
      <c r="E54" s="8">
        <f t="shared" si="24"/>
        <v>10.617760019191264</v>
      </c>
      <c r="F54" s="7"/>
      <c r="G54" s="5">
        <v>15</v>
      </c>
      <c r="H54" s="8">
        <f t="shared" si="25"/>
        <v>0</v>
      </c>
      <c r="I54" s="6">
        <f t="shared" si="26"/>
        <v>0</v>
      </c>
      <c r="J54" s="7">
        <f t="shared" si="27"/>
        <v>0</v>
      </c>
      <c r="K54" s="7"/>
      <c r="L54" s="5">
        <v>15</v>
      </c>
      <c r="M54" s="8">
        <f t="shared" si="28"/>
        <v>623</v>
      </c>
      <c r="N54" s="6">
        <f t="shared" si="29"/>
        <v>4.2139581445056222E-3</v>
      </c>
      <c r="O54" s="7">
        <f t="shared" si="30"/>
        <v>5.4022943412562077</v>
      </c>
      <c r="P54" s="7"/>
      <c r="Q54" s="5">
        <v>15</v>
      </c>
      <c r="R54" s="8">
        <f t="shared" si="31"/>
        <v>0</v>
      </c>
      <c r="S54" s="6">
        <f t="shared" si="32"/>
        <v>0</v>
      </c>
      <c r="T54" s="7">
        <f t="shared" si="33"/>
        <v>0</v>
      </c>
      <c r="U54" s="7"/>
      <c r="V54" s="5">
        <v>15</v>
      </c>
      <c r="W54" s="8">
        <f t="shared" si="34"/>
        <v>1035</v>
      </c>
      <c r="X54" s="6">
        <f t="shared" si="35"/>
        <v>2.9542392619825086E-3</v>
      </c>
      <c r="Y54" s="7">
        <f t="shared" si="36"/>
        <v>6.4092220788710526</v>
      </c>
      <c r="Z54" s="7"/>
      <c r="AA54" s="5">
        <v>15</v>
      </c>
      <c r="AB54" s="8">
        <f t="shared" si="37"/>
        <v>0</v>
      </c>
      <c r="AC54" s="6">
        <f t="shared" si="38"/>
        <v>0</v>
      </c>
      <c r="AD54" s="7">
        <f>AC54*AC$10</f>
        <v>0</v>
      </c>
      <c r="AE54" s="7"/>
      <c r="AF54" s="90"/>
      <c r="AG54" s="536">
        <v>15</v>
      </c>
      <c r="AH54" s="537">
        <f t="shared" si="40"/>
        <v>2117</v>
      </c>
      <c r="AI54" s="106">
        <f t="shared" si="41"/>
        <v>1.4207524238019197E-3</v>
      </c>
      <c r="AJ54" s="106"/>
      <c r="AK54" s="538">
        <f>Y54+AD54+T54+O54+J54+E54</f>
        <v>22.429276439318524</v>
      </c>
      <c r="AL54" s="107"/>
      <c r="AM54" s="536">
        <v>15</v>
      </c>
      <c r="AN54" s="537" t="e">
        <f>AB54+#REF!+#REF!+W54</f>
        <v>#REF!</v>
      </c>
      <c r="AO54" s="106" t="e">
        <f t="shared" si="42"/>
        <v>#REF!</v>
      </c>
      <c r="AP54" s="537" t="e">
        <f>#REF!+#REF!</f>
        <v>#REF!</v>
      </c>
      <c r="AQ54" s="106"/>
      <c r="AR54" s="598">
        <v>15</v>
      </c>
      <c r="AS54" s="537">
        <f>AH54+'Gillnet Biomass'!W59</f>
        <v>4636.9999999999991</v>
      </c>
      <c r="AT54" s="106">
        <f t="shared" si="43"/>
        <v>1.5701283341805644E-3</v>
      </c>
      <c r="AU54" s="599">
        <f>AK54+'Gillnet Biomass'!Y59</f>
        <v>26.893943172011795</v>
      </c>
      <c r="AV54" s="5"/>
      <c r="AW54" s="5"/>
      <c r="AX54" s="7"/>
      <c r="AY54" s="6"/>
      <c r="AZ54" s="7"/>
      <c r="BA54" s="5"/>
    </row>
    <row r="55" spans="1:56" ht="15" customHeight="1">
      <c r="B55" s="5">
        <v>16</v>
      </c>
      <c r="C55" s="8">
        <f t="shared" si="22"/>
        <v>0</v>
      </c>
      <c r="D55" s="6">
        <f t="shared" si="23"/>
        <v>0</v>
      </c>
      <c r="E55" s="8">
        <f t="shared" si="24"/>
        <v>0</v>
      </c>
      <c r="F55" s="7"/>
      <c r="G55" s="5">
        <v>16</v>
      </c>
      <c r="H55" s="8">
        <f t="shared" si="25"/>
        <v>0</v>
      </c>
      <c r="I55" s="6">
        <f t="shared" si="26"/>
        <v>0</v>
      </c>
      <c r="J55" s="7">
        <f t="shared" si="27"/>
        <v>0</v>
      </c>
      <c r="K55" s="7"/>
      <c r="L55" s="5">
        <v>16</v>
      </c>
      <c r="M55" s="8">
        <f t="shared" si="28"/>
        <v>0</v>
      </c>
      <c r="N55" s="6">
        <f t="shared" si="29"/>
        <v>0</v>
      </c>
      <c r="O55" s="7">
        <f t="shared" si="30"/>
        <v>0</v>
      </c>
      <c r="P55" s="7"/>
      <c r="Q55" s="5">
        <v>16</v>
      </c>
      <c r="R55" s="8">
        <f t="shared" si="31"/>
        <v>0</v>
      </c>
      <c r="S55" s="6">
        <f t="shared" si="32"/>
        <v>0</v>
      </c>
      <c r="T55" s="7">
        <f t="shared" si="33"/>
        <v>0</v>
      </c>
      <c r="U55" s="7"/>
      <c r="V55" s="5">
        <v>16</v>
      </c>
      <c r="W55" s="8">
        <f t="shared" si="34"/>
        <v>675</v>
      </c>
      <c r="X55" s="6">
        <f t="shared" si="35"/>
        <v>1.9266777795538099E-3</v>
      </c>
      <c r="Y55" s="7">
        <f t="shared" si="36"/>
        <v>4.1799274427419908</v>
      </c>
      <c r="Z55" s="7"/>
      <c r="AA55" s="5">
        <v>16</v>
      </c>
      <c r="AB55" s="8">
        <f t="shared" si="37"/>
        <v>677</v>
      </c>
      <c r="AC55" s="6">
        <f t="shared" si="38"/>
        <v>1.8292699402582596E-3</v>
      </c>
      <c r="AD55" s="7">
        <f t="shared" si="39"/>
        <v>0.88061054924032611</v>
      </c>
      <c r="AE55" s="7"/>
      <c r="AF55" s="90"/>
      <c r="AG55" s="536">
        <v>16</v>
      </c>
      <c r="AH55" s="537">
        <f t="shared" si="40"/>
        <v>1352</v>
      </c>
      <c r="AI55" s="106">
        <f t="shared" si="41"/>
        <v>3.2055298962952301E-4</v>
      </c>
      <c r="AJ55" s="106"/>
      <c r="AK55" s="538">
        <f>Y55+AD55+T55+O55+J55+E55</f>
        <v>5.0605379919823168</v>
      </c>
      <c r="AL55" s="107"/>
      <c r="AM55" s="536">
        <v>16</v>
      </c>
      <c r="AN55" s="537" t="e">
        <f>AB55+#REF!+#REF!+W55</f>
        <v>#REF!</v>
      </c>
      <c r="AO55" s="106" t="e">
        <f t="shared" si="42"/>
        <v>#REF!</v>
      </c>
      <c r="AP55" s="537" t="e">
        <f>#REF!+#REF!</f>
        <v>#REF!</v>
      </c>
      <c r="AQ55" s="106"/>
      <c r="AR55" s="598">
        <v>16</v>
      </c>
      <c r="AS55" s="537">
        <f>AH55+'Gillnet Biomass'!W60</f>
        <v>1352</v>
      </c>
      <c r="AT55" s="106">
        <f t="shared" si="43"/>
        <v>2.9544548512609492E-4</v>
      </c>
      <c r="AU55" s="599">
        <f>AK55+'Gillnet Biomass'!Y60</f>
        <v>5.0605379919823168</v>
      </c>
      <c r="AV55" s="5"/>
      <c r="AW55" s="5"/>
      <c r="AX55" s="7"/>
      <c r="AY55" s="6"/>
      <c r="AZ55" s="7"/>
      <c r="BA55" s="5"/>
    </row>
    <row r="56" spans="1:56" ht="15" customHeight="1">
      <c r="B56" s="5">
        <v>17</v>
      </c>
      <c r="C56" s="8">
        <f t="shared" si="22"/>
        <v>0</v>
      </c>
      <c r="D56" s="6">
        <f t="shared" si="23"/>
        <v>0</v>
      </c>
      <c r="E56" s="8">
        <f t="shared" si="24"/>
        <v>0</v>
      </c>
      <c r="F56" s="7"/>
      <c r="G56" s="5">
        <v>17</v>
      </c>
      <c r="H56" s="8">
        <f t="shared" si="25"/>
        <v>0</v>
      </c>
      <c r="I56" s="6">
        <f t="shared" si="26"/>
        <v>0</v>
      </c>
      <c r="J56" s="7">
        <f t="shared" si="27"/>
        <v>0</v>
      </c>
      <c r="K56" s="7"/>
      <c r="L56" s="5">
        <v>17</v>
      </c>
      <c r="M56" s="8">
        <f t="shared" si="28"/>
        <v>0</v>
      </c>
      <c r="N56" s="6">
        <f t="shared" si="29"/>
        <v>0</v>
      </c>
      <c r="O56" s="7">
        <f t="shared" si="30"/>
        <v>0</v>
      </c>
      <c r="P56" s="7"/>
      <c r="Q56" s="5">
        <v>17</v>
      </c>
      <c r="R56" s="8">
        <f t="shared" si="31"/>
        <v>0</v>
      </c>
      <c r="S56" s="6">
        <f t="shared" si="32"/>
        <v>0</v>
      </c>
      <c r="T56" s="7">
        <f t="shared" si="33"/>
        <v>0</v>
      </c>
      <c r="U56" s="7"/>
      <c r="V56" s="5">
        <v>17</v>
      </c>
      <c r="W56" s="8">
        <f t="shared" si="34"/>
        <v>0</v>
      </c>
      <c r="X56" s="6">
        <f t="shared" si="35"/>
        <v>0</v>
      </c>
      <c r="Y56" s="7">
        <f t="shared" si="36"/>
        <v>0</v>
      </c>
      <c r="Z56" s="7"/>
      <c r="AA56" s="5">
        <v>17</v>
      </c>
      <c r="AB56" s="8">
        <f t="shared" si="37"/>
        <v>570</v>
      </c>
      <c r="AC56" s="6">
        <f t="shared" si="38"/>
        <v>1.54015342089691E-3</v>
      </c>
      <c r="AD56" s="7">
        <f t="shared" si="39"/>
        <v>0.74142985681977247</v>
      </c>
      <c r="AE56" s="7"/>
      <c r="AF56" s="90"/>
      <c r="AG56" s="536">
        <v>17</v>
      </c>
      <c r="AH56" s="537">
        <f t="shared" si="40"/>
        <v>570</v>
      </c>
      <c r="AI56" s="106">
        <f t="shared" si="41"/>
        <v>4.696487954061738E-5</v>
      </c>
      <c r="AJ56" s="106"/>
      <c r="AK56" s="538">
        <f>Y56+AD56+T56+O56+J56+E56</f>
        <v>0.74142985681977247</v>
      </c>
      <c r="AL56" s="107"/>
      <c r="AM56" s="536">
        <v>17</v>
      </c>
      <c r="AN56" s="537" t="e">
        <f>AB56+#REF!+#REF!+W56</f>
        <v>#REF!</v>
      </c>
      <c r="AO56" s="106" t="e">
        <f t="shared" si="42"/>
        <v>#REF!</v>
      </c>
      <c r="AP56" s="537" t="e">
        <f>#REF!+#REF!</f>
        <v>#REF!</v>
      </c>
      <c r="AQ56" s="106"/>
      <c r="AR56" s="598">
        <v>17</v>
      </c>
      <c r="AS56" s="537">
        <f>AH56+'Gillnet Biomass'!W61</f>
        <v>570</v>
      </c>
      <c r="AT56" s="106">
        <f t="shared" si="43"/>
        <v>4.3286327280250601E-5</v>
      </c>
      <c r="AU56" s="599">
        <f>AK56+'Gillnet Biomass'!Y61</f>
        <v>0.74142985681977247</v>
      </c>
      <c r="AV56" s="5"/>
      <c r="AW56" s="5"/>
      <c r="AX56" s="7"/>
      <c r="AY56" s="6"/>
      <c r="AZ56" s="7"/>
      <c r="BA56" s="5"/>
    </row>
    <row r="57" spans="1:56" ht="15" customHeight="1">
      <c r="B57" s="5">
        <v>18</v>
      </c>
      <c r="C57" s="8">
        <f t="shared" si="22"/>
        <v>0</v>
      </c>
      <c r="D57" s="6">
        <f t="shared" si="23"/>
        <v>0</v>
      </c>
      <c r="E57" s="8">
        <f t="shared" si="24"/>
        <v>0</v>
      </c>
      <c r="F57" s="7"/>
      <c r="G57" s="5">
        <v>18</v>
      </c>
      <c r="H57" s="8">
        <f t="shared" si="25"/>
        <v>0</v>
      </c>
      <c r="I57" s="6">
        <f t="shared" si="26"/>
        <v>0</v>
      </c>
      <c r="J57" s="7">
        <f t="shared" si="27"/>
        <v>0</v>
      </c>
      <c r="K57" s="90"/>
      <c r="L57" s="5">
        <v>18</v>
      </c>
      <c r="M57" s="8">
        <f t="shared" si="28"/>
        <v>0</v>
      </c>
      <c r="N57" s="6">
        <f t="shared" si="29"/>
        <v>0</v>
      </c>
      <c r="O57" s="7">
        <f t="shared" si="30"/>
        <v>0</v>
      </c>
      <c r="P57" s="90"/>
      <c r="Q57" s="5">
        <v>18</v>
      </c>
      <c r="R57" s="8">
        <f t="shared" si="31"/>
        <v>0</v>
      </c>
      <c r="S57" s="6">
        <f t="shared" si="32"/>
        <v>0</v>
      </c>
      <c r="T57" s="7">
        <f t="shared" si="33"/>
        <v>0</v>
      </c>
      <c r="U57" s="90"/>
      <c r="V57" s="5">
        <v>18</v>
      </c>
      <c r="W57" s="8">
        <f t="shared" si="34"/>
        <v>0</v>
      </c>
      <c r="X57" s="6">
        <f t="shared" si="35"/>
        <v>0</v>
      </c>
      <c r="Y57" s="7">
        <f t="shared" si="36"/>
        <v>0</v>
      </c>
      <c r="Z57" s="90"/>
      <c r="AA57" s="5">
        <v>18</v>
      </c>
      <c r="AB57" s="8">
        <f t="shared" si="37"/>
        <v>0</v>
      </c>
      <c r="AC57" s="6">
        <f t="shared" si="38"/>
        <v>0</v>
      </c>
      <c r="AD57" s="7">
        <f t="shared" si="39"/>
        <v>0</v>
      </c>
      <c r="AE57" s="90"/>
      <c r="AF57" s="90"/>
      <c r="AG57" s="536">
        <v>18</v>
      </c>
      <c r="AH57" s="537">
        <f t="shared" si="40"/>
        <v>0</v>
      </c>
      <c r="AI57" s="106">
        <f t="shared" si="41"/>
        <v>0</v>
      </c>
      <c r="AJ57" s="106"/>
      <c r="AK57" s="538">
        <f>Y57+AD57+T57+O57+J57+E57</f>
        <v>0</v>
      </c>
      <c r="AL57" s="107"/>
      <c r="AM57" s="536">
        <v>18</v>
      </c>
      <c r="AN57" s="537" t="e">
        <f>AB57+#REF!+#REF!+W57</f>
        <v>#REF!</v>
      </c>
      <c r="AO57" s="106" t="e">
        <f t="shared" si="42"/>
        <v>#REF!</v>
      </c>
      <c r="AP57" s="537" t="e">
        <f>#REF!+#REF!</f>
        <v>#REF!</v>
      </c>
      <c r="AQ57" s="541"/>
      <c r="AR57" s="598">
        <v>18</v>
      </c>
      <c r="AS57" s="537">
        <f>AH57+'Gillnet Biomass'!W62</f>
        <v>0</v>
      </c>
      <c r="AT57" s="106">
        <f t="shared" si="43"/>
        <v>0</v>
      </c>
      <c r="AU57" s="599">
        <f>AK57+'Gillnet Biomass'!Y62</f>
        <v>0</v>
      </c>
      <c r="AV57" s="5"/>
      <c r="AW57" s="5"/>
      <c r="AX57" s="7"/>
      <c r="AY57" s="6"/>
      <c r="AZ57" s="7"/>
      <c r="BA57" s="5"/>
    </row>
    <row r="58" spans="1:56" ht="15" customHeight="1">
      <c r="B58" s="5">
        <v>19</v>
      </c>
      <c r="C58" s="8">
        <f t="shared" si="22"/>
        <v>0</v>
      </c>
      <c r="D58" s="6">
        <f t="shared" si="23"/>
        <v>0</v>
      </c>
      <c r="E58" s="8">
        <f t="shared" si="24"/>
        <v>0</v>
      </c>
      <c r="F58" s="7"/>
      <c r="G58" s="5">
        <v>19</v>
      </c>
      <c r="H58" s="8">
        <f t="shared" si="25"/>
        <v>0</v>
      </c>
      <c r="I58" s="6">
        <f t="shared" si="26"/>
        <v>0</v>
      </c>
      <c r="J58" s="7">
        <f t="shared" si="27"/>
        <v>0</v>
      </c>
      <c r="K58" s="90"/>
      <c r="L58" s="5">
        <v>19</v>
      </c>
      <c r="M58" s="8">
        <f t="shared" si="28"/>
        <v>0</v>
      </c>
      <c r="N58" s="6">
        <f t="shared" si="29"/>
        <v>0</v>
      </c>
      <c r="O58" s="7">
        <f t="shared" si="30"/>
        <v>0</v>
      </c>
      <c r="P58" s="90"/>
      <c r="Q58" s="5">
        <v>19</v>
      </c>
      <c r="R58" s="8">
        <f t="shared" si="31"/>
        <v>0</v>
      </c>
      <c r="S58" s="6">
        <f t="shared" si="32"/>
        <v>0</v>
      </c>
      <c r="T58" s="7">
        <f t="shared" si="33"/>
        <v>0</v>
      </c>
      <c r="U58" s="90"/>
      <c r="V58" s="5">
        <v>19</v>
      </c>
      <c r="W58" s="8">
        <f t="shared" si="34"/>
        <v>0</v>
      </c>
      <c r="X58" s="6">
        <f t="shared" si="35"/>
        <v>0</v>
      </c>
      <c r="Y58" s="7">
        <f t="shared" si="36"/>
        <v>0</v>
      </c>
      <c r="Z58" s="90"/>
      <c r="AA58" s="5">
        <v>19</v>
      </c>
      <c r="AB58" s="8">
        <f t="shared" si="37"/>
        <v>0</v>
      </c>
      <c r="AC58" s="6">
        <f t="shared" si="38"/>
        <v>0</v>
      </c>
      <c r="AD58" s="7">
        <f t="shared" si="39"/>
        <v>0</v>
      </c>
      <c r="AE58" s="90"/>
      <c r="AF58" s="90"/>
      <c r="AG58" s="536">
        <v>19</v>
      </c>
      <c r="AH58" s="537">
        <f t="shared" si="40"/>
        <v>0</v>
      </c>
      <c r="AI58" s="106">
        <f t="shared" si="41"/>
        <v>0</v>
      </c>
      <c r="AJ58" s="106"/>
      <c r="AK58" s="538">
        <f>Y58+AD58+T58+O58+J58+E58</f>
        <v>0</v>
      </c>
      <c r="AL58" s="96"/>
      <c r="AM58" s="536">
        <v>19</v>
      </c>
      <c r="AN58" s="537" t="e">
        <f>AB58+#REF!+#REF!+W58</f>
        <v>#REF!</v>
      </c>
      <c r="AO58" s="106" t="e">
        <f t="shared" si="42"/>
        <v>#REF!</v>
      </c>
      <c r="AP58" s="537" t="e">
        <f>#REF!+#REF!</f>
        <v>#REF!</v>
      </c>
      <c r="AQ58" s="59"/>
      <c r="AR58" s="598">
        <v>19</v>
      </c>
      <c r="AS58" s="537">
        <v>0</v>
      </c>
      <c r="AT58" s="106">
        <v>0</v>
      </c>
      <c r="AU58" s="599">
        <v>0</v>
      </c>
      <c r="AV58" s="5"/>
    </row>
    <row r="59" spans="1:56" ht="15" customHeight="1" thickBot="1">
      <c r="B59" s="68" t="s">
        <v>7</v>
      </c>
      <c r="C59" s="69">
        <f>SUM(C40:C58)</f>
        <v>333485.00000000012</v>
      </c>
      <c r="D59" s="69">
        <f>SUM(D40:D58)</f>
        <v>1</v>
      </c>
      <c r="E59" s="69">
        <f>SUM(E40:E58)</f>
        <v>7714.3</v>
      </c>
      <c r="F59" s="7"/>
      <c r="G59" s="68" t="s">
        <v>7</v>
      </c>
      <c r="H59" s="69">
        <f>SUM(H40:H58)</f>
        <v>165766.00000000003</v>
      </c>
      <c r="I59" s="69">
        <f>SUM(I40:I58)</f>
        <v>1</v>
      </c>
      <c r="J59" s="69">
        <f>SUM(J40:J58)</f>
        <v>1940.8</v>
      </c>
      <c r="K59" s="64"/>
      <c r="L59" s="68" t="s">
        <v>7</v>
      </c>
      <c r="M59" s="69">
        <f>SUM(M40:M58)</f>
        <v>147841.99999999994</v>
      </c>
      <c r="N59" s="69">
        <f>SUM(N40:N58)</f>
        <v>1</v>
      </c>
      <c r="O59" s="69">
        <f>SUM(O40:O58)</f>
        <v>1282.0000000000002</v>
      </c>
      <c r="P59" s="64"/>
      <c r="Q59" s="68" t="s">
        <v>7</v>
      </c>
      <c r="R59" s="69">
        <f>SUM(R40:R58)</f>
        <v>184410</v>
      </c>
      <c r="S59" s="69">
        <f>SUM(S40:S58)</f>
        <v>1</v>
      </c>
      <c r="T59" s="69">
        <f>SUM(T40:T58)</f>
        <v>2198.9</v>
      </c>
      <c r="U59" s="64"/>
      <c r="V59" s="68" t="s">
        <v>7</v>
      </c>
      <c r="W59" s="69">
        <f>SUM(W40:W58)</f>
        <v>350344</v>
      </c>
      <c r="X59" s="69">
        <f>SUM(X40:X58)</f>
        <v>1.0000000000000002</v>
      </c>
      <c r="Y59" s="69">
        <f>SUM(Y40:Y58)</f>
        <v>2169.5000000000005</v>
      </c>
      <c r="Z59" s="64"/>
      <c r="AA59" s="68" t="s">
        <v>7</v>
      </c>
      <c r="AB59" s="69">
        <f>SUM(AB40:AB58)</f>
        <v>370092.99999999994</v>
      </c>
      <c r="AC59" s="69">
        <f>SUM(AC40:AC58)</f>
        <v>0.99999999999999989</v>
      </c>
      <c r="AD59" s="69">
        <f>SUM(AD40:AD58)</f>
        <v>481.39999999999992</v>
      </c>
      <c r="AE59" s="64"/>
      <c r="AF59" s="64"/>
      <c r="AG59" s="556" t="s">
        <v>7</v>
      </c>
      <c r="AH59" s="543">
        <f>SUM(AH40:AH58)</f>
        <v>1551940</v>
      </c>
      <c r="AI59" s="544">
        <f>SUM(AI40:AI58)</f>
        <v>1</v>
      </c>
      <c r="AJ59" s="544"/>
      <c r="AK59" s="557">
        <f>SUM(AK40:AK58)</f>
        <v>15786.9</v>
      </c>
      <c r="AL59" s="59"/>
      <c r="AM59" s="556" t="s">
        <v>7</v>
      </c>
      <c r="AN59" s="543" t="e">
        <f>SUM(AN40:AN58)</f>
        <v>#REF!</v>
      </c>
      <c r="AO59" s="544" t="e">
        <f>SUM(AO40:AO58)</f>
        <v>#REF!</v>
      </c>
      <c r="AP59" s="557" t="e">
        <f>SUM(AP40:AP58)</f>
        <v>#REF!</v>
      </c>
      <c r="AQ59" s="59"/>
      <c r="AR59" s="600" t="s">
        <v>7</v>
      </c>
      <c r="AS59" s="543">
        <f>SUM(AS40:AS58)</f>
        <v>1960836</v>
      </c>
      <c r="AT59" s="544">
        <f>SUM(AT40:AT58)</f>
        <v>0.99999999999999989</v>
      </c>
      <c r="AU59" s="607">
        <f>SUM(AU40:AU58)</f>
        <v>17128.5</v>
      </c>
      <c r="AV59" s="5"/>
    </row>
    <row r="60" spans="1:56" ht="15" customHeight="1">
      <c r="B60" s="5"/>
      <c r="C60" s="5"/>
      <c r="D60" s="5"/>
      <c r="E60" s="7"/>
      <c r="F60" s="7"/>
      <c r="G60" s="5"/>
      <c r="H60" s="5"/>
      <c r="I60" s="5"/>
      <c r="J60" s="7"/>
      <c r="K60" s="7"/>
      <c r="L60" s="7"/>
      <c r="M60" s="7"/>
      <c r="N60" s="7"/>
      <c r="O60" s="5"/>
      <c r="P60" s="5"/>
      <c r="Q60" s="5"/>
      <c r="R60" s="5"/>
      <c r="S60" s="5"/>
      <c r="T60" s="5"/>
      <c r="U60" s="5"/>
      <c r="V60" s="5"/>
      <c r="W60" s="5"/>
      <c r="X60" s="5"/>
      <c r="Y60" s="7"/>
      <c r="Z60" s="7"/>
      <c r="AA60" s="7"/>
      <c r="AB60" s="7"/>
      <c r="AC60" s="7"/>
      <c r="AD60" s="7"/>
      <c r="AE60" s="7"/>
      <c r="AF60" s="90"/>
      <c r="AG60" s="59"/>
      <c r="AH60" s="96"/>
      <c r="AI60" s="96"/>
      <c r="AJ60" s="96"/>
      <c r="AK60" s="97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7"/>
      <c r="AW60" s="7"/>
      <c r="AX60" s="5"/>
      <c r="AY60" s="5"/>
      <c r="AZ60" s="5"/>
      <c r="BA60" s="5"/>
      <c r="BB60" s="5"/>
      <c r="BC60" s="5"/>
      <c r="BD60" s="5"/>
    </row>
    <row r="61" spans="1:56" ht="15" customHeight="1">
      <c r="B61" s="5"/>
      <c r="C61" s="5"/>
      <c r="D61" s="5"/>
      <c r="E61" s="7"/>
      <c r="F61" s="5"/>
      <c r="G61" s="5"/>
      <c r="H61" s="5"/>
      <c r="I61" s="7"/>
      <c r="J61" s="5"/>
      <c r="K61" s="5"/>
      <c r="L61" s="5"/>
      <c r="M61" s="5"/>
      <c r="N61" s="5"/>
      <c r="O61" s="5"/>
      <c r="P61" s="5"/>
      <c r="Q61" s="5"/>
      <c r="R61" s="7"/>
      <c r="S61" s="5"/>
      <c r="T61" s="5"/>
      <c r="U61" s="5"/>
      <c r="V61" s="5"/>
      <c r="W61" s="5"/>
      <c r="X61" s="90"/>
      <c r="Y61" s="9"/>
      <c r="Z61" s="9"/>
      <c r="AA61" s="9"/>
      <c r="AB61" s="9"/>
      <c r="AC61" s="9"/>
      <c r="AD61" s="9"/>
      <c r="AE61" s="9"/>
      <c r="AF61" s="9"/>
      <c r="AG61" s="96"/>
      <c r="AH61" s="96"/>
      <c r="AI61" s="97"/>
      <c r="AJ61" s="97"/>
      <c r="AK61" s="96"/>
      <c r="AL61" s="59"/>
      <c r="AM61" s="59"/>
      <c r="AN61" s="107"/>
      <c r="AO61" s="59"/>
      <c r="AP61" s="59"/>
      <c r="AQ61" s="59"/>
      <c r="AR61" s="59"/>
      <c r="AS61" s="107"/>
      <c r="AT61" s="59"/>
      <c r="AU61" s="59"/>
      <c r="AV61" s="5"/>
    </row>
    <row r="62" spans="1:56" s="60" customFormat="1" ht="15" customHeight="1">
      <c r="B62" s="101" t="s">
        <v>20</v>
      </c>
      <c r="C62" s="101"/>
      <c r="D62" s="101"/>
      <c r="E62" s="102"/>
      <c r="F62" s="102"/>
      <c r="G62" s="102"/>
      <c r="H62" s="103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59"/>
      <c r="AG62" s="96"/>
      <c r="AH62" s="96"/>
      <c r="AI62" s="96"/>
      <c r="AJ62" s="96"/>
      <c r="AK62" s="96"/>
      <c r="AL62" s="59"/>
      <c r="AM62" s="59"/>
      <c r="AN62" s="107"/>
      <c r="AO62" s="59"/>
      <c r="AP62" s="59"/>
      <c r="AQ62" s="59"/>
      <c r="AR62" s="59"/>
      <c r="AS62" s="107"/>
      <c r="AT62" s="59"/>
      <c r="AU62" s="59"/>
      <c r="AV62" s="59"/>
    </row>
    <row r="63" spans="1:56" s="60" customFormat="1" ht="15" customHeight="1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9"/>
      <c r="Y63" s="9"/>
      <c r="Z63" s="9"/>
      <c r="AA63" s="9"/>
      <c r="AB63" s="9"/>
      <c r="AC63" s="9"/>
      <c r="AD63" s="9"/>
      <c r="AE63" s="9"/>
      <c r="AF63" s="9"/>
      <c r="AG63" s="96"/>
      <c r="AH63" s="96"/>
      <c r="AI63" s="96"/>
      <c r="AJ63" s="96"/>
      <c r="AK63" s="96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107"/>
      <c r="AX63" s="59"/>
      <c r="AY63" s="59"/>
      <c r="AZ63" s="59"/>
      <c r="BA63" s="59"/>
      <c r="BB63" s="59"/>
      <c r="BC63" s="59"/>
      <c r="BD63" s="59"/>
    </row>
    <row r="64" spans="1:56" s="60" customFormat="1" ht="15" customHeight="1">
      <c r="A64" s="120" t="s">
        <v>53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59"/>
      <c r="AM64" s="59"/>
      <c r="AN64" s="59"/>
      <c r="AO64" s="107"/>
      <c r="AP64" s="59"/>
      <c r="AQ64" s="59"/>
      <c r="AR64" s="59"/>
      <c r="AS64" s="59"/>
      <c r="AT64" s="107"/>
      <c r="AU64" s="59"/>
      <c r="AV64" s="59"/>
      <c r="AW64" s="107"/>
      <c r="AX64" s="59"/>
      <c r="AY64" s="59"/>
      <c r="AZ64" s="59"/>
      <c r="BA64" s="59"/>
      <c r="BB64" s="59"/>
      <c r="BC64" s="59"/>
      <c r="BD64" s="59"/>
    </row>
    <row r="65" spans="2:56" s="60" customFormat="1" ht="15" customHeight="1">
      <c r="B65" s="433" t="s">
        <v>23</v>
      </c>
      <c r="C65" s="433"/>
      <c r="D65" s="433"/>
      <c r="E65" s="433"/>
      <c r="F65" s="433"/>
      <c r="G65" s="433"/>
      <c r="H65" s="433"/>
      <c r="I65" s="433"/>
      <c r="J65" s="59"/>
      <c r="K65" s="430" t="s">
        <v>22</v>
      </c>
      <c r="L65" s="430"/>
      <c r="M65" s="430"/>
      <c r="N65" s="430"/>
      <c r="O65" s="430"/>
      <c r="P65" s="430"/>
      <c r="Q65" s="430"/>
      <c r="R65" s="430"/>
      <c r="S65" s="59"/>
      <c r="W65" s="59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107"/>
      <c r="AX65" s="59"/>
      <c r="AY65" s="59"/>
      <c r="AZ65" s="59"/>
      <c r="BA65" s="59"/>
      <c r="BB65" s="59"/>
      <c r="BC65" s="59"/>
      <c r="BD65" s="59"/>
    </row>
    <row r="66" spans="2:56" s="60" customFormat="1" ht="15" customHeight="1">
      <c r="B66" s="121"/>
      <c r="C66" s="122" t="s">
        <v>52</v>
      </c>
      <c r="D66" s="123"/>
      <c r="E66" s="116" t="s">
        <v>24</v>
      </c>
      <c r="F66" s="150"/>
      <c r="G66" s="122" t="s">
        <v>25</v>
      </c>
      <c r="H66" s="256">
        <v>7714.3</v>
      </c>
      <c r="I66" s="117"/>
      <c r="J66" s="59"/>
      <c r="K66" s="96"/>
      <c r="L66" s="96"/>
      <c r="M66" s="96"/>
      <c r="N66" s="96"/>
      <c r="O66" s="96"/>
      <c r="P66" s="96"/>
      <c r="Q66" s="96"/>
      <c r="R66" s="96"/>
      <c r="S66" s="59"/>
      <c r="T66" s="59"/>
      <c r="U66" s="59"/>
      <c r="V66" s="59"/>
      <c r="W66" s="59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107"/>
      <c r="AX66" s="59"/>
      <c r="AY66" s="59"/>
      <c r="AZ66" s="59"/>
      <c r="BA66" s="59"/>
      <c r="BB66" s="59"/>
      <c r="BC66" s="59"/>
      <c r="BD66" s="59"/>
    </row>
    <row r="67" spans="2:56" s="60" customFormat="1" ht="15" customHeight="1">
      <c r="B67" s="124"/>
      <c r="C67" s="349" t="s">
        <v>51</v>
      </c>
      <c r="D67" s="125">
        <v>1</v>
      </c>
      <c r="E67" s="125"/>
      <c r="F67" s="126"/>
      <c r="G67" s="126"/>
      <c r="H67" s="126"/>
      <c r="I67" s="126"/>
      <c r="K67" s="127"/>
      <c r="L67" s="127"/>
      <c r="M67" s="127"/>
      <c r="N67" s="128"/>
      <c r="O67" s="129"/>
      <c r="P67" s="129"/>
      <c r="Q67" s="129"/>
      <c r="R67" s="129"/>
      <c r="S67" s="59"/>
      <c r="T67" s="59"/>
      <c r="U67" s="59"/>
      <c r="V67" s="59"/>
      <c r="W67" s="59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107"/>
      <c r="AX67" s="59"/>
      <c r="AY67" s="59"/>
      <c r="AZ67" s="59"/>
      <c r="BA67" s="59"/>
      <c r="BB67" s="59"/>
      <c r="BC67" s="59"/>
      <c r="BD67" s="59"/>
    </row>
    <row r="68" spans="2:56" s="60" customFormat="1" ht="15" customHeight="1" thickBot="1">
      <c r="B68" s="120"/>
      <c r="C68" s="431" t="s">
        <v>38</v>
      </c>
      <c r="D68" s="431"/>
      <c r="E68" s="431"/>
      <c r="F68" s="431"/>
      <c r="G68" s="431"/>
      <c r="H68" s="431"/>
      <c r="I68" s="130"/>
      <c r="L68" s="432" t="s">
        <v>19</v>
      </c>
      <c r="M68" s="432"/>
      <c r="N68" s="432"/>
      <c r="O68" s="432"/>
      <c r="P68" s="432"/>
      <c r="Q68" s="432"/>
      <c r="S68" s="59"/>
      <c r="T68" s="59"/>
      <c r="U68" s="59"/>
      <c r="V68" s="59"/>
      <c r="W68" s="59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59"/>
      <c r="AM68" s="59"/>
      <c r="AN68" s="107"/>
      <c r="AO68" s="59"/>
      <c r="AP68" s="59"/>
      <c r="AQ68" s="59"/>
      <c r="AR68" s="59"/>
      <c r="AS68" s="59"/>
      <c r="AT68" s="59"/>
      <c r="AU68" s="59"/>
      <c r="AV68" s="59"/>
    </row>
    <row r="69" spans="2:56" s="60" customFormat="1" ht="15" customHeight="1">
      <c r="B69" s="93" t="s">
        <v>3</v>
      </c>
      <c r="C69" s="95"/>
      <c r="D69" s="95"/>
      <c r="E69" s="92"/>
      <c r="F69" s="92"/>
      <c r="G69" s="94"/>
      <c r="H69" s="94"/>
      <c r="I69" s="93" t="s">
        <v>7</v>
      </c>
      <c r="K69" s="61" t="s">
        <v>3</v>
      </c>
      <c r="L69" s="92">
        <f>C69</f>
        <v>0</v>
      </c>
      <c r="M69" s="92">
        <f>D69</f>
        <v>0</v>
      </c>
      <c r="N69" s="92">
        <f>E69</f>
        <v>0</v>
      </c>
      <c r="O69" s="92">
        <f>F69</f>
        <v>0</v>
      </c>
      <c r="P69" s="62"/>
      <c r="Q69" s="62"/>
      <c r="R69" s="92" t="str">
        <f>I69</f>
        <v>Total</v>
      </c>
      <c r="S69" s="59"/>
      <c r="T69" s="507" t="s">
        <v>3</v>
      </c>
      <c r="U69" s="508" t="s">
        <v>128</v>
      </c>
      <c r="V69" s="509" t="s">
        <v>129</v>
      </c>
      <c r="W69" s="59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59"/>
      <c r="AM69" s="59"/>
      <c r="AN69" s="107"/>
      <c r="AO69" s="59"/>
      <c r="AP69" s="59"/>
      <c r="AQ69" s="59"/>
      <c r="AR69" s="59"/>
      <c r="AS69" s="59"/>
      <c r="AT69" s="59"/>
      <c r="AU69" s="59"/>
      <c r="AV69" s="59"/>
    </row>
    <row r="70" spans="2:56" s="60" customFormat="1" ht="15" customHeight="1">
      <c r="B70" s="59">
        <v>1</v>
      </c>
      <c r="C70" s="187"/>
      <c r="D70" s="187"/>
      <c r="E70" s="191"/>
      <c r="F70" s="192"/>
      <c r="G70" s="59"/>
      <c r="H70" s="59"/>
      <c r="I70" s="59">
        <f t="shared" ref="I70:I87" si="44">SUM(C70:H70)</f>
        <v>0</v>
      </c>
      <c r="J70" s="131"/>
      <c r="K70" s="59">
        <f>B70</f>
        <v>1</v>
      </c>
      <c r="L70" s="59"/>
      <c r="M70" s="59"/>
      <c r="N70" s="59"/>
      <c r="O70" s="59"/>
      <c r="P70" s="59"/>
      <c r="Q70" s="59"/>
      <c r="R70" s="132">
        <f t="shared" ref="R70:R88" si="45">IF(I70=0,0,(C70*L70+D70*M70+E70*N70+F70*O70+G70*P70+H70*Q70)/I70)</f>
        <v>0</v>
      </c>
      <c r="S70" s="59"/>
      <c r="T70" s="510">
        <v>1</v>
      </c>
      <c r="U70" s="511">
        <f>SUM(C70:C70,C97,C123,C150,C177,C204)</f>
        <v>0</v>
      </c>
      <c r="V70" s="512"/>
      <c r="W70" s="59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59"/>
      <c r="AM70" s="59"/>
      <c r="AN70" s="107"/>
      <c r="AO70" s="59"/>
      <c r="AP70" s="59"/>
      <c r="AQ70" s="59"/>
      <c r="AR70" s="59"/>
      <c r="AS70" s="59"/>
      <c r="AT70" s="59"/>
      <c r="AU70" s="59"/>
      <c r="AV70" s="59"/>
    </row>
    <row r="71" spans="2:56" s="60" customFormat="1" ht="15" customHeight="1">
      <c r="B71" s="59">
        <v>2</v>
      </c>
      <c r="C71" s="321"/>
      <c r="D71" s="187"/>
      <c r="E71" s="191"/>
      <c r="F71" s="192"/>
      <c r="G71" s="59"/>
      <c r="H71" s="59"/>
      <c r="I71" s="59">
        <f t="shared" si="44"/>
        <v>0</v>
      </c>
      <c r="J71" s="131"/>
      <c r="K71" s="59">
        <f t="shared" ref="K71:K88" si="46">B71</f>
        <v>2</v>
      </c>
      <c r="L71" s="327"/>
      <c r="M71" s="59"/>
      <c r="N71" s="59"/>
      <c r="O71" s="59"/>
      <c r="P71" s="59"/>
      <c r="Q71" s="59"/>
      <c r="R71" s="132">
        <f t="shared" si="45"/>
        <v>0</v>
      </c>
      <c r="S71" s="59"/>
      <c r="T71" s="510">
        <v>2</v>
      </c>
      <c r="U71" s="511">
        <f t="shared" ref="U71:U80" si="47">SUM(C71:C71,C98,C124,C151,C178,C205)</f>
        <v>0</v>
      </c>
      <c r="V71" s="512"/>
      <c r="W71" s="59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59"/>
      <c r="AM71" s="59"/>
      <c r="AN71" s="107"/>
      <c r="AO71" s="59"/>
      <c r="AP71" s="59"/>
      <c r="AQ71" s="59"/>
      <c r="AR71" s="59"/>
      <c r="AS71" s="59"/>
      <c r="AT71" s="59"/>
      <c r="AU71" s="59"/>
      <c r="AV71" s="59"/>
    </row>
    <row r="72" spans="2:56" s="60" customFormat="1" ht="15" customHeight="1">
      <c r="B72" s="59">
        <v>3</v>
      </c>
      <c r="C72" s="409">
        <v>0</v>
      </c>
      <c r="I72" s="59">
        <f t="shared" si="44"/>
        <v>0</v>
      </c>
      <c r="J72" s="131"/>
      <c r="K72" s="59">
        <f t="shared" si="46"/>
        <v>3</v>
      </c>
      <c r="M72" s="59"/>
      <c r="N72" s="59"/>
      <c r="O72" s="59"/>
      <c r="P72" s="59"/>
      <c r="Q72" s="59"/>
      <c r="R72" s="132">
        <f t="shared" si="45"/>
        <v>0</v>
      </c>
      <c r="S72" s="59"/>
      <c r="T72" s="510">
        <v>3</v>
      </c>
      <c r="U72" s="511">
        <f t="shared" si="47"/>
        <v>10</v>
      </c>
      <c r="V72" s="61"/>
      <c r="W72" s="59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59"/>
      <c r="AM72" s="59"/>
      <c r="AN72" s="107"/>
      <c r="AO72" s="59"/>
      <c r="AP72" s="59"/>
      <c r="AQ72" s="59"/>
      <c r="AR72" s="59"/>
      <c r="AS72" s="59"/>
      <c r="AT72" s="59"/>
      <c r="AU72" s="59"/>
      <c r="AV72" s="59"/>
    </row>
    <row r="73" spans="2:56" s="60" customFormat="1" ht="15" customHeight="1">
      <c r="B73" s="59">
        <v>4</v>
      </c>
      <c r="C73" s="409">
        <v>16</v>
      </c>
      <c r="I73" s="59">
        <f t="shared" si="44"/>
        <v>16</v>
      </c>
      <c r="J73" s="131"/>
      <c r="K73" s="59">
        <f t="shared" si="46"/>
        <v>4</v>
      </c>
      <c r="L73" s="410">
        <v>223.0625</v>
      </c>
      <c r="M73" s="205"/>
      <c r="N73" s="172"/>
      <c r="O73" s="59"/>
      <c r="P73" s="59"/>
      <c r="Q73" s="59"/>
      <c r="R73" s="132">
        <f t="shared" si="45"/>
        <v>223.0625</v>
      </c>
      <c r="S73" s="59"/>
      <c r="T73" s="510">
        <v>4</v>
      </c>
      <c r="U73" s="511">
        <f>SUM(C73:C73,C100,C126,C153,C180,C207)</f>
        <v>246</v>
      </c>
      <c r="V73" s="513">
        <f>((C73*L73)/$U73)+((C100*L100)/$U73) +((C126*L126)/$U73)+((C153*L153)/$U73)+((C180*L180)/$U73)+((C207*L207)/$U73)</f>
        <v>192.86585365853654</v>
      </c>
      <c r="W73" s="59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59"/>
      <c r="AM73" s="59"/>
      <c r="AN73" s="107"/>
      <c r="AO73" s="59"/>
      <c r="AP73" s="59"/>
      <c r="AQ73" s="59"/>
      <c r="AR73" s="59"/>
      <c r="AS73" s="59"/>
      <c r="AT73" s="59"/>
      <c r="AU73" s="59"/>
      <c r="AV73" s="59"/>
    </row>
    <row r="74" spans="2:56" s="60" customFormat="1" ht="15" customHeight="1">
      <c r="B74" s="59">
        <v>5</v>
      </c>
      <c r="C74" s="409">
        <v>22</v>
      </c>
      <c r="I74" s="59">
        <f>SUM(C74:H74)</f>
        <v>22</v>
      </c>
      <c r="J74" s="131"/>
      <c r="K74" s="59">
        <f t="shared" si="46"/>
        <v>5</v>
      </c>
      <c r="L74" s="410">
        <v>290.81818181818198</v>
      </c>
      <c r="M74" s="205"/>
      <c r="N74" s="217"/>
      <c r="O74" s="218"/>
      <c r="P74" s="59"/>
      <c r="Q74" s="59"/>
      <c r="R74" s="132">
        <f t="shared" si="45"/>
        <v>290.81818181818198</v>
      </c>
      <c r="S74" s="59"/>
      <c r="T74" s="510">
        <v>5</v>
      </c>
      <c r="U74" s="511">
        <f t="shared" si="47"/>
        <v>118</v>
      </c>
      <c r="V74" s="513">
        <f>((C74*L74)/$U74)+((C101*L101)/$U74) +((C127*L127)/$U74)+((C154*L154)/$U74)+((C181*L181)/$U74)+((C208*L208)/$U74)</f>
        <v>257.9576271186441</v>
      </c>
      <c r="W74" s="59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59"/>
      <c r="AM74" s="59"/>
      <c r="AN74" s="107"/>
      <c r="AO74" s="59"/>
      <c r="AP74" s="59"/>
      <c r="AQ74" s="59"/>
      <c r="AR74" s="59"/>
      <c r="AS74" s="59"/>
      <c r="AT74" s="59"/>
      <c r="AU74" s="59"/>
      <c r="AV74" s="59"/>
    </row>
    <row r="75" spans="2:56" s="60" customFormat="1" ht="15" customHeight="1">
      <c r="B75" s="59">
        <v>6</v>
      </c>
      <c r="C75" s="409">
        <v>85</v>
      </c>
      <c r="I75" s="59">
        <f t="shared" si="44"/>
        <v>85</v>
      </c>
      <c r="J75" s="131"/>
      <c r="K75" s="59">
        <f t="shared" si="46"/>
        <v>6</v>
      </c>
      <c r="L75" s="410">
        <v>322.25882352941198</v>
      </c>
      <c r="M75" s="205"/>
      <c r="N75" s="217"/>
      <c r="O75" s="218"/>
      <c r="P75" s="59"/>
      <c r="Q75" s="59"/>
      <c r="R75" s="132">
        <f t="shared" si="45"/>
        <v>322.25882352941198</v>
      </c>
      <c r="S75" s="59"/>
      <c r="T75" s="510">
        <v>6</v>
      </c>
      <c r="U75" s="511">
        <f t="shared" si="47"/>
        <v>321</v>
      </c>
      <c r="V75" s="513">
        <f t="shared" ref="V75:V80" si="48">((C75*L75)/$U75)+((C102*L102)/$U75) +((C128*L128)/$U75)+((C155*L155)/$U75)+((C182*L182)/$U75)+((C209*L209)/$U75)</f>
        <v>309.50778816199386</v>
      </c>
      <c r="W75" s="59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</row>
    <row r="76" spans="2:56" s="60" customFormat="1" ht="15" customHeight="1">
      <c r="B76" s="59">
        <v>7</v>
      </c>
      <c r="C76" s="409">
        <v>160</v>
      </c>
      <c r="I76" s="59">
        <f t="shared" si="44"/>
        <v>160</v>
      </c>
      <c r="J76" s="131"/>
      <c r="K76" s="59">
        <f t="shared" si="46"/>
        <v>7</v>
      </c>
      <c r="L76" s="410">
        <v>352.72500000000002</v>
      </c>
      <c r="M76" s="205"/>
      <c r="N76" s="217"/>
      <c r="O76" s="218"/>
      <c r="P76" s="59"/>
      <c r="Q76" s="59"/>
      <c r="R76" s="132">
        <f t="shared" si="45"/>
        <v>352.72500000000002</v>
      </c>
      <c r="S76" s="59"/>
      <c r="T76" s="510">
        <v>7</v>
      </c>
      <c r="U76" s="511">
        <f t="shared" si="47"/>
        <v>648</v>
      </c>
      <c r="V76" s="513">
        <f t="shared" si="48"/>
        <v>340.77932098765422</v>
      </c>
      <c r="W76" s="59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</row>
    <row r="77" spans="2:56" s="60" customFormat="1" ht="15" customHeight="1">
      <c r="B77" s="59">
        <v>8</v>
      </c>
      <c r="C77" s="409">
        <v>199</v>
      </c>
      <c r="I77" s="59">
        <f t="shared" si="44"/>
        <v>199</v>
      </c>
      <c r="J77" s="131"/>
      <c r="K77" s="59">
        <f t="shared" si="46"/>
        <v>8</v>
      </c>
      <c r="L77" s="410">
        <v>371.45226130653299</v>
      </c>
      <c r="M77" s="205"/>
      <c r="N77" s="217"/>
      <c r="O77" s="218"/>
      <c r="P77" s="59"/>
      <c r="Q77" s="59"/>
      <c r="R77" s="132">
        <f t="shared" si="45"/>
        <v>371.45226130653293</v>
      </c>
      <c r="S77" s="59"/>
      <c r="T77" s="510">
        <v>8</v>
      </c>
      <c r="U77" s="511">
        <f t="shared" si="47"/>
        <v>860</v>
      </c>
      <c r="V77" s="513">
        <f t="shared" si="48"/>
        <v>362.2197674418606</v>
      </c>
      <c r="W77" s="59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</row>
    <row r="78" spans="2:56" s="60" customFormat="1" ht="15" customHeight="1">
      <c r="B78" s="59">
        <v>9</v>
      </c>
      <c r="C78" s="409">
        <v>153</v>
      </c>
      <c r="I78" s="59">
        <f t="shared" si="44"/>
        <v>153</v>
      </c>
      <c r="J78" s="131"/>
      <c r="K78" s="59">
        <f t="shared" si="46"/>
        <v>9</v>
      </c>
      <c r="L78" s="410">
        <v>406.48366013071899</v>
      </c>
      <c r="M78" s="205"/>
      <c r="N78" s="217"/>
      <c r="O78" s="218"/>
      <c r="P78" s="59"/>
      <c r="Q78" s="59"/>
      <c r="R78" s="132">
        <f t="shared" si="45"/>
        <v>406.48366013071899</v>
      </c>
      <c r="S78" s="59"/>
      <c r="T78" s="510">
        <v>9</v>
      </c>
      <c r="U78" s="511">
        <f t="shared" si="47"/>
        <v>757</v>
      </c>
      <c r="V78" s="513">
        <f t="shared" si="48"/>
        <v>397.19022457067376</v>
      </c>
      <c r="W78" s="59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</row>
    <row r="79" spans="2:56" s="60" customFormat="1" ht="15" customHeight="1">
      <c r="B79" s="59">
        <v>10</v>
      </c>
      <c r="C79" s="409">
        <v>132</v>
      </c>
      <c r="I79" s="59">
        <f t="shared" si="44"/>
        <v>132</v>
      </c>
      <c r="J79" s="131"/>
      <c r="K79" s="59">
        <f t="shared" si="46"/>
        <v>10</v>
      </c>
      <c r="L79" s="410">
        <v>426.97727272727298</v>
      </c>
      <c r="M79" s="205"/>
      <c r="N79" s="217"/>
      <c r="O79" s="218"/>
      <c r="P79" s="59"/>
      <c r="Q79" s="59"/>
      <c r="R79" s="132">
        <f t="shared" si="45"/>
        <v>426.97727272727298</v>
      </c>
      <c r="S79" s="59"/>
      <c r="T79" s="510">
        <v>10</v>
      </c>
      <c r="U79" s="511">
        <f t="shared" si="47"/>
        <v>680</v>
      </c>
      <c r="V79" s="513">
        <f t="shared" si="48"/>
        <v>409.68235294117642</v>
      </c>
      <c r="W79" s="59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</row>
    <row r="80" spans="2:56" s="60" customFormat="1" ht="15" customHeight="1">
      <c r="B80" s="59">
        <v>11</v>
      </c>
      <c r="C80" s="409">
        <v>65</v>
      </c>
      <c r="I80" s="59">
        <f t="shared" si="44"/>
        <v>65</v>
      </c>
      <c r="J80" s="131"/>
      <c r="K80" s="59">
        <f t="shared" si="46"/>
        <v>11</v>
      </c>
      <c r="L80" s="410">
        <v>446.92307692307702</v>
      </c>
      <c r="M80" s="205"/>
      <c r="N80" s="217"/>
      <c r="O80" s="218"/>
      <c r="P80" s="59"/>
      <c r="Q80" s="59"/>
      <c r="R80" s="132">
        <f t="shared" si="45"/>
        <v>446.92307692307702</v>
      </c>
      <c r="S80" s="59"/>
      <c r="T80" s="510">
        <v>11</v>
      </c>
      <c r="U80" s="511">
        <f t="shared" si="47"/>
        <v>379</v>
      </c>
      <c r="V80" s="513">
        <f t="shared" si="48"/>
        <v>433.57255936675449</v>
      </c>
      <c r="W80" s="59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</row>
    <row r="81" spans="2:56" s="60" customFormat="1" ht="15" customHeight="1">
      <c r="B81" s="59">
        <v>12</v>
      </c>
      <c r="C81" s="409">
        <v>29</v>
      </c>
      <c r="I81" s="59">
        <f t="shared" si="44"/>
        <v>29</v>
      </c>
      <c r="J81" s="131"/>
      <c r="K81" s="59">
        <f t="shared" si="46"/>
        <v>12</v>
      </c>
      <c r="L81" s="410">
        <v>461.758620689655</v>
      </c>
      <c r="M81" s="205"/>
      <c r="N81" s="217"/>
      <c r="O81" s="218"/>
      <c r="P81" s="59"/>
      <c r="Q81" s="59"/>
      <c r="R81" s="132">
        <f t="shared" si="45"/>
        <v>461.758620689655</v>
      </c>
      <c r="S81" s="59"/>
      <c r="T81" s="510">
        <v>12</v>
      </c>
      <c r="U81" s="511">
        <f>SUM(C81:C81,C108,C134,C161,C188,C215,C82,C83,C84,C109,C110,C135,C136,C137,C162,C163,C189,C190,C191,C192,C216,C217,C219,C220)</f>
        <v>208</v>
      </c>
      <c r="V81" s="513">
        <f>((C81*L81)/$U81)+((C108*L108)/$U81)+((C134*L134)/$U81)+((C161*L161)/$U81)+((C188*L188)/$U81)+((C215*L215)/$U81)+((C82*L82)/U81)+((C109*L109)/U81)+((C135*L135)/U81)+((C216*L216)/U81)+((C83*L83)/U81)+((C84*L84)/U81)+((C110*L110)/U81)+((C136*L136)/U81)+((C137*L137)/U81)+((C162*L162)/U81)+((C163*L163)/U81)+((C189*L189)/U81)+((C190*L190)/U81)+((C191*L191)/U81)+((C192*L192)/U81)+((C217*L217)/U81)+((C219*L219)/U81)+((C220*L220)/U81)</f>
        <v>465.93750000000023</v>
      </c>
      <c r="W81" s="59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</row>
    <row r="82" spans="2:56" s="60" customFormat="1" ht="15" customHeight="1">
      <c r="B82" s="59">
        <v>13</v>
      </c>
      <c r="C82" s="409">
        <v>6</v>
      </c>
      <c r="I82" s="59">
        <f t="shared" si="44"/>
        <v>6</v>
      </c>
      <c r="J82" s="131"/>
      <c r="K82" s="59">
        <f t="shared" si="46"/>
        <v>13</v>
      </c>
      <c r="L82" s="410">
        <v>417.66666666666703</v>
      </c>
      <c r="M82" s="205"/>
      <c r="N82" s="217"/>
      <c r="O82" s="218"/>
      <c r="P82" s="59"/>
      <c r="Q82" s="59"/>
      <c r="R82" s="132">
        <f t="shared" si="45"/>
        <v>417.66666666666703</v>
      </c>
      <c r="S82" s="59"/>
      <c r="T82" s="510">
        <v>13</v>
      </c>
      <c r="U82" s="511"/>
      <c r="V82" s="512"/>
      <c r="W82" s="59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</row>
    <row r="83" spans="2:56" s="60" customFormat="1" ht="15" customHeight="1">
      <c r="B83" s="59">
        <v>14</v>
      </c>
      <c r="C83" s="409">
        <v>4</v>
      </c>
      <c r="I83" s="59">
        <f t="shared" si="44"/>
        <v>4</v>
      </c>
      <c r="J83" s="131"/>
      <c r="K83" s="59">
        <f t="shared" si="46"/>
        <v>14</v>
      </c>
      <c r="L83" s="410">
        <v>453</v>
      </c>
      <c r="M83" s="206"/>
      <c r="O83" s="218"/>
      <c r="P83" s="59"/>
      <c r="Q83" s="59"/>
      <c r="R83" s="132">
        <f t="shared" si="45"/>
        <v>453</v>
      </c>
      <c r="S83" s="59"/>
      <c r="T83" s="510">
        <v>14</v>
      </c>
      <c r="U83" s="511"/>
      <c r="V83" s="512"/>
      <c r="W83" s="59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</row>
    <row r="84" spans="2:56" s="60" customFormat="1" ht="15" customHeight="1">
      <c r="B84" s="59">
        <v>15</v>
      </c>
      <c r="C84" s="409">
        <v>1</v>
      </c>
      <c r="I84" s="59">
        <f t="shared" si="44"/>
        <v>1</v>
      </c>
      <c r="J84" s="131"/>
      <c r="K84" s="59">
        <f t="shared" si="46"/>
        <v>15</v>
      </c>
      <c r="L84" s="410">
        <v>459</v>
      </c>
      <c r="M84" s="206"/>
      <c r="N84" s="217"/>
      <c r="P84" s="59"/>
      <c r="Q84" s="59"/>
      <c r="R84" s="132">
        <f t="shared" si="45"/>
        <v>459</v>
      </c>
      <c r="S84" s="59"/>
      <c r="T84" s="510">
        <v>15</v>
      </c>
      <c r="U84" s="511"/>
      <c r="V84" s="512"/>
      <c r="W84" s="59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</row>
    <row r="85" spans="2:56" s="60" customFormat="1" ht="15" customHeight="1">
      <c r="B85" s="59">
        <v>16</v>
      </c>
      <c r="C85" s="409">
        <v>0</v>
      </c>
      <c r="I85" s="59">
        <f t="shared" si="44"/>
        <v>0</v>
      </c>
      <c r="J85" s="131"/>
      <c r="K85" s="59">
        <f t="shared" si="46"/>
        <v>16</v>
      </c>
      <c r="L85"/>
      <c r="M85" s="206"/>
      <c r="P85" s="59"/>
      <c r="Q85" s="59"/>
      <c r="R85" s="132">
        <f t="shared" si="45"/>
        <v>0</v>
      </c>
      <c r="S85" s="59"/>
      <c r="T85" s="510">
        <v>16</v>
      </c>
      <c r="U85" s="511"/>
      <c r="V85" s="512"/>
      <c r="W85" s="59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</row>
    <row r="86" spans="2:56" s="60" customFormat="1" ht="15" customHeight="1">
      <c r="B86" s="59">
        <v>17</v>
      </c>
      <c r="C86" s="409">
        <v>0</v>
      </c>
      <c r="I86" s="59">
        <f t="shared" si="44"/>
        <v>0</v>
      </c>
      <c r="J86" s="131"/>
      <c r="K86" s="59">
        <f t="shared" si="46"/>
        <v>17</v>
      </c>
      <c r="L86" s="160"/>
      <c r="M86" s="206"/>
      <c r="N86" s="59"/>
      <c r="O86" s="218"/>
      <c r="P86" s="59"/>
      <c r="Q86" s="59"/>
      <c r="R86" s="132">
        <f t="shared" si="45"/>
        <v>0</v>
      </c>
      <c r="S86" s="59"/>
      <c r="T86" s="510">
        <v>17</v>
      </c>
      <c r="U86" s="511"/>
      <c r="V86" s="512"/>
      <c r="W86" s="59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</row>
    <row r="87" spans="2:56" s="60" customFormat="1" ht="15" customHeight="1">
      <c r="B87" s="59">
        <v>18</v>
      </c>
      <c r="C87"/>
      <c r="H87" s="59"/>
      <c r="I87" s="59">
        <f t="shared" si="44"/>
        <v>0</v>
      </c>
      <c r="J87" s="131"/>
      <c r="K87" s="59">
        <f t="shared" si="46"/>
        <v>18</v>
      </c>
      <c r="L87" s="171"/>
      <c r="M87" s="59"/>
      <c r="N87" s="217"/>
      <c r="O87" s="59"/>
      <c r="P87" s="59"/>
      <c r="Q87" s="59"/>
      <c r="R87" s="132">
        <f t="shared" si="45"/>
        <v>0</v>
      </c>
      <c r="S87" s="59"/>
      <c r="T87" s="510">
        <v>18</v>
      </c>
      <c r="U87" s="511"/>
      <c r="V87" s="512"/>
      <c r="W87" s="59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/>
      <c r="AI87" s="96"/>
      <c r="AJ87" s="96"/>
      <c r="AK87" s="96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</row>
    <row r="88" spans="2:56" s="60" customFormat="1" ht="15" customHeight="1" thickBot="1">
      <c r="B88" s="59">
        <v>19</v>
      </c>
      <c r="C88" s="187"/>
      <c r="D88" s="187"/>
      <c r="E88" s="191"/>
      <c r="F88" s="192"/>
      <c r="G88" s="62"/>
      <c r="H88" s="62"/>
      <c r="I88" s="62"/>
      <c r="J88" s="131"/>
      <c r="K88" s="59">
        <f t="shared" si="46"/>
        <v>19</v>
      </c>
      <c r="L88" s="62"/>
      <c r="M88" s="62"/>
      <c r="N88" s="62"/>
      <c r="O88" s="62"/>
      <c r="P88" s="62"/>
      <c r="Q88" s="62"/>
      <c r="R88" s="132">
        <f t="shared" si="45"/>
        <v>0</v>
      </c>
      <c r="S88" s="59"/>
      <c r="T88" s="514">
        <v>19</v>
      </c>
      <c r="U88" s="515"/>
      <c r="V88" s="516"/>
      <c r="W88" s="59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</row>
    <row r="89" spans="2:56" s="60" customFormat="1" ht="15" customHeight="1">
      <c r="B89" s="164" t="s">
        <v>7</v>
      </c>
      <c r="C89" s="165">
        <f t="shared" ref="C89:I89" si="49">SUM(C70:C87)</f>
        <v>872</v>
      </c>
      <c r="D89" s="165">
        <f t="shared" si="49"/>
        <v>0</v>
      </c>
      <c r="E89" s="165">
        <f t="shared" si="49"/>
        <v>0</v>
      </c>
      <c r="F89" s="165">
        <f t="shared" si="49"/>
        <v>0</v>
      </c>
      <c r="G89" s="165">
        <f t="shared" si="49"/>
        <v>0</v>
      </c>
      <c r="H89" s="165">
        <f t="shared" si="49"/>
        <v>0</v>
      </c>
      <c r="I89" s="165">
        <f t="shared" si="49"/>
        <v>872</v>
      </c>
      <c r="J89" s="131"/>
      <c r="K89" s="164" t="s">
        <v>7</v>
      </c>
      <c r="L89" s="169">
        <f>(C70*L70+C71*L71+C72*L72+C73*L73+C74*L74+C75*L75+C76*L76+C77*L77+C78*L78+C79*L79+C80*L80+C81*L81+C82*L82+C83*L83+C84*L84+C85*L85+C86*L86+C87*L87+L88*L88)/C89</f>
        <v>382.43692660550471</v>
      </c>
      <c r="M89" s="169"/>
      <c r="N89" s="169"/>
      <c r="O89" s="169"/>
      <c r="P89" s="169"/>
      <c r="Q89" s="169"/>
      <c r="R89" s="170">
        <f>(I70*R70+I71*R71+I72*R72+I73*R73+I74*R74+I75*R75+I76*R76+I77*R77+I78*R78+I79*R79+I80*R80+I81*R81+I82*R82+I83*R83+I84*R84+I85*R85+I86*R86+I87*R87)/I89</f>
        <v>382.43692660550471</v>
      </c>
      <c r="S89" s="59"/>
      <c r="T89" s="59"/>
      <c r="U89" s="59"/>
      <c r="V89" s="59"/>
      <c r="W89" s="59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</row>
    <row r="90" spans="2:56" s="60" customFormat="1" ht="15" customHeight="1">
      <c r="J90" s="133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107"/>
      <c r="AX90" s="59"/>
      <c r="AY90" s="59"/>
      <c r="AZ90" s="59"/>
      <c r="BA90" s="59"/>
      <c r="BB90" s="59"/>
      <c r="BC90" s="59"/>
      <c r="BD90" s="59"/>
    </row>
    <row r="91" spans="2:56" s="60" customFormat="1" ht="15" customHeight="1">
      <c r="J91" s="133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59"/>
      <c r="AM91" s="59"/>
      <c r="AN91" s="59"/>
      <c r="AO91" s="107"/>
      <c r="AP91" s="59"/>
      <c r="AQ91" s="59"/>
      <c r="AR91" s="59"/>
      <c r="AS91" s="59"/>
      <c r="AT91" s="107"/>
      <c r="AU91" s="59"/>
      <c r="AV91" s="59"/>
      <c r="AW91" s="107"/>
      <c r="AX91" s="59"/>
      <c r="AY91" s="59"/>
      <c r="AZ91" s="59"/>
      <c r="BA91" s="59"/>
      <c r="BB91" s="59"/>
      <c r="BC91" s="59"/>
      <c r="BD91" s="59"/>
    </row>
    <row r="92" spans="2:56" s="60" customFormat="1" ht="15" customHeight="1">
      <c r="B92" s="428" t="s">
        <v>23</v>
      </c>
      <c r="C92" s="428"/>
      <c r="D92" s="428"/>
      <c r="E92" s="428"/>
      <c r="F92" s="428"/>
      <c r="G92" s="428"/>
      <c r="H92" s="428"/>
      <c r="I92" s="428"/>
      <c r="J92" s="131"/>
      <c r="K92" s="429" t="s">
        <v>22</v>
      </c>
      <c r="L92" s="429"/>
      <c r="M92" s="429"/>
      <c r="N92" s="429"/>
      <c r="O92" s="429"/>
      <c r="P92" s="429"/>
      <c r="Q92" s="429"/>
      <c r="R92" s="429"/>
      <c r="S92" s="59"/>
      <c r="T92" s="59"/>
      <c r="U92" s="59"/>
      <c r="V92" s="59"/>
      <c r="W92" s="59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107"/>
      <c r="AX92" s="59"/>
      <c r="AY92" s="59"/>
      <c r="AZ92" s="59"/>
      <c r="BA92" s="59"/>
      <c r="BB92" s="59"/>
      <c r="BC92" s="59"/>
      <c r="BD92" s="59"/>
    </row>
    <row r="93" spans="2:56" s="60" customFormat="1" ht="15" customHeight="1">
      <c r="B93" s="134"/>
      <c r="C93" s="122" t="s">
        <v>52</v>
      </c>
      <c r="D93" s="135"/>
      <c r="E93" s="147" t="s">
        <v>24</v>
      </c>
      <c r="F93" s="150"/>
      <c r="G93" s="149" t="s">
        <v>25</v>
      </c>
      <c r="H93" s="256">
        <v>1940.8</v>
      </c>
      <c r="I93" s="148"/>
      <c r="J93" s="131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7"/>
      <c r="AI93" s="96"/>
      <c r="AJ93" s="96"/>
      <c r="AK93" s="96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107"/>
      <c r="AX93" s="59"/>
      <c r="AY93" s="59"/>
      <c r="AZ93" s="59"/>
      <c r="BA93" s="59"/>
      <c r="BB93" s="59"/>
      <c r="BC93" s="59"/>
      <c r="BD93" s="59"/>
    </row>
    <row r="94" spans="2:56" s="60" customFormat="1" ht="15" customHeight="1">
      <c r="B94" s="124"/>
      <c r="C94" s="124" t="s">
        <v>51</v>
      </c>
      <c r="D94" s="125">
        <v>2</v>
      </c>
      <c r="E94" s="125"/>
      <c r="F94" s="126"/>
      <c r="G94" s="126"/>
      <c r="H94" s="126"/>
      <c r="I94" s="126"/>
      <c r="J94" s="133"/>
      <c r="K94" s="127"/>
      <c r="L94" s="127"/>
      <c r="M94" s="127"/>
      <c r="N94" s="128"/>
      <c r="O94" s="129"/>
      <c r="P94" s="129"/>
      <c r="Q94" s="129"/>
      <c r="R94" s="129"/>
      <c r="S94" s="59"/>
      <c r="T94" s="59"/>
      <c r="U94" s="59"/>
      <c r="V94" s="59"/>
      <c r="W94" s="59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107"/>
      <c r="AX94" s="59"/>
      <c r="AY94" s="59"/>
      <c r="AZ94" s="59"/>
      <c r="BA94" s="59"/>
      <c r="BB94" s="59"/>
      <c r="BC94" s="59"/>
      <c r="BD94" s="59"/>
    </row>
    <row r="95" spans="2:56" s="60" customFormat="1" ht="15" customHeight="1">
      <c r="B95" s="120"/>
      <c r="C95" s="431" t="s">
        <v>26</v>
      </c>
      <c r="D95" s="431"/>
      <c r="E95" s="431"/>
      <c r="F95" s="431"/>
      <c r="G95" s="431"/>
      <c r="H95" s="431"/>
      <c r="I95" s="120"/>
      <c r="J95" s="133"/>
      <c r="L95" s="432" t="s">
        <v>19</v>
      </c>
      <c r="M95" s="432"/>
      <c r="N95" s="432"/>
      <c r="O95" s="432"/>
      <c r="P95" s="432"/>
      <c r="Q95" s="432"/>
      <c r="S95" s="59"/>
      <c r="T95" s="59"/>
      <c r="U95" s="59"/>
      <c r="V95" s="59"/>
      <c r="W95" s="59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</row>
    <row r="96" spans="2:56" s="60" customFormat="1" ht="15" customHeight="1">
      <c r="B96" s="93" t="s">
        <v>3</v>
      </c>
      <c r="C96" s="92"/>
      <c r="D96" s="92"/>
      <c r="E96" s="92"/>
      <c r="F96" s="93"/>
      <c r="G96" s="94"/>
      <c r="H96" s="94"/>
      <c r="I96" s="93" t="s">
        <v>7</v>
      </c>
      <c r="J96" s="133"/>
      <c r="K96" s="61" t="s">
        <v>3</v>
      </c>
      <c r="L96" s="92">
        <f>C96</f>
        <v>0</v>
      </c>
      <c r="M96" s="92">
        <f>D96</f>
        <v>0</v>
      </c>
      <c r="N96" s="92">
        <f>E96</f>
        <v>0</v>
      </c>
      <c r="O96" s="61"/>
      <c r="P96" s="62"/>
      <c r="Q96" s="62"/>
      <c r="R96" s="61" t="s">
        <v>7</v>
      </c>
      <c r="S96" s="59"/>
      <c r="T96" s="59"/>
      <c r="U96" s="59"/>
      <c r="V96" s="59"/>
      <c r="W96" s="59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</row>
    <row r="97" spans="2:48" s="60" customFormat="1" ht="15" customHeight="1">
      <c r="B97" s="59">
        <v>1</v>
      </c>
      <c r="C97" s="193"/>
      <c r="D97" s="194"/>
      <c r="E97" s="194"/>
      <c r="F97" s="59"/>
      <c r="G97" s="59"/>
      <c r="H97" s="59"/>
      <c r="I97" s="59">
        <f>SUM(C97:H97)</f>
        <v>0</v>
      </c>
      <c r="J97" s="131"/>
      <c r="K97" s="59">
        <v>1</v>
      </c>
      <c r="L97" s="59"/>
      <c r="M97" s="59"/>
      <c r="N97" s="59"/>
      <c r="O97" s="59"/>
      <c r="P97" s="59"/>
      <c r="Q97" s="59"/>
      <c r="R97" s="132">
        <f t="shared" ref="R97:R115" si="50">IF(I97=0,0,(C97*L97+D97*M97+E97*N97+F97*O97+G97*P97+H97*Q97)/I97)</f>
        <v>0</v>
      </c>
      <c r="S97" s="59"/>
      <c r="T97" s="59"/>
      <c r="U97" s="59"/>
      <c r="V97" s="59"/>
      <c r="W97" s="59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</row>
    <row r="98" spans="2:48" s="60" customFormat="1" ht="15" customHeight="1">
      <c r="B98" s="59">
        <v>2</v>
      </c>
      <c r="C98" s="322"/>
      <c r="D98" s="194"/>
      <c r="E98" s="194"/>
      <c r="F98" s="59"/>
      <c r="G98" s="59"/>
      <c r="H98" s="59"/>
      <c r="I98" s="59">
        <f>SUM(C98:H98)</f>
        <v>0</v>
      </c>
      <c r="J98" s="131"/>
      <c r="K98" s="59">
        <v>2</v>
      </c>
      <c r="L98" s="59"/>
      <c r="M98" s="59"/>
      <c r="N98" s="59"/>
      <c r="O98" s="59"/>
      <c r="P98" s="59"/>
      <c r="Q98" s="59"/>
      <c r="R98" s="132">
        <f t="shared" si="50"/>
        <v>0</v>
      </c>
      <c r="S98" s="59"/>
      <c r="T98" s="59"/>
      <c r="U98" s="59"/>
      <c r="V98" s="59"/>
      <c r="W98" s="59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</row>
    <row r="99" spans="2:48" s="60" customFormat="1" ht="15" customHeight="1">
      <c r="B99" s="59">
        <v>3</v>
      </c>
      <c r="C99" s="409">
        <v>1</v>
      </c>
      <c r="H99" s="59"/>
      <c r="I99" s="59">
        <f t="shared" ref="I99:I113" si="51">SUM(C99:H99)</f>
        <v>1</v>
      </c>
      <c r="J99" s="131"/>
      <c r="K99" s="59">
        <v>3</v>
      </c>
      <c r="L99" s="411">
        <v>223</v>
      </c>
      <c r="M99" s="59"/>
      <c r="N99" s="59"/>
      <c r="O99" s="59"/>
      <c r="P99" s="59"/>
      <c r="Q99" s="59"/>
      <c r="R99" s="132">
        <f t="shared" si="50"/>
        <v>223</v>
      </c>
      <c r="S99" s="59"/>
      <c r="T99" s="59"/>
      <c r="U99" s="59"/>
      <c r="V99" s="59"/>
      <c r="W99" s="59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</row>
    <row r="100" spans="2:48" s="60" customFormat="1" ht="15" customHeight="1">
      <c r="B100" s="59">
        <v>4</v>
      </c>
      <c r="C100" s="409">
        <v>13</v>
      </c>
      <c r="H100" s="59"/>
      <c r="I100" s="59">
        <f t="shared" si="51"/>
        <v>13</v>
      </c>
      <c r="J100" s="131"/>
      <c r="K100" s="59">
        <v>4</v>
      </c>
      <c r="L100" s="411">
        <v>206.92307692307699</v>
      </c>
      <c r="M100" s="213"/>
      <c r="N100" s="214"/>
      <c r="O100" s="59"/>
      <c r="P100" s="59"/>
      <c r="Q100" s="59"/>
      <c r="R100" s="132">
        <f t="shared" si="50"/>
        <v>206.92307692307699</v>
      </c>
      <c r="S100" s="59"/>
      <c r="T100" s="59"/>
      <c r="U100" s="59"/>
      <c r="V100" s="59"/>
      <c r="W100" s="59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</row>
    <row r="101" spans="2:48" s="60" customFormat="1" ht="15" customHeight="1">
      <c r="B101" s="59">
        <v>5</v>
      </c>
      <c r="C101" s="409">
        <v>20</v>
      </c>
      <c r="H101" s="59"/>
      <c r="I101" s="59">
        <f t="shared" si="51"/>
        <v>20</v>
      </c>
      <c r="J101" s="131"/>
      <c r="K101" s="59">
        <v>5</v>
      </c>
      <c r="L101" s="411">
        <v>279.39999999999998</v>
      </c>
      <c r="M101" s="213"/>
      <c r="N101" s="214"/>
      <c r="O101" s="59"/>
      <c r="P101" s="59"/>
      <c r="Q101" s="59"/>
      <c r="R101" s="132">
        <f t="shared" si="50"/>
        <v>279.39999999999998</v>
      </c>
      <c r="S101" s="59"/>
      <c r="T101" s="59"/>
      <c r="U101" s="59"/>
      <c r="V101" s="59"/>
      <c r="W101" s="59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</row>
    <row r="102" spans="2:48" s="60" customFormat="1" ht="15" customHeight="1">
      <c r="B102" s="59">
        <v>6</v>
      </c>
      <c r="C102" s="409">
        <v>50</v>
      </c>
      <c r="H102" s="59"/>
      <c r="I102" s="59">
        <f t="shared" si="51"/>
        <v>50</v>
      </c>
      <c r="J102" s="131"/>
      <c r="K102" s="59">
        <v>6</v>
      </c>
      <c r="L102" s="411">
        <v>345.2</v>
      </c>
      <c r="M102" s="213"/>
      <c r="N102" s="214"/>
      <c r="O102" s="59"/>
      <c r="P102" s="59"/>
      <c r="Q102" s="59"/>
      <c r="R102" s="132">
        <f t="shared" si="50"/>
        <v>345.2</v>
      </c>
      <c r="S102" s="59"/>
      <c r="T102" s="59"/>
      <c r="U102" s="59"/>
      <c r="V102" s="59"/>
      <c r="W102" s="59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</row>
    <row r="103" spans="2:48" s="60" customFormat="1" ht="15" customHeight="1">
      <c r="B103" s="59">
        <v>7</v>
      </c>
      <c r="C103" s="409">
        <v>102</v>
      </c>
      <c r="H103" s="59"/>
      <c r="I103" s="59">
        <f t="shared" si="51"/>
        <v>102</v>
      </c>
      <c r="J103" s="131"/>
      <c r="K103" s="59">
        <v>7</v>
      </c>
      <c r="L103" s="411">
        <v>357.10784313725497</v>
      </c>
      <c r="M103" s="213"/>
      <c r="N103" s="214"/>
      <c r="O103" s="59"/>
      <c r="P103" s="59"/>
      <c r="Q103" s="59"/>
      <c r="R103" s="132">
        <f t="shared" si="50"/>
        <v>357.10784313725497</v>
      </c>
      <c r="S103" s="59"/>
      <c r="T103" s="59"/>
      <c r="U103" s="59"/>
      <c r="V103" s="59"/>
      <c r="W103" s="59"/>
      <c r="X103" s="96"/>
      <c r="Y103" s="96"/>
      <c r="Z103" s="96"/>
      <c r="AA103" s="96"/>
      <c r="AB103" s="96"/>
      <c r="AC103" s="96"/>
      <c r="AD103" s="96"/>
      <c r="AE103" s="96"/>
      <c r="AF103" s="96"/>
      <c r="AG103" s="96"/>
      <c r="AH103" s="96"/>
      <c r="AI103" s="96"/>
      <c r="AJ103" s="96"/>
      <c r="AK103" s="96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</row>
    <row r="104" spans="2:48" s="60" customFormat="1" ht="15" customHeight="1">
      <c r="B104" s="59">
        <v>8</v>
      </c>
      <c r="C104" s="409">
        <v>86</v>
      </c>
      <c r="H104" s="59"/>
      <c r="I104" s="59">
        <f t="shared" si="51"/>
        <v>86</v>
      </c>
      <c r="J104" s="131"/>
      <c r="K104" s="59">
        <v>8</v>
      </c>
      <c r="L104" s="411">
        <v>381.27906976744202</v>
      </c>
      <c r="M104" s="213"/>
      <c r="N104" s="214"/>
      <c r="O104" s="59"/>
      <c r="P104" s="59"/>
      <c r="Q104" s="59"/>
      <c r="R104" s="132">
        <f t="shared" si="50"/>
        <v>381.27906976744202</v>
      </c>
      <c r="S104" s="59"/>
      <c r="T104" s="59"/>
      <c r="U104" s="59"/>
      <c r="V104" s="59"/>
      <c r="W104" s="59"/>
      <c r="X104" s="96"/>
      <c r="Y104" s="96"/>
      <c r="Z104" s="96"/>
      <c r="AA104" s="96"/>
      <c r="AB104" s="96"/>
      <c r="AC104" s="96"/>
      <c r="AD104" s="96"/>
      <c r="AE104" s="96"/>
      <c r="AF104" s="96"/>
      <c r="AG104" s="96"/>
      <c r="AH104" s="96"/>
      <c r="AI104" s="96"/>
      <c r="AJ104" s="96"/>
      <c r="AK104" s="96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</row>
    <row r="105" spans="2:48" s="60" customFormat="1" ht="15" customHeight="1">
      <c r="B105" s="59">
        <v>9</v>
      </c>
      <c r="C105" s="409">
        <v>78</v>
      </c>
      <c r="H105" s="59"/>
      <c r="I105" s="59">
        <f t="shared" si="51"/>
        <v>78</v>
      </c>
      <c r="J105" s="131"/>
      <c r="K105" s="59">
        <v>9</v>
      </c>
      <c r="L105" s="411">
        <v>409.02564102564099</v>
      </c>
      <c r="M105" s="213"/>
      <c r="N105" s="214"/>
      <c r="O105" s="59"/>
      <c r="P105" s="59"/>
      <c r="Q105" s="59"/>
      <c r="R105" s="132">
        <f t="shared" si="50"/>
        <v>409.02564102564099</v>
      </c>
      <c r="S105" s="59"/>
      <c r="T105" s="59"/>
      <c r="U105" s="59"/>
      <c r="V105" s="59"/>
      <c r="W105" s="59"/>
      <c r="X105" s="96"/>
      <c r="Y105" s="96"/>
      <c r="Z105" s="96"/>
      <c r="AA105" s="96"/>
      <c r="AB105" s="96"/>
      <c r="AC105" s="96"/>
      <c r="AD105" s="96"/>
      <c r="AE105" s="96"/>
      <c r="AF105" s="96"/>
      <c r="AG105" s="96"/>
      <c r="AH105" s="96"/>
      <c r="AI105" s="96"/>
      <c r="AJ105" s="96"/>
      <c r="AK105" s="96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</row>
    <row r="106" spans="2:48" s="60" customFormat="1" ht="15" customHeight="1">
      <c r="B106" s="59">
        <v>10</v>
      </c>
      <c r="C106" s="409">
        <v>51</v>
      </c>
      <c r="H106" s="59"/>
      <c r="I106" s="59">
        <f t="shared" si="51"/>
        <v>51</v>
      </c>
      <c r="J106" s="131"/>
      <c r="K106" s="59">
        <v>10</v>
      </c>
      <c r="L106" s="411">
        <v>422.92156862745099</v>
      </c>
      <c r="M106" s="213"/>
      <c r="N106" s="214"/>
      <c r="O106" s="59"/>
      <c r="P106" s="59"/>
      <c r="Q106" s="59"/>
      <c r="R106" s="132">
        <f t="shared" si="50"/>
        <v>422.92156862745099</v>
      </c>
      <c r="S106" s="59"/>
      <c r="T106" s="59"/>
      <c r="U106" s="59"/>
      <c r="V106" s="59"/>
      <c r="W106" s="59"/>
      <c r="X106" s="96"/>
      <c r="Y106" s="96"/>
      <c r="Z106" s="96"/>
      <c r="AA106" s="96"/>
      <c r="AB106" s="96"/>
      <c r="AC106" s="96"/>
      <c r="AD106" s="96"/>
      <c r="AE106" s="96"/>
      <c r="AF106" s="96"/>
      <c r="AG106" s="96"/>
      <c r="AH106" s="96"/>
      <c r="AI106" s="96"/>
      <c r="AJ106" s="96"/>
      <c r="AK106" s="96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</row>
    <row r="107" spans="2:48" s="60" customFormat="1" ht="15" customHeight="1">
      <c r="B107" s="59">
        <v>11</v>
      </c>
      <c r="C107" s="409">
        <v>23</v>
      </c>
      <c r="H107" s="59"/>
      <c r="I107" s="59">
        <f t="shared" si="51"/>
        <v>23</v>
      </c>
      <c r="J107" s="131"/>
      <c r="K107" s="59">
        <v>11</v>
      </c>
      <c r="L107" s="411">
        <v>470.04347826087002</v>
      </c>
      <c r="M107" s="213"/>
      <c r="N107" s="214"/>
      <c r="O107" s="59"/>
      <c r="P107" s="59"/>
      <c r="Q107" s="59"/>
      <c r="R107" s="132">
        <f t="shared" si="50"/>
        <v>470.04347826087002</v>
      </c>
      <c r="S107" s="59"/>
      <c r="T107" s="59"/>
      <c r="U107" s="59"/>
      <c r="V107" s="59"/>
      <c r="W107" s="59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</row>
    <row r="108" spans="2:48" s="60" customFormat="1" ht="15" customHeight="1">
      <c r="B108" s="59">
        <v>12</v>
      </c>
      <c r="C108" s="409">
        <v>8</v>
      </c>
      <c r="H108" s="59"/>
      <c r="I108" s="59">
        <f t="shared" si="51"/>
        <v>8</v>
      </c>
      <c r="J108" s="131"/>
      <c r="K108" s="59">
        <v>12</v>
      </c>
      <c r="L108" s="411">
        <v>546.375</v>
      </c>
      <c r="M108" s="213"/>
      <c r="N108" s="214"/>
      <c r="O108" s="59"/>
      <c r="P108" s="59"/>
      <c r="Q108" s="59"/>
      <c r="R108" s="132">
        <f t="shared" si="50"/>
        <v>546.375</v>
      </c>
      <c r="S108" s="59"/>
      <c r="T108" s="59"/>
      <c r="U108" s="59"/>
      <c r="V108" s="59"/>
      <c r="W108" s="59"/>
      <c r="X108" s="96"/>
      <c r="Y108" s="96"/>
      <c r="Z108" s="96"/>
      <c r="AA108" s="96"/>
      <c r="AB108" s="96"/>
      <c r="AC108" s="96"/>
      <c r="AD108" s="96"/>
      <c r="AE108" s="96"/>
      <c r="AF108" s="96"/>
      <c r="AG108" s="96"/>
      <c r="AH108" s="96"/>
      <c r="AI108" s="96"/>
      <c r="AJ108" s="96"/>
      <c r="AK108" s="96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</row>
    <row r="109" spans="2:48" s="60" customFormat="1" ht="15" customHeight="1">
      <c r="B109" s="59">
        <v>13</v>
      </c>
      <c r="C109" s="409">
        <v>3</v>
      </c>
      <c r="H109" s="59"/>
      <c r="I109" s="59">
        <f t="shared" si="51"/>
        <v>3</v>
      </c>
      <c r="J109" s="131"/>
      <c r="K109" s="59">
        <v>13</v>
      </c>
      <c r="L109" s="411">
        <v>518</v>
      </c>
      <c r="M109" s="199"/>
      <c r="N109" s="214"/>
      <c r="O109" s="59"/>
      <c r="P109" s="59"/>
      <c r="Q109" s="59"/>
      <c r="R109" s="132">
        <f t="shared" si="50"/>
        <v>518</v>
      </c>
      <c r="S109" s="59"/>
      <c r="T109" s="59"/>
      <c r="U109" s="59"/>
      <c r="V109" s="59"/>
      <c r="W109" s="59"/>
      <c r="X109" s="96"/>
      <c r="Y109" s="96"/>
      <c r="Z109" s="96"/>
      <c r="AA109" s="96"/>
      <c r="AB109" s="96"/>
      <c r="AC109" s="96"/>
      <c r="AD109" s="96"/>
      <c r="AE109" s="96"/>
      <c r="AF109" s="96"/>
      <c r="AG109" s="96"/>
      <c r="AH109" s="96"/>
      <c r="AI109" s="96"/>
      <c r="AJ109" s="96"/>
      <c r="AK109" s="96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</row>
    <row r="110" spans="2:48" s="60" customFormat="1" ht="15" customHeight="1">
      <c r="B110" s="59">
        <v>14</v>
      </c>
      <c r="C110" s="409">
        <v>1</v>
      </c>
      <c r="H110" s="59"/>
      <c r="I110" s="59">
        <f t="shared" si="51"/>
        <v>1</v>
      </c>
      <c r="J110" s="131"/>
      <c r="K110" s="59">
        <v>14</v>
      </c>
      <c r="L110" s="411">
        <v>581</v>
      </c>
      <c r="M110" s="199"/>
      <c r="N110" s="214"/>
      <c r="O110" s="59"/>
      <c r="P110" s="59"/>
      <c r="Q110" s="59"/>
      <c r="R110" s="132">
        <f t="shared" si="50"/>
        <v>581</v>
      </c>
      <c r="S110" s="59"/>
      <c r="T110" s="59"/>
      <c r="U110" s="59"/>
      <c r="V110" s="59"/>
      <c r="W110" s="59"/>
      <c r="X110" s="96"/>
      <c r="Y110" s="96"/>
      <c r="Z110" s="96"/>
      <c r="AA110" s="96"/>
      <c r="AB110" s="96"/>
      <c r="AC110" s="96"/>
      <c r="AD110" s="96"/>
      <c r="AE110" s="96"/>
      <c r="AF110" s="96"/>
      <c r="AG110" s="96"/>
      <c r="AH110" s="96"/>
      <c r="AI110" s="96"/>
      <c r="AJ110" s="96"/>
      <c r="AK110" s="96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</row>
    <row r="111" spans="2:48" s="60" customFormat="1" ht="15" customHeight="1">
      <c r="B111" s="59">
        <v>15</v>
      </c>
      <c r="C111" s="409">
        <v>0</v>
      </c>
      <c r="H111" s="59"/>
      <c r="I111" s="59">
        <f t="shared" si="51"/>
        <v>0</v>
      </c>
      <c r="J111" s="131"/>
      <c r="K111" s="59">
        <v>15</v>
      </c>
      <c r="M111" s="199"/>
      <c r="N111" s="214"/>
      <c r="O111" s="59"/>
      <c r="P111" s="59"/>
      <c r="Q111" s="59"/>
      <c r="R111" s="132">
        <f t="shared" si="50"/>
        <v>0</v>
      </c>
      <c r="S111" s="59"/>
      <c r="T111" s="59"/>
      <c r="U111" s="59"/>
      <c r="V111" s="59"/>
      <c r="W111" s="59"/>
      <c r="X111" s="96"/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</row>
    <row r="112" spans="2:48" s="60" customFormat="1" ht="15" customHeight="1">
      <c r="B112" s="59">
        <v>16</v>
      </c>
      <c r="C112" s="409">
        <v>0</v>
      </c>
      <c r="H112" s="59"/>
      <c r="I112" s="59">
        <f t="shared" si="51"/>
        <v>0</v>
      </c>
      <c r="J112" s="131"/>
      <c r="K112" s="59">
        <v>16</v>
      </c>
      <c r="L112"/>
      <c r="O112" s="59"/>
      <c r="P112" s="59"/>
      <c r="Q112" s="59"/>
      <c r="R112" s="132">
        <f t="shared" si="50"/>
        <v>0</v>
      </c>
      <c r="S112" s="59"/>
      <c r="T112" s="59"/>
      <c r="U112" s="59"/>
      <c r="V112" s="59"/>
      <c r="W112" s="59"/>
      <c r="X112" s="96"/>
      <c r="Y112" s="96"/>
      <c r="Z112" s="96"/>
      <c r="AA112" s="96"/>
      <c r="AB112" s="96"/>
      <c r="AC112" s="96"/>
      <c r="AD112" s="96"/>
      <c r="AE112" s="96"/>
      <c r="AF112" s="96"/>
      <c r="AG112" s="96"/>
      <c r="AH112" s="96"/>
      <c r="AI112" s="96"/>
      <c r="AJ112" s="96"/>
      <c r="AK112" s="96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</row>
    <row r="113" spans="2:48" s="60" customFormat="1" ht="15" customHeight="1">
      <c r="B113" s="59">
        <v>17</v>
      </c>
      <c r="C113" s="409">
        <v>0</v>
      </c>
      <c r="H113" s="59"/>
      <c r="I113" s="59">
        <f t="shared" si="51"/>
        <v>0</v>
      </c>
      <c r="J113" s="131"/>
      <c r="K113" s="59">
        <v>17</v>
      </c>
      <c r="L113"/>
      <c r="M113" s="160"/>
      <c r="N113" s="59"/>
      <c r="O113" s="59"/>
      <c r="P113" s="59"/>
      <c r="Q113" s="59"/>
      <c r="R113" s="132">
        <f t="shared" si="50"/>
        <v>0</v>
      </c>
      <c r="S113" s="59"/>
      <c r="T113" s="59"/>
      <c r="U113" s="59"/>
      <c r="V113" s="59"/>
      <c r="W113" s="59"/>
      <c r="X113" s="96"/>
      <c r="Y113" s="96"/>
      <c r="Z113" s="96"/>
      <c r="AA113" s="96"/>
      <c r="AB113" s="96"/>
      <c r="AC113" s="96"/>
      <c r="AD113" s="96"/>
      <c r="AE113" s="96"/>
      <c r="AF113" s="96"/>
      <c r="AG113" s="96"/>
      <c r="AH113" s="96"/>
      <c r="AI113" s="96"/>
      <c r="AJ113" s="96"/>
      <c r="AK113" s="96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</row>
    <row r="114" spans="2:48" s="60" customFormat="1" ht="15" customHeight="1">
      <c r="B114" s="59">
        <v>18</v>
      </c>
      <c r="C114"/>
      <c r="G114" s="59"/>
      <c r="H114" s="59"/>
      <c r="I114" s="59">
        <f>SUM(C114:H114)</f>
        <v>0</v>
      </c>
      <c r="J114" s="131"/>
      <c r="K114" s="59">
        <v>18</v>
      </c>
      <c r="L114"/>
      <c r="M114" s="199"/>
      <c r="N114" s="59"/>
      <c r="O114" s="59"/>
      <c r="P114" s="59"/>
      <c r="Q114" s="59"/>
      <c r="R114" s="132">
        <f t="shared" si="50"/>
        <v>0</v>
      </c>
      <c r="S114" s="59"/>
      <c r="T114" s="59"/>
      <c r="U114" s="59"/>
      <c r="V114" s="59"/>
      <c r="W114" s="59"/>
      <c r="X114" s="96"/>
      <c r="Y114" s="96"/>
      <c r="Z114" s="96"/>
      <c r="AA114" s="96"/>
      <c r="AB114" s="96"/>
      <c r="AC114" s="96"/>
      <c r="AD114" s="96"/>
      <c r="AE114" s="96"/>
      <c r="AF114" s="96"/>
      <c r="AG114" s="96"/>
      <c r="AH114" s="96"/>
      <c r="AI114" s="96"/>
      <c r="AJ114" s="96"/>
      <c r="AK114" s="96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</row>
    <row r="115" spans="2:48" s="60" customFormat="1" ht="15" customHeight="1">
      <c r="B115" s="96">
        <v>19</v>
      </c>
      <c r="C115" s="193"/>
      <c r="D115" s="201"/>
      <c r="E115" s="201"/>
      <c r="F115" s="163"/>
      <c r="G115" s="163"/>
      <c r="H115" s="163"/>
      <c r="I115" s="59">
        <f>SUM(C115:H115)</f>
        <v>0</v>
      </c>
      <c r="J115" s="136"/>
      <c r="K115" s="96">
        <v>19</v>
      </c>
      <c r="M115" s="160"/>
      <c r="N115" s="214"/>
      <c r="O115" s="163"/>
      <c r="P115" s="163"/>
      <c r="Q115" s="163"/>
      <c r="R115" s="132">
        <f t="shared" si="50"/>
        <v>0</v>
      </c>
      <c r="S115" s="59"/>
      <c r="T115" s="59"/>
      <c r="U115" s="59"/>
      <c r="V115" s="59"/>
      <c r="W115" s="59"/>
      <c r="X115" s="96"/>
      <c r="Y115" s="96"/>
      <c r="Z115" s="96"/>
      <c r="AA115" s="96"/>
      <c r="AB115" s="96"/>
      <c r="AC115" s="96"/>
      <c r="AD115" s="96"/>
      <c r="AE115" s="96"/>
      <c r="AF115" s="96"/>
      <c r="AG115" s="96"/>
      <c r="AH115" s="96"/>
      <c r="AI115" s="96"/>
      <c r="AJ115" s="96"/>
      <c r="AK115" s="96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</row>
    <row r="116" spans="2:48" s="60" customFormat="1" ht="15" customHeight="1">
      <c r="B116" s="164" t="s">
        <v>7</v>
      </c>
      <c r="C116" s="165">
        <f>SUM(C97:C115)</f>
        <v>436</v>
      </c>
      <c r="D116" s="165">
        <f t="shared" ref="D116:I116" si="52">SUM(D97:D115)</f>
        <v>0</v>
      </c>
      <c r="E116" s="165">
        <f t="shared" si="52"/>
        <v>0</v>
      </c>
      <c r="F116" s="165">
        <f t="shared" si="52"/>
        <v>0</v>
      </c>
      <c r="G116" s="165">
        <f t="shared" si="52"/>
        <v>0</v>
      </c>
      <c r="H116" s="165">
        <f t="shared" si="52"/>
        <v>0</v>
      </c>
      <c r="I116" s="165">
        <f t="shared" si="52"/>
        <v>436</v>
      </c>
      <c r="J116" s="131"/>
      <c r="K116" s="164" t="s">
        <v>7</v>
      </c>
      <c r="L116" s="169" t="e">
        <f>(C97*L97+C98*L98+#REF!*L99+#REF!*L100+#REF!*L101+#REF!*L102+#REF!*L103+#REF!*L104+#REF!*L105+#REF!*L106+#REF!*L107+#REF!*L108+#REF!*L109+#REF!*L110+#REF!*L112+#REF!*L114+#REF!*#REF!+#REF!*#REF!+L115*L115)/C116</f>
        <v>#REF!</v>
      </c>
      <c r="M116" s="169"/>
      <c r="N116" s="169"/>
      <c r="O116" s="169"/>
      <c r="P116" s="169"/>
      <c r="Q116" s="169"/>
      <c r="R116" s="169">
        <f>(I97*R97+I98*R98+I99*R99+I100*R100+I101*R101+I102*R102+I103*R103+I104*R104+I105*R105+I106*R106+I107*R107+I108*R108+I109*R109+I110*R110+I111*R111+I112*R112+I113*R113+I114*R114+I115*R115)/I116</f>
        <v>380.1972477064221</v>
      </c>
      <c r="S116" s="59"/>
      <c r="T116" s="59"/>
      <c r="U116" s="59"/>
      <c r="V116" s="59"/>
      <c r="W116" s="59"/>
      <c r="X116" s="96"/>
      <c r="Y116" s="96"/>
      <c r="Z116" s="96"/>
      <c r="AA116" s="96"/>
      <c r="AB116" s="96"/>
      <c r="AC116" s="96"/>
      <c r="AD116" s="96"/>
      <c r="AE116" s="96"/>
      <c r="AF116" s="96"/>
      <c r="AG116" s="96"/>
      <c r="AH116" s="96"/>
      <c r="AI116" s="96"/>
      <c r="AJ116" s="96"/>
      <c r="AK116" s="96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</row>
    <row r="117" spans="2:48" s="60" customFormat="1" ht="15" customHeight="1">
      <c r="B117" s="119"/>
      <c r="C117" s="59"/>
      <c r="D117" s="59"/>
      <c r="E117" s="59"/>
      <c r="F117" s="59"/>
      <c r="G117" s="59"/>
      <c r="H117" s="59"/>
      <c r="I117" s="59"/>
      <c r="J117" s="131"/>
      <c r="K117" s="119"/>
      <c r="L117" s="107"/>
      <c r="M117" s="107"/>
      <c r="N117" s="107"/>
      <c r="O117" s="107"/>
      <c r="P117" s="107"/>
      <c r="Q117" s="107"/>
      <c r="R117" s="137"/>
      <c r="S117" s="59"/>
      <c r="T117" s="59"/>
      <c r="U117" s="59"/>
      <c r="V117" s="59"/>
      <c r="W117" s="59"/>
      <c r="X117" s="96"/>
      <c r="Y117" s="96"/>
      <c r="Z117" s="96"/>
      <c r="AA117" s="96"/>
      <c r="AB117" s="96"/>
      <c r="AC117" s="96"/>
      <c r="AD117" s="96"/>
      <c r="AE117" s="96"/>
      <c r="AF117" s="96"/>
      <c r="AG117" s="96"/>
      <c r="AH117" s="96"/>
      <c r="AI117" s="96"/>
      <c r="AJ117" s="96"/>
      <c r="AK117" s="96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</row>
    <row r="118" spans="2:48" s="60" customFormat="1" ht="15" customHeight="1">
      <c r="B118" s="428" t="s">
        <v>23</v>
      </c>
      <c r="C118" s="428"/>
      <c r="D118" s="428"/>
      <c r="E118" s="428"/>
      <c r="F118" s="428"/>
      <c r="G118" s="428"/>
      <c r="H118" s="428"/>
      <c r="I118" s="428"/>
      <c r="J118" s="131"/>
      <c r="K118" s="429" t="s">
        <v>22</v>
      </c>
      <c r="L118" s="429"/>
      <c r="M118" s="429"/>
      <c r="N118" s="429"/>
      <c r="O118" s="429"/>
      <c r="P118" s="429"/>
      <c r="Q118" s="429"/>
      <c r="R118" s="429"/>
      <c r="S118" s="59"/>
      <c r="T118" s="59"/>
      <c r="U118" s="59"/>
      <c r="V118" s="59"/>
      <c r="W118" s="59"/>
      <c r="X118" s="96"/>
      <c r="Y118" s="96"/>
      <c r="Z118" s="96"/>
      <c r="AA118" s="96"/>
      <c r="AB118" s="96"/>
      <c r="AC118" s="96"/>
      <c r="AD118" s="96"/>
      <c r="AE118" s="96"/>
      <c r="AF118" s="96"/>
      <c r="AG118" s="96"/>
      <c r="AH118" s="96"/>
      <c r="AI118" s="96"/>
      <c r="AJ118" s="96"/>
      <c r="AK118" s="96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</row>
    <row r="119" spans="2:48" s="60" customFormat="1" ht="15" customHeight="1">
      <c r="B119" s="134"/>
      <c r="C119" s="122" t="s">
        <v>52</v>
      </c>
      <c r="D119" s="135"/>
      <c r="E119" s="147" t="s">
        <v>24</v>
      </c>
      <c r="F119" s="150"/>
      <c r="G119" s="149" t="s">
        <v>25</v>
      </c>
      <c r="H119" s="256">
        <v>1282</v>
      </c>
      <c r="I119" s="148"/>
      <c r="J119" s="131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96"/>
      <c r="Y119" s="96"/>
      <c r="Z119" s="96"/>
      <c r="AA119" s="96"/>
      <c r="AB119" s="96"/>
      <c r="AC119" s="96"/>
      <c r="AD119" s="96"/>
      <c r="AE119" s="96"/>
      <c r="AF119" s="96"/>
      <c r="AG119" s="96"/>
      <c r="AH119" s="96"/>
      <c r="AI119" s="96"/>
      <c r="AJ119" s="96"/>
      <c r="AK119" s="96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</row>
    <row r="120" spans="2:48" s="60" customFormat="1" ht="15" customHeight="1">
      <c r="B120" s="124"/>
      <c r="C120" s="124" t="s">
        <v>51</v>
      </c>
      <c r="D120" s="125">
        <v>3</v>
      </c>
      <c r="E120" s="125"/>
      <c r="F120" s="126"/>
      <c r="G120" s="126"/>
      <c r="H120" s="126"/>
      <c r="I120" s="126"/>
      <c r="J120" s="133"/>
      <c r="K120" s="127"/>
      <c r="L120" s="127"/>
      <c r="M120" s="127"/>
      <c r="N120" s="128"/>
      <c r="O120" s="129"/>
      <c r="P120" s="129"/>
      <c r="Q120" s="129"/>
      <c r="R120" s="129"/>
      <c r="S120" s="59"/>
      <c r="T120" s="59"/>
      <c r="U120" s="59"/>
      <c r="V120" s="59"/>
      <c r="W120" s="59"/>
      <c r="X120" s="96"/>
      <c r="Y120" s="96"/>
      <c r="Z120" s="96"/>
      <c r="AA120" s="96"/>
      <c r="AB120" s="96"/>
      <c r="AC120" s="96"/>
      <c r="AD120" s="96"/>
      <c r="AE120" s="96"/>
      <c r="AF120" s="96"/>
      <c r="AG120" s="96"/>
      <c r="AH120" s="96"/>
      <c r="AI120" s="96"/>
      <c r="AJ120" s="96"/>
      <c r="AK120" s="96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</row>
    <row r="121" spans="2:48" s="60" customFormat="1" ht="15" customHeight="1">
      <c r="B121" s="120"/>
      <c r="C121" s="431" t="s">
        <v>26</v>
      </c>
      <c r="D121" s="431"/>
      <c r="E121" s="431"/>
      <c r="F121" s="431"/>
      <c r="G121" s="431"/>
      <c r="H121" s="431"/>
      <c r="I121" s="120"/>
      <c r="J121" s="133"/>
      <c r="L121" s="432" t="s">
        <v>19</v>
      </c>
      <c r="M121" s="432"/>
      <c r="N121" s="432"/>
      <c r="O121" s="432"/>
      <c r="P121" s="432"/>
      <c r="Q121" s="432"/>
      <c r="S121" s="59"/>
      <c r="T121" s="59"/>
      <c r="U121" s="59"/>
      <c r="V121" s="59"/>
      <c r="W121" s="59"/>
      <c r="X121" s="96"/>
      <c r="Y121" s="96"/>
      <c r="Z121" s="96"/>
      <c r="AA121" s="96"/>
      <c r="AB121" s="96"/>
      <c r="AC121" s="96"/>
      <c r="AD121" s="96"/>
      <c r="AE121" s="96"/>
      <c r="AF121" s="96"/>
      <c r="AG121" s="96"/>
      <c r="AH121" s="96"/>
      <c r="AI121" s="96"/>
      <c r="AJ121" s="96"/>
      <c r="AK121" s="96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</row>
    <row r="122" spans="2:48" s="60" customFormat="1" ht="15" customHeight="1">
      <c r="B122" s="93" t="s">
        <v>3</v>
      </c>
      <c r="C122" s="95"/>
      <c r="D122" s="95"/>
      <c r="E122" s="95"/>
      <c r="F122" s="93"/>
      <c r="G122" s="94"/>
      <c r="H122" s="94"/>
      <c r="I122" s="93" t="s">
        <v>7</v>
      </c>
      <c r="J122" s="133"/>
      <c r="K122" s="61" t="s">
        <v>3</v>
      </c>
      <c r="L122" s="92">
        <f>C122</f>
        <v>0</v>
      </c>
      <c r="M122" s="92">
        <f>D122</f>
        <v>0</v>
      </c>
      <c r="N122" s="92"/>
      <c r="O122" s="61"/>
      <c r="P122" s="62"/>
      <c r="Q122" s="62"/>
      <c r="R122" s="61" t="s">
        <v>7</v>
      </c>
      <c r="S122" s="59"/>
      <c r="T122" s="59"/>
      <c r="U122" s="59"/>
      <c r="V122" s="59"/>
      <c r="W122" s="59"/>
      <c r="X122" s="96"/>
      <c r="Y122" s="96"/>
      <c r="Z122" s="96"/>
      <c r="AA122" s="96"/>
      <c r="AB122" s="96"/>
      <c r="AC122" s="96"/>
      <c r="AD122" s="96"/>
      <c r="AE122" s="96"/>
      <c r="AF122" s="96"/>
      <c r="AG122" s="96"/>
      <c r="AH122" s="96"/>
      <c r="AI122" s="96"/>
      <c r="AJ122" s="96"/>
      <c r="AK122" s="96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</row>
    <row r="123" spans="2:48" s="60" customFormat="1" ht="15" customHeight="1">
      <c r="B123" s="59">
        <v>1</v>
      </c>
      <c r="E123" s="59"/>
      <c r="F123" s="59"/>
      <c r="G123" s="59"/>
      <c r="H123" s="59"/>
      <c r="I123" s="59">
        <f>SUM(C123:H123)</f>
        <v>0</v>
      </c>
      <c r="J123" s="131"/>
      <c r="K123" s="59">
        <v>1</v>
      </c>
      <c r="L123" s="59"/>
      <c r="M123" s="59"/>
      <c r="N123" s="59"/>
      <c r="O123" s="59"/>
      <c r="P123" s="59"/>
      <c r="Q123" s="59"/>
      <c r="R123" s="137">
        <f>IF(I123=0,0,(C123*L123+D123*M123+E123*N123+F123*O123+G123*P123+H123*Q123)/I123)</f>
        <v>0</v>
      </c>
      <c r="S123" s="59"/>
      <c r="T123" s="59"/>
      <c r="U123" s="59"/>
      <c r="V123" s="59"/>
      <c r="W123" s="59"/>
      <c r="X123" s="96"/>
      <c r="Y123" s="96"/>
      <c r="Z123" s="96"/>
      <c r="AA123" s="96"/>
      <c r="AB123" s="96"/>
      <c r="AC123" s="96"/>
      <c r="AD123" s="96"/>
      <c r="AE123" s="96"/>
      <c r="AF123" s="96"/>
      <c r="AG123" s="96"/>
      <c r="AH123" s="96"/>
      <c r="AI123" s="96"/>
      <c r="AJ123" s="96"/>
      <c r="AK123" s="96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</row>
    <row r="124" spans="2:48" s="60" customFormat="1" ht="15" customHeight="1">
      <c r="B124" s="59">
        <v>2</v>
      </c>
      <c r="C124" s="323"/>
      <c r="E124" s="59"/>
      <c r="F124" s="59"/>
      <c r="G124" s="59"/>
      <c r="H124" s="59"/>
      <c r="I124" s="59">
        <f>SUM(C124:H124)</f>
        <v>0</v>
      </c>
      <c r="J124" s="131"/>
      <c r="K124" s="59">
        <v>2</v>
      </c>
      <c r="L124" s="59"/>
      <c r="M124" s="59"/>
      <c r="N124" s="59"/>
      <c r="O124" s="59"/>
      <c r="P124" s="59"/>
      <c r="Q124" s="59"/>
      <c r="R124" s="137">
        <f t="shared" ref="R124:R141" si="53">IF(I124=0,0,(C124*L124+D124*M124+E124*N124+F124*O124+G124*P124+H124*Q124)/I124)</f>
        <v>0</v>
      </c>
      <c r="S124" s="59"/>
      <c r="T124" s="59"/>
      <c r="U124" s="59"/>
      <c r="V124" s="59"/>
      <c r="W124" s="59"/>
      <c r="X124" s="96"/>
      <c r="Y124" s="96"/>
      <c r="Z124" s="96"/>
      <c r="AA124" s="96"/>
      <c r="AB124" s="96"/>
      <c r="AC124" s="96"/>
      <c r="AD124" s="96"/>
      <c r="AE124" s="96"/>
      <c r="AF124" s="96"/>
      <c r="AG124" s="96"/>
      <c r="AH124" s="96"/>
      <c r="AI124" s="96"/>
      <c r="AJ124" s="96"/>
      <c r="AK124" s="96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</row>
    <row r="125" spans="2:48" s="60" customFormat="1" ht="15" customHeight="1">
      <c r="B125" s="59">
        <v>3</v>
      </c>
      <c r="C125" s="409">
        <v>1</v>
      </c>
      <c r="G125" s="59"/>
      <c r="H125" s="59"/>
      <c r="I125" s="59">
        <f t="shared" ref="I125:I139" si="54">SUM(C125:H125)</f>
        <v>1</v>
      </c>
      <c r="J125" s="131"/>
      <c r="K125" s="59">
        <v>3</v>
      </c>
      <c r="L125" s="412">
        <v>274</v>
      </c>
      <c r="M125" s="59"/>
      <c r="N125" s="59"/>
      <c r="O125" s="59"/>
      <c r="P125" s="59"/>
      <c r="Q125" s="59"/>
      <c r="R125" s="137">
        <f t="shared" si="53"/>
        <v>274</v>
      </c>
      <c r="S125" s="59"/>
      <c r="T125" s="59"/>
      <c r="U125" s="59"/>
      <c r="V125" s="59"/>
      <c r="W125" s="59"/>
      <c r="X125" s="96"/>
      <c r="Y125" s="96"/>
      <c r="Z125" s="96"/>
      <c r="AA125" s="96"/>
      <c r="AB125" s="96"/>
      <c r="AC125" s="96"/>
      <c r="AD125" s="96"/>
      <c r="AE125" s="96"/>
      <c r="AF125" s="96"/>
      <c r="AG125" s="96"/>
      <c r="AH125" s="96"/>
      <c r="AI125" s="96"/>
      <c r="AJ125" s="96"/>
      <c r="AK125" s="96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</row>
    <row r="126" spans="2:48" s="60" customFormat="1" ht="15" customHeight="1">
      <c r="B126" s="59">
        <v>4</v>
      </c>
      <c r="C126" s="409">
        <v>5</v>
      </c>
      <c r="G126" s="59"/>
      <c r="H126" s="59"/>
      <c r="I126" s="59">
        <f t="shared" si="54"/>
        <v>5</v>
      </c>
      <c r="J126" s="131"/>
      <c r="K126" s="59">
        <v>4</v>
      </c>
      <c r="L126" s="412">
        <v>222.8</v>
      </c>
      <c r="M126" s="208"/>
      <c r="N126" s="174"/>
      <c r="O126" s="59"/>
      <c r="P126" s="59"/>
      <c r="Q126" s="59"/>
      <c r="R126" s="137">
        <f t="shared" si="53"/>
        <v>222.8</v>
      </c>
      <c r="S126" s="59"/>
      <c r="T126" s="59"/>
      <c r="U126" s="59"/>
      <c r="V126" s="59"/>
      <c r="W126" s="59"/>
      <c r="X126" s="96"/>
      <c r="Y126" s="96"/>
      <c r="Z126" s="96"/>
      <c r="AA126" s="96"/>
      <c r="AB126" s="96"/>
      <c r="AC126" s="96"/>
      <c r="AD126" s="96"/>
      <c r="AE126" s="96"/>
      <c r="AF126" s="96"/>
      <c r="AG126" s="96"/>
      <c r="AH126" s="96"/>
      <c r="AI126" s="96"/>
      <c r="AJ126" s="96"/>
      <c r="AK126" s="96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</row>
    <row r="127" spans="2:48" s="60" customFormat="1" ht="15" customHeight="1">
      <c r="B127" s="59">
        <v>5</v>
      </c>
      <c r="C127" s="409">
        <v>9</v>
      </c>
      <c r="G127" s="59"/>
      <c r="H127" s="59"/>
      <c r="I127" s="59">
        <f t="shared" si="54"/>
        <v>9</v>
      </c>
      <c r="J127" s="131"/>
      <c r="K127" s="59">
        <v>5</v>
      </c>
      <c r="L127" s="412">
        <v>301.777777777778</v>
      </c>
      <c r="M127" s="208"/>
      <c r="N127" s="174"/>
      <c r="O127" s="59"/>
      <c r="P127" s="59"/>
      <c r="Q127" s="59"/>
      <c r="R127" s="137">
        <f t="shared" si="53"/>
        <v>301.777777777778</v>
      </c>
      <c r="S127" s="59"/>
      <c r="T127" s="59"/>
      <c r="U127" s="59"/>
      <c r="V127" s="59"/>
      <c r="W127" s="59"/>
      <c r="X127" s="96"/>
      <c r="Y127" s="96"/>
      <c r="Z127" s="96"/>
      <c r="AA127" s="96"/>
      <c r="AB127" s="96"/>
      <c r="AC127" s="96"/>
      <c r="AD127" s="96"/>
      <c r="AE127" s="96"/>
      <c r="AF127" s="96"/>
      <c r="AG127" s="96"/>
      <c r="AH127" s="96"/>
      <c r="AI127" s="96"/>
      <c r="AJ127" s="96"/>
      <c r="AK127" s="96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</row>
    <row r="128" spans="2:48" s="60" customFormat="1" ht="15" customHeight="1">
      <c r="B128" s="59">
        <v>6</v>
      </c>
      <c r="C128" s="409">
        <v>37</v>
      </c>
      <c r="G128" s="59"/>
      <c r="H128" s="59"/>
      <c r="I128" s="59">
        <f t="shared" si="54"/>
        <v>37</v>
      </c>
      <c r="J128" s="131"/>
      <c r="K128" s="59">
        <v>6</v>
      </c>
      <c r="L128" s="412">
        <v>307.21621621621603</v>
      </c>
      <c r="M128" s="208"/>
      <c r="N128" s="174"/>
      <c r="O128" s="59"/>
      <c r="P128" s="59"/>
      <c r="Q128" s="59"/>
      <c r="R128" s="137">
        <f t="shared" si="53"/>
        <v>307.21621621621603</v>
      </c>
      <c r="S128" s="59"/>
      <c r="T128" s="59"/>
      <c r="U128" s="59"/>
      <c r="V128" s="59"/>
      <c r="W128" s="59"/>
      <c r="X128" s="96"/>
      <c r="Y128" s="96"/>
      <c r="Z128" s="96"/>
      <c r="AA128" s="96"/>
      <c r="AB128" s="96"/>
      <c r="AC128" s="96"/>
      <c r="AD128" s="96"/>
      <c r="AE128" s="96"/>
      <c r="AF128" s="96"/>
      <c r="AG128" s="96"/>
      <c r="AH128" s="96"/>
      <c r="AI128" s="96"/>
      <c r="AJ128" s="96"/>
      <c r="AK128" s="96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</row>
    <row r="129" spans="2:48" s="60" customFormat="1" ht="15" customHeight="1">
      <c r="B129" s="59">
        <v>7</v>
      </c>
      <c r="C129" s="409">
        <v>79</v>
      </c>
      <c r="G129" s="59"/>
      <c r="H129" s="59"/>
      <c r="I129" s="59">
        <f t="shared" si="54"/>
        <v>79</v>
      </c>
      <c r="J129" s="131"/>
      <c r="K129" s="59">
        <v>7</v>
      </c>
      <c r="L129" s="412">
        <v>355.05063291139197</v>
      </c>
      <c r="M129" s="208"/>
      <c r="N129" s="174"/>
      <c r="O129" s="59"/>
      <c r="P129" s="59"/>
      <c r="Q129" s="59"/>
      <c r="R129" s="137">
        <f t="shared" si="53"/>
        <v>355.05063291139197</v>
      </c>
      <c r="S129" s="59"/>
      <c r="T129" s="59"/>
      <c r="U129" s="59"/>
      <c r="V129" s="59"/>
      <c r="W129" s="59"/>
      <c r="X129" s="96"/>
      <c r="Y129" s="96"/>
      <c r="Z129" s="96"/>
      <c r="AA129" s="96"/>
      <c r="AB129" s="96"/>
      <c r="AC129" s="96"/>
      <c r="AD129" s="96"/>
      <c r="AE129" s="96"/>
      <c r="AF129" s="96"/>
      <c r="AG129" s="96"/>
      <c r="AH129" s="96"/>
      <c r="AI129" s="96"/>
      <c r="AJ129" s="96"/>
      <c r="AK129" s="96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</row>
    <row r="130" spans="2:48" s="60" customFormat="1" ht="15" customHeight="1">
      <c r="B130" s="59">
        <v>8</v>
      </c>
      <c r="C130" s="409">
        <v>82</v>
      </c>
      <c r="G130" s="59"/>
      <c r="H130" s="59"/>
      <c r="I130" s="59">
        <f t="shared" si="54"/>
        <v>82</v>
      </c>
      <c r="J130" s="131"/>
      <c r="K130" s="59">
        <v>8</v>
      </c>
      <c r="L130" s="412">
        <v>372.84146341463401</v>
      </c>
      <c r="M130" s="208"/>
      <c r="N130" s="174"/>
      <c r="O130" s="59"/>
      <c r="P130" s="59"/>
      <c r="Q130" s="59"/>
      <c r="R130" s="137">
        <f t="shared" si="53"/>
        <v>372.84146341463401</v>
      </c>
      <c r="S130" s="59"/>
      <c r="T130" s="59"/>
      <c r="U130" s="59"/>
      <c r="V130" s="59"/>
      <c r="W130" s="59"/>
      <c r="X130" s="96"/>
      <c r="Y130" s="96"/>
      <c r="Z130" s="96"/>
      <c r="AA130" s="96"/>
      <c r="AB130" s="96"/>
      <c r="AC130" s="96"/>
      <c r="AD130" s="96"/>
      <c r="AE130" s="96"/>
      <c r="AF130" s="96"/>
      <c r="AG130" s="96"/>
      <c r="AH130" s="96"/>
      <c r="AI130" s="96"/>
      <c r="AJ130" s="96"/>
      <c r="AK130" s="96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</row>
    <row r="131" spans="2:48" s="60" customFormat="1" ht="15" customHeight="1">
      <c r="B131" s="59">
        <v>9</v>
      </c>
      <c r="C131" s="409">
        <v>83</v>
      </c>
      <c r="G131" s="59"/>
      <c r="H131" s="59"/>
      <c r="I131" s="59">
        <f t="shared" si="54"/>
        <v>83</v>
      </c>
      <c r="J131" s="131"/>
      <c r="K131" s="59">
        <v>9</v>
      </c>
      <c r="L131" s="412">
        <v>397.13253012048199</v>
      </c>
      <c r="M131" s="208"/>
      <c r="N131" s="174"/>
      <c r="O131" s="59"/>
      <c r="P131" s="59"/>
      <c r="Q131" s="59"/>
      <c r="R131" s="137">
        <f t="shared" si="53"/>
        <v>397.13253012048199</v>
      </c>
      <c r="S131" s="59"/>
      <c r="T131" s="59"/>
      <c r="U131" s="59"/>
      <c r="V131" s="59"/>
      <c r="W131" s="59"/>
      <c r="X131" s="96"/>
      <c r="Y131" s="96"/>
      <c r="Z131" s="96"/>
      <c r="AA131" s="96"/>
      <c r="AB131" s="96"/>
      <c r="AC131" s="96"/>
      <c r="AD131" s="96"/>
      <c r="AE131" s="96"/>
      <c r="AF131" s="96"/>
      <c r="AG131" s="96"/>
      <c r="AH131" s="96"/>
      <c r="AI131" s="96"/>
      <c r="AJ131" s="96"/>
      <c r="AK131" s="96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</row>
    <row r="132" spans="2:48" s="60" customFormat="1" ht="15" customHeight="1">
      <c r="B132" s="59">
        <v>10</v>
      </c>
      <c r="C132" s="409">
        <v>49</v>
      </c>
      <c r="G132" s="59"/>
      <c r="H132" s="59"/>
      <c r="I132" s="59">
        <f t="shared" si="54"/>
        <v>49</v>
      </c>
      <c r="J132" s="131"/>
      <c r="K132" s="59">
        <v>10</v>
      </c>
      <c r="L132" s="412">
        <v>420.22448979591798</v>
      </c>
      <c r="M132" s="208"/>
      <c r="N132" s="174"/>
      <c r="O132" s="59"/>
      <c r="P132" s="59"/>
      <c r="Q132" s="59"/>
      <c r="R132" s="137">
        <f t="shared" si="53"/>
        <v>420.22448979591798</v>
      </c>
      <c r="S132" s="59"/>
      <c r="T132" s="59"/>
      <c r="U132" s="59"/>
      <c r="V132" s="59"/>
      <c r="W132" s="59"/>
      <c r="X132" s="96"/>
      <c r="Y132" s="96"/>
      <c r="Z132" s="96"/>
      <c r="AA132" s="96"/>
      <c r="AB132" s="96"/>
      <c r="AC132" s="96"/>
      <c r="AD132" s="96"/>
      <c r="AE132" s="96"/>
      <c r="AF132" s="96"/>
      <c r="AG132" s="96"/>
      <c r="AH132" s="96"/>
      <c r="AI132" s="96"/>
      <c r="AJ132" s="96"/>
      <c r="AK132" s="96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</row>
    <row r="133" spans="2:48" s="60" customFormat="1" ht="15" customHeight="1">
      <c r="B133" s="59">
        <v>11</v>
      </c>
      <c r="C133" s="409">
        <v>32</v>
      </c>
      <c r="G133" s="59"/>
      <c r="H133" s="59"/>
      <c r="I133" s="59">
        <f t="shared" si="54"/>
        <v>32</v>
      </c>
      <c r="J133" s="131"/>
      <c r="K133" s="59">
        <v>11</v>
      </c>
      <c r="L133" s="412">
        <v>435.90625</v>
      </c>
      <c r="M133" s="208"/>
      <c r="N133" s="174"/>
      <c r="O133" s="59"/>
      <c r="P133" s="59"/>
      <c r="Q133" s="59"/>
      <c r="R133" s="137">
        <f t="shared" si="53"/>
        <v>435.90625</v>
      </c>
      <c r="S133" s="59"/>
      <c r="T133" s="59"/>
      <c r="U133" s="59"/>
      <c r="V133" s="59"/>
      <c r="W133" s="59"/>
      <c r="X133" s="96"/>
      <c r="Y133" s="96"/>
      <c r="Z133" s="96"/>
      <c r="AA133" s="96"/>
      <c r="AB133" s="96"/>
      <c r="AC133" s="96"/>
      <c r="AD133" s="96"/>
      <c r="AE133" s="96"/>
      <c r="AF133" s="96"/>
      <c r="AG133" s="96"/>
      <c r="AH133" s="96"/>
      <c r="AI133" s="96"/>
      <c r="AJ133" s="96"/>
      <c r="AK133" s="96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</row>
    <row r="134" spans="2:48" s="60" customFormat="1" ht="15" customHeight="1">
      <c r="B134" s="59">
        <v>12</v>
      </c>
      <c r="C134" s="409">
        <v>7</v>
      </c>
      <c r="G134" s="59"/>
      <c r="H134" s="59"/>
      <c r="I134" s="59">
        <f t="shared" si="54"/>
        <v>7</v>
      </c>
      <c r="J134" s="131"/>
      <c r="K134" s="59">
        <v>12</v>
      </c>
      <c r="L134" s="412">
        <v>432.28571428571399</v>
      </c>
      <c r="M134" s="208"/>
      <c r="N134" s="174"/>
      <c r="O134" s="59"/>
      <c r="P134" s="59"/>
      <c r="Q134" s="59"/>
      <c r="R134" s="137">
        <f t="shared" si="53"/>
        <v>432.28571428571405</v>
      </c>
      <c r="S134" s="59"/>
      <c r="T134" s="59"/>
      <c r="U134" s="59"/>
      <c r="V134" s="59"/>
      <c r="W134" s="59"/>
      <c r="X134" s="96"/>
      <c r="Y134" s="96"/>
      <c r="Z134" s="96"/>
      <c r="AA134" s="96"/>
      <c r="AB134" s="96"/>
      <c r="AC134" s="96"/>
      <c r="AD134" s="96"/>
      <c r="AE134" s="96"/>
      <c r="AF134" s="96"/>
      <c r="AG134" s="96"/>
      <c r="AH134" s="96"/>
      <c r="AI134" s="96"/>
      <c r="AJ134" s="96"/>
      <c r="AK134" s="96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</row>
    <row r="135" spans="2:48" s="60" customFormat="1" ht="15" customHeight="1">
      <c r="B135" s="59">
        <v>13</v>
      </c>
      <c r="C135" s="409">
        <v>5</v>
      </c>
      <c r="G135" s="59"/>
      <c r="H135" s="59"/>
      <c r="I135" s="59">
        <f t="shared" si="54"/>
        <v>5</v>
      </c>
      <c r="J135" s="131"/>
      <c r="K135" s="59">
        <v>13</v>
      </c>
      <c r="L135" s="412">
        <v>433.8</v>
      </c>
      <c r="O135" s="59"/>
      <c r="P135" s="59"/>
      <c r="Q135" s="59"/>
      <c r="R135" s="137">
        <f t="shared" si="53"/>
        <v>433.8</v>
      </c>
      <c r="S135" s="59"/>
      <c r="T135" s="59"/>
      <c r="U135" s="59"/>
      <c r="V135" s="59"/>
      <c r="W135" s="59"/>
      <c r="X135" s="96"/>
      <c r="Y135" s="96"/>
      <c r="Z135" s="96"/>
      <c r="AA135" s="96"/>
      <c r="AB135" s="96"/>
      <c r="AC135" s="96"/>
      <c r="AD135" s="96"/>
      <c r="AE135" s="96"/>
      <c r="AF135" s="96"/>
      <c r="AG135" s="96"/>
      <c r="AH135" s="96"/>
      <c r="AI135" s="96"/>
      <c r="AJ135" s="96"/>
      <c r="AK135" s="96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</row>
    <row r="136" spans="2:48" s="60" customFormat="1" ht="15" customHeight="1">
      <c r="B136" s="59">
        <v>14</v>
      </c>
      <c r="C136" s="409">
        <v>1</v>
      </c>
      <c r="G136" s="59"/>
      <c r="H136" s="59"/>
      <c r="I136" s="59">
        <f t="shared" si="54"/>
        <v>1</v>
      </c>
      <c r="J136" s="131"/>
      <c r="K136" s="59">
        <v>14</v>
      </c>
      <c r="L136" s="412">
        <v>429</v>
      </c>
      <c r="M136" s="208"/>
      <c r="N136" s="174"/>
      <c r="O136" s="59"/>
      <c r="P136" s="59"/>
      <c r="Q136" s="59"/>
      <c r="R136" s="137">
        <f t="shared" si="53"/>
        <v>429</v>
      </c>
      <c r="S136" s="59"/>
      <c r="T136" s="59"/>
      <c r="U136" s="59"/>
      <c r="V136" s="59"/>
      <c r="W136" s="59"/>
      <c r="X136" s="96"/>
      <c r="Y136" s="96"/>
      <c r="Z136" s="96"/>
      <c r="AA136" s="96"/>
      <c r="AB136" s="96"/>
      <c r="AC136" s="96"/>
      <c r="AD136" s="96"/>
      <c r="AE136" s="96"/>
      <c r="AF136" s="96"/>
      <c r="AG136" s="96"/>
      <c r="AH136" s="96"/>
      <c r="AI136" s="96"/>
      <c r="AJ136" s="96"/>
      <c r="AK136" s="96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</row>
    <row r="137" spans="2:48" s="60" customFormat="1" ht="15" customHeight="1">
      <c r="B137" s="59">
        <v>15</v>
      </c>
      <c r="C137" s="409">
        <v>1</v>
      </c>
      <c r="G137" s="59"/>
      <c r="H137" s="59"/>
      <c r="I137" s="59">
        <f t="shared" si="54"/>
        <v>1</v>
      </c>
      <c r="J137" s="131"/>
      <c r="K137" s="59">
        <v>15</v>
      </c>
      <c r="L137" s="412">
        <v>623</v>
      </c>
      <c r="M137" s="138"/>
      <c r="N137" s="132"/>
      <c r="O137" s="59"/>
      <c r="P137" s="59"/>
      <c r="Q137" s="59"/>
      <c r="R137" s="137">
        <f t="shared" si="53"/>
        <v>623</v>
      </c>
      <c r="S137" s="59"/>
      <c r="T137" s="59"/>
      <c r="U137" s="59"/>
      <c r="V137" s="59"/>
      <c r="W137" s="59"/>
      <c r="X137" s="96"/>
      <c r="Y137" s="96"/>
      <c r="Z137" s="96"/>
      <c r="AA137" s="96"/>
      <c r="AB137" s="96"/>
      <c r="AC137" s="96"/>
      <c r="AD137" s="96"/>
      <c r="AE137" s="96"/>
      <c r="AF137" s="96"/>
      <c r="AG137" s="96"/>
      <c r="AH137" s="96"/>
      <c r="AI137" s="96"/>
      <c r="AJ137" s="96"/>
      <c r="AK137" s="96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</row>
    <row r="138" spans="2:48" s="60" customFormat="1" ht="15" customHeight="1">
      <c r="B138" s="59">
        <v>16</v>
      </c>
      <c r="C138" s="409">
        <v>0</v>
      </c>
      <c r="G138" s="59"/>
      <c r="H138" s="59"/>
      <c r="I138" s="59">
        <f t="shared" si="54"/>
        <v>0</v>
      </c>
      <c r="J138" s="131"/>
      <c r="K138" s="59">
        <v>16</v>
      </c>
      <c r="L138"/>
      <c r="M138" s="138"/>
      <c r="N138" s="132"/>
      <c r="O138" s="59"/>
      <c r="P138" s="59"/>
      <c r="Q138" s="59"/>
      <c r="R138" s="137">
        <f t="shared" si="53"/>
        <v>0</v>
      </c>
      <c r="S138" s="59"/>
      <c r="T138" s="59"/>
      <c r="U138" s="59"/>
      <c r="V138" s="59"/>
      <c r="W138" s="59"/>
      <c r="X138" s="96"/>
      <c r="Y138" s="96"/>
      <c r="Z138" s="96"/>
      <c r="AA138" s="96"/>
      <c r="AB138" s="96"/>
      <c r="AC138" s="96"/>
      <c r="AD138" s="96"/>
      <c r="AE138" s="96"/>
      <c r="AF138" s="96"/>
      <c r="AG138" s="96"/>
      <c r="AH138" s="96"/>
      <c r="AI138" s="96"/>
      <c r="AJ138" s="96"/>
      <c r="AK138" s="96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</row>
    <row r="139" spans="2:48" s="60" customFormat="1" ht="15" customHeight="1">
      <c r="B139" s="59">
        <v>17</v>
      </c>
      <c r="C139" s="409">
        <v>0</v>
      </c>
      <c r="G139" s="59"/>
      <c r="H139" s="59"/>
      <c r="I139" s="59">
        <f t="shared" si="54"/>
        <v>0</v>
      </c>
      <c r="J139" s="131"/>
      <c r="K139" s="59">
        <v>17</v>
      </c>
      <c r="L139" s="160"/>
      <c r="M139" s="59"/>
      <c r="N139" s="59"/>
      <c r="O139" s="59"/>
      <c r="P139" s="59"/>
      <c r="Q139" s="59"/>
      <c r="R139" s="137">
        <f t="shared" si="53"/>
        <v>0</v>
      </c>
      <c r="S139" s="59"/>
      <c r="T139" s="59"/>
      <c r="U139" s="59"/>
      <c r="V139" s="59"/>
      <c r="W139" s="59"/>
      <c r="X139" s="96"/>
      <c r="Y139" s="96"/>
      <c r="Z139" s="96"/>
      <c r="AA139" s="96"/>
      <c r="AB139" s="96"/>
      <c r="AC139" s="96"/>
      <c r="AD139" s="96"/>
      <c r="AE139" s="96"/>
      <c r="AF139" s="96"/>
      <c r="AG139" s="96"/>
      <c r="AH139" s="96"/>
      <c r="AI139" s="96"/>
      <c r="AJ139" s="96"/>
      <c r="AK139" s="96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</row>
    <row r="140" spans="2:48" s="60" customFormat="1" ht="15" customHeight="1">
      <c r="B140" s="59">
        <v>18</v>
      </c>
      <c r="C140"/>
      <c r="F140" s="59"/>
      <c r="G140" s="59"/>
      <c r="H140" s="59"/>
      <c r="I140" s="59">
        <f>SUM(C140:H140)</f>
        <v>0</v>
      </c>
      <c r="J140" s="131"/>
      <c r="K140" s="59">
        <v>18</v>
      </c>
      <c r="L140" s="207"/>
      <c r="M140" s="59"/>
      <c r="N140" s="59"/>
      <c r="O140" s="59"/>
      <c r="P140" s="59"/>
      <c r="Q140" s="59"/>
      <c r="R140" s="137">
        <f t="shared" si="53"/>
        <v>0</v>
      </c>
      <c r="S140" s="59"/>
      <c r="T140" s="59"/>
      <c r="U140" s="59"/>
      <c r="V140" s="59"/>
      <c r="W140" s="59"/>
      <c r="X140" s="96"/>
      <c r="Y140" s="96"/>
      <c r="Z140" s="96"/>
      <c r="AA140" s="96"/>
      <c r="AB140" s="96"/>
      <c r="AC140" s="96"/>
      <c r="AD140" s="96"/>
      <c r="AE140" s="96"/>
      <c r="AF140" s="96"/>
      <c r="AG140" s="96"/>
      <c r="AH140" s="96"/>
      <c r="AI140" s="96"/>
      <c r="AJ140" s="96"/>
      <c r="AK140" s="96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</row>
    <row r="141" spans="2:48" s="60" customFormat="1" ht="15" customHeight="1">
      <c r="B141" s="59">
        <v>19</v>
      </c>
      <c r="C141" s="188"/>
      <c r="D141" s="188"/>
      <c r="E141" s="173"/>
      <c r="F141" s="163"/>
      <c r="G141" s="163"/>
      <c r="H141" s="163"/>
      <c r="I141" s="59">
        <f>SUM(C141:H141)</f>
        <v>0</v>
      </c>
      <c r="J141" s="136"/>
      <c r="K141" s="140"/>
      <c r="L141" s="163"/>
      <c r="M141" s="163"/>
      <c r="N141" s="163"/>
      <c r="O141" s="163"/>
      <c r="P141" s="163"/>
      <c r="Q141" s="163"/>
      <c r="R141" s="137">
        <f t="shared" si="53"/>
        <v>0</v>
      </c>
      <c r="S141" s="59"/>
      <c r="T141" s="59"/>
      <c r="U141" s="59"/>
      <c r="V141" s="59"/>
      <c r="W141" s="59"/>
      <c r="X141" s="96"/>
      <c r="Y141" s="96"/>
      <c r="Z141" s="96"/>
      <c r="AA141" s="96"/>
      <c r="AB141" s="96"/>
      <c r="AC141" s="96"/>
      <c r="AD141" s="96"/>
      <c r="AE141" s="96"/>
      <c r="AF141" s="96"/>
      <c r="AG141" s="96"/>
      <c r="AH141" s="96"/>
      <c r="AI141" s="96"/>
      <c r="AJ141" s="96"/>
      <c r="AK141" s="96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</row>
    <row r="142" spans="2:48" s="60" customFormat="1" ht="15" customHeight="1">
      <c r="B142" s="164" t="s">
        <v>7</v>
      </c>
      <c r="C142" s="165">
        <f>SUM(C123:C141)</f>
        <v>391</v>
      </c>
      <c r="D142" s="165">
        <f>SUM(D141:D141)</f>
        <v>0</v>
      </c>
      <c r="E142" s="165">
        <f>SUM(E123:E141)</f>
        <v>0</v>
      </c>
      <c r="F142" s="165">
        <f>SUM(F123:F141)</f>
        <v>0</v>
      </c>
      <c r="G142" s="165">
        <f>SUM(G123:G141)</f>
        <v>0</v>
      </c>
      <c r="H142" s="165">
        <f>SUM(H123:H141)</f>
        <v>0</v>
      </c>
      <c r="I142" s="165">
        <f>SUM(I123:I141)</f>
        <v>391</v>
      </c>
      <c r="J142" s="131"/>
      <c r="K142" s="164" t="s">
        <v>7</v>
      </c>
      <c r="L142" s="169" t="e">
        <f>(C123*L123+C124*L124+#REF!*L125+#REF!*L126+#REF!*L127+#REF!*L128+#REF!*L129+#REF!*L130+#REF!*L131+#REF!*L132+#REF!*L133+#REF!*L134+#REF!*L135+#REF!*L136+#REF!*L137+#REF!*L138+#REF!*L139+#REF!*L140+L141*L141)/C142</f>
        <v>#REF!</v>
      </c>
      <c r="M142" s="169"/>
      <c r="N142" s="169"/>
      <c r="O142" s="169"/>
      <c r="P142" s="169"/>
      <c r="Q142" s="169"/>
      <c r="R142" s="169">
        <f>(I123*R123+I124*R124+I125*R125+I126*R126+I127*R127+I128*R128+I129*R129+I130*R130+I131*R131+I132*R132+I133*R133+I134*R134+I135*R135+I136*R136+I137*R137+I138*R138+I139*R139+I140*R140+R141*I141)/I142</f>
        <v>378.11253196930932</v>
      </c>
      <c r="S142" s="59"/>
      <c r="T142" s="59"/>
      <c r="U142" s="59"/>
      <c r="V142" s="59"/>
      <c r="W142" s="59"/>
      <c r="X142" s="96"/>
      <c r="Y142" s="96"/>
      <c r="Z142" s="96"/>
      <c r="AA142" s="96"/>
      <c r="AB142" s="96"/>
      <c r="AC142" s="96"/>
      <c r="AD142" s="96"/>
      <c r="AE142" s="96"/>
      <c r="AF142" s="96"/>
      <c r="AG142" s="96"/>
      <c r="AH142" s="96"/>
      <c r="AI142" s="96"/>
      <c r="AJ142" s="96"/>
      <c r="AK142" s="96"/>
      <c r="AL142" s="59"/>
      <c r="AM142" s="59"/>
      <c r="AN142" s="108"/>
      <c r="AO142" s="107"/>
      <c r="AP142" s="59"/>
      <c r="AQ142" s="59"/>
      <c r="AR142" s="59"/>
      <c r="AS142" s="59"/>
      <c r="AT142" s="59"/>
      <c r="AU142" s="59"/>
      <c r="AV142" s="59"/>
    </row>
    <row r="143" spans="2:48" s="60" customFormat="1" ht="15" customHeight="1">
      <c r="B143" s="119"/>
      <c r="C143" s="59"/>
      <c r="D143" s="59"/>
      <c r="E143" s="59"/>
      <c r="F143" s="59"/>
      <c r="G143" s="59"/>
      <c r="H143" s="59"/>
      <c r="I143" s="59"/>
      <c r="J143" s="131"/>
      <c r="K143" s="119"/>
      <c r="L143" s="107"/>
      <c r="M143" s="107"/>
      <c r="N143" s="107"/>
      <c r="O143" s="107"/>
      <c r="P143" s="107"/>
      <c r="Q143" s="107"/>
      <c r="R143" s="137"/>
      <c r="S143" s="59"/>
      <c r="T143" s="59"/>
      <c r="U143" s="59"/>
      <c r="V143" s="59"/>
      <c r="W143" s="59"/>
      <c r="X143" s="96"/>
      <c r="Y143" s="96"/>
      <c r="Z143" s="96"/>
      <c r="AA143" s="96"/>
      <c r="AB143" s="96"/>
      <c r="AC143" s="96"/>
      <c r="AD143" s="96"/>
      <c r="AE143" s="96"/>
      <c r="AF143" s="96"/>
      <c r="AG143" s="96"/>
      <c r="AH143" s="96"/>
      <c r="AI143" s="96"/>
      <c r="AJ143" s="96"/>
      <c r="AK143" s="96"/>
      <c r="AL143" s="59"/>
      <c r="AM143" s="107"/>
      <c r="AN143" s="107"/>
      <c r="AO143" s="107"/>
      <c r="AP143" s="59"/>
      <c r="AQ143" s="59"/>
      <c r="AR143" s="59"/>
      <c r="AS143" s="59"/>
      <c r="AT143" s="59"/>
      <c r="AU143" s="59"/>
      <c r="AV143" s="59"/>
    </row>
    <row r="144" spans="2:48" s="60" customFormat="1" ht="15" customHeight="1">
      <c r="J144" s="133"/>
      <c r="V144" s="59"/>
      <c r="W144" s="59"/>
      <c r="X144" s="96"/>
      <c r="Y144" s="97"/>
      <c r="Z144" s="97"/>
      <c r="AA144" s="97"/>
      <c r="AB144" s="97"/>
      <c r="AC144" s="97"/>
      <c r="AD144" s="97"/>
      <c r="AE144" s="97"/>
      <c r="AF144" s="96"/>
      <c r="AG144" s="96"/>
      <c r="AH144" s="106"/>
      <c r="AI144" s="97"/>
      <c r="AJ144" s="97"/>
      <c r="AK144" s="96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</row>
    <row r="145" spans="2:48" s="60" customFormat="1" ht="15" customHeight="1">
      <c r="B145" s="428" t="s">
        <v>23</v>
      </c>
      <c r="C145" s="428"/>
      <c r="D145" s="428"/>
      <c r="E145" s="428"/>
      <c r="F145" s="428"/>
      <c r="G145" s="428"/>
      <c r="H145" s="428"/>
      <c r="I145" s="428"/>
      <c r="J145" s="131"/>
      <c r="K145" s="429" t="s">
        <v>22</v>
      </c>
      <c r="L145" s="429"/>
      <c r="M145" s="429"/>
      <c r="N145" s="429"/>
      <c r="O145" s="429"/>
      <c r="P145" s="429"/>
      <c r="Q145" s="429"/>
      <c r="R145" s="429"/>
      <c r="S145" s="59"/>
      <c r="T145" s="59"/>
      <c r="U145" s="59"/>
      <c r="V145" s="59"/>
      <c r="W145" s="59"/>
      <c r="X145" s="96"/>
      <c r="Y145" s="96"/>
      <c r="Z145" s="96"/>
      <c r="AA145" s="96"/>
      <c r="AB145" s="96"/>
      <c r="AC145" s="96"/>
      <c r="AD145" s="96"/>
      <c r="AE145" s="96"/>
      <c r="AF145" s="96"/>
      <c r="AG145" s="96"/>
      <c r="AH145" s="97"/>
      <c r="AI145" s="97"/>
      <c r="AJ145" s="97"/>
      <c r="AK145" s="96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</row>
    <row r="146" spans="2:48" s="60" customFormat="1" ht="15" customHeight="1">
      <c r="B146" s="134"/>
      <c r="C146" s="122" t="s">
        <v>52</v>
      </c>
      <c r="D146" s="135"/>
      <c r="E146" s="147" t="s">
        <v>24</v>
      </c>
      <c r="F146" s="150"/>
      <c r="G146" s="149" t="s">
        <v>25</v>
      </c>
      <c r="H146" s="256">
        <v>2198.9</v>
      </c>
      <c r="I146" s="148"/>
      <c r="J146" s="131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96"/>
      <c r="Y146" s="96"/>
      <c r="Z146" s="96"/>
      <c r="AA146" s="96"/>
      <c r="AB146" s="96"/>
      <c r="AC146" s="96"/>
      <c r="AD146" s="96"/>
      <c r="AE146" s="96"/>
      <c r="AF146" s="96"/>
      <c r="AG146" s="96"/>
      <c r="AH146" s="96"/>
      <c r="AI146" s="96"/>
      <c r="AJ146" s="96"/>
      <c r="AK146" s="96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</row>
    <row r="147" spans="2:48" s="60" customFormat="1" ht="15" customHeight="1">
      <c r="B147" s="124"/>
      <c r="C147" s="124" t="s">
        <v>51</v>
      </c>
      <c r="D147" s="125">
        <v>4</v>
      </c>
      <c r="E147" s="125"/>
      <c r="F147" s="126"/>
      <c r="G147" s="126"/>
      <c r="H147" s="126"/>
      <c r="I147" s="126"/>
      <c r="J147" s="133"/>
      <c r="K147" s="127"/>
      <c r="L147" s="127"/>
      <c r="M147" s="127"/>
      <c r="N147" s="128"/>
      <c r="O147" s="129"/>
      <c r="P147" s="129"/>
      <c r="Q147" s="129"/>
      <c r="R147" s="129"/>
      <c r="S147" s="59"/>
      <c r="T147" s="59"/>
      <c r="U147" s="59"/>
      <c r="V147" s="59"/>
      <c r="W147" s="59"/>
      <c r="X147" s="96"/>
      <c r="Y147" s="96"/>
      <c r="Z147" s="96"/>
      <c r="AA147" s="96"/>
      <c r="AB147" s="96"/>
      <c r="AC147" s="96"/>
      <c r="AD147" s="96"/>
      <c r="AE147" s="96"/>
      <c r="AF147" s="96"/>
      <c r="AG147" s="96"/>
      <c r="AH147" s="96"/>
      <c r="AI147" s="96"/>
      <c r="AJ147" s="96"/>
      <c r="AK147" s="96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</row>
    <row r="148" spans="2:48" s="60" customFormat="1" ht="15" customHeight="1">
      <c r="B148" s="120"/>
      <c r="C148" s="431" t="s">
        <v>26</v>
      </c>
      <c r="D148" s="431"/>
      <c r="E148" s="431"/>
      <c r="F148" s="431"/>
      <c r="G148" s="431"/>
      <c r="H148" s="431"/>
      <c r="I148" s="120"/>
      <c r="J148" s="133"/>
      <c r="L148" s="432" t="s">
        <v>19</v>
      </c>
      <c r="M148" s="432"/>
      <c r="N148" s="432"/>
      <c r="O148" s="432"/>
      <c r="P148" s="432"/>
      <c r="Q148" s="432"/>
      <c r="S148" s="59"/>
      <c r="T148" s="59"/>
      <c r="U148" s="59"/>
      <c r="V148" s="59"/>
      <c r="W148" s="59"/>
      <c r="X148" s="96"/>
      <c r="Y148" s="96"/>
      <c r="Z148" s="96"/>
      <c r="AA148" s="96"/>
      <c r="AB148" s="96"/>
      <c r="AC148" s="96"/>
      <c r="AD148" s="96"/>
      <c r="AE148" s="96"/>
      <c r="AF148" s="96"/>
      <c r="AG148" s="96"/>
      <c r="AH148" s="96"/>
      <c r="AI148" s="96"/>
      <c r="AJ148" s="96"/>
      <c r="AK148" s="96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</row>
    <row r="149" spans="2:48" s="60" customFormat="1" ht="15" customHeight="1">
      <c r="B149" s="93" t="s">
        <v>3</v>
      </c>
      <c r="C149" s="95"/>
      <c r="D149" s="95"/>
      <c r="E149" s="93"/>
      <c r="F149" s="93"/>
      <c r="G149" s="94"/>
      <c r="H149" s="94"/>
      <c r="I149" s="93" t="s">
        <v>7</v>
      </c>
      <c r="J149" s="133"/>
      <c r="K149" s="61" t="s">
        <v>3</v>
      </c>
      <c r="L149" s="92">
        <f>C149</f>
        <v>0</v>
      </c>
      <c r="M149" s="92">
        <f>D149</f>
        <v>0</v>
      </c>
      <c r="N149" s="61"/>
      <c r="O149" s="61"/>
      <c r="P149" s="62"/>
      <c r="Q149" s="62"/>
      <c r="R149" s="61" t="s">
        <v>7</v>
      </c>
      <c r="S149" s="59"/>
      <c r="T149" s="59"/>
      <c r="U149" s="59"/>
      <c r="V149" s="59"/>
      <c r="W149" s="59"/>
      <c r="X149" s="96"/>
      <c r="Y149" s="96"/>
      <c r="Z149" s="96"/>
      <c r="AA149" s="96"/>
      <c r="AB149" s="96"/>
      <c r="AC149" s="96"/>
      <c r="AD149" s="96"/>
      <c r="AE149" s="96"/>
      <c r="AF149" s="96"/>
      <c r="AG149" s="96"/>
      <c r="AH149" s="96"/>
      <c r="AI149" s="96"/>
      <c r="AJ149" s="96"/>
      <c r="AK149" s="96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</row>
    <row r="150" spans="2:48" s="60" customFormat="1" ht="15" customHeight="1">
      <c r="B150" s="59">
        <v>1</v>
      </c>
      <c r="C150" s="189"/>
      <c r="D150" s="189"/>
      <c r="E150" s="59"/>
      <c r="F150" s="59"/>
      <c r="G150" s="59"/>
      <c r="H150" s="59"/>
      <c r="I150" s="59">
        <f>SUM(C150:H150)</f>
        <v>0</v>
      </c>
      <c r="J150" s="131"/>
      <c r="K150" s="59">
        <v>1</v>
      </c>
      <c r="L150" s="59"/>
      <c r="M150" s="59"/>
      <c r="N150" s="59"/>
      <c r="O150" s="59"/>
      <c r="P150" s="59"/>
      <c r="Q150" s="59"/>
      <c r="R150" s="137">
        <f t="shared" ref="R150:R168" si="55">IF(I150=0,0,(C150*L150+D150*M150+E150*N150+F150*O150+G150*P150+H150*Q150)/I150)</f>
        <v>0</v>
      </c>
      <c r="S150" s="59"/>
      <c r="T150" s="59"/>
      <c r="U150" s="59"/>
      <c r="V150" s="59"/>
      <c r="W150" s="59"/>
      <c r="X150" s="96"/>
      <c r="Y150" s="96"/>
      <c r="Z150" s="96"/>
      <c r="AA150" s="96"/>
      <c r="AB150" s="96"/>
      <c r="AC150" s="96"/>
      <c r="AD150" s="96"/>
      <c r="AE150" s="96"/>
      <c r="AF150" s="96"/>
      <c r="AG150" s="96"/>
      <c r="AH150" s="96"/>
      <c r="AI150" s="96"/>
      <c r="AJ150" s="96"/>
      <c r="AK150" s="96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</row>
    <row r="151" spans="2:48" s="60" customFormat="1" ht="15" customHeight="1">
      <c r="B151" s="59">
        <v>2</v>
      </c>
      <c r="C151" s="324"/>
      <c r="D151" s="189"/>
      <c r="E151" s="59"/>
      <c r="F151" s="59"/>
      <c r="G151" s="59"/>
      <c r="H151" s="59"/>
      <c r="I151" s="59">
        <f>SUM(C151:H151)</f>
        <v>0</v>
      </c>
      <c r="J151" s="131"/>
      <c r="K151" s="59">
        <v>2</v>
      </c>
      <c r="L151" s="59"/>
      <c r="M151" s="59"/>
      <c r="N151" s="59"/>
      <c r="O151" s="59"/>
      <c r="P151" s="59"/>
      <c r="Q151" s="59"/>
      <c r="R151" s="137">
        <f t="shared" si="55"/>
        <v>0</v>
      </c>
      <c r="S151" s="59"/>
      <c r="T151" s="59"/>
      <c r="U151" s="59"/>
      <c r="V151" s="59"/>
      <c r="W151" s="59"/>
      <c r="X151" s="96"/>
      <c r="Y151" s="96"/>
      <c r="Z151" s="96"/>
      <c r="AA151" s="96"/>
      <c r="AB151" s="96"/>
      <c r="AC151" s="96"/>
      <c r="AD151" s="96"/>
      <c r="AE151" s="96"/>
      <c r="AF151" s="96"/>
      <c r="AG151" s="96"/>
      <c r="AH151" s="96"/>
      <c r="AI151" s="96"/>
      <c r="AJ151" s="96"/>
      <c r="AK151" s="96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</row>
    <row r="152" spans="2:48" s="60" customFormat="1" ht="15" customHeight="1">
      <c r="B152" s="59">
        <v>3</v>
      </c>
      <c r="C152" s="409">
        <v>0</v>
      </c>
      <c r="F152" s="59"/>
      <c r="G152" s="59"/>
      <c r="H152" s="59"/>
      <c r="I152" s="59">
        <f t="shared" ref="I152:I166" si="56">SUM(C152:H152)</f>
        <v>0</v>
      </c>
      <c r="J152" s="131"/>
      <c r="K152" s="59">
        <v>3</v>
      </c>
      <c r="L152"/>
      <c r="M152" s="59"/>
      <c r="N152" s="59"/>
      <c r="O152" s="59"/>
      <c r="P152" s="59"/>
      <c r="Q152" s="59"/>
      <c r="R152" s="137">
        <f t="shared" si="55"/>
        <v>0</v>
      </c>
      <c r="S152" s="59"/>
      <c r="T152" s="59"/>
      <c r="U152" s="59"/>
      <c r="V152" s="59"/>
      <c r="W152" s="59"/>
      <c r="X152" s="96"/>
      <c r="Y152" s="96"/>
      <c r="Z152" s="96"/>
      <c r="AA152" s="96"/>
      <c r="AB152" s="96"/>
      <c r="AC152" s="96"/>
      <c r="AD152" s="96"/>
      <c r="AE152" s="96"/>
      <c r="AF152" s="96"/>
      <c r="AG152" s="96"/>
      <c r="AH152" s="96"/>
      <c r="AI152" s="96"/>
      <c r="AJ152" s="96"/>
      <c r="AK152" s="96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</row>
    <row r="153" spans="2:48" s="60" customFormat="1" ht="15" customHeight="1">
      <c r="B153" s="59">
        <v>4</v>
      </c>
      <c r="C153" s="409">
        <v>8</v>
      </c>
      <c r="F153" s="59"/>
      <c r="G153" s="59"/>
      <c r="H153" s="59"/>
      <c r="I153" s="59">
        <f t="shared" si="56"/>
        <v>8</v>
      </c>
      <c r="J153" s="131"/>
      <c r="K153" s="59">
        <v>4</v>
      </c>
      <c r="L153" s="413">
        <v>237</v>
      </c>
      <c r="M153" s="209"/>
      <c r="N153" s="59"/>
      <c r="O153" s="59"/>
      <c r="P153" s="59"/>
      <c r="Q153" s="59"/>
      <c r="R153" s="137">
        <f t="shared" si="55"/>
        <v>237</v>
      </c>
      <c r="S153" s="59"/>
      <c r="T153" s="59"/>
      <c r="U153" s="59"/>
      <c r="V153" s="59"/>
      <c r="W153" s="59"/>
      <c r="X153" s="96"/>
      <c r="Y153" s="96"/>
      <c r="Z153" s="96"/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</row>
    <row r="154" spans="2:48" s="60" customFormat="1" ht="15" customHeight="1">
      <c r="B154" s="59">
        <v>5</v>
      </c>
      <c r="C154" s="409">
        <v>13</v>
      </c>
      <c r="F154" s="59"/>
      <c r="G154" s="59"/>
      <c r="H154" s="59"/>
      <c r="I154" s="59">
        <f t="shared" si="56"/>
        <v>13</v>
      </c>
      <c r="J154" s="131"/>
      <c r="K154" s="59">
        <v>5</v>
      </c>
      <c r="L154" s="413">
        <v>277.230769230769</v>
      </c>
      <c r="M154" s="209"/>
      <c r="N154" s="59"/>
      <c r="O154" s="59"/>
      <c r="P154" s="59"/>
      <c r="Q154" s="59"/>
      <c r="R154" s="137">
        <f t="shared" si="55"/>
        <v>277.230769230769</v>
      </c>
      <c r="S154" s="59"/>
      <c r="T154" s="59"/>
      <c r="U154" s="59"/>
      <c r="V154" s="59"/>
      <c r="W154" s="59"/>
      <c r="X154" s="96"/>
      <c r="Y154" s="96"/>
      <c r="Z154" s="96"/>
      <c r="AA154" s="96"/>
      <c r="AB154" s="96"/>
      <c r="AC154" s="96"/>
      <c r="AD154" s="96"/>
      <c r="AE154" s="96"/>
      <c r="AF154" s="96"/>
      <c r="AG154" s="96"/>
      <c r="AH154" s="96"/>
      <c r="AI154" s="96"/>
      <c r="AJ154" s="96"/>
      <c r="AK154" s="96"/>
    </row>
    <row r="155" spans="2:48" s="60" customFormat="1" ht="15" customHeight="1">
      <c r="B155" s="59">
        <v>6</v>
      </c>
      <c r="C155" s="409">
        <v>31</v>
      </c>
      <c r="F155" s="59"/>
      <c r="G155" s="59"/>
      <c r="H155" s="59"/>
      <c r="I155" s="59">
        <f t="shared" si="56"/>
        <v>31</v>
      </c>
      <c r="J155" s="131"/>
      <c r="K155" s="59">
        <v>6</v>
      </c>
      <c r="L155" s="413">
        <v>314.51612903225799</v>
      </c>
      <c r="M155" s="209"/>
      <c r="N155" s="59"/>
      <c r="O155" s="59"/>
      <c r="P155" s="59"/>
      <c r="Q155" s="59"/>
      <c r="R155" s="137">
        <f t="shared" si="55"/>
        <v>314.51612903225799</v>
      </c>
      <c r="S155" s="59"/>
      <c r="T155" s="59"/>
      <c r="U155" s="59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</row>
    <row r="156" spans="2:48" s="60" customFormat="1" ht="15" customHeight="1">
      <c r="B156" s="59">
        <v>7</v>
      </c>
      <c r="C156" s="409">
        <v>67</v>
      </c>
      <c r="F156" s="59"/>
      <c r="G156" s="59"/>
      <c r="H156" s="59"/>
      <c r="I156" s="59">
        <f t="shared" si="56"/>
        <v>67</v>
      </c>
      <c r="J156" s="131"/>
      <c r="K156" s="59">
        <v>7</v>
      </c>
      <c r="L156" s="413">
        <v>327.26865671641798</v>
      </c>
      <c r="M156" s="209"/>
      <c r="N156" s="59"/>
      <c r="O156" s="59"/>
      <c r="P156" s="59"/>
      <c r="Q156" s="59"/>
      <c r="R156" s="137">
        <f t="shared" si="55"/>
        <v>327.26865671641798</v>
      </c>
      <c r="S156" s="59"/>
      <c r="T156" s="59"/>
      <c r="U156" s="59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</row>
    <row r="157" spans="2:48" s="60" customFormat="1" ht="15" customHeight="1">
      <c r="B157" s="59">
        <v>8</v>
      </c>
      <c r="C157" s="409">
        <v>102</v>
      </c>
      <c r="F157" s="59"/>
      <c r="G157" s="59"/>
      <c r="H157" s="59"/>
      <c r="I157" s="59">
        <f t="shared" si="56"/>
        <v>102</v>
      </c>
      <c r="J157" s="131"/>
      <c r="K157" s="59">
        <v>8</v>
      </c>
      <c r="L157" s="413">
        <v>355.89215686274503</v>
      </c>
      <c r="M157" s="209"/>
      <c r="N157" s="59"/>
      <c r="O157" s="59"/>
      <c r="P157" s="59"/>
      <c r="Q157" s="59"/>
      <c r="R157" s="137">
        <f t="shared" si="55"/>
        <v>355.89215686274503</v>
      </c>
      <c r="S157" s="59"/>
      <c r="T157" s="59"/>
      <c r="U157" s="59"/>
      <c r="V157" s="59"/>
      <c r="W157" s="59"/>
      <c r="X157" s="96"/>
      <c r="Y157" s="96"/>
      <c r="Z157" s="96"/>
      <c r="AA157" s="96"/>
      <c r="AB157" s="96"/>
      <c r="AC157" s="96"/>
      <c r="AD157" s="96"/>
      <c r="AE157" s="96"/>
      <c r="AF157" s="96"/>
      <c r="AG157" s="96"/>
      <c r="AH157" s="96"/>
      <c r="AI157" s="96"/>
      <c r="AJ157" s="96"/>
      <c r="AK157" s="96"/>
    </row>
    <row r="158" spans="2:48" s="60" customFormat="1" ht="15" customHeight="1">
      <c r="B158" s="59">
        <v>9</v>
      </c>
      <c r="C158" s="409">
        <v>110</v>
      </c>
      <c r="F158" s="59"/>
      <c r="G158" s="59"/>
      <c r="H158" s="59"/>
      <c r="I158" s="59">
        <f t="shared" si="56"/>
        <v>110</v>
      </c>
      <c r="J158" s="131"/>
      <c r="K158" s="59">
        <v>9</v>
      </c>
      <c r="L158" s="413">
        <v>411.65454545454497</v>
      </c>
      <c r="M158" s="209"/>
      <c r="N158" s="59"/>
      <c r="O158" s="59"/>
      <c r="P158" s="59"/>
      <c r="Q158" s="59"/>
      <c r="R158" s="137">
        <f t="shared" si="55"/>
        <v>411.65454545454497</v>
      </c>
      <c r="S158" s="59"/>
      <c r="T158" s="59"/>
      <c r="U158" s="59"/>
      <c r="V158" s="59"/>
      <c r="W158" s="59"/>
      <c r="X158" s="96"/>
      <c r="Y158" s="96"/>
      <c r="Z158" s="96"/>
      <c r="AA158" s="96"/>
      <c r="AB158" s="96"/>
      <c r="AC158" s="96"/>
      <c r="AD158" s="96"/>
      <c r="AE158" s="96"/>
      <c r="AF158" s="96"/>
      <c r="AG158" s="96"/>
      <c r="AH158" s="96"/>
      <c r="AI158" s="96"/>
      <c r="AJ158" s="96"/>
      <c r="AK158" s="96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</row>
    <row r="159" spans="2:48" s="60" customFormat="1" ht="15" customHeight="1">
      <c r="B159" s="59">
        <v>10</v>
      </c>
      <c r="C159" s="409">
        <v>97</v>
      </c>
      <c r="F159" s="59"/>
      <c r="G159" s="59"/>
      <c r="H159" s="59"/>
      <c r="I159" s="59">
        <f t="shared" si="56"/>
        <v>97</v>
      </c>
      <c r="J159" s="131"/>
      <c r="K159" s="59">
        <v>10</v>
      </c>
      <c r="L159" s="413">
        <v>407.83505154639198</v>
      </c>
      <c r="M159" s="209"/>
      <c r="N159" s="59"/>
      <c r="O159" s="59"/>
      <c r="P159" s="59"/>
      <c r="Q159" s="59"/>
      <c r="R159" s="137">
        <f t="shared" si="55"/>
        <v>407.83505154639198</v>
      </c>
      <c r="S159" s="59"/>
      <c r="T159" s="59"/>
      <c r="U159" s="59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</row>
    <row r="160" spans="2:48" s="60" customFormat="1" ht="15" customHeight="1">
      <c r="B160" s="59">
        <v>11</v>
      </c>
      <c r="C160" s="409">
        <v>47</v>
      </c>
      <c r="F160" s="59"/>
      <c r="G160" s="59"/>
      <c r="H160" s="59"/>
      <c r="I160" s="59">
        <f t="shared" si="56"/>
        <v>47</v>
      </c>
      <c r="J160" s="131"/>
      <c r="K160" s="59">
        <v>11</v>
      </c>
      <c r="L160" s="413">
        <v>436.95744680851101</v>
      </c>
      <c r="M160" s="209"/>
      <c r="N160" s="59"/>
      <c r="O160" s="59"/>
      <c r="P160" s="59"/>
      <c r="Q160" s="59"/>
      <c r="R160" s="137">
        <f t="shared" si="55"/>
        <v>436.95744680851101</v>
      </c>
      <c r="S160" s="59"/>
      <c r="T160" s="59"/>
      <c r="U160" s="59"/>
      <c r="V160" s="59"/>
      <c r="W160" s="59"/>
      <c r="X160" s="96"/>
      <c r="Y160" s="96"/>
      <c r="Z160" s="96"/>
      <c r="AA160" s="96"/>
      <c r="AB160" s="96"/>
      <c r="AC160" s="96"/>
      <c r="AD160" s="96"/>
      <c r="AE160" s="96"/>
      <c r="AF160" s="96"/>
      <c r="AG160" s="96"/>
      <c r="AH160" s="96"/>
      <c r="AI160" s="96"/>
      <c r="AJ160" s="96"/>
      <c r="AK160" s="96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</row>
    <row r="161" spans="2:48" s="60" customFormat="1" ht="15" customHeight="1">
      <c r="B161" s="59">
        <v>12</v>
      </c>
      <c r="C161" s="409">
        <v>5</v>
      </c>
      <c r="F161" s="59"/>
      <c r="G161" s="59"/>
      <c r="H161" s="59"/>
      <c r="I161" s="59">
        <f t="shared" si="56"/>
        <v>5</v>
      </c>
      <c r="J161" s="131"/>
      <c r="K161" s="59">
        <v>12</v>
      </c>
      <c r="L161" s="413">
        <v>520.79999999999995</v>
      </c>
      <c r="M161" s="209"/>
      <c r="N161" s="59"/>
      <c r="O161" s="59"/>
      <c r="P161" s="59"/>
      <c r="Q161" s="59"/>
      <c r="R161" s="137">
        <f t="shared" si="55"/>
        <v>520.79999999999995</v>
      </c>
      <c r="S161" s="59"/>
      <c r="T161" s="59"/>
      <c r="U161" s="59"/>
      <c r="V161" s="59"/>
      <c r="W161" s="59"/>
      <c r="X161" s="96"/>
      <c r="Y161" s="96"/>
      <c r="Z161" s="96"/>
      <c r="AA161" s="96"/>
      <c r="AB161" s="96"/>
      <c r="AC161" s="96"/>
      <c r="AD161" s="96"/>
      <c r="AE161" s="96"/>
      <c r="AF161" s="96"/>
      <c r="AG161" s="96"/>
      <c r="AH161" s="96"/>
      <c r="AI161" s="96"/>
      <c r="AJ161" s="96"/>
      <c r="AK161" s="96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</row>
    <row r="162" spans="2:48" s="60" customFormat="1" ht="15" customHeight="1">
      <c r="B162" s="59">
        <v>13</v>
      </c>
      <c r="C162" s="409">
        <v>5</v>
      </c>
      <c r="F162" s="59"/>
      <c r="G162" s="59"/>
      <c r="H162" s="59"/>
      <c r="I162" s="59">
        <f t="shared" si="56"/>
        <v>5</v>
      </c>
      <c r="J162" s="131"/>
      <c r="K162" s="59">
        <v>13</v>
      </c>
      <c r="L162" s="413">
        <v>498.2</v>
      </c>
      <c r="M162" s="209"/>
      <c r="N162" s="59"/>
      <c r="O162" s="59"/>
      <c r="P162" s="59"/>
      <c r="Q162" s="59"/>
      <c r="R162" s="137">
        <f t="shared" si="55"/>
        <v>498.2</v>
      </c>
      <c r="S162" s="59"/>
      <c r="T162" s="59"/>
      <c r="U162" s="59"/>
      <c r="V162" s="59"/>
      <c r="W162" s="59"/>
      <c r="X162" s="96"/>
      <c r="Y162" s="96"/>
      <c r="Z162" s="96"/>
      <c r="AA162" s="96"/>
      <c r="AB162" s="96"/>
      <c r="AC162" s="96"/>
      <c r="AD162" s="96"/>
      <c r="AE162" s="96"/>
      <c r="AF162" s="96"/>
      <c r="AG162" s="96"/>
      <c r="AH162" s="96"/>
      <c r="AI162" s="96"/>
      <c r="AJ162" s="96"/>
      <c r="AK162" s="96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</row>
    <row r="163" spans="2:48" s="60" customFormat="1" ht="15" customHeight="1">
      <c r="B163" s="59">
        <v>14</v>
      </c>
      <c r="C163" s="409">
        <v>1</v>
      </c>
      <c r="F163" s="59"/>
      <c r="G163" s="59"/>
      <c r="H163" s="59"/>
      <c r="I163" s="59">
        <f t="shared" si="56"/>
        <v>1</v>
      </c>
      <c r="J163" s="131"/>
      <c r="K163" s="59">
        <v>14</v>
      </c>
      <c r="L163" s="413">
        <v>458</v>
      </c>
      <c r="M163" s="209"/>
      <c r="N163" s="59"/>
      <c r="O163" s="59"/>
      <c r="P163" s="59"/>
      <c r="Q163" s="59"/>
      <c r="R163" s="137">
        <f t="shared" si="55"/>
        <v>458</v>
      </c>
      <c r="S163" s="59"/>
      <c r="T163" s="59"/>
      <c r="U163" s="59"/>
      <c r="V163" s="59"/>
      <c r="W163" s="59"/>
      <c r="X163" s="96"/>
      <c r="Y163" s="96"/>
      <c r="Z163" s="96"/>
      <c r="AA163" s="96"/>
      <c r="AB163" s="96"/>
      <c r="AC163" s="96"/>
      <c r="AD163" s="96"/>
      <c r="AE163" s="96"/>
      <c r="AF163" s="96"/>
      <c r="AG163" s="96"/>
      <c r="AH163" s="96"/>
      <c r="AI163" s="96"/>
      <c r="AJ163" s="96"/>
      <c r="AK163" s="96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</row>
    <row r="164" spans="2:48" s="60" customFormat="1" ht="15" customHeight="1">
      <c r="B164" s="59">
        <v>15</v>
      </c>
      <c r="C164" s="409">
        <v>0</v>
      </c>
      <c r="F164" s="59"/>
      <c r="G164" s="59"/>
      <c r="H164" s="59"/>
      <c r="I164" s="59">
        <f t="shared" si="56"/>
        <v>0</v>
      </c>
      <c r="J164" s="131"/>
      <c r="K164" s="59">
        <v>15</v>
      </c>
      <c r="L164"/>
      <c r="M164" s="209"/>
      <c r="N164" s="59"/>
      <c r="O164" s="59"/>
      <c r="P164" s="59"/>
      <c r="Q164" s="59"/>
      <c r="R164" s="137">
        <f t="shared" si="55"/>
        <v>0</v>
      </c>
      <c r="S164" s="59"/>
      <c r="T164" s="59"/>
      <c r="U164" s="59"/>
      <c r="V164" s="59"/>
      <c r="W164" s="59"/>
      <c r="X164" s="96"/>
      <c r="Y164" s="96"/>
      <c r="Z164" s="96"/>
      <c r="AA164" s="96"/>
      <c r="AB164" s="96"/>
      <c r="AC164" s="96"/>
      <c r="AD164" s="96"/>
      <c r="AE164" s="96"/>
      <c r="AF164" s="96"/>
      <c r="AG164" s="96"/>
      <c r="AH164" s="96"/>
      <c r="AI164" s="96"/>
      <c r="AJ164" s="96"/>
      <c r="AK164" s="96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</row>
    <row r="165" spans="2:48" s="60" customFormat="1" ht="15" customHeight="1">
      <c r="B165" s="59">
        <v>16</v>
      </c>
      <c r="C165" s="409">
        <v>0</v>
      </c>
      <c r="F165" s="59"/>
      <c r="G165" s="59"/>
      <c r="H165" s="59"/>
      <c r="I165" s="59">
        <f t="shared" si="56"/>
        <v>0</v>
      </c>
      <c r="J165" s="131"/>
      <c r="K165" s="59">
        <v>16</v>
      </c>
      <c r="M165" s="209"/>
      <c r="N165" s="59"/>
      <c r="O165" s="59"/>
      <c r="P165" s="59"/>
      <c r="Q165" s="59"/>
      <c r="R165" s="137">
        <f t="shared" si="55"/>
        <v>0</v>
      </c>
      <c r="S165" s="59"/>
      <c r="T165" s="59"/>
      <c r="U165" s="59"/>
      <c r="V165" s="59"/>
      <c r="W165" s="59"/>
      <c r="X165" s="96"/>
      <c r="Y165" s="96"/>
      <c r="Z165" s="96"/>
      <c r="AA165" s="96"/>
      <c r="AB165" s="96"/>
      <c r="AC165" s="96"/>
      <c r="AD165" s="96"/>
      <c r="AE165" s="96"/>
      <c r="AF165" s="96"/>
      <c r="AG165" s="96"/>
      <c r="AH165" s="96"/>
      <c r="AI165" s="96"/>
      <c r="AJ165" s="96"/>
      <c r="AK165" s="96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</row>
    <row r="166" spans="2:48" s="60" customFormat="1" ht="15" customHeight="1">
      <c r="B166" s="59">
        <v>17</v>
      </c>
      <c r="C166" s="409">
        <v>0</v>
      </c>
      <c r="F166" s="59"/>
      <c r="G166" s="59"/>
      <c r="H166" s="59"/>
      <c r="I166" s="59">
        <f t="shared" si="56"/>
        <v>0</v>
      </c>
      <c r="J166" s="131"/>
      <c r="K166" s="59">
        <v>17</v>
      </c>
      <c r="N166" s="59"/>
      <c r="O166" s="59"/>
      <c r="P166" s="59"/>
      <c r="Q166" s="59"/>
      <c r="R166" s="137">
        <f t="shared" si="55"/>
        <v>0</v>
      </c>
      <c r="S166" s="59"/>
      <c r="T166" s="59"/>
      <c r="U166" s="59"/>
      <c r="V166" s="59"/>
      <c r="W166" s="59"/>
      <c r="X166" s="96"/>
      <c r="Y166" s="96"/>
      <c r="Z166" s="96"/>
      <c r="AA166" s="96"/>
      <c r="AB166" s="96"/>
      <c r="AC166" s="96"/>
      <c r="AD166" s="96"/>
      <c r="AE166" s="96"/>
      <c r="AF166" s="96"/>
      <c r="AG166" s="96"/>
      <c r="AH166" s="96"/>
      <c r="AI166" s="96"/>
      <c r="AJ166" s="96"/>
      <c r="AK166" s="96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</row>
    <row r="167" spans="2:48" s="60" customFormat="1" ht="15" customHeight="1">
      <c r="B167" s="59">
        <v>18</v>
      </c>
      <c r="C167"/>
      <c r="E167" s="59"/>
      <c r="F167" s="59"/>
      <c r="G167" s="59"/>
      <c r="H167" s="59"/>
      <c r="I167" s="59">
        <f>SUM(C167:H167)</f>
        <v>0</v>
      </c>
      <c r="J167" s="131"/>
      <c r="K167" s="59">
        <v>18</v>
      </c>
      <c r="L167" s="59"/>
      <c r="M167" s="209"/>
      <c r="N167" s="59"/>
      <c r="O167" s="59"/>
      <c r="P167" s="59"/>
      <c r="Q167" s="59"/>
      <c r="R167" s="137">
        <f t="shared" si="55"/>
        <v>0</v>
      </c>
      <c r="S167" s="59"/>
      <c r="T167" s="59"/>
      <c r="U167" s="59"/>
      <c r="V167" s="59"/>
      <c r="W167" s="59"/>
      <c r="X167" s="96"/>
      <c r="Y167" s="96"/>
      <c r="Z167" s="96"/>
      <c r="AA167" s="96"/>
      <c r="AB167" s="96"/>
      <c r="AC167" s="96"/>
      <c r="AD167" s="96"/>
      <c r="AE167" s="96"/>
      <c r="AF167" s="96"/>
      <c r="AG167" s="96"/>
      <c r="AH167" s="96"/>
      <c r="AI167" s="96"/>
      <c r="AJ167" s="96"/>
      <c r="AK167" s="96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</row>
    <row r="168" spans="2:48" s="60" customFormat="1" ht="15" customHeight="1">
      <c r="B168" s="140">
        <v>19</v>
      </c>
      <c r="C168" s="189"/>
      <c r="D168" s="189"/>
      <c r="E168" s="163"/>
      <c r="F168" s="163"/>
      <c r="G168" s="163"/>
      <c r="H168" s="163"/>
      <c r="I168" s="59">
        <f>SUM(C168:H168)</f>
        <v>0</v>
      </c>
      <c r="J168" s="131"/>
      <c r="K168" s="140"/>
      <c r="L168" s="163"/>
      <c r="M168" s="163"/>
      <c r="N168" s="163"/>
      <c r="O168" s="163"/>
      <c r="P168" s="163"/>
      <c r="Q168" s="163"/>
      <c r="R168" s="137">
        <f t="shared" si="55"/>
        <v>0</v>
      </c>
      <c r="S168" s="59"/>
      <c r="T168" s="59"/>
      <c r="U168" s="59"/>
      <c r="V168" s="59"/>
      <c r="W168" s="59"/>
      <c r="X168" s="96"/>
      <c r="Y168" s="96"/>
      <c r="Z168" s="96"/>
      <c r="AA168" s="96"/>
      <c r="AB168" s="96"/>
      <c r="AC168" s="96"/>
      <c r="AD168" s="96"/>
      <c r="AE168" s="96"/>
      <c r="AF168" s="96"/>
      <c r="AG168" s="96"/>
      <c r="AH168" s="96"/>
      <c r="AI168" s="96"/>
      <c r="AJ168" s="96"/>
      <c r="AK168" s="96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59"/>
    </row>
    <row r="169" spans="2:48" s="60" customFormat="1" ht="15" customHeight="1">
      <c r="B169" s="164" t="s">
        <v>7</v>
      </c>
      <c r="C169" s="165">
        <f>SUM(C150:C168)</f>
        <v>486</v>
      </c>
      <c r="D169" s="165">
        <f t="shared" ref="D169:I169" si="57">SUM(D150:D168)</f>
        <v>0</v>
      </c>
      <c r="E169" s="165">
        <f t="shared" si="57"/>
        <v>0</v>
      </c>
      <c r="F169" s="165">
        <f t="shared" si="57"/>
        <v>0</v>
      </c>
      <c r="G169" s="165">
        <f t="shared" si="57"/>
        <v>0</v>
      </c>
      <c r="H169" s="165">
        <f t="shared" si="57"/>
        <v>0</v>
      </c>
      <c r="I169" s="165">
        <f t="shared" si="57"/>
        <v>486</v>
      </c>
      <c r="J169" s="131"/>
      <c r="K169" s="164" t="s">
        <v>7</v>
      </c>
      <c r="L169" s="169" t="e">
        <f>(C150*L150+C151*L151+#REF!*L152+#REF!*L153+#REF!*L154+#REF!*L155+#REF!*L156+#REF!*L157+#REF!*L158+#REF!*L159+#REF!*L160+#REF!*L161+#REF!*L163+#REF!*L164+#REF!*#REF!+#REF!*L165+#REF!*L166+#REF!*L167+L168*L168)/C169</f>
        <v>#REF!</v>
      </c>
      <c r="M169" s="169"/>
      <c r="N169" s="169"/>
      <c r="O169" s="169"/>
      <c r="P169" s="169"/>
      <c r="Q169" s="169"/>
      <c r="R169" s="169">
        <f>(I150*R150+I151*R151+I152*R152+I153*R153+I154*R154+I155*R155+I156*R156+I157*R157+I158*R158+I159*R159+I160*R160+I161*R161+I162*R162+I163*R163+I164*R164+I165*R165+I166*R166+I167*R167+R168*R168)/I169</f>
        <v>379.44444444444446</v>
      </c>
      <c r="S169" s="59"/>
      <c r="T169" s="59"/>
      <c r="U169" s="59"/>
      <c r="V169" s="59"/>
      <c r="W169" s="59"/>
      <c r="X169" s="96"/>
      <c r="Y169" s="96"/>
      <c r="Z169" s="96"/>
      <c r="AA169" s="96"/>
      <c r="AB169" s="96"/>
      <c r="AC169" s="96"/>
      <c r="AD169" s="96"/>
      <c r="AE169" s="96"/>
      <c r="AF169" s="96"/>
      <c r="AG169" s="96"/>
      <c r="AH169" s="96"/>
      <c r="AI169" s="96"/>
      <c r="AJ169" s="96"/>
      <c r="AK169" s="96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</row>
    <row r="170" spans="2:48" s="60" customFormat="1" ht="15" customHeight="1">
      <c r="B170" s="59"/>
      <c r="C170" s="59"/>
      <c r="D170" s="59"/>
      <c r="E170" s="59"/>
      <c r="F170" s="59"/>
      <c r="G170" s="59"/>
      <c r="H170" s="59"/>
      <c r="I170" s="59"/>
      <c r="J170" s="131"/>
      <c r="K170" s="59"/>
      <c r="L170" s="107"/>
      <c r="M170" s="107"/>
      <c r="N170" s="107"/>
      <c r="O170" s="107"/>
      <c r="P170" s="107"/>
      <c r="Q170" s="107"/>
      <c r="R170" s="137"/>
      <c r="S170" s="59"/>
      <c r="T170" s="59"/>
      <c r="U170" s="59"/>
      <c r="V170" s="59"/>
      <c r="W170" s="59"/>
      <c r="X170" s="96"/>
      <c r="Y170" s="96"/>
      <c r="Z170" s="96"/>
      <c r="AA170" s="96"/>
      <c r="AB170" s="96"/>
      <c r="AC170" s="96"/>
      <c r="AD170" s="96"/>
      <c r="AE170" s="96"/>
      <c r="AF170" s="96"/>
      <c r="AG170" s="96"/>
      <c r="AH170" s="96"/>
      <c r="AI170" s="96"/>
      <c r="AJ170" s="96"/>
      <c r="AK170" s="96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59"/>
    </row>
    <row r="171" spans="2:48" s="60" customFormat="1" ht="15" customHeight="1">
      <c r="B171" s="59"/>
      <c r="C171" s="59"/>
      <c r="D171" s="59"/>
      <c r="E171" s="59"/>
      <c r="F171" s="59"/>
      <c r="G171" s="59"/>
      <c r="H171" s="59"/>
      <c r="I171" s="59"/>
      <c r="J171" s="131"/>
      <c r="K171" s="59"/>
      <c r="L171" s="59"/>
      <c r="M171" s="59"/>
      <c r="N171" s="59"/>
      <c r="O171" s="59"/>
      <c r="P171" s="59"/>
      <c r="Q171" s="59"/>
      <c r="R171" s="137"/>
      <c r="S171" s="59"/>
      <c r="T171" s="59"/>
      <c r="U171" s="59"/>
      <c r="V171" s="59"/>
      <c r="W171" s="59"/>
      <c r="X171" s="96"/>
      <c r="Y171" s="96"/>
      <c r="Z171" s="96"/>
      <c r="AA171" s="96"/>
      <c r="AB171" s="96"/>
      <c r="AC171" s="96"/>
      <c r="AD171" s="96"/>
      <c r="AE171" s="96"/>
      <c r="AF171" s="96"/>
      <c r="AG171" s="96"/>
      <c r="AH171" s="96"/>
      <c r="AI171" s="96"/>
      <c r="AJ171" s="96"/>
      <c r="AK171" s="96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59"/>
    </row>
    <row r="172" spans="2:48" s="60" customFormat="1" ht="15" customHeight="1">
      <c r="B172" s="428" t="s">
        <v>23</v>
      </c>
      <c r="C172" s="428"/>
      <c r="D172" s="428"/>
      <c r="E172" s="428"/>
      <c r="F172" s="428"/>
      <c r="G172" s="428"/>
      <c r="H172" s="428"/>
      <c r="I172" s="428"/>
      <c r="J172" s="131"/>
      <c r="K172" s="429" t="s">
        <v>22</v>
      </c>
      <c r="L172" s="429"/>
      <c r="M172" s="429"/>
      <c r="N172" s="429"/>
      <c r="O172" s="429"/>
      <c r="P172" s="429"/>
      <c r="Q172" s="429"/>
      <c r="R172" s="429"/>
      <c r="S172" s="59"/>
      <c r="T172" s="59"/>
      <c r="U172" s="59"/>
      <c r="V172" s="59"/>
      <c r="W172" s="59"/>
      <c r="X172" s="96"/>
      <c r="Y172" s="96"/>
      <c r="Z172" s="96"/>
      <c r="AA172" s="96"/>
      <c r="AB172" s="96"/>
      <c r="AC172" s="96"/>
      <c r="AD172" s="96"/>
      <c r="AE172" s="96"/>
      <c r="AF172" s="96"/>
      <c r="AG172" s="96"/>
      <c r="AH172" s="96"/>
      <c r="AI172" s="96"/>
      <c r="AJ172" s="96"/>
      <c r="AK172" s="96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  <c r="AV172" s="59"/>
    </row>
    <row r="173" spans="2:48" s="60" customFormat="1" ht="15" customHeight="1">
      <c r="B173" s="134"/>
      <c r="C173" s="122" t="s">
        <v>52</v>
      </c>
      <c r="D173" s="135"/>
      <c r="E173" s="147" t="s">
        <v>24</v>
      </c>
      <c r="F173" s="219"/>
      <c r="G173" s="149" t="s">
        <v>25</v>
      </c>
      <c r="H173" s="256">
        <v>2169.5</v>
      </c>
      <c r="I173" s="148"/>
      <c r="J173" s="131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96"/>
      <c r="Y173" s="96"/>
      <c r="Z173" s="96"/>
      <c r="AA173" s="96"/>
      <c r="AB173" s="96"/>
      <c r="AC173" s="96"/>
      <c r="AD173" s="96"/>
      <c r="AE173" s="96"/>
      <c r="AF173" s="96"/>
      <c r="AG173" s="96"/>
      <c r="AH173" s="96"/>
      <c r="AI173" s="96"/>
      <c r="AJ173" s="96"/>
      <c r="AK173" s="96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59"/>
    </row>
    <row r="174" spans="2:48" s="60" customFormat="1" ht="15" customHeight="1">
      <c r="B174" s="124"/>
      <c r="C174" s="124" t="s">
        <v>51</v>
      </c>
      <c r="D174" s="125">
        <v>5</v>
      </c>
      <c r="E174" s="125"/>
      <c r="F174" s="126"/>
      <c r="G174" s="126"/>
      <c r="H174" s="126"/>
      <c r="I174" s="126"/>
      <c r="J174" s="133"/>
      <c r="K174" s="127"/>
      <c r="L174" s="127"/>
      <c r="M174" s="127"/>
      <c r="N174" s="128"/>
      <c r="O174" s="129"/>
      <c r="P174" s="129"/>
      <c r="Q174" s="129"/>
      <c r="R174" s="129"/>
      <c r="S174" s="59"/>
      <c r="T174" s="59"/>
      <c r="U174" s="59"/>
      <c r="V174" s="59"/>
      <c r="W174" s="59"/>
      <c r="X174" s="96"/>
      <c r="Y174" s="96"/>
      <c r="Z174" s="96"/>
      <c r="AA174" s="96"/>
      <c r="AB174" s="96"/>
      <c r="AC174" s="96"/>
      <c r="AD174" s="96"/>
      <c r="AE174" s="96"/>
      <c r="AF174" s="96"/>
      <c r="AG174" s="96"/>
      <c r="AH174" s="96"/>
      <c r="AI174" s="96"/>
      <c r="AJ174" s="96"/>
      <c r="AK174" s="96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59"/>
    </row>
    <row r="175" spans="2:48" s="60" customFormat="1" ht="15" customHeight="1">
      <c r="B175" s="120"/>
      <c r="C175" s="431" t="s">
        <v>26</v>
      </c>
      <c r="D175" s="431"/>
      <c r="E175" s="431"/>
      <c r="F175" s="431"/>
      <c r="G175" s="431"/>
      <c r="H175" s="431"/>
      <c r="I175" s="120"/>
      <c r="J175" s="133"/>
      <c r="L175" s="432" t="s">
        <v>19</v>
      </c>
      <c r="M175" s="432"/>
      <c r="N175" s="432"/>
      <c r="O175" s="432"/>
      <c r="P175" s="432"/>
      <c r="Q175" s="432"/>
      <c r="S175" s="59"/>
      <c r="T175" s="59"/>
      <c r="U175" s="59"/>
      <c r="V175" s="59"/>
      <c r="W175" s="59"/>
      <c r="X175" s="96"/>
      <c r="Y175" s="96"/>
      <c r="Z175" s="96"/>
      <c r="AA175" s="96"/>
      <c r="AB175" s="96"/>
      <c r="AC175" s="96"/>
      <c r="AD175" s="96"/>
      <c r="AE175" s="96"/>
      <c r="AF175" s="96"/>
      <c r="AG175" s="96"/>
      <c r="AH175" s="96"/>
      <c r="AI175" s="96"/>
      <c r="AJ175" s="96"/>
      <c r="AK175" s="96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</row>
    <row r="176" spans="2:48" s="60" customFormat="1" ht="15" customHeight="1">
      <c r="B176" s="93" t="s">
        <v>3</v>
      </c>
      <c r="C176" s="166"/>
      <c r="D176" s="95"/>
      <c r="E176" s="95"/>
      <c r="F176" s="95"/>
      <c r="G176" s="94"/>
      <c r="H176" s="94"/>
      <c r="I176" s="93" t="s">
        <v>7</v>
      </c>
      <c r="J176" s="133"/>
      <c r="K176" s="61" t="s">
        <v>3</v>
      </c>
      <c r="L176" s="92">
        <f>C176</f>
        <v>0</v>
      </c>
      <c r="M176" s="92">
        <f>D176</f>
        <v>0</v>
      </c>
      <c r="N176" s="92">
        <f>E176</f>
        <v>0</v>
      </c>
      <c r="O176" s="92">
        <f>F176</f>
        <v>0</v>
      </c>
      <c r="P176" s="62"/>
      <c r="Q176" s="62"/>
      <c r="R176" s="61" t="s">
        <v>7</v>
      </c>
      <c r="S176" s="59"/>
      <c r="T176" s="59"/>
      <c r="U176" s="59"/>
      <c r="V176" s="59"/>
      <c r="W176" s="59"/>
      <c r="X176" s="96"/>
      <c r="Y176" s="96"/>
      <c r="Z176" s="96"/>
      <c r="AA176" s="96"/>
      <c r="AB176" s="96"/>
      <c r="AC176" s="96"/>
      <c r="AD176" s="96"/>
      <c r="AE176" s="96"/>
      <c r="AF176" s="96"/>
      <c r="AG176" s="96"/>
      <c r="AH176" s="96"/>
      <c r="AI176" s="96"/>
      <c r="AJ176" s="96"/>
      <c r="AK176" s="96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</row>
    <row r="177" spans="2:48" s="60" customFormat="1" ht="15" customHeight="1">
      <c r="B177" s="59">
        <v>1</v>
      </c>
      <c r="C177" s="190"/>
      <c r="D177" s="190"/>
      <c r="E177" s="190"/>
      <c r="F177" s="190"/>
      <c r="G177" s="59"/>
      <c r="H177" s="59"/>
      <c r="I177" s="59">
        <f>SUM(C177:H177)</f>
        <v>0</v>
      </c>
      <c r="J177" s="131"/>
      <c r="K177" s="59">
        <v>1</v>
      </c>
      <c r="L177" s="59"/>
      <c r="M177" s="59"/>
      <c r="N177" s="59"/>
      <c r="O177" s="59"/>
      <c r="P177" s="59"/>
      <c r="Q177" s="59"/>
      <c r="R177" s="137">
        <f>IF(I177=0,0,(C177*L177+D177*M177+E177*N177+F177*O177+G177*P177+H177*Q177)/I177)</f>
        <v>0</v>
      </c>
      <c r="S177" s="59"/>
      <c r="T177" s="59"/>
      <c r="U177" s="59"/>
      <c r="V177" s="59"/>
      <c r="W177" s="59"/>
      <c r="X177" s="96"/>
      <c r="Y177" s="96"/>
      <c r="Z177" s="96"/>
      <c r="AA177" s="96"/>
      <c r="AB177" s="96"/>
      <c r="AC177" s="96"/>
      <c r="AD177" s="96"/>
      <c r="AE177" s="96"/>
      <c r="AF177" s="96"/>
      <c r="AG177" s="96"/>
      <c r="AH177" s="96"/>
      <c r="AI177" s="96"/>
      <c r="AJ177" s="96"/>
      <c r="AK177" s="96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9"/>
    </row>
    <row r="178" spans="2:48" s="60" customFormat="1" ht="15" customHeight="1">
      <c r="B178" s="59">
        <v>2</v>
      </c>
      <c r="C178" s="325"/>
      <c r="D178" s="190"/>
      <c r="E178" s="190"/>
      <c r="F178" s="190"/>
      <c r="G178" s="59"/>
      <c r="H178" s="59"/>
      <c r="I178" s="59">
        <f>SUM(C178:H178)</f>
        <v>0</v>
      </c>
      <c r="J178" s="131"/>
      <c r="K178" s="59">
        <v>2</v>
      </c>
      <c r="L178" s="59"/>
      <c r="M178" s="59"/>
      <c r="N178" s="59"/>
      <c r="O178" s="59"/>
      <c r="P178" s="59"/>
      <c r="Q178" s="59"/>
      <c r="R178" s="137">
        <f t="shared" ref="R178:R195" si="58">IF(I178=0,0,(C178*L178+D178*M178+E178*N178+F178*O178+G178*P178+H178*Q178)/I178)</f>
        <v>0</v>
      </c>
      <c r="S178" s="59"/>
      <c r="T178" s="59"/>
      <c r="U178" s="59"/>
      <c r="V178" s="59"/>
      <c r="W178" s="59"/>
      <c r="X178" s="96"/>
      <c r="Y178" s="96"/>
      <c r="Z178" s="96"/>
      <c r="AA178" s="96"/>
      <c r="AB178" s="96"/>
      <c r="AC178" s="96"/>
      <c r="AD178" s="96"/>
      <c r="AE178" s="96"/>
      <c r="AF178" s="96"/>
      <c r="AG178" s="96"/>
      <c r="AH178" s="96"/>
      <c r="AI178" s="96"/>
      <c r="AJ178" s="96"/>
      <c r="AK178" s="96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</row>
    <row r="179" spans="2:48" s="60" customFormat="1" ht="15" customHeight="1">
      <c r="B179" s="59">
        <v>3</v>
      </c>
      <c r="C179" s="409">
        <v>1</v>
      </c>
      <c r="E179" s="190"/>
      <c r="F179" s="190"/>
      <c r="G179" s="59"/>
      <c r="H179" s="59"/>
      <c r="I179" s="59">
        <f t="shared" ref="I179:I193" si="59">SUM(C179:H179)</f>
        <v>1</v>
      </c>
      <c r="J179" s="131"/>
      <c r="K179" s="59">
        <v>3</v>
      </c>
      <c r="L179" s="414">
        <v>228</v>
      </c>
      <c r="M179" s="59"/>
      <c r="N179" s="59"/>
      <c r="O179" s="59"/>
      <c r="P179" s="59"/>
      <c r="Q179" s="59"/>
      <c r="R179" s="137">
        <f t="shared" si="58"/>
        <v>228</v>
      </c>
      <c r="S179" s="59"/>
      <c r="T179" s="59"/>
      <c r="U179" s="59"/>
      <c r="V179" s="59"/>
      <c r="W179" s="59"/>
      <c r="X179" s="96"/>
      <c r="Y179" s="96"/>
      <c r="Z179" s="96"/>
      <c r="AA179" s="96"/>
      <c r="AB179" s="96"/>
      <c r="AC179" s="96"/>
      <c r="AD179" s="96"/>
      <c r="AE179" s="96"/>
      <c r="AF179" s="96"/>
      <c r="AG179" s="96"/>
      <c r="AH179" s="96"/>
      <c r="AI179" s="96"/>
      <c r="AJ179" s="96"/>
      <c r="AK179" s="96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</row>
    <row r="180" spans="2:48" s="60" customFormat="1" ht="15" customHeight="1">
      <c r="B180" s="59">
        <v>4</v>
      </c>
      <c r="C180" s="409">
        <v>51</v>
      </c>
      <c r="E180" s="200"/>
      <c r="F180" s="200"/>
      <c r="G180" s="59"/>
      <c r="H180" s="59"/>
      <c r="I180" s="59">
        <f t="shared" si="59"/>
        <v>51</v>
      </c>
      <c r="J180" s="131"/>
      <c r="K180" s="59">
        <v>4</v>
      </c>
      <c r="L180" s="414">
        <v>193.21568627451001</v>
      </c>
      <c r="M180" s="210"/>
      <c r="N180" s="211"/>
      <c r="O180" s="212"/>
      <c r="P180" s="59"/>
      <c r="Q180" s="59"/>
      <c r="R180" s="137">
        <f t="shared" si="58"/>
        <v>193.21568627451001</v>
      </c>
      <c r="S180" s="59"/>
      <c r="T180" s="59"/>
      <c r="U180" s="59"/>
      <c r="V180" s="59"/>
      <c r="W180" s="59"/>
      <c r="X180" s="96"/>
      <c r="Y180" s="96"/>
      <c r="Z180" s="96"/>
      <c r="AA180" s="96"/>
      <c r="AB180" s="96"/>
      <c r="AC180" s="96"/>
      <c r="AD180" s="96"/>
      <c r="AE180" s="96"/>
      <c r="AF180" s="96"/>
      <c r="AG180" s="96"/>
      <c r="AH180" s="96"/>
      <c r="AI180" s="96"/>
      <c r="AJ180" s="96"/>
      <c r="AK180" s="96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</row>
    <row r="181" spans="2:48" s="60" customFormat="1" ht="15" customHeight="1">
      <c r="B181" s="59">
        <v>5</v>
      </c>
      <c r="C181" s="409">
        <v>21</v>
      </c>
      <c r="E181" s="200"/>
      <c r="F181" s="200"/>
      <c r="G181" s="59"/>
      <c r="H181" s="59"/>
      <c r="I181" s="59">
        <f t="shared" si="59"/>
        <v>21</v>
      </c>
      <c r="J181" s="131"/>
      <c r="K181" s="59">
        <v>5</v>
      </c>
      <c r="L181" s="414">
        <v>243.04761904761901</v>
      </c>
      <c r="M181" s="210"/>
      <c r="N181" s="211"/>
      <c r="O181" s="212"/>
      <c r="P181" s="59"/>
      <c r="Q181" s="59"/>
      <c r="R181" s="137">
        <f t="shared" si="58"/>
        <v>243.04761904761901</v>
      </c>
      <c r="S181" s="59"/>
      <c r="T181" s="59"/>
      <c r="U181" s="59"/>
      <c r="V181" s="59"/>
      <c r="W181" s="59"/>
      <c r="X181" s="96"/>
      <c r="Y181" s="96"/>
      <c r="Z181" s="96"/>
      <c r="AA181" s="96"/>
      <c r="AB181" s="96"/>
      <c r="AC181" s="96"/>
      <c r="AD181" s="96"/>
      <c r="AE181" s="96"/>
      <c r="AF181" s="96"/>
      <c r="AG181" s="96"/>
      <c r="AH181" s="96"/>
      <c r="AI181" s="96"/>
      <c r="AJ181" s="96"/>
      <c r="AK181" s="96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</row>
    <row r="182" spans="2:48" s="60" customFormat="1" ht="15" customHeight="1">
      <c r="B182" s="59">
        <v>6</v>
      </c>
      <c r="C182" s="409">
        <v>64</v>
      </c>
      <c r="E182" s="200"/>
      <c r="F182" s="200"/>
      <c r="G182" s="59"/>
      <c r="H182" s="59"/>
      <c r="I182" s="59">
        <f t="shared" si="59"/>
        <v>64</v>
      </c>
      <c r="J182" s="131"/>
      <c r="K182" s="59">
        <v>6</v>
      </c>
      <c r="L182" s="414">
        <v>293.078125</v>
      </c>
      <c r="M182" s="210"/>
      <c r="N182" s="211"/>
      <c r="O182" s="212"/>
      <c r="P182" s="59"/>
      <c r="Q182" s="59"/>
      <c r="R182" s="137">
        <f t="shared" si="58"/>
        <v>293.078125</v>
      </c>
      <c r="S182" s="59"/>
      <c r="T182" s="59"/>
      <c r="U182" s="59"/>
      <c r="V182" s="59"/>
      <c r="W182" s="59"/>
      <c r="X182" s="96"/>
      <c r="Y182" s="96"/>
      <c r="Z182" s="96"/>
      <c r="AA182" s="96"/>
      <c r="AB182" s="96"/>
      <c r="AC182" s="96"/>
      <c r="AD182" s="96"/>
      <c r="AE182" s="96"/>
      <c r="AF182" s="96"/>
      <c r="AG182" s="96"/>
      <c r="AH182" s="96"/>
      <c r="AI182" s="96"/>
      <c r="AJ182" s="96"/>
      <c r="AK182" s="96"/>
    </row>
    <row r="183" spans="2:48" s="60" customFormat="1" ht="15" customHeight="1">
      <c r="B183" s="59">
        <v>7</v>
      </c>
      <c r="C183" s="409">
        <v>142</v>
      </c>
      <c r="E183" s="200"/>
      <c r="F183" s="200"/>
      <c r="G183" s="59"/>
      <c r="H183" s="59"/>
      <c r="I183" s="59">
        <f t="shared" si="59"/>
        <v>142</v>
      </c>
      <c r="J183" s="131"/>
      <c r="K183" s="59">
        <v>7</v>
      </c>
      <c r="L183" s="414">
        <v>329.45070422535201</v>
      </c>
      <c r="M183" s="210"/>
      <c r="N183" s="211"/>
      <c r="O183" s="212"/>
      <c r="P183" s="59"/>
      <c r="Q183" s="59"/>
      <c r="R183" s="137">
        <f t="shared" si="58"/>
        <v>329.45070422535201</v>
      </c>
      <c r="S183" s="59"/>
      <c r="T183" s="59"/>
      <c r="U183" s="59"/>
      <c r="V183" s="59"/>
      <c r="W183" s="59"/>
      <c r="X183" s="96"/>
      <c r="Y183" s="96"/>
      <c r="Z183" s="96"/>
      <c r="AA183" s="96"/>
      <c r="AB183" s="96"/>
      <c r="AC183" s="96"/>
      <c r="AD183" s="96"/>
      <c r="AE183" s="96"/>
      <c r="AF183" s="96"/>
      <c r="AG183" s="96"/>
      <c r="AH183" s="96"/>
      <c r="AI183" s="96"/>
      <c r="AJ183" s="96"/>
      <c r="AK183" s="96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</row>
    <row r="184" spans="2:48" s="60" customFormat="1" ht="15" customHeight="1">
      <c r="B184" s="59">
        <v>8</v>
      </c>
      <c r="C184" s="409">
        <v>193</v>
      </c>
      <c r="E184" s="200"/>
      <c r="F184" s="200"/>
      <c r="G184" s="59"/>
      <c r="H184" s="59"/>
      <c r="I184" s="59">
        <f t="shared" si="59"/>
        <v>193</v>
      </c>
      <c r="J184" s="131"/>
      <c r="K184" s="59">
        <v>8</v>
      </c>
      <c r="L184" s="414">
        <v>363.81347150259103</v>
      </c>
      <c r="M184" s="210"/>
      <c r="N184" s="211"/>
      <c r="O184" s="212"/>
      <c r="P184" s="59"/>
      <c r="Q184" s="59"/>
      <c r="R184" s="137">
        <f t="shared" si="58"/>
        <v>363.81347150259103</v>
      </c>
      <c r="S184" s="59"/>
      <c r="T184" s="59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</row>
    <row r="185" spans="2:48" s="60" customFormat="1" ht="15" customHeight="1">
      <c r="B185" s="59">
        <v>9</v>
      </c>
      <c r="C185" s="409">
        <v>172</v>
      </c>
      <c r="E185" s="200"/>
      <c r="F185" s="200"/>
      <c r="G185" s="59"/>
      <c r="H185" s="59"/>
      <c r="I185" s="59">
        <f t="shared" si="59"/>
        <v>172</v>
      </c>
      <c r="J185" s="131"/>
      <c r="K185" s="59">
        <v>9</v>
      </c>
      <c r="L185" s="414">
        <v>391.81395348837202</v>
      </c>
      <c r="M185" s="210"/>
      <c r="N185" s="211"/>
      <c r="O185" s="212"/>
      <c r="P185" s="59"/>
      <c r="Q185" s="59"/>
      <c r="R185" s="137">
        <f t="shared" si="58"/>
        <v>391.81395348837202</v>
      </c>
      <c r="S185" s="59"/>
      <c r="T185" s="59"/>
      <c r="U185" s="59"/>
      <c r="V185" s="59"/>
      <c r="W185" s="59"/>
      <c r="X185" s="96"/>
      <c r="Y185" s="96"/>
      <c r="Z185" s="96"/>
      <c r="AA185" s="96"/>
      <c r="AB185" s="96"/>
      <c r="AC185" s="96"/>
      <c r="AD185" s="96"/>
      <c r="AE185" s="96"/>
      <c r="AF185" s="96"/>
      <c r="AG185" s="96"/>
      <c r="AH185" s="96"/>
      <c r="AI185" s="96"/>
      <c r="AJ185" s="96"/>
      <c r="AK185" s="96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</row>
    <row r="186" spans="2:48" s="60" customFormat="1" ht="15" customHeight="1">
      <c r="B186" s="59">
        <v>10</v>
      </c>
      <c r="C186" s="409">
        <v>164</v>
      </c>
      <c r="E186" s="200"/>
      <c r="F186" s="200"/>
      <c r="G186" s="59"/>
      <c r="H186" s="59"/>
      <c r="I186" s="59">
        <f t="shared" si="59"/>
        <v>164</v>
      </c>
      <c r="J186" s="131"/>
      <c r="K186" s="59">
        <v>10</v>
      </c>
      <c r="L186" s="414">
        <v>416.34146341463401</v>
      </c>
      <c r="M186" s="210"/>
      <c r="N186" s="211"/>
      <c r="O186" s="212"/>
      <c r="P186" s="59"/>
      <c r="Q186" s="59"/>
      <c r="R186" s="137">
        <f t="shared" si="58"/>
        <v>416.34146341463395</v>
      </c>
      <c r="S186" s="59"/>
      <c r="T186" s="59"/>
      <c r="U186" s="59"/>
      <c r="V186" s="59"/>
      <c r="W186" s="59"/>
      <c r="X186" s="96"/>
      <c r="Y186" s="96"/>
      <c r="Z186" s="96"/>
      <c r="AA186" s="96"/>
      <c r="AB186" s="96"/>
      <c r="AC186" s="96"/>
      <c r="AD186" s="96"/>
      <c r="AE186" s="96"/>
      <c r="AF186" s="96"/>
      <c r="AG186" s="96"/>
      <c r="AH186" s="96"/>
      <c r="AI186" s="96"/>
      <c r="AJ186" s="96"/>
      <c r="AK186" s="96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</row>
    <row r="187" spans="2:48" s="60" customFormat="1" ht="15" customHeight="1">
      <c r="B187" s="59">
        <v>11</v>
      </c>
      <c r="C187" s="409">
        <v>83</v>
      </c>
      <c r="E187" s="200"/>
      <c r="F187" s="200"/>
      <c r="G187" s="59"/>
      <c r="H187" s="59"/>
      <c r="I187" s="59">
        <f t="shared" si="59"/>
        <v>83</v>
      </c>
      <c r="J187" s="131"/>
      <c r="K187" s="59">
        <v>11</v>
      </c>
      <c r="L187" s="414">
        <v>440.02409638554201</v>
      </c>
      <c r="M187" s="210"/>
      <c r="N187" s="211"/>
      <c r="O187" s="212"/>
      <c r="P187" s="59"/>
      <c r="Q187" s="59"/>
      <c r="R187" s="137">
        <f t="shared" si="58"/>
        <v>440.02409638554201</v>
      </c>
      <c r="S187" s="59"/>
      <c r="T187" s="59"/>
      <c r="U187" s="59"/>
      <c r="V187" s="59"/>
      <c r="W187" s="59"/>
      <c r="X187" s="96"/>
      <c r="Y187" s="96"/>
      <c r="Z187" s="96"/>
      <c r="AA187" s="96"/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</row>
    <row r="188" spans="2:48" s="60" customFormat="1" ht="15" customHeight="1">
      <c r="B188" s="59">
        <v>12</v>
      </c>
      <c r="C188" s="409">
        <v>40</v>
      </c>
      <c r="E188" s="200"/>
      <c r="F188" s="200"/>
      <c r="G188" s="59"/>
      <c r="H188" s="59"/>
      <c r="I188" s="59">
        <f t="shared" si="59"/>
        <v>40</v>
      </c>
      <c r="J188" s="131"/>
      <c r="K188" s="59">
        <v>12</v>
      </c>
      <c r="L188" s="414">
        <v>476.9</v>
      </c>
      <c r="M188" s="210"/>
      <c r="N188" s="211"/>
      <c r="O188" s="212"/>
      <c r="P188" s="59"/>
      <c r="Q188" s="59"/>
      <c r="R188" s="137">
        <f t="shared" si="58"/>
        <v>476.9</v>
      </c>
      <c r="S188" s="59"/>
      <c r="T188" s="59"/>
      <c r="U188" s="59"/>
      <c r="V188" s="59"/>
      <c r="W188" s="59"/>
      <c r="X188" s="96"/>
      <c r="Y188" s="96"/>
      <c r="Z188" s="96"/>
      <c r="AA188" s="96"/>
      <c r="AB188" s="96"/>
      <c r="AC188" s="96"/>
      <c r="AD188" s="96"/>
      <c r="AE188" s="96"/>
      <c r="AF188" s="96"/>
      <c r="AG188" s="96"/>
      <c r="AH188" s="96"/>
      <c r="AI188" s="96"/>
      <c r="AJ188" s="96"/>
      <c r="AK188" s="96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</row>
    <row r="189" spans="2:48" s="60" customFormat="1" ht="15" customHeight="1">
      <c r="B189" s="59">
        <v>13</v>
      </c>
      <c r="C189" s="409">
        <v>10</v>
      </c>
      <c r="E189" s="200"/>
      <c r="F189" s="200"/>
      <c r="G189" s="59"/>
      <c r="H189" s="59"/>
      <c r="I189" s="59">
        <f t="shared" si="59"/>
        <v>10</v>
      </c>
      <c r="J189" s="131"/>
      <c r="K189" s="59">
        <v>13</v>
      </c>
      <c r="L189" s="414">
        <v>480.6</v>
      </c>
      <c r="M189" s="210"/>
      <c r="N189" s="211"/>
      <c r="O189" s="212"/>
      <c r="P189" s="59"/>
      <c r="Q189" s="59"/>
      <c r="R189" s="137">
        <f t="shared" si="58"/>
        <v>480.6</v>
      </c>
      <c r="S189" s="59"/>
      <c r="T189" s="59"/>
      <c r="U189" s="59"/>
      <c r="V189" s="59"/>
      <c r="W189" s="59"/>
      <c r="X189" s="96"/>
      <c r="Y189" s="96"/>
      <c r="Z189" s="96"/>
      <c r="AA189" s="96"/>
      <c r="AB189" s="96"/>
      <c r="AC189" s="96"/>
      <c r="AD189" s="96"/>
      <c r="AE189" s="96"/>
      <c r="AF189" s="96"/>
      <c r="AG189" s="96"/>
      <c r="AH189" s="96"/>
      <c r="AI189" s="96"/>
      <c r="AJ189" s="96"/>
      <c r="AK189" s="96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  <c r="AV189" s="59"/>
    </row>
    <row r="190" spans="2:48" s="60" customFormat="1" ht="15" customHeight="1">
      <c r="B190" s="59">
        <v>14</v>
      </c>
      <c r="C190" s="409">
        <v>3</v>
      </c>
      <c r="E190" s="200"/>
      <c r="F190" s="200"/>
      <c r="G190" s="59"/>
      <c r="H190" s="59"/>
      <c r="I190" s="59">
        <f t="shared" si="59"/>
        <v>3</v>
      </c>
      <c r="J190" s="131"/>
      <c r="K190" s="59">
        <v>14</v>
      </c>
      <c r="L190" s="414">
        <v>539</v>
      </c>
      <c r="N190" s="211"/>
      <c r="O190" s="59"/>
      <c r="P190" s="59"/>
      <c r="Q190" s="59"/>
      <c r="R190" s="137">
        <f t="shared" si="58"/>
        <v>539</v>
      </c>
      <c r="S190" s="59"/>
      <c r="T190" s="59"/>
      <c r="U190" s="59"/>
      <c r="V190" s="59"/>
      <c r="W190" s="59"/>
      <c r="X190" s="96"/>
      <c r="Y190" s="96"/>
      <c r="Z190" s="96"/>
      <c r="AA190" s="96"/>
      <c r="AB190" s="96"/>
      <c r="AC190" s="96"/>
      <c r="AD190" s="96"/>
      <c r="AE190" s="96"/>
      <c r="AF190" s="96"/>
      <c r="AG190" s="96"/>
      <c r="AH190" s="96"/>
      <c r="AI190" s="96"/>
      <c r="AJ190" s="96"/>
      <c r="AK190" s="96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</row>
    <row r="191" spans="2:48" s="60" customFormat="1" ht="15" customHeight="1">
      <c r="B191" s="59">
        <v>15</v>
      </c>
      <c r="C191" s="409">
        <v>2</v>
      </c>
      <c r="E191" s="200"/>
      <c r="F191" s="200"/>
      <c r="G191" s="59"/>
      <c r="H191" s="59"/>
      <c r="I191" s="59">
        <f t="shared" si="59"/>
        <v>2</v>
      </c>
      <c r="J191" s="131"/>
      <c r="K191" s="59">
        <v>15</v>
      </c>
      <c r="L191" s="414">
        <v>517.5</v>
      </c>
      <c r="M191" s="176"/>
      <c r="O191" s="59"/>
      <c r="P191" s="59"/>
      <c r="Q191" s="59"/>
      <c r="R191" s="137">
        <f t="shared" si="58"/>
        <v>517.5</v>
      </c>
      <c r="S191" s="59"/>
      <c r="T191" s="59"/>
      <c r="U191" s="59"/>
      <c r="V191" s="59"/>
      <c r="W191" s="59"/>
      <c r="X191" s="96"/>
      <c r="Y191" s="96"/>
      <c r="Z191" s="96"/>
      <c r="AA191" s="96"/>
      <c r="AB191" s="96"/>
      <c r="AC191" s="96"/>
      <c r="AD191" s="96"/>
      <c r="AE191" s="96"/>
      <c r="AF191" s="96"/>
      <c r="AG191" s="96"/>
      <c r="AH191" s="96"/>
      <c r="AI191" s="96"/>
      <c r="AJ191" s="96"/>
      <c r="AK191" s="96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</row>
    <row r="192" spans="2:48" s="60" customFormat="1" ht="15" customHeight="1">
      <c r="B192" s="59">
        <v>16</v>
      </c>
      <c r="C192" s="409">
        <v>1</v>
      </c>
      <c r="E192" s="200"/>
      <c r="F192" s="200"/>
      <c r="G192" s="59"/>
      <c r="H192" s="59"/>
      <c r="I192" s="59">
        <f t="shared" si="59"/>
        <v>1</v>
      </c>
      <c r="J192" s="131"/>
      <c r="K192" s="59">
        <v>16</v>
      </c>
      <c r="L192" s="414">
        <v>675</v>
      </c>
      <c r="M192" s="210"/>
      <c r="O192" s="59"/>
      <c r="P192" s="59"/>
      <c r="Q192" s="59"/>
      <c r="R192" s="137">
        <f t="shared" si="58"/>
        <v>675</v>
      </c>
      <c r="S192" s="59"/>
      <c r="T192" s="59"/>
      <c r="U192" s="59"/>
      <c r="V192" s="59"/>
      <c r="W192" s="59"/>
      <c r="X192" s="96"/>
      <c r="Y192" s="96"/>
      <c r="Z192" s="96"/>
      <c r="AA192" s="96"/>
      <c r="AB192" s="96"/>
      <c r="AC192" s="96"/>
      <c r="AD192" s="96"/>
      <c r="AE192" s="96"/>
      <c r="AF192" s="96"/>
      <c r="AG192" s="96"/>
      <c r="AH192" s="96"/>
      <c r="AI192" s="96"/>
      <c r="AJ192" s="96"/>
      <c r="AK192" s="96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</row>
    <row r="193" spans="2:48" s="60" customFormat="1" ht="15" customHeight="1">
      <c r="B193" s="59">
        <v>17</v>
      </c>
      <c r="C193" s="409">
        <v>0</v>
      </c>
      <c r="E193" s="200"/>
      <c r="F193" s="200"/>
      <c r="G193" s="59"/>
      <c r="H193" s="59"/>
      <c r="I193" s="59">
        <f t="shared" si="59"/>
        <v>0</v>
      </c>
      <c r="J193" s="131"/>
      <c r="K193" s="59">
        <v>17</v>
      </c>
      <c r="L193" s="59"/>
      <c r="M193" s="176"/>
      <c r="N193" s="211"/>
      <c r="O193" s="59"/>
      <c r="P193" s="59"/>
      <c r="Q193" s="59"/>
      <c r="R193" s="137">
        <f t="shared" si="58"/>
        <v>0</v>
      </c>
      <c r="S193" s="59"/>
      <c r="T193" s="59"/>
      <c r="U193" s="59"/>
      <c r="V193" s="59"/>
      <c r="W193" s="59"/>
      <c r="X193" s="96"/>
      <c r="Y193" s="96"/>
      <c r="Z193" s="96"/>
      <c r="AA193" s="96"/>
      <c r="AB193" s="96"/>
      <c r="AC193" s="96"/>
      <c r="AD193" s="96"/>
      <c r="AE193" s="96"/>
      <c r="AF193" s="96"/>
      <c r="AG193" s="96"/>
      <c r="AH193" s="96"/>
      <c r="AI193" s="96"/>
      <c r="AJ193" s="96"/>
      <c r="AK193" s="96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</row>
    <row r="194" spans="2:48" s="60" customFormat="1" ht="15" customHeight="1">
      <c r="B194" s="59">
        <v>18</v>
      </c>
      <c r="C194"/>
      <c r="D194" s="200"/>
      <c r="E194" s="200"/>
      <c r="F194" s="200"/>
      <c r="G194" s="59"/>
      <c r="H194" s="59"/>
      <c r="I194" s="59">
        <f>SUM(C194:H194)</f>
        <v>0</v>
      </c>
      <c r="J194" s="131"/>
      <c r="K194" s="59">
        <v>18</v>
      </c>
      <c r="L194" s="59"/>
      <c r="M194" s="59"/>
      <c r="N194" s="177"/>
      <c r="O194" s="59"/>
      <c r="P194" s="59"/>
      <c r="Q194" s="59"/>
      <c r="R194" s="137">
        <f t="shared" si="58"/>
        <v>0</v>
      </c>
      <c r="S194" s="59"/>
      <c r="T194" s="59"/>
      <c r="U194" s="59"/>
      <c r="V194" s="59"/>
      <c r="W194" s="59"/>
      <c r="X194" s="96"/>
      <c r="Y194" s="96"/>
      <c r="Z194" s="96"/>
      <c r="AA194" s="96"/>
      <c r="AB194" s="96"/>
      <c r="AC194" s="96"/>
      <c r="AD194" s="96"/>
      <c r="AE194" s="96"/>
      <c r="AF194" s="96"/>
      <c r="AG194" s="96"/>
      <c r="AH194" s="96"/>
      <c r="AI194" s="96"/>
      <c r="AJ194" s="96"/>
      <c r="AK194" s="96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</row>
    <row r="195" spans="2:48" s="60" customFormat="1" ht="15" customHeight="1">
      <c r="B195" s="59">
        <v>19</v>
      </c>
      <c r="C195" s="190"/>
      <c r="D195" s="190"/>
      <c r="E195" s="190"/>
      <c r="F195" s="190"/>
      <c r="G195" s="62"/>
      <c r="H195" s="62"/>
      <c r="I195" s="62"/>
      <c r="J195" s="136"/>
      <c r="K195" s="59">
        <v>19</v>
      </c>
      <c r="L195" s="62"/>
      <c r="M195" s="62"/>
      <c r="N195" s="62"/>
      <c r="O195" s="62"/>
      <c r="P195" s="62"/>
      <c r="Q195" s="62"/>
      <c r="R195" s="137">
        <f t="shared" si="58"/>
        <v>0</v>
      </c>
      <c r="S195" s="59"/>
      <c r="T195" s="59"/>
      <c r="U195" s="59"/>
      <c r="V195" s="59"/>
      <c r="W195" s="59"/>
      <c r="X195" s="96"/>
      <c r="Y195" s="96"/>
      <c r="Z195" s="96"/>
      <c r="AA195" s="96"/>
      <c r="AB195" s="96"/>
      <c r="AC195" s="96"/>
      <c r="AD195" s="96"/>
      <c r="AE195" s="96"/>
      <c r="AF195" s="96"/>
      <c r="AG195" s="96"/>
      <c r="AH195" s="96"/>
      <c r="AI195" s="96"/>
      <c r="AJ195" s="96"/>
      <c r="AK195" s="96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</row>
    <row r="196" spans="2:48" s="60" customFormat="1" ht="15" customHeight="1">
      <c r="B196" s="164" t="s">
        <v>7</v>
      </c>
      <c r="C196" s="165">
        <f>SUM(C177:C194)</f>
        <v>947</v>
      </c>
      <c r="D196" s="165">
        <f t="shared" ref="D196:I196" si="60">SUM(D177:D194)</f>
        <v>0</v>
      </c>
      <c r="E196" s="165">
        <f t="shared" si="60"/>
        <v>0</v>
      </c>
      <c r="F196" s="165">
        <f t="shared" si="60"/>
        <v>0</v>
      </c>
      <c r="G196" s="165">
        <f t="shared" si="60"/>
        <v>0</v>
      </c>
      <c r="H196" s="165">
        <f t="shared" si="60"/>
        <v>0</v>
      </c>
      <c r="I196" s="165">
        <f t="shared" si="60"/>
        <v>947</v>
      </c>
      <c r="J196" s="59"/>
      <c r="K196" s="164" t="s">
        <v>7</v>
      </c>
      <c r="L196" s="169" t="e">
        <f>(C177*L177+C178*L178+#REF!*L179+#REF!*L180+#REF!*L181+#REF!*L182+#REF!*L183+#REF!*L184+#REF!*L185+#REF!*L186+#REF!*L187+#REF!*L188+#REF!*L189+#REF!*L190+#REF!*L191+#REF!*L192+#REF!*L193+#REF!*L194)/C196</f>
        <v>#REF!</v>
      </c>
      <c r="M196" s="169"/>
      <c r="N196" s="169"/>
      <c r="O196" s="169"/>
      <c r="P196" s="169"/>
      <c r="Q196" s="169"/>
      <c r="R196" s="169">
        <f>(I177*R177+I178*R178+I179*R179+I180*R180+I181*R181+I182*R182+I183*R183+I184*R184+I185*R185+I186*R186+I187*R187+I188*R188+I189*R189+I190*R190+I191*R191+I192*R192+I193*R193+I194*R194)/I196</f>
        <v>369.95142555438224</v>
      </c>
      <c r="S196" s="59"/>
      <c r="T196" s="59"/>
      <c r="U196" s="59"/>
      <c r="V196" s="59"/>
      <c r="W196" s="59"/>
      <c r="X196" s="96"/>
      <c r="Y196" s="96"/>
      <c r="Z196" s="96"/>
      <c r="AA196" s="96"/>
      <c r="AB196" s="96"/>
      <c r="AC196" s="96"/>
      <c r="AD196" s="96"/>
      <c r="AE196" s="96"/>
      <c r="AF196" s="96"/>
      <c r="AG196" s="96"/>
      <c r="AH196" s="96"/>
      <c r="AI196" s="96"/>
      <c r="AJ196" s="96"/>
      <c r="AK196" s="96"/>
    </row>
    <row r="197" spans="2:48" s="60" customFormat="1" ht="15" customHeight="1"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107"/>
      <c r="M197" s="107"/>
      <c r="N197" s="107"/>
      <c r="O197" s="107"/>
      <c r="P197" s="107"/>
      <c r="Q197" s="107"/>
      <c r="R197" s="137"/>
      <c r="S197" s="59"/>
      <c r="T197" s="59"/>
      <c r="U197" s="59"/>
      <c r="V197" s="59"/>
      <c r="W197" s="59"/>
      <c r="X197" s="96"/>
      <c r="Y197" s="96"/>
      <c r="Z197" s="96"/>
      <c r="AA197" s="96"/>
      <c r="AB197" s="96"/>
      <c r="AC197" s="96"/>
      <c r="AD197" s="96"/>
      <c r="AE197" s="96"/>
      <c r="AF197" s="96"/>
      <c r="AG197" s="96"/>
      <c r="AH197" s="96"/>
      <c r="AI197" s="96"/>
      <c r="AJ197" s="96"/>
      <c r="AK197" s="96"/>
    </row>
    <row r="198" spans="2:48" s="60" customFormat="1" ht="15" customHeight="1"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</row>
    <row r="199" spans="2:48" s="60" customFormat="1" ht="15" customHeight="1">
      <c r="B199" s="428" t="s">
        <v>23</v>
      </c>
      <c r="C199" s="428"/>
      <c r="D199" s="428"/>
      <c r="E199" s="428"/>
      <c r="F199" s="428"/>
      <c r="G199" s="428"/>
      <c r="H199" s="428"/>
      <c r="I199" s="428"/>
      <c r="J199" s="131"/>
      <c r="K199" s="429" t="s">
        <v>22</v>
      </c>
      <c r="L199" s="429"/>
      <c r="M199" s="429"/>
      <c r="N199" s="429"/>
      <c r="O199" s="429"/>
      <c r="P199" s="429"/>
      <c r="Q199" s="429"/>
      <c r="R199" s="429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59"/>
      <c r="AM199" s="119"/>
      <c r="AN199" s="59"/>
      <c r="AO199" s="59"/>
      <c r="AP199" s="59"/>
      <c r="AQ199" s="59"/>
      <c r="AR199" s="59"/>
      <c r="AS199" s="59"/>
      <c r="AT199" s="59"/>
      <c r="AU199" s="59"/>
      <c r="AV199" s="59"/>
    </row>
    <row r="200" spans="2:48" s="60" customFormat="1" ht="15" customHeight="1">
      <c r="B200" s="134"/>
      <c r="C200" s="122" t="s">
        <v>52</v>
      </c>
      <c r="D200" s="135"/>
      <c r="E200" s="147" t="s">
        <v>24</v>
      </c>
      <c r="F200" s="219"/>
      <c r="G200" s="149" t="s">
        <v>25</v>
      </c>
      <c r="H200" s="256">
        <v>481.4</v>
      </c>
      <c r="I200" s="148"/>
      <c r="J200" s="131"/>
      <c r="K200" s="59"/>
      <c r="L200" s="59"/>
      <c r="M200" s="59"/>
      <c r="N200" s="59"/>
      <c r="O200" s="59"/>
      <c r="P200" s="59"/>
      <c r="Q200" s="59"/>
      <c r="R200" s="59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7"/>
      <c r="AM200" s="107"/>
      <c r="AN200" s="107"/>
      <c r="AO200" s="59"/>
      <c r="AP200" s="59"/>
      <c r="AQ200" s="59"/>
      <c r="AR200" s="59"/>
      <c r="AS200" s="59"/>
      <c r="AT200" s="59"/>
      <c r="AU200" s="59"/>
      <c r="AV200" s="59"/>
    </row>
    <row r="201" spans="2:48" s="60" customFormat="1" ht="15" customHeight="1">
      <c r="B201" s="124"/>
      <c r="C201" s="124" t="s">
        <v>51</v>
      </c>
      <c r="D201" s="125">
        <v>6</v>
      </c>
      <c r="E201" s="125"/>
      <c r="F201" s="126"/>
      <c r="G201" s="126"/>
      <c r="H201" s="126"/>
      <c r="I201" s="126"/>
      <c r="J201" s="133"/>
      <c r="K201" s="127"/>
      <c r="L201" s="127"/>
      <c r="M201" s="127"/>
      <c r="N201" s="128"/>
      <c r="O201" s="129"/>
      <c r="P201" s="129"/>
      <c r="Q201" s="129"/>
      <c r="R201" s="129"/>
      <c r="S201" s="59"/>
      <c r="T201" s="59"/>
      <c r="U201" s="59"/>
      <c r="V201" s="59"/>
      <c r="W201" s="59"/>
      <c r="X201" s="96"/>
      <c r="Y201" s="140"/>
      <c r="Z201" s="140"/>
      <c r="AA201" s="140"/>
      <c r="AB201" s="140"/>
      <c r="AC201" s="140"/>
      <c r="AD201" s="140"/>
      <c r="AE201" s="140"/>
      <c r="AF201" s="96"/>
      <c r="AG201" s="96"/>
      <c r="AH201" s="96"/>
      <c r="AI201" s="96"/>
      <c r="AJ201" s="96"/>
      <c r="AK201" s="140"/>
    </row>
    <row r="202" spans="2:48" s="60" customFormat="1" ht="15" customHeight="1">
      <c r="B202" s="120"/>
      <c r="C202" s="431" t="s">
        <v>26</v>
      </c>
      <c r="D202" s="431"/>
      <c r="E202" s="431"/>
      <c r="F202" s="431"/>
      <c r="G202" s="431"/>
      <c r="H202" s="431"/>
      <c r="I202" s="120"/>
      <c r="J202" s="133"/>
      <c r="L202" s="432" t="s">
        <v>19</v>
      </c>
      <c r="M202" s="432"/>
      <c r="N202" s="432"/>
      <c r="O202" s="432"/>
      <c r="P202" s="432"/>
      <c r="Q202" s="432"/>
      <c r="S202" s="107"/>
      <c r="T202" s="107"/>
      <c r="U202" s="107"/>
      <c r="V202" s="107"/>
      <c r="W202" s="107"/>
      <c r="X202" s="96"/>
      <c r="Y202" s="141"/>
      <c r="Z202" s="141"/>
      <c r="AA202" s="141"/>
      <c r="AB202" s="141"/>
      <c r="AC202" s="141"/>
      <c r="AD202" s="141"/>
      <c r="AE202" s="141"/>
      <c r="AF202" s="97"/>
      <c r="AG202" s="97"/>
      <c r="AH202" s="97"/>
      <c r="AI202" s="96"/>
      <c r="AJ202" s="96"/>
      <c r="AK202" s="97"/>
      <c r="AL202" s="119"/>
      <c r="AM202" s="119"/>
      <c r="AN202" s="119"/>
      <c r="AO202" s="59"/>
      <c r="AP202" s="59"/>
      <c r="AQ202" s="59"/>
      <c r="AR202" s="59"/>
      <c r="AS202" s="59"/>
      <c r="AT202" s="59"/>
      <c r="AU202" s="59"/>
      <c r="AV202" s="59"/>
    </row>
    <row r="203" spans="2:48" s="60" customFormat="1" ht="15" customHeight="1">
      <c r="B203" s="93" t="s">
        <v>3</v>
      </c>
      <c r="C203" s="92"/>
      <c r="D203" s="92"/>
      <c r="E203" s="93"/>
      <c r="F203" s="93"/>
      <c r="G203" s="94"/>
      <c r="H203" s="94"/>
      <c r="I203" s="93" t="s">
        <v>7</v>
      </c>
      <c r="J203" s="133"/>
      <c r="K203" s="61" t="s">
        <v>3</v>
      </c>
      <c r="L203" s="92">
        <f>C203</f>
        <v>0</v>
      </c>
      <c r="M203" s="92">
        <f>D203</f>
        <v>0</v>
      </c>
      <c r="N203" s="61"/>
      <c r="O203" s="61"/>
      <c r="P203" s="62"/>
      <c r="Q203" s="62"/>
      <c r="R203" s="61" t="s">
        <v>7</v>
      </c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59"/>
      <c r="AM203" s="119"/>
      <c r="AN203" s="119"/>
      <c r="AO203" s="59"/>
      <c r="AP203" s="59"/>
      <c r="AQ203" s="59"/>
      <c r="AR203" s="59"/>
      <c r="AS203" s="59"/>
      <c r="AT203" s="59"/>
      <c r="AU203" s="59"/>
      <c r="AV203" s="59"/>
    </row>
    <row r="204" spans="2:48" s="60" customFormat="1" ht="15" customHeight="1">
      <c r="B204" s="59">
        <v>1</v>
      </c>
      <c r="C204" s="195"/>
      <c r="D204" s="195"/>
      <c r="E204" s="59"/>
      <c r="F204" s="59"/>
      <c r="G204" s="59"/>
      <c r="H204" s="59"/>
      <c r="I204" s="340">
        <f>SUM(C204:H204)</f>
        <v>0</v>
      </c>
      <c r="J204" s="131"/>
      <c r="K204" s="59">
        <v>1</v>
      </c>
      <c r="L204" s="59"/>
      <c r="M204" s="59"/>
      <c r="N204" s="59"/>
      <c r="O204" s="59"/>
      <c r="P204" s="59"/>
      <c r="Q204" s="59"/>
      <c r="R204" s="137">
        <f>IF(I204=0,0,(C204*L204+D204*M204+E204*N204+F204*O204+G204*P204+H204*Q204)/I204)</f>
        <v>0</v>
      </c>
      <c r="S204" s="59"/>
      <c r="T204" s="59"/>
      <c r="U204" s="59"/>
      <c r="V204" s="59"/>
      <c r="W204" s="59"/>
      <c r="X204" s="96"/>
      <c r="Y204" s="140"/>
      <c r="Z204" s="140"/>
      <c r="AA204" s="140"/>
      <c r="AB204" s="140"/>
      <c r="AC204" s="140"/>
      <c r="AD204" s="140"/>
      <c r="AE204" s="140"/>
      <c r="AF204" s="140"/>
      <c r="AG204" s="140"/>
      <c r="AH204" s="140"/>
      <c r="AI204" s="96"/>
      <c r="AJ204" s="96"/>
      <c r="AK204" s="140"/>
      <c r="AL204" s="59"/>
      <c r="AM204" s="108"/>
      <c r="AN204" s="107"/>
      <c r="AO204" s="59"/>
      <c r="AP204" s="59"/>
      <c r="AQ204" s="59"/>
      <c r="AR204" s="59"/>
      <c r="AS204" s="59"/>
      <c r="AT204" s="59"/>
      <c r="AU204" s="59"/>
      <c r="AV204" s="59"/>
    </row>
    <row r="205" spans="2:48" s="60" customFormat="1" ht="15" customHeight="1">
      <c r="B205" s="59">
        <v>2</v>
      </c>
      <c r="C205" s="326"/>
      <c r="D205" s="195"/>
      <c r="E205" s="59"/>
      <c r="F205" s="59"/>
      <c r="G205" s="59"/>
      <c r="H205" s="59"/>
      <c r="I205" s="340">
        <f>SUM(C205:H205)</f>
        <v>0</v>
      </c>
      <c r="J205" s="131"/>
      <c r="K205" s="59">
        <v>2</v>
      </c>
      <c r="L205" s="59"/>
      <c r="M205" s="59"/>
      <c r="N205" s="59"/>
      <c r="O205" s="59"/>
      <c r="P205" s="59"/>
      <c r="Q205" s="59"/>
      <c r="R205" s="137">
        <f t="shared" ref="R205:R222" si="61">IF(I205=0,0,(C205*L205+D205*M205+E205*N205+F205*O205+G205*P205+H205*Q205)/I205)</f>
        <v>0</v>
      </c>
      <c r="S205" s="59"/>
      <c r="T205" s="59"/>
      <c r="U205" s="59"/>
      <c r="V205" s="59"/>
      <c r="W205" s="59"/>
      <c r="X205" s="96"/>
      <c r="Y205" s="140"/>
      <c r="Z205" s="140"/>
      <c r="AA205" s="140"/>
      <c r="AB205" s="140"/>
      <c r="AC205" s="140"/>
      <c r="AD205" s="140"/>
      <c r="AE205" s="140"/>
      <c r="AF205" s="96"/>
      <c r="AG205" s="140"/>
      <c r="AH205" s="140"/>
      <c r="AI205" s="96"/>
      <c r="AJ205" s="96"/>
      <c r="AK205" s="140"/>
      <c r="AL205" s="59"/>
      <c r="AM205" s="108"/>
      <c r="AN205" s="107"/>
      <c r="AO205" s="59"/>
      <c r="AP205" s="59"/>
      <c r="AQ205" s="59"/>
      <c r="AR205" s="59"/>
      <c r="AS205" s="59"/>
      <c r="AT205" s="59"/>
      <c r="AU205" s="59"/>
      <c r="AV205" s="59"/>
    </row>
    <row r="206" spans="2:48" s="60" customFormat="1" ht="15" customHeight="1">
      <c r="B206" s="59">
        <v>3</v>
      </c>
      <c r="C206" s="409">
        <v>7</v>
      </c>
      <c r="F206" s="59"/>
      <c r="G206" s="59"/>
      <c r="H206" s="59"/>
      <c r="I206" s="340">
        <f t="shared" ref="I206:I220" si="62">SUM(C206:H206)</f>
        <v>7</v>
      </c>
      <c r="J206" s="131"/>
      <c r="K206" s="59">
        <v>3</v>
      </c>
      <c r="L206" s="415">
        <v>164.142857142857</v>
      </c>
      <c r="M206" s="59"/>
      <c r="N206" s="59"/>
      <c r="O206" s="59"/>
      <c r="P206" s="59"/>
      <c r="Q206" s="59"/>
      <c r="R206" s="137">
        <f t="shared" si="61"/>
        <v>164.14285714285703</v>
      </c>
      <c r="S206" s="59"/>
      <c r="T206" s="59"/>
      <c r="U206" s="59"/>
      <c r="V206" s="108"/>
      <c r="W206" s="107"/>
      <c r="X206" s="96"/>
      <c r="Y206" s="96"/>
      <c r="Z206" s="96"/>
      <c r="AA206" s="96"/>
      <c r="AB206" s="96"/>
      <c r="AC206" s="96"/>
      <c r="AD206" s="96"/>
      <c r="AE206" s="96"/>
      <c r="AF206" s="96"/>
      <c r="AG206" s="106"/>
      <c r="AH206" s="97"/>
      <c r="AI206" s="96"/>
      <c r="AJ206" s="96"/>
      <c r="AK206" s="96"/>
      <c r="AL206" s="59"/>
      <c r="AM206" s="108"/>
      <c r="AN206" s="107"/>
      <c r="AO206" s="59"/>
      <c r="AP206" s="59"/>
      <c r="AQ206" s="59"/>
      <c r="AR206" s="59"/>
      <c r="AS206" s="59"/>
      <c r="AT206" s="59"/>
      <c r="AU206" s="59"/>
      <c r="AV206" s="59"/>
    </row>
    <row r="207" spans="2:48" s="60" customFormat="1" ht="15" customHeight="1">
      <c r="B207" s="59">
        <v>4</v>
      </c>
      <c r="C207" s="409">
        <v>153</v>
      </c>
      <c r="F207" s="59"/>
      <c r="G207" s="59"/>
      <c r="H207" s="59"/>
      <c r="I207" s="340">
        <f t="shared" si="62"/>
        <v>153</v>
      </c>
      <c r="J207" s="131"/>
      <c r="K207" s="59">
        <v>4</v>
      </c>
      <c r="L207" s="415">
        <v>185.111111111111</v>
      </c>
      <c r="M207" s="215"/>
      <c r="N207" s="59"/>
      <c r="O207" s="59"/>
      <c r="P207" s="59"/>
      <c r="Q207" s="59"/>
      <c r="R207" s="137">
        <f t="shared" si="61"/>
        <v>185.111111111111</v>
      </c>
      <c r="S207" s="59"/>
      <c r="T207" s="59"/>
      <c r="U207" s="59"/>
      <c r="V207" s="108"/>
      <c r="W207" s="107"/>
      <c r="X207" s="96"/>
      <c r="Y207" s="96"/>
      <c r="Z207" s="96"/>
      <c r="AA207" s="96"/>
      <c r="AB207" s="96"/>
      <c r="AC207" s="96"/>
      <c r="AD207" s="96"/>
      <c r="AE207" s="96"/>
      <c r="AF207" s="96"/>
      <c r="AG207" s="106"/>
      <c r="AH207" s="97"/>
      <c r="AI207" s="96"/>
      <c r="AJ207" s="96"/>
      <c r="AK207" s="96"/>
      <c r="AL207" s="59"/>
      <c r="AM207" s="108"/>
      <c r="AN207" s="107"/>
      <c r="AO207" s="59"/>
      <c r="AP207" s="59"/>
      <c r="AQ207" s="59"/>
      <c r="AR207" s="59"/>
      <c r="AS207" s="59"/>
      <c r="AT207" s="59"/>
      <c r="AU207" s="59"/>
      <c r="AV207" s="59"/>
    </row>
    <row r="208" spans="2:48" s="60" customFormat="1" ht="15" customHeight="1">
      <c r="B208" s="59">
        <v>5</v>
      </c>
      <c r="C208" s="409">
        <v>33</v>
      </c>
      <c r="F208" s="59"/>
      <c r="G208" s="59"/>
      <c r="H208" s="59"/>
      <c r="I208" s="340">
        <f t="shared" si="62"/>
        <v>33</v>
      </c>
      <c r="J208" s="131"/>
      <c r="K208" s="59">
        <v>5</v>
      </c>
      <c r="L208" s="415">
        <v>213</v>
      </c>
      <c r="M208" s="215"/>
      <c r="N208" s="59"/>
      <c r="O208" s="59"/>
      <c r="P208" s="59"/>
      <c r="Q208" s="59"/>
      <c r="R208" s="137">
        <f t="shared" si="61"/>
        <v>213</v>
      </c>
      <c r="S208" s="59"/>
      <c r="T208" s="59"/>
      <c r="U208" s="59"/>
      <c r="V208" s="108"/>
      <c r="W208" s="107"/>
      <c r="X208" s="96"/>
      <c r="Y208" s="96"/>
      <c r="Z208" s="96"/>
      <c r="AA208" s="96"/>
      <c r="AB208" s="96"/>
      <c r="AC208" s="96"/>
      <c r="AD208" s="96"/>
      <c r="AE208" s="96"/>
      <c r="AF208" s="96"/>
      <c r="AG208" s="106"/>
      <c r="AH208" s="97"/>
      <c r="AI208" s="96"/>
      <c r="AJ208" s="96"/>
      <c r="AK208" s="96"/>
      <c r="AL208" s="59"/>
      <c r="AM208" s="108"/>
      <c r="AN208" s="107"/>
      <c r="AO208" s="59"/>
      <c r="AP208" s="59"/>
      <c r="AQ208" s="59"/>
      <c r="AR208" s="59"/>
      <c r="AS208" s="59"/>
      <c r="AT208" s="59"/>
      <c r="AU208" s="59"/>
      <c r="AV208" s="59"/>
    </row>
    <row r="209" spans="2:48" s="60" customFormat="1" ht="15" customHeight="1">
      <c r="B209" s="59">
        <v>6</v>
      </c>
      <c r="C209" s="409">
        <v>54</v>
      </c>
      <c r="F209" s="59"/>
      <c r="G209" s="59"/>
      <c r="H209" s="59"/>
      <c r="I209" s="340">
        <f t="shared" si="62"/>
        <v>54</v>
      </c>
      <c r="J209" s="131"/>
      <c r="K209" s="59">
        <v>6</v>
      </c>
      <c r="L209" s="415">
        <v>274.555555555556</v>
      </c>
      <c r="M209" s="215"/>
      <c r="N209" s="59"/>
      <c r="O209" s="59"/>
      <c r="P209" s="59"/>
      <c r="Q209" s="59"/>
      <c r="R209" s="137">
        <f t="shared" si="61"/>
        <v>274.555555555556</v>
      </c>
      <c r="S209" s="59"/>
      <c r="T209" s="59"/>
      <c r="U209" s="59"/>
      <c r="V209" s="108"/>
      <c r="W209" s="107"/>
      <c r="X209" s="96"/>
      <c r="Y209" s="96"/>
      <c r="Z209" s="96"/>
      <c r="AA209" s="96"/>
      <c r="AB209" s="96"/>
      <c r="AC209" s="96"/>
      <c r="AD209" s="96"/>
      <c r="AE209" s="96"/>
      <c r="AF209" s="96"/>
      <c r="AG209" s="106"/>
      <c r="AH209" s="97"/>
      <c r="AI209" s="96"/>
      <c r="AJ209" s="96"/>
      <c r="AK209" s="96"/>
      <c r="AL209" s="59"/>
      <c r="AM209" s="108"/>
      <c r="AN209" s="107"/>
      <c r="AO209" s="59"/>
      <c r="AP209" s="59"/>
      <c r="AQ209" s="59"/>
      <c r="AR209" s="59"/>
      <c r="AS209" s="59"/>
      <c r="AT209" s="59"/>
      <c r="AU209" s="59"/>
      <c r="AV209" s="59"/>
    </row>
    <row r="210" spans="2:48" s="60" customFormat="1" ht="15" customHeight="1">
      <c r="B210" s="59">
        <v>7</v>
      </c>
      <c r="C210" s="409">
        <v>98</v>
      </c>
      <c r="F210" s="59"/>
      <c r="G210" s="59"/>
      <c r="H210" s="59"/>
      <c r="I210" s="340">
        <f t="shared" si="62"/>
        <v>98</v>
      </c>
      <c r="J210" s="131"/>
      <c r="K210" s="59">
        <v>7</v>
      </c>
      <c r="L210" s="415">
        <v>318.42857142857099</v>
      </c>
      <c r="M210" s="215"/>
      <c r="N210" s="59"/>
      <c r="O210" s="59"/>
      <c r="P210" s="59"/>
      <c r="Q210" s="59"/>
      <c r="R210" s="137">
        <f t="shared" si="61"/>
        <v>318.42857142857099</v>
      </c>
      <c r="S210" s="59"/>
      <c r="T210" s="59"/>
      <c r="U210" s="59"/>
      <c r="V210" s="108"/>
      <c r="W210" s="107"/>
      <c r="X210" s="96"/>
      <c r="Y210" s="96"/>
      <c r="Z210" s="96"/>
      <c r="AA210" s="96"/>
      <c r="AB210" s="96"/>
      <c r="AC210" s="96"/>
      <c r="AD210" s="96"/>
      <c r="AE210" s="96"/>
      <c r="AF210" s="96"/>
      <c r="AG210" s="106"/>
      <c r="AH210" s="97"/>
      <c r="AI210" s="96"/>
      <c r="AJ210" s="96"/>
      <c r="AK210" s="96"/>
      <c r="AL210" s="59"/>
      <c r="AM210" s="108"/>
      <c r="AN210" s="107"/>
      <c r="AO210" s="59"/>
      <c r="AP210" s="59"/>
      <c r="AQ210" s="59"/>
      <c r="AR210" s="59"/>
      <c r="AS210" s="59"/>
      <c r="AT210" s="59"/>
      <c r="AU210" s="59"/>
      <c r="AV210" s="59"/>
    </row>
    <row r="211" spans="2:48" s="60" customFormat="1" ht="15" customHeight="1">
      <c r="B211" s="59">
        <v>8</v>
      </c>
      <c r="C211" s="409">
        <v>198</v>
      </c>
      <c r="F211" s="59"/>
      <c r="G211" s="59"/>
      <c r="H211" s="59"/>
      <c r="I211" s="340">
        <f t="shared" si="62"/>
        <v>198</v>
      </c>
      <c r="J211" s="131"/>
      <c r="K211" s="59">
        <v>8</v>
      </c>
      <c r="L211" s="415">
        <v>341.969696969697</v>
      </c>
      <c r="M211" s="215"/>
      <c r="N211" s="59"/>
      <c r="O211" s="59"/>
      <c r="P211" s="59"/>
      <c r="Q211" s="59"/>
      <c r="R211" s="137">
        <f t="shared" si="61"/>
        <v>341.969696969697</v>
      </c>
      <c r="S211" s="59"/>
      <c r="T211" s="59"/>
      <c r="U211" s="59"/>
      <c r="V211" s="108"/>
      <c r="W211" s="107"/>
      <c r="X211" s="96"/>
      <c r="Y211" s="96"/>
      <c r="Z211" s="96"/>
      <c r="AA211" s="96"/>
      <c r="AB211" s="96"/>
      <c r="AC211" s="96"/>
      <c r="AD211" s="96"/>
      <c r="AE211" s="96"/>
      <c r="AF211" s="96"/>
      <c r="AG211" s="106"/>
      <c r="AH211" s="97"/>
      <c r="AI211" s="96"/>
      <c r="AJ211" s="96"/>
      <c r="AK211" s="96"/>
      <c r="AL211" s="59"/>
      <c r="AM211" s="108"/>
      <c r="AN211" s="107"/>
      <c r="AO211" s="59"/>
      <c r="AP211" s="59"/>
      <c r="AQ211" s="59"/>
      <c r="AR211" s="59"/>
      <c r="AS211" s="59"/>
      <c r="AT211" s="59"/>
      <c r="AU211" s="59"/>
      <c r="AV211" s="59"/>
    </row>
    <row r="212" spans="2:48" s="60" customFormat="1" ht="15" customHeight="1">
      <c r="B212" s="59">
        <v>9</v>
      </c>
      <c r="C212" s="409">
        <v>161</v>
      </c>
      <c r="F212" s="59"/>
      <c r="G212" s="59"/>
      <c r="H212" s="59"/>
      <c r="I212" s="340">
        <f t="shared" si="62"/>
        <v>161</v>
      </c>
      <c r="J212" s="131"/>
      <c r="K212" s="59">
        <v>9</v>
      </c>
      <c r="L212" s="415">
        <v>378.51552795031103</v>
      </c>
      <c r="M212" s="215"/>
      <c r="N212" s="59"/>
      <c r="O212" s="59"/>
      <c r="P212" s="59"/>
      <c r="Q212" s="59"/>
      <c r="R212" s="137">
        <f t="shared" si="61"/>
        <v>378.51552795031103</v>
      </c>
      <c r="S212" s="59"/>
      <c r="T212" s="59"/>
      <c r="U212" s="59"/>
      <c r="V212" s="108"/>
      <c r="W212" s="107"/>
      <c r="X212" s="96"/>
      <c r="Y212" s="96"/>
      <c r="Z212" s="96"/>
      <c r="AA212" s="96"/>
      <c r="AB212" s="96"/>
      <c r="AC212" s="96"/>
      <c r="AD212" s="96"/>
      <c r="AE212" s="96"/>
      <c r="AF212" s="96"/>
      <c r="AG212" s="106"/>
      <c r="AH212" s="97"/>
      <c r="AI212" s="96"/>
      <c r="AJ212" s="96"/>
      <c r="AK212" s="96"/>
      <c r="AL212" s="59"/>
      <c r="AM212" s="108"/>
      <c r="AN212" s="107"/>
      <c r="AO212" s="59"/>
      <c r="AP212" s="59"/>
      <c r="AQ212" s="59"/>
      <c r="AR212" s="59"/>
      <c r="AS212" s="59"/>
      <c r="AT212" s="59"/>
      <c r="AU212" s="59"/>
      <c r="AV212" s="59"/>
    </row>
    <row r="213" spans="2:48" s="60" customFormat="1" ht="15" customHeight="1">
      <c r="B213" s="59">
        <v>10</v>
      </c>
      <c r="C213" s="409">
        <v>187</v>
      </c>
      <c r="F213" s="59"/>
      <c r="G213" s="59"/>
      <c r="H213" s="59"/>
      <c r="I213" s="340">
        <f t="shared" si="62"/>
        <v>187</v>
      </c>
      <c r="J213" s="131"/>
      <c r="K213" s="59">
        <v>10</v>
      </c>
      <c r="L213" s="415">
        <v>386.21925133689803</v>
      </c>
      <c r="M213" s="215"/>
      <c r="N213" s="59"/>
      <c r="O213" s="59"/>
      <c r="P213" s="59"/>
      <c r="Q213" s="59"/>
      <c r="R213" s="137">
        <f t="shared" si="61"/>
        <v>386.21925133689803</v>
      </c>
      <c r="S213" s="59"/>
      <c r="T213" s="59"/>
      <c r="U213" s="59"/>
      <c r="V213" s="108"/>
      <c r="W213" s="107"/>
      <c r="X213" s="96"/>
      <c r="Y213" s="96"/>
      <c r="Z213" s="96"/>
      <c r="AA213" s="96"/>
      <c r="AB213" s="96"/>
      <c r="AC213" s="96"/>
      <c r="AD213" s="96"/>
      <c r="AE213" s="96"/>
      <c r="AF213" s="96"/>
      <c r="AG213" s="106"/>
      <c r="AH213" s="97"/>
      <c r="AI213" s="96"/>
      <c r="AJ213" s="96"/>
      <c r="AK213" s="96"/>
      <c r="AL213" s="59"/>
      <c r="AM213" s="108"/>
      <c r="AN213" s="107"/>
      <c r="AO213" s="59"/>
      <c r="AP213" s="59"/>
      <c r="AQ213" s="59"/>
      <c r="AR213" s="59"/>
      <c r="AS213" s="59"/>
      <c r="AT213" s="59"/>
      <c r="AU213" s="59"/>
      <c r="AV213" s="59"/>
    </row>
    <row r="214" spans="2:48" s="60" customFormat="1" ht="15" customHeight="1">
      <c r="B214" s="59">
        <v>11</v>
      </c>
      <c r="C214" s="409">
        <v>129</v>
      </c>
      <c r="F214" s="59"/>
      <c r="G214" s="59"/>
      <c r="H214" s="59"/>
      <c r="I214" s="340">
        <f t="shared" si="62"/>
        <v>129</v>
      </c>
      <c r="J214" s="131"/>
      <c r="K214" s="59">
        <v>11</v>
      </c>
      <c r="L214" s="415">
        <v>414.37984496124</v>
      </c>
      <c r="M214" s="215"/>
      <c r="N214" s="59"/>
      <c r="O214" s="59"/>
      <c r="P214" s="59"/>
      <c r="Q214" s="59"/>
      <c r="R214" s="137">
        <f t="shared" si="61"/>
        <v>414.37984496124</v>
      </c>
      <c r="S214" s="59"/>
      <c r="T214" s="59"/>
      <c r="U214" s="59"/>
      <c r="V214" s="108"/>
      <c r="W214" s="107"/>
      <c r="X214" s="96"/>
      <c r="Y214" s="96"/>
      <c r="Z214" s="96"/>
      <c r="AA214" s="96"/>
      <c r="AB214" s="96"/>
      <c r="AC214" s="96"/>
      <c r="AD214" s="96"/>
      <c r="AE214" s="96"/>
      <c r="AF214" s="96"/>
      <c r="AG214" s="106"/>
      <c r="AH214" s="97"/>
      <c r="AI214" s="96"/>
      <c r="AJ214" s="96"/>
      <c r="AK214" s="96"/>
      <c r="AL214" s="59"/>
      <c r="AM214" s="108"/>
      <c r="AN214" s="107"/>
      <c r="AO214" s="59"/>
      <c r="AP214" s="59"/>
      <c r="AQ214" s="59"/>
      <c r="AR214" s="59"/>
      <c r="AS214" s="59"/>
      <c r="AT214" s="59"/>
      <c r="AU214" s="59"/>
      <c r="AV214" s="59"/>
    </row>
    <row r="215" spans="2:48" s="60" customFormat="1" ht="15" customHeight="1">
      <c r="B215" s="59">
        <v>12</v>
      </c>
      <c r="C215" s="409">
        <v>56</v>
      </c>
      <c r="F215" s="59"/>
      <c r="G215" s="59"/>
      <c r="H215" s="59"/>
      <c r="I215" s="340">
        <f t="shared" si="62"/>
        <v>56</v>
      </c>
      <c r="J215" s="131"/>
      <c r="K215" s="59">
        <v>12</v>
      </c>
      <c r="L215" s="415">
        <v>427.07142857142901</v>
      </c>
      <c r="M215" s="215"/>
      <c r="N215" s="59"/>
      <c r="O215" s="59"/>
      <c r="P215" s="59"/>
      <c r="Q215" s="59"/>
      <c r="R215" s="137">
        <f t="shared" si="61"/>
        <v>427.07142857142901</v>
      </c>
      <c r="S215" s="59"/>
      <c r="T215" s="59"/>
      <c r="U215" s="59"/>
      <c r="V215" s="108"/>
      <c r="W215" s="107"/>
      <c r="X215" s="96"/>
      <c r="Y215" s="96"/>
      <c r="Z215" s="96"/>
      <c r="AA215" s="96"/>
      <c r="AB215" s="96"/>
      <c r="AC215" s="96"/>
      <c r="AD215" s="96"/>
      <c r="AE215" s="96"/>
      <c r="AF215" s="96"/>
      <c r="AG215" s="106"/>
      <c r="AH215" s="97"/>
      <c r="AI215" s="96"/>
      <c r="AJ215" s="96"/>
      <c r="AK215" s="96"/>
      <c r="AL215" s="59"/>
      <c r="AM215" s="108"/>
      <c r="AN215" s="107"/>
      <c r="AO215" s="59"/>
      <c r="AP215" s="59"/>
      <c r="AQ215" s="59"/>
      <c r="AR215" s="59"/>
      <c r="AS215" s="59"/>
      <c r="AT215" s="59"/>
      <c r="AU215" s="59"/>
      <c r="AV215" s="59"/>
    </row>
    <row r="216" spans="2:48" s="60" customFormat="1" ht="15" customHeight="1">
      <c r="B216" s="59">
        <v>13</v>
      </c>
      <c r="C216" s="409">
        <v>10</v>
      </c>
      <c r="F216" s="59"/>
      <c r="G216" s="59"/>
      <c r="H216" s="59"/>
      <c r="I216" s="340">
        <f t="shared" si="62"/>
        <v>10</v>
      </c>
      <c r="J216" s="131"/>
      <c r="K216" s="59">
        <v>13</v>
      </c>
      <c r="L216" s="415">
        <v>479.9</v>
      </c>
      <c r="M216" s="215"/>
      <c r="N216" s="59"/>
      <c r="O216" s="59"/>
      <c r="P216" s="59"/>
      <c r="Q216" s="59"/>
      <c r="R216" s="137">
        <f t="shared" si="61"/>
        <v>479.9</v>
      </c>
      <c r="S216" s="59"/>
      <c r="T216" s="59"/>
      <c r="U216" s="59"/>
      <c r="V216" s="108"/>
      <c r="W216" s="107"/>
      <c r="X216" s="96"/>
      <c r="Y216" s="96"/>
      <c r="Z216" s="96"/>
      <c r="AA216" s="96"/>
      <c r="AB216" s="96"/>
      <c r="AC216" s="96"/>
      <c r="AD216" s="96"/>
      <c r="AE216" s="96"/>
      <c r="AF216" s="96"/>
      <c r="AG216" s="106"/>
      <c r="AH216" s="97"/>
      <c r="AI216" s="96"/>
      <c r="AJ216" s="96"/>
      <c r="AK216" s="96"/>
      <c r="AL216" s="59"/>
      <c r="AM216" s="108"/>
      <c r="AN216" s="107"/>
      <c r="AO216" s="59"/>
      <c r="AP216" s="59"/>
      <c r="AQ216" s="59"/>
      <c r="AR216" s="59"/>
      <c r="AS216" s="59"/>
      <c r="AT216" s="59"/>
      <c r="AU216" s="59"/>
      <c r="AV216" s="59"/>
    </row>
    <row r="217" spans="2:48" s="60" customFormat="1" ht="15" customHeight="1">
      <c r="B217" s="59">
        <v>14</v>
      </c>
      <c r="C217" s="409">
        <v>7</v>
      </c>
      <c r="F217" s="59"/>
      <c r="G217" s="59"/>
      <c r="H217" s="59"/>
      <c r="I217" s="340">
        <f t="shared" si="62"/>
        <v>7</v>
      </c>
      <c r="J217" s="131"/>
      <c r="K217" s="59">
        <v>14</v>
      </c>
      <c r="L217" s="415">
        <v>467.142857142857</v>
      </c>
      <c r="M217" s="178"/>
      <c r="N217" s="59"/>
      <c r="O217" s="59"/>
      <c r="P217" s="59"/>
      <c r="Q217" s="59"/>
      <c r="R217" s="137">
        <f t="shared" si="61"/>
        <v>467.142857142857</v>
      </c>
      <c r="S217" s="59"/>
      <c r="T217" s="59"/>
      <c r="U217" s="59"/>
      <c r="V217" s="108"/>
      <c r="W217" s="107"/>
      <c r="X217" s="96"/>
      <c r="Y217" s="96"/>
      <c r="Z217" s="96"/>
      <c r="AA217" s="96"/>
      <c r="AB217" s="96"/>
      <c r="AC217" s="96"/>
      <c r="AD217" s="96"/>
      <c r="AE217" s="96"/>
      <c r="AF217" s="96"/>
      <c r="AG217" s="106"/>
      <c r="AH217" s="97"/>
      <c r="AI217" s="96"/>
      <c r="AJ217" s="96"/>
      <c r="AK217" s="96"/>
      <c r="AL217" s="59"/>
      <c r="AM217" s="108"/>
      <c r="AN217" s="107"/>
      <c r="AO217" s="59"/>
      <c r="AP217" s="59"/>
      <c r="AQ217" s="59"/>
      <c r="AR217" s="59"/>
      <c r="AS217" s="59"/>
      <c r="AT217" s="59"/>
      <c r="AU217" s="59"/>
      <c r="AV217" s="59"/>
    </row>
    <row r="218" spans="2:48" s="60" customFormat="1" ht="15" customHeight="1">
      <c r="B218" s="59">
        <v>15</v>
      </c>
      <c r="C218" s="409">
        <v>0</v>
      </c>
      <c r="F218" s="59"/>
      <c r="G218" s="59"/>
      <c r="H218" s="59"/>
      <c r="I218" s="340">
        <f t="shared" si="62"/>
        <v>0</v>
      </c>
      <c r="J218" s="131"/>
      <c r="K218" s="59">
        <v>15</v>
      </c>
      <c r="N218" s="59"/>
      <c r="O218" s="59"/>
      <c r="P218" s="59"/>
      <c r="Q218" s="59"/>
      <c r="R218" s="137">
        <f t="shared" si="61"/>
        <v>0</v>
      </c>
      <c r="S218" s="59"/>
      <c r="T218" s="59"/>
      <c r="U218" s="59"/>
      <c r="V218" s="108"/>
      <c r="W218" s="107"/>
      <c r="X218" s="96"/>
      <c r="Y218" s="96"/>
      <c r="Z218" s="96"/>
      <c r="AA218" s="96"/>
      <c r="AB218" s="96"/>
      <c r="AC218" s="96"/>
      <c r="AD218" s="96"/>
      <c r="AE218" s="96"/>
      <c r="AF218" s="96"/>
      <c r="AG218" s="106"/>
      <c r="AH218" s="97"/>
      <c r="AI218" s="96"/>
      <c r="AJ218" s="96"/>
      <c r="AK218" s="96"/>
      <c r="AL218" s="59"/>
      <c r="AM218" s="108"/>
      <c r="AN218" s="107"/>
      <c r="AO218" s="59"/>
      <c r="AP218" s="59"/>
      <c r="AQ218" s="59"/>
      <c r="AR218" s="59"/>
      <c r="AS218" s="59"/>
      <c r="AT218" s="59"/>
      <c r="AU218" s="59"/>
      <c r="AV218" s="59"/>
    </row>
    <row r="219" spans="2:48" s="60" customFormat="1" ht="15" customHeight="1">
      <c r="B219" s="59">
        <v>16</v>
      </c>
      <c r="C219" s="409">
        <v>1</v>
      </c>
      <c r="F219" s="59"/>
      <c r="G219" s="59"/>
      <c r="H219" s="59"/>
      <c r="I219" s="340">
        <f t="shared" si="62"/>
        <v>1</v>
      </c>
      <c r="J219" s="131"/>
      <c r="K219" s="59">
        <v>16</v>
      </c>
      <c r="L219" s="415">
        <v>677</v>
      </c>
      <c r="N219" s="59"/>
      <c r="O219" s="59"/>
      <c r="P219" s="59"/>
      <c r="Q219" s="59"/>
      <c r="R219" s="137">
        <f t="shared" si="61"/>
        <v>677</v>
      </c>
      <c r="S219" s="59"/>
      <c r="T219" s="59"/>
      <c r="U219" s="59"/>
      <c r="V219" s="108"/>
      <c r="W219" s="107"/>
      <c r="X219" s="96"/>
      <c r="Y219" s="96"/>
      <c r="Z219" s="96"/>
      <c r="AA219" s="96"/>
      <c r="AB219" s="96"/>
      <c r="AC219" s="96"/>
      <c r="AD219" s="96"/>
      <c r="AE219" s="96"/>
      <c r="AF219" s="96"/>
      <c r="AG219" s="106"/>
      <c r="AH219" s="97"/>
      <c r="AI219" s="96"/>
      <c r="AJ219" s="96"/>
      <c r="AK219" s="96"/>
      <c r="AL219" s="59"/>
      <c r="AM219" s="108"/>
      <c r="AN219" s="107"/>
      <c r="AO219" s="59"/>
      <c r="AP219" s="59"/>
      <c r="AQ219" s="59"/>
      <c r="AR219" s="59"/>
      <c r="AS219" s="59"/>
      <c r="AT219" s="59"/>
      <c r="AU219" s="59"/>
      <c r="AV219" s="59"/>
    </row>
    <row r="220" spans="2:48" s="60" customFormat="1" ht="15" customHeight="1">
      <c r="B220" s="59">
        <v>17</v>
      </c>
      <c r="C220" s="409">
        <v>1</v>
      </c>
      <c r="F220" s="59"/>
      <c r="G220" s="59"/>
      <c r="H220" s="59"/>
      <c r="I220" s="340">
        <f t="shared" si="62"/>
        <v>1</v>
      </c>
      <c r="J220" s="131"/>
      <c r="K220" s="59">
        <v>17</v>
      </c>
      <c r="L220" s="415">
        <v>570</v>
      </c>
      <c r="M220" s="59"/>
      <c r="N220" s="59"/>
      <c r="O220" s="59"/>
      <c r="P220" s="59"/>
      <c r="Q220" s="59"/>
      <c r="R220" s="137">
        <f t="shared" si="61"/>
        <v>570</v>
      </c>
      <c r="S220" s="59"/>
      <c r="T220" s="59"/>
      <c r="U220" s="59"/>
      <c r="V220" s="108"/>
      <c r="W220" s="107"/>
      <c r="X220" s="96"/>
      <c r="Y220" s="96"/>
      <c r="Z220" s="96"/>
      <c r="AA220" s="96"/>
      <c r="AB220" s="96"/>
      <c r="AC220" s="96"/>
      <c r="AD220" s="96"/>
      <c r="AE220" s="96"/>
      <c r="AF220" s="96"/>
      <c r="AG220" s="106"/>
      <c r="AH220" s="97"/>
      <c r="AI220" s="96"/>
      <c r="AJ220" s="96"/>
      <c r="AK220" s="96"/>
      <c r="AL220" s="59"/>
      <c r="AM220" s="108"/>
      <c r="AN220" s="107"/>
      <c r="AO220" s="59"/>
      <c r="AP220" s="59"/>
      <c r="AQ220" s="59"/>
      <c r="AR220" s="59"/>
      <c r="AS220" s="59"/>
      <c r="AT220" s="59"/>
      <c r="AU220" s="59"/>
      <c r="AV220" s="59"/>
    </row>
    <row r="221" spans="2:48" s="60" customFormat="1" ht="15" customHeight="1">
      <c r="B221" s="59">
        <v>18</v>
      </c>
      <c r="C221"/>
      <c r="F221" s="59"/>
      <c r="G221" s="59"/>
      <c r="H221" s="59"/>
      <c r="I221" s="340">
        <f>SUM(C221:H221)</f>
        <v>0</v>
      </c>
      <c r="J221" s="131"/>
      <c r="K221" s="59">
        <v>18</v>
      </c>
      <c r="L221" s="59"/>
      <c r="M221" s="59"/>
      <c r="N221" s="59"/>
      <c r="O221" s="59"/>
      <c r="P221" s="59"/>
      <c r="Q221" s="59"/>
      <c r="R221" s="137">
        <f t="shared" si="61"/>
        <v>0</v>
      </c>
      <c r="S221" s="59"/>
      <c r="T221" s="59"/>
      <c r="U221" s="59"/>
      <c r="V221" s="108"/>
      <c r="W221" s="107"/>
      <c r="X221" s="96"/>
      <c r="Y221" s="96"/>
      <c r="Z221" s="96"/>
      <c r="AA221" s="96"/>
      <c r="AB221" s="96"/>
      <c r="AC221" s="96"/>
      <c r="AD221" s="96"/>
      <c r="AE221" s="96"/>
      <c r="AF221" s="96"/>
      <c r="AG221" s="106"/>
      <c r="AH221" s="97"/>
      <c r="AI221" s="96"/>
      <c r="AJ221" s="96"/>
      <c r="AK221" s="96"/>
      <c r="AL221" s="59"/>
      <c r="AM221" s="108"/>
      <c r="AN221" s="107"/>
      <c r="AO221" s="59"/>
      <c r="AP221" s="59"/>
      <c r="AQ221" s="59"/>
      <c r="AR221" s="59"/>
      <c r="AS221" s="59"/>
      <c r="AT221" s="59"/>
      <c r="AU221" s="59"/>
      <c r="AV221" s="59"/>
    </row>
    <row r="222" spans="2:48" s="60" customFormat="1" ht="15" customHeight="1">
      <c r="B222" s="59">
        <v>19</v>
      </c>
      <c r="C222" s="202"/>
      <c r="D222" s="202"/>
      <c r="E222" s="62"/>
      <c r="F222" s="62"/>
      <c r="G222" s="62"/>
      <c r="H222" s="62"/>
      <c r="I222" s="62"/>
      <c r="J222" s="136"/>
      <c r="K222" s="59">
        <v>19</v>
      </c>
      <c r="L222" s="62"/>
      <c r="M222" s="62"/>
      <c r="N222" s="62"/>
      <c r="O222" s="62"/>
      <c r="P222" s="62"/>
      <c r="Q222" s="62"/>
      <c r="R222" s="137">
        <f t="shared" si="61"/>
        <v>0</v>
      </c>
      <c r="S222" s="59"/>
      <c r="T222" s="59"/>
      <c r="U222" s="59"/>
      <c r="V222" s="108"/>
      <c r="W222" s="107"/>
      <c r="X222" s="96"/>
      <c r="Y222" s="96"/>
      <c r="Z222" s="96"/>
      <c r="AA222" s="96"/>
      <c r="AB222" s="96"/>
      <c r="AC222" s="96"/>
      <c r="AD222" s="96"/>
      <c r="AE222" s="96"/>
      <c r="AF222" s="96"/>
      <c r="AG222" s="106"/>
      <c r="AH222" s="97"/>
      <c r="AI222" s="96"/>
      <c r="AJ222" s="96"/>
      <c r="AK222" s="96"/>
    </row>
    <row r="223" spans="2:48" s="60" customFormat="1" ht="15" customHeight="1">
      <c r="B223" s="164" t="s">
        <v>7</v>
      </c>
      <c r="C223" s="165">
        <f t="shared" ref="C223:I223" si="63">SUM(C204:C221)</f>
        <v>1095</v>
      </c>
      <c r="D223" s="165">
        <f t="shared" si="63"/>
        <v>0</v>
      </c>
      <c r="E223" s="165">
        <f t="shared" si="63"/>
        <v>0</v>
      </c>
      <c r="F223" s="165">
        <f t="shared" si="63"/>
        <v>0</v>
      </c>
      <c r="G223" s="165">
        <f t="shared" si="63"/>
        <v>0</v>
      </c>
      <c r="H223" s="165">
        <f t="shared" si="63"/>
        <v>0</v>
      </c>
      <c r="I223" s="165">
        <f t="shared" si="63"/>
        <v>1095</v>
      </c>
      <c r="J223" s="59"/>
      <c r="K223" s="164" t="s">
        <v>7</v>
      </c>
      <c r="L223" s="169" t="e">
        <f>(C204*L204+C205*L205+#REF!*L206+#REF!*L207+#REF!*L208+#REF!*L209+#REF!*L210+#REF!*L211+#REF!*L212+#REF!*L213+#REF!*L214+#REF!*L215+#REF!*L216+#REF!*L220+#REF!*L219+#REF!*#REF!+#REF!*#REF!+C221*L221)/C223</f>
        <v>#REF!</v>
      </c>
      <c r="M223" s="169"/>
      <c r="N223" s="169"/>
      <c r="O223" s="169"/>
      <c r="P223" s="169"/>
      <c r="Q223" s="169"/>
      <c r="R223" s="169">
        <f>(I204*R204+I205*R205+I206*R206+I207*R207+I208*R208+I209*R209+I210*R210+I211*R211+I212*R212+I213*R213+I214*R214+I215*R215+I216*R216+I217*R217+I218*R218+I219*R219+I220*R220+I221*R221)/I223</f>
        <v>337.98447488584469</v>
      </c>
      <c r="S223" s="59"/>
      <c r="T223" s="59"/>
      <c r="U223" s="59"/>
      <c r="V223" s="108"/>
      <c r="W223" s="107"/>
      <c r="X223" s="96"/>
      <c r="Y223" s="96"/>
      <c r="Z223" s="96"/>
      <c r="AA223" s="96"/>
      <c r="AB223" s="96"/>
      <c r="AC223" s="96"/>
      <c r="AD223" s="96"/>
      <c r="AE223" s="96"/>
      <c r="AF223" s="96"/>
      <c r="AG223" s="106"/>
      <c r="AH223" s="97"/>
      <c r="AI223" s="96"/>
      <c r="AJ223" s="96"/>
      <c r="AK223" s="96"/>
      <c r="AL223" s="59"/>
      <c r="AM223" s="108"/>
      <c r="AN223" s="107"/>
      <c r="AO223" s="59"/>
      <c r="AP223" s="59"/>
      <c r="AQ223" s="59"/>
      <c r="AR223" s="59"/>
      <c r="AS223" s="59"/>
      <c r="AT223" s="59"/>
      <c r="AU223" s="59"/>
      <c r="AV223" s="59"/>
    </row>
    <row r="224" spans="2:48" s="60" customFormat="1" ht="15" customHeight="1"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59"/>
      <c r="AM224" s="59"/>
      <c r="AN224" s="59"/>
      <c r="AO224" s="59"/>
      <c r="AP224" s="59"/>
      <c r="AQ224" s="59"/>
      <c r="AR224" s="59"/>
      <c r="AS224" s="59"/>
      <c r="AT224" s="59"/>
      <c r="AU224" s="59"/>
      <c r="AV224" s="59"/>
    </row>
    <row r="225" spans="2:48" s="60" customFormat="1" ht="15" customHeight="1">
      <c r="B225" s="59"/>
      <c r="C225" s="59"/>
      <c r="D225" s="131"/>
      <c r="E225" s="107"/>
      <c r="F225" s="59"/>
      <c r="G225" s="59"/>
      <c r="H225" s="108"/>
      <c r="I225" s="107"/>
      <c r="J225" s="59"/>
      <c r="K225" s="59"/>
      <c r="L225" s="108"/>
      <c r="M225" s="107"/>
      <c r="N225" s="59"/>
      <c r="O225" s="59"/>
      <c r="P225" s="59"/>
      <c r="Q225" s="108"/>
      <c r="R225" s="142"/>
      <c r="S225" s="59"/>
      <c r="T225" s="59"/>
      <c r="U225" s="59"/>
      <c r="V225" s="108"/>
      <c r="W225" s="107"/>
      <c r="X225" s="96"/>
      <c r="Y225" s="140"/>
      <c r="Z225" s="140"/>
      <c r="AA225" s="140"/>
      <c r="AB225" s="140"/>
      <c r="AC225" s="140"/>
      <c r="AD225" s="140"/>
      <c r="AE225" s="140"/>
      <c r="AF225" s="96"/>
      <c r="AG225" s="106"/>
      <c r="AH225" s="97"/>
      <c r="AI225" s="96"/>
      <c r="AJ225" s="96"/>
      <c r="AK225" s="140"/>
    </row>
    <row r="226" spans="2:48" s="60" customFormat="1" ht="15" customHeight="1">
      <c r="B226" s="428" t="s">
        <v>23</v>
      </c>
      <c r="C226" s="428"/>
      <c r="D226" s="428"/>
      <c r="E226" s="428"/>
      <c r="F226" s="428"/>
      <c r="G226" s="428"/>
      <c r="H226" s="428"/>
      <c r="I226" s="428"/>
      <c r="J226" s="131"/>
      <c r="K226" s="429" t="s">
        <v>22</v>
      </c>
      <c r="L226" s="429"/>
      <c r="M226" s="429"/>
      <c r="N226" s="429"/>
      <c r="O226" s="429"/>
      <c r="P226" s="429"/>
      <c r="Q226" s="429"/>
      <c r="R226" s="429"/>
      <c r="S226" s="59"/>
      <c r="T226" s="59"/>
      <c r="U226" s="59"/>
      <c r="V226" s="59"/>
      <c r="W226" s="59"/>
      <c r="X226" s="96"/>
      <c r="Y226" s="96"/>
      <c r="Z226" s="96"/>
      <c r="AA226" s="96"/>
      <c r="AB226" s="96"/>
      <c r="AC226" s="96"/>
      <c r="AD226" s="96"/>
      <c r="AE226" s="96"/>
      <c r="AF226" s="96"/>
      <c r="AG226" s="96"/>
      <c r="AH226" s="96"/>
      <c r="AI226" s="96"/>
      <c r="AJ226" s="96"/>
      <c r="AK226" s="96"/>
    </row>
    <row r="227" spans="2:48" s="60" customFormat="1" ht="15" customHeight="1">
      <c r="B227" s="134"/>
      <c r="C227" s="122" t="s">
        <v>52</v>
      </c>
      <c r="D227" s="135"/>
      <c r="E227" s="147" t="s">
        <v>24</v>
      </c>
      <c r="F227" s="219"/>
      <c r="G227" s="149" t="s">
        <v>25</v>
      </c>
      <c r="H227" s="256"/>
      <c r="I227" s="148"/>
      <c r="J227" s="131"/>
      <c r="K227" s="59"/>
      <c r="L227" s="59"/>
      <c r="M227" s="59"/>
      <c r="N227" s="59"/>
      <c r="O227" s="59"/>
      <c r="P227" s="59"/>
      <c r="Q227" s="59"/>
      <c r="R227" s="59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59"/>
      <c r="AM227" s="119"/>
      <c r="AN227" s="119"/>
      <c r="AO227" s="59"/>
      <c r="AP227" s="59"/>
      <c r="AQ227" s="59"/>
      <c r="AR227" s="59"/>
      <c r="AS227" s="59"/>
      <c r="AT227" s="59"/>
      <c r="AU227" s="59"/>
      <c r="AV227" s="59"/>
    </row>
    <row r="228" spans="2:48" s="60" customFormat="1" ht="15" customHeight="1">
      <c r="B228" s="124"/>
      <c r="C228" s="124" t="s">
        <v>51</v>
      </c>
      <c r="D228" s="146">
        <v>7</v>
      </c>
      <c r="E228" s="125"/>
      <c r="F228" s="126"/>
      <c r="G228" s="126"/>
      <c r="H228" s="126"/>
      <c r="I228" s="126"/>
      <c r="J228" s="133"/>
      <c r="K228" s="127"/>
      <c r="L228" s="127"/>
      <c r="M228" s="127"/>
      <c r="N228" s="128"/>
      <c r="O228" s="129"/>
      <c r="P228" s="129"/>
      <c r="Q228" s="129"/>
      <c r="R228" s="129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59"/>
      <c r="AM228" s="119"/>
      <c r="AN228" s="59"/>
      <c r="AO228" s="59"/>
      <c r="AP228" s="59"/>
      <c r="AQ228" s="59"/>
      <c r="AR228" s="59"/>
      <c r="AS228" s="59"/>
      <c r="AT228" s="59"/>
      <c r="AU228" s="59"/>
      <c r="AV228" s="59"/>
    </row>
    <row r="229" spans="2:48" s="60" customFormat="1" ht="15" customHeight="1">
      <c r="B229" s="120"/>
      <c r="C229" s="431" t="s">
        <v>26</v>
      </c>
      <c r="D229" s="431"/>
      <c r="E229" s="431"/>
      <c r="F229" s="431"/>
      <c r="G229" s="431"/>
      <c r="H229" s="431"/>
      <c r="I229" s="120"/>
      <c r="J229" s="133"/>
      <c r="L229" s="432" t="s">
        <v>19</v>
      </c>
      <c r="M229" s="432"/>
      <c r="N229" s="432"/>
      <c r="O229" s="432"/>
      <c r="P229" s="432"/>
      <c r="Q229" s="432"/>
      <c r="S229" s="59"/>
      <c r="T229" s="59"/>
      <c r="U229" s="59"/>
      <c r="V229" s="59"/>
      <c r="W229" s="59"/>
      <c r="X229" s="96"/>
      <c r="Y229" s="96"/>
      <c r="Z229" s="96"/>
      <c r="AA229" s="96"/>
      <c r="AB229" s="96"/>
      <c r="AC229" s="96"/>
      <c r="AD229" s="96"/>
      <c r="AE229" s="96"/>
      <c r="AF229" s="96"/>
      <c r="AG229" s="140"/>
      <c r="AH229" s="140"/>
      <c r="AI229" s="96"/>
      <c r="AJ229" s="96"/>
      <c r="AK229" s="96"/>
    </row>
    <row r="230" spans="2:48" s="60" customFormat="1" ht="15" customHeight="1">
      <c r="B230" s="93" t="s">
        <v>3</v>
      </c>
      <c r="C230" s="92"/>
      <c r="D230" s="92"/>
      <c r="E230" s="93"/>
      <c r="F230" s="93"/>
      <c r="G230" s="94"/>
      <c r="H230" s="94"/>
      <c r="I230" s="93" t="s">
        <v>7</v>
      </c>
      <c r="J230" s="133"/>
      <c r="K230" s="61" t="s">
        <v>3</v>
      </c>
      <c r="L230" s="92">
        <f>C230</f>
        <v>0</v>
      </c>
      <c r="M230" s="92"/>
      <c r="N230" s="61"/>
      <c r="O230" s="61"/>
      <c r="P230" s="62"/>
      <c r="Q230" s="62"/>
      <c r="R230" s="61" t="s">
        <v>7</v>
      </c>
      <c r="S230" s="59"/>
      <c r="T230" s="59"/>
      <c r="U230" s="59"/>
      <c r="V230" s="59"/>
      <c r="W230" s="59"/>
      <c r="X230" s="96"/>
      <c r="Y230" s="140"/>
      <c r="Z230" s="140"/>
      <c r="AA230" s="140"/>
      <c r="AB230" s="140"/>
      <c r="AC230" s="140"/>
      <c r="AD230" s="140"/>
      <c r="AE230" s="140"/>
      <c r="AF230" s="96"/>
      <c r="AG230" s="140"/>
      <c r="AH230" s="96"/>
      <c r="AI230" s="96"/>
      <c r="AJ230" s="96"/>
      <c r="AK230" s="140"/>
      <c r="AL230" s="107"/>
      <c r="AM230" s="108"/>
      <c r="AN230" s="107"/>
      <c r="AO230" s="59"/>
      <c r="AP230" s="59"/>
      <c r="AQ230" s="59"/>
      <c r="AR230" s="59"/>
      <c r="AS230" s="59"/>
      <c r="AT230" s="59"/>
      <c r="AU230" s="59"/>
      <c r="AV230" s="59"/>
    </row>
    <row r="231" spans="2:48" s="60" customFormat="1" ht="15" customHeight="1">
      <c r="B231" s="59">
        <v>1</v>
      </c>
      <c r="C231" s="196"/>
      <c r="D231" s="196"/>
      <c r="E231" s="59"/>
      <c r="F231" s="59"/>
      <c r="G231" s="59"/>
      <c r="H231" s="59"/>
      <c r="I231" s="59">
        <f>SUM(C231:H231)</f>
        <v>0</v>
      </c>
      <c r="J231" s="131"/>
      <c r="K231" s="59">
        <v>1</v>
      </c>
      <c r="L231" s="59"/>
      <c r="M231" s="59"/>
      <c r="N231" s="59"/>
      <c r="O231" s="59"/>
      <c r="P231" s="59"/>
      <c r="Q231" s="59"/>
      <c r="R231" s="137">
        <f>IF(I231=0,0,(C231*L231+D231*M231+E231*N231+F231*O231+G231*P231+H231*Q231)/I231)</f>
        <v>0</v>
      </c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7"/>
      <c r="AM231" s="108"/>
      <c r="AN231" s="107"/>
      <c r="AO231" s="59"/>
      <c r="AP231" s="59"/>
      <c r="AQ231" s="59"/>
      <c r="AR231" s="59"/>
      <c r="AS231" s="59"/>
      <c r="AT231" s="59"/>
      <c r="AU231" s="59"/>
      <c r="AV231" s="59"/>
    </row>
    <row r="232" spans="2:48" s="60" customFormat="1" ht="15" customHeight="1">
      <c r="B232" s="59">
        <v>2</v>
      </c>
      <c r="C232" s="196"/>
      <c r="D232" s="196"/>
      <c r="E232" s="59"/>
      <c r="F232" s="59"/>
      <c r="G232" s="59"/>
      <c r="H232" s="59"/>
      <c r="I232" s="59">
        <f>SUM(C232:H232)</f>
        <v>0</v>
      </c>
      <c r="J232" s="131"/>
      <c r="K232" s="59">
        <v>2</v>
      </c>
      <c r="L232" s="59"/>
      <c r="M232" s="59"/>
      <c r="N232" s="59"/>
      <c r="O232" s="59"/>
      <c r="P232" s="59"/>
      <c r="Q232" s="59"/>
      <c r="R232" s="137">
        <f t="shared" ref="R232:R245" si="64">IF(I232=0,0,(C232*L232+D232*M232+E232*N232+F232*O232+G232*P232+H232*Q232)/I232)</f>
        <v>0</v>
      </c>
      <c r="S232" s="59"/>
      <c r="T232" s="59"/>
      <c r="U232" s="107"/>
      <c r="V232" s="108"/>
      <c r="W232" s="107"/>
      <c r="X232" s="96"/>
      <c r="Y232" s="96"/>
      <c r="Z232" s="96"/>
      <c r="AA232" s="96"/>
      <c r="AB232" s="96"/>
      <c r="AC232" s="96"/>
      <c r="AD232" s="96"/>
      <c r="AE232" s="96"/>
      <c r="AF232" s="97"/>
      <c r="AG232" s="106"/>
      <c r="AH232" s="97"/>
      <c r="AI232" s="96"/>
      <c r="AJ232" s="96"/>
      <c r="AK232" s="96"/>
      <c r="AL232" s="107"/>
      <c r="AM232" s="108"/>
      <c r="AN232" s="107"/>
      <c r="AO232" s="59"/>
      <c r="AP232" s="59"/>
      <c r="AQ232" s="59"/>
      <c r="AR232" s="59"/>
      <c r="AS232" s="59"/>
      <c r="AT232" s="59"/>
      <c r="AU232" s="59"/>
      <c r="AV232" s="59"/>
    </row>
    <row r="233" spans="2:48" s="60" customFormat="1" ht="15" customHeight="1">
      <c r="B233" s="59">
        <v>3</v>
      </c>
      <c r="C233"/>
      <c r="E233" s="59"/>
      <c r="F233" s="59"/>
      <c r="G233" s="59"/>
      <c r="H233" s="59"/>
      <c r="I233" s="59">
        <f t="shared" ref="I233:I248" si="65">SUM(C233:H233)</f>
        <v>0</v>
      </c>
      <c r="J233" s="131"/>
      <c r="K233" s="59">
        <v>3</v>
      </c>
      <c r="L233" s="160"/>
      <c r="M233" s="59"/>
      <c r="N233" s="59"/>
      <c r="O233" s="59"/>
      <c r="P233" s="59"/>
      <c r="Q233" s="59"/>
      <c r="R233" s="137">
        <f t="shared" si="64"/>
        <v>0</v>
      </c>
      <c r="S233" s="59"/>
      <c r="T233" s="59"/>
      <c r="U233" s="107"/>
      <c r="V233" s="108"/>
      <c r="W233" s="107"/>
      <c r="X233" s="96"/>
      <c r="Y233" s="96"/>
      <c r="Z233" s="96"/>
      <c r="AA233" s="96"/>
      <c r="AB233" s="96"/>
      <c r="AC233" s="96"/>
      <c r="AD233" s="96"/>
      <c r="AE233" s="96"/>
      <c r="AF233" s="97"/>
      <c r="AG233" s="106"/>
      <c r="AH233" s="97"/>
      <c r="AI233" s="96"/>
      <c r="AJ233" s="96"/>
      <c r="AK233" s="96"/>
      <c r="AL233" s="107"/>
      <c r="AM233" s="108"/>
      <c r="AN233" s="107"/>
      <c r="AO233" s="59"/>
      <c r="AP233" s="59"/>
      <c r="AQ233" s="59"/>
      <c r="AR233" s="59"/>
      <c r="AS233" s="59"/>
      <c r="AT233" s="59"/>
      <c r="AU233" s="59"/>
      <c r="AV233" s="59"/>
    </row>
    <row r="234" spans="2:48" s="60" customFormat="1" ht="15" customHeight="1">
      <c r="B234" s="59">
        <v>4</v>
      </c>
      <c r="C234"/>
      <c r="E234" s="59"/>
      <c r="F234" s="59"/>
      <c r="G234" s="59"/>
      <c r="H234" s="59"/>
      <c r="I234" s="59">
        <f t="shared" si="65"/>
        <v>0</v>
      </c>
      <c r="J234" s="131"/>
      <c r="K234" s="59">
        <v>4</v>
      </c>
      <c r="L234"/>
      <c r="M234" s="59"/>
      <c r="N234" s="59"/>
      <c r="O234" s="59"/>
      <c r="P234" s="59"/>
      <c r="Q234" s="59"/>
      <c r="R234" s="137">
        <f t="shared" si="64"/>
        <v>0</v>
      </c>
      <c r="S234" s="59"/>
      <c r="T234" s="59"/>
      <c r="U234" s="107"/>
      <c r="V234" s="108"/>
      <c r="W234" s="107"/>
      <c r="X234" s="96"/>
      <c r="Y234" s="96"/>
      <c r="Z234" s="96"/>
      <c r="AA234" s="96"/>
      <c r="AB234" s="96"/>
      <c r="AC234" s="96"/>
      <c r="AD234" s="96"/>
      <c r="AE234" s="96"/>
      <c r="AF234" s="97"/>
      <c r="AG234" s="106"/>
      <c r="AH234" s="97"/>
      <c r="AI234" s="96"/>
      <c r="AJ234" s="96"/>
      <c r="AK234" s="96"/>
      <c r="AL234" s="107"/>
      <c r="AM234" s="108"/>
      <c r="AN234" s="107"/>
      <c r="AO234" s="59"/>
      <c r="AP234" s="59"/>
      <c r="AQ234" s="59"/>
      <c r="AR234" s="59"/>
      <c r="AS234" s="59"/>
      <c r="AT234" s="59"/>
      <c r="AU234" s="59"/>
      <c r="AV234" s="59"/>
    </row>
    <row r="235" spans="2:48" s="60" customFormat="1" ht="15" customHeight="1">
      <c r="B235" s="59">
        <v>5</v>
      </c>
      <c r="C235"/>
      <c r="E235" s="59"/>
      <c r="F235" s="59"/>
      <c r="G235" s="59"/>
      <c r="H235" s="59"/>
      <c r="I235" s="59">
        <f t="shared" si="65"/>
        <v>0</v>
      </c>
      <c r="J235" s="131"/>
      <c r="K235" s="59">
        <v>5</v>
      </c>
      <c r="L235"/>
      <c r="M235" s="59"/>
      <c r="N235" s="59"/>
      <c r="O235" s="59"/>
      <c r="P235" s="59"/>
      <c r="Q235" s="59"/>
      <c r="R235" s="137">
        <f t="shared" si="64"/>
        <v>0</v>
      </c>
      <c r="S235" s="59"/>
      <c r="T235" s="59"/>
      <c r="U235" s="107"/>
      <c r="V235" s="108"/>
      <c r="W235" s="107"/>
      <c r="X235" s="96"/>
      <c r="Y235" s="96"/>
      <c r="Z235" s="96"/>
      <c r="AA235" s="96"/>
      <c r="AB235" s="96"/>
      <c r="AC235" s="96"/>
      <c r="AD235" s="96"/>
      <c r="AE235" s="96"/>
      <c r="AF235" s="97"/>
      <c r="AG235" s="106"/>
      <c r="AH235" s="97"/>
      <c r="AI235" s="96"/>
      <c r="AJ235" s="96"/>
      <c r="AK235" s="96"/>
      <c r="AL235" s="107"/>
      <c r="AM235" s="108"/>
      <c r="AN235" s="107"/>
      <c r="AO235" s="59"/>
      <c r="AP235" s="59"/>
      <c r="AQ235" s="59"/>
      <c r="AR235" s="59"/>
      <c r="AS235" s="59"/>
      <c r="AT235" s="59"/>
      <c r="AU235" s="59"/>
      <c r="AV235" s="59"/>
    </row>
    <row r="236" spans="2:48" s="60" customFormat="1" ht="15" customHeight="1">
      <c r="B236" s="59">
        <v>6</v>
      </c>
      <c r="C236"/>
      <c r="E236" s="59"/>
      <c r="F236" s="59"/>
      <c r="G236" s="59"/>
      <c r="H236" s="59"/>
      <c r="I236" s="59">
        <f t="shared" si="65"/>
        <v>0</v>
      </c>
      <c r="J236" s="131"/>
      <c r="K236" s="59">
        <v>6</v>
      </c>
      <c r="L236"/>
      <c r="M236" s="59"/>
      <c r="N236" s="59"/>
      <c r="O236" s="59"/>
      <c r="P236" s="59"/>
      <c r="Q236" s="59"/>
      <c r="R236" s="137">
        <f t="shared" si="64"/>
        <v>0</v>
      </c>
      <c r="S236" s="59"/>
      <c r="T236" s="59"/>
      <c r="U236" s="107"/>
      <c r="V236" s="108"/>
      <c r="W236" s="107"/>
      <c r="X236" s="96"/>
      <c r="Y236" s="96"/>
      <c r="Z236" s="96"/>
      <c r="AA236" s="96"/>
      <c r="AB236" s="96"/>
      <c r="AC236" s="96"/>
      <c r="AD236" s="96"/>
      <c r="AE236" s="96"/>
      <c r="AF236" s="97"/>
      <c r="AG236" s="106"/>
      <c r="AH236" s="97"/>
      <c r="AI236" s="96"/>
      <c r="AJ236" s="96"/>
      <c r="AK236" s="96"/>
      <c r="AL236" s="107"/>
      <c r="AM236" s="108"/>
      <c r="AN236" s="107"/>
      <c r="AO236" s="59"/>
      <c r="AP236" s="59"/>
      <c r="AQ236" s="59"/>
      <c r="AR236" s="59"/>
      <c r="AS236" s="59"/>
      <c r="AT236" s="59"/>
      <c r="AU236" s="59"/>
      <c r="AV236" s="59"/>
    </row>
    <row r="237" spans="2:48" s="60" customFormat="1" ht="15" customHeight="1">
      <c r="B237" s="59">
        <v>7</v>
      </c>
      <c r="C237"/>
      <c r="E237" s="59"/>
      <c r="F237" s="59"/>
      <c r="G237" s="59"/>
      <c r="H237" s="59"/>
      <c r="I237" s="59">
        <f t="shared" si="65"/>
        <v>0</v>
      </c>
      <c r="J237" s="131"/>
      <c r="K237" s="59">
        <v>7</v>
      </c>
      <c r="L237"/>
      <c r="N237" s="59"/>
      <c r="O237" s="59"/>
      <c r="P237" s="59"/>
      <c r="Q237" s="59"/>
      <c r="R237" s="137">
        <f t="shared" si="64"/>
        <v>0</v>
      </c>
      <c r="S237" s="59"/>
      <c r="T237" s="59"/>
      <c r="U237" s="107"/>
      <c r="V237" s="108"/>
      <c r="W237" s="107"/>
      <c r="X237" s="96"/>
      <c r="Y237" s="96"/>
      <c r="Z237" s="96"/>
      <c r="AA237" s="96"/>
      <c r="AB237" s="96"/>
      <c r="AC237" s="96"/>
      <c r="AD237" s="96"/>
      <c r="AE237" s="96"/>
      <c r="AF237" s="97"/>
      <c r="AG237" s="106"/>
      <c r="AH237" s="97"/>
      <c r="AI237" s="96"/>
      <c r="AJ237" s="96"/>
      <c r="AK237" s="96"/>
      <c r="AL237" s="107"/>
      <c r="AM237" s="108"/>
      <c r="AN237" s="107"/>
      <c r="AO237" s="59"/>
      <c r="AP237" s="59"/>
      <c r="AQ237" s="59"/>
      <c r="AR237" s="59"/>
      <c r="AS237" s="59"/>
      <c r="AT237" s="59"/>
      <c r="AU237" s="59"/>
      <c r="AV237" s="59"/>
    </row>
    <row r="238" spans="2:48" s="60" customFormat="1" ht="15" customHeight="1">
      <c r="B238" s="59">
        <v>8</v>
      </c>
      <c r="C238"/>
      <c r="E238" s="59"/>
      <c r="F238" s="59"/>
      <c r="G238" s="59"/>
      <c r="H238" s="59"/>
      <c r="I238" s="59">
        <f t="shared" si="65"/>
        <v>0</v>
      </c>
      <c r="J238" s="131"/>
      <c r="K238" s="59">
        <v>8</v>
      </c>
      <c r="L238"/>
      <c r="N238" s="59"/>
      <c r="O238" s="59"/>
      <c r="P238" s="59"/>
      <c r="Q238" s="59"/>
      <c r="R238" s="137">
        <f t="shared" si="64"/>
        <v>0</v>
      </c>
      <c r="S238" s="59"/>
      <c r="T238" s="59"/>
      <c r="U238" s="107"/>
      <c r="V238" s="108"/>
      <c r="W238" s="107"/>
      <c r="X238" s="96"/>
      <c r="Y238" s="96"/>
      <c r="Z238" s="96"/>
      <c r="AA238" s="96"/>
      <c r="AB238" s="96"/>
      <c r="AC238" s="96"/>
      <c r="AD238" s="96"/>
      <c r="AE238" s="96"/>
      <c r="AF238" s="97"/>
      <c r="AG238" s="106"/>
      <c r="AH238" s="97"/>
      <c r="AI238" s="96"/>
      <c r="AJ238" s="96"/>
      <c r="AK238" s="96"/>
      <c r="AL238" s="107"/>
      <c r="AM238" s="108"/>
      <c r="AN238" s="107"/>
      <c r="AO238" s="59"/>
      <c r="AP238" s="59"/>
      <c r="AQ238" s="59"/>
      <c r="AR238" s="59"/>
      <c r="AS238" s="59"/>
      <c r="AT238" s="59"/>
      <c r="AU238" s="59"/>
      <c r="AV238" s="59"/>
    </row>
    <row r="239" spans="2:48" s="60" customFormat="1" ht="15" customHeight="1">
      <c r="B239" s="59">
        <v>9</v>
      </c>
      <c r="C239"/>
      <c r="E239" s="59"/>
      <c r="F239" s="59"/>
      <c r="G239" s="59"/>
      <c r="H239" s="59"/>
      <c r="I239" s="59">
        <f t="shared" si="65"/>
        <v>0</v>
      </c>
      <c r="J239" s="131"/>
      <c r="K239" s="59">
        <v>9</v>
      </c>
      <c r="L239"/>
      <c r="N239" s="59"/>
      <c r="O239" s="59"/>
      <c r="P239" s="59"/>
      <c r="Q239" s="59"/>
      <c r="R239" s="137">
        <f t="shared" si="64"/>
        <v>0</v>
      </c>
      <c r="S239" s="59"/>
      <c r="T239" s="59"/>
      <c r="U239" s="107"/>
      <c r="V239" s="108"/>
      <c r="W239" s="107"/>
      <c r="X239" s="96"/>
      <c r="Y239" s="96"/>
      <c r="Z239" s="96"/>
      <c r="AA239" s="96"/>
      <c r="AB239" s="96"/>
      <c r="AC239" s="96"/>
      <c r="AD239" s="96"/>
      <c r="AE239" s="96"/>
      <c r="AF239" s="97"/>
      <c r="AG239" s="106"/>
      <c r="AH239" s="97"/>
      <c r="AI239" s="96"/>
      <c r="AJ239" s="96"/>
      <c r="AK239" s="96"/>
      <c r="AL239" s="107"/>
      <c r="AM239" s="108"/>
      <c r="AN239" s="107"/>
      <c r="AO239" s="59"/>
      <c r="AP239" s="59"/>
      <c r="AQ239" s="59"/>
      <c r="AR239" s="59"/>
      <c r="AS239" s="59"/>
      <c r="AT239" s="59"/>
      <c r="AU239" s="59"/>
      <c r="AV239" s="59"/>
    </row>
    <row r="240" spans="2:48" s="60" customFormat="1" ht="15" customHeight="1">
      <c r="B240" s="59">
        <v>10</v>
      </c>
      <c r="C240"/>
      <c r="E240" s="59"/>
      <c r="F240" s="59"/>
      <c r="G240" s="59"/>
      <c r="H240" s="59"/>
      <c r="I240" s="59">
        <f t="shared" si="65"/>
        <v>0</v>
      </c>
      <c r="J240" s="131"/>
      <c r="K240" s="59">
        <v>10</v>
      </c>
      <c r="L240"/>
      <c r="N240" s="59"/>
      <c r="O240" s="59"/>
      <c r="P240" s="59"/>
      <c r="Q240" s="59"/>
      <c r="R240" s="137">
        <f t="shared" si="64"/>
        <v>0</v>
      </c>
      <c r="S240" s="59"/>
      <c r="T240" s="59"/>
      <c r="U240" s="107"/>
      <c r="V240" s="108"/>
      <c r="W240" s="107"/>
      <c r="X240" s="96"/>
      <c r="Y240" s="96"/>
      <c r="Z240" s="96"/>
      <c r="AA240" s="96"/>
      <c r="AB240" s="96"/>
      <c r="AC240" s="96"/>
      <c r="AD240" s="96"/>
      <c r="AE240" s="96"/>
      <c r="AF240" s="97"/>
      <c r="AG240" s="106"/>
      <c r="AH240" s="97"/>
      <c r="AI240" s="96"/>
      <c r="AJ240" s="96"/>
      <c r="AK240" s="96"/>
      <c r="AL240" s="107"/>
      <c r="AM240" s="108"/>
      <c r="AN240" s="107"/>
      <c r="AO240" s="59"/>
      <c r="AP240" s="59"/>
      <c r="AQ240" s="59"/>
      <c r="AR240" s="59"/>
      <c r="AS240" s="59"/>
      <c r="AT240" s="59"/>
      <c r="AU240" s="59"/>
      <c r="AV240" s="59"/>
    </row>
    <row r="241" spans="2:48" s="60" customFormat="1" ht="15" customHeight="1">
      <c r="B241" s="59">
        <v>11</v>
      </c>
      <c r="C241"/>
      <c r="E241" s="59"/>
      <c r="F241" s="59"/>
      <c r="G241" s="59"/>
      <c r="H241" s="59"/>
      <c r="I241" s="59">
        <f t="shared" si="65"/>
        <v>0</v>
      </c>
      <c r="J241" s="131"/>
      <c r="K241" s="59">
        <v>11</v>
      </c>
      <c r="L241"/>
      <c r="N241" s="59"/>
      <c r="O241" s="59"/>
      <c r="P241" s="59"/>
      <c r="Q241" s="59"/>
      <c r="R241" s="137">
        <f t="shared" si="64"/>
        <v>0</v>
      </c>
      <c r="S241" s="59"/>
      <c r="T241" s="59"/>
      <c r="U241" s="107"/>
      <c r="V241" s="108"/>
      <c r="W241" s="107"/>
      <c r="X241" s="96"/>
      <c r="Y241" s="96"/>
      <c r="Z241" s="96"/>
      <c r="AA241" s="96"/>
      <c r="AB241" s="96"/>
      <c r="AC241" s="96"/>
      <c r="AD241" s="96"/>
      <c r="AE241" s="96"/>
      <c r="AF241" s="97"/>
      <c r="AG241" s="106"/>
      <c r="AH241" s="97"/>
      <c r="AI241" s="96"/>
      <c r="AJ241" s="96"/>
      <c r="AK241" s="96"/>
      <c r="AL241" s="107"/>
      <c r="AM241" s="108"/>
      <c r="AN241" s="107"/>
      <c r="AO241" s="59"/>
      <c r="AP241" s="59"/>
      <c r="AQ241" s="59"/>
      <c r="AR241" s="59"/>
      <c r="AS241" s="59"/>
      <c r="AT241" s="59"/>
      <c r="AU241" s="59"/>
      <c r="AV241" s="59"/>
    </row>
    <row r="242" spans="2:48" s="60" customFormat="1" ht="15" customHeight="1">
      <c r="B242" s="59">
        <v>12</v>
      </c>
      <c r="C242"/>
      <c r="E242" s="59"/>
      <c r="F242" s="59"/>
      <c r="G242" s="59"/>
      <c r="H242" s="59"/>
      <c r="I242" s="59">
        <f t="shared" si="65"/>
        <v>0</v>
      </c>
      <c r="J242" s="131"/>
      <c r="K242" s="59">
        <v>12</v>
      </c>
      <c r="L242"/>
      <c r="N242" s="59"/>
      <c r="O242" s="59"/>
      <c r="P242" s="59"/>
      <c r="Q242" s="59"/>
      <c r="R242" s="137">
        <f t="shared" si="64"/>
        <v>0</v>
      </c>
      <c r="S242" s="59"/>
      <c r="T242" s="59"/>
      <c r="U242" s="107"/>
      <c r="V242" s="108"/>
      <c r="W242" s="107"/>
      <c r="X242" s="96"/>
      <c r="Y242" s="96"/>
      <c r="Z242" s="96"/>
      <c r="AA242" s="96"/>
      <c r="AB242" s="96"/>
      <c r="AC242" s="96"/>
      <c r="AD242" s="96"/>
      <c r="AE242" s="96"/>
      <c r="AF242" s="97"/>
      <c r="AG242" s="106"/>
      <c r="AH242" s="97"/>
      <c r="AI242" s="96"/>
      <c r="AJ242" s="96"/>
      <c r="AK242" s="96"/>
      <c r="AL242" s="107"/>
      <c r="AM242" s="108"/>
      <c r="AN242" s="107"/>
      <c r="AO242" s="59"/>
      <c r="AP242" s="59"/>
      <c r="AQ242" s="59"/>
      <c r="AR242" s="59"/>
      <c r="AS242" s="59"/>
      <c r="AT242" s="59"/>
      <c r="AU242" s="59"/>
      <c r="AV242" s="59"/>
    </row>
    <row r="243" spans="2:48" s="60" customFormat="1" ht="15" customHeight="1">
      <c r="B243" s="59">
        <v>13</v>
      </c>
      <c r="C243"/>
      <c r="E243" s="59"/>
      <c r="F243" s="59"/>
      <c r="G243" s="59"/>
      <c r="H243" s="59"/>
      <c r="I243" s="59">
        <f t="shared" si="65"/>
        <v>0</v>
      </c>
      <c r="J243" s="131"/>
      <c r="K243" s="59">
        <v>13</v>
      </c>
      <c r="N243" s="59"/>
      <c r="O243" s="59"/>
      <c r="P243" s="59"/>
      <c r="Q243" s="59"/>
      <c r="R243" s="137">
        <f t="shared" si="64"/>
        <v>0</v>
      </c>
      <c r="S243" s="59"/>
      <c r="T243" s="59"/>
      <c r="U243" s="107"/>
      <c r="V243" s="108"/>
      <c r="W243" s="107"/>
      <c r="X243" s="96"/>
      <c r="Y243" s="96"/>
      <c r="Z243" s="96"/>
      <c r="AA243" s="96"/>
      <c r="AB243" s="96"/>
      <c r="AC243" s="96"/>
      <c r="AD243" s="96"/>
      <c r="AE243" s="96"/>
      <c r="AF243" s="97"/>
      <c r="AG243" s="106"/>
      <c r="AH243" s="97"/>
      <c r="AI243" s="96"/>
      <c r="AJ243" s="96"/>
      <c r="AK243" s="96"/>
      <c r="AL243" s="107"/>
      <c r="AM243" s="108"/>
      <c r="AN243" s="107"/>
      <c r="AO243" s="59"/>
      <c r="AP243" s="59"/>
      <c r="AQ243" s="59"/>
      <c r="AR243" s="59"/>
      <c r="AS243" s="59"/>
      <c r="AT243" s="59"/>
      <c r="AU243" s="59"/>
      <c r="AV243" s="59"/>
    </row>
    <row r="244" spans="2:48" s="60" customFormat="1" ht="15" customHeight="1">
      <c r="B244" s="59">
        <v>14</v>
      </c>
      <c r="C244"/>
      <c r="E244" s="59"/>
      <c r="F244" s="59"/>
      <c r="G244" s="59"/>
      <c r="H244" s="59"/>
      <c r="I244" s="59">
        <f t="shared" si="65"/>
        <v>0</v>
      </c>
      <c r="J244" s="131"/>
      <c r="K244" s="59">
        <v>14</v>
      </c>
      <c r="L244"/>
      <c r="N244" s="59"/>
      <c r="O244" s="59"/>
      <c r="P244" s="59"/>
      <c r="Q244" s="59"/>
      <c r="R244" s="137">
        <f t="shared" si="64"/>
        <v>0</v>
      </c>
      <c r="S244" s="59"/>
      <c r="T244" s="59"/>
      <c r="U244" s="107"/>
      <c r="V244" s="108"/>
      <c r="W244" s="107"/>
      <c r="X244" s="96"/>
      <c r="Y244" s="96"/>
      <c r="Z244" s="96"/>
      <c r="AA244" s="96"/>
      <c r="AB244" s="96"/>
      <c r="AC244" s="96"/>
      <c r="AD244" s="96"/>
      <c r="AE244" s="96"/>
      <c r="AF244" s="97"/>
      <c r="AG244" s="106"/>
      <c r="AH244" s="97"/>
      <c r="AI244" s="96"/>
      <c r="AJ244" s="96"/>
      <c r="AK244" s="96"/>
      <c r="AL244" s="107"/>
      <c r="AM244" s="108"/>
      <c r="AN244" s="107"/>
      <c r="AO244" s="59"/>
      <c r="AP244" s="59"/>
      <c r="AQ244" s="59"/>
      <c r="AR244" s="59"/>
      <c r="AS244" s="59"/>
      <c r="AT244" s="59"/>
      <c r="AU244" s="59"/>
      <c r="AV244" s="59"/>
    </row>
    <row r="245" spans="2:48" s="60" customFormat="1" ht="15" customHeight="1">
      <c r="B245" s="59">
        <v>15</v>
      </c>
      <c r="C245"/>
      <c r="E245" s="59"/>
      <c r="F245" s="59"/>
      <c r="G245" s="59"/>
      <c r="H245" s="59"/>
      <c r="I245" s="59">
        <f t="shared" si="65"/>
        <v>0</v>
      </c>
      <c r="J245" s="131"/>
      <c r="K245" s="59">
        <v>15</v>
      </c>
      <c r="L245" s="179"/>
      <c r="N245" s="59"/>
      <c r="O245" s="59"/>
      <c r="P245" s="59"/>
      <c r="Q245" s="59"/>
      <c r="R245" s="137">
        <f t="shared" si="64"/>
        <v>0</v>
      </c>
      <c r="S245" s="59"/>
      <c r="T245" s="59"/>
      <c r="U245" s="107"/>
      <c r="V245" s="108"/>
      <c r="W245" s="107"/>
      <c r="X245" s="96"/>
      <c r="Y245" s="96"/>
      <c r="Z245" s="96"/>
      <c r="AA245" s="96"/>
      <c r="AB245" s="96"/>
      <c r="AC245" s="96"/>
      <c r="AD245" s="96"/>
      <c r="AE245" s="96"/>
      <c r="AF245" s="97"/>
      <c r="AG245" s="106"/>
      <c r="AH245" s="97"/>
      <c r="AI245" s="96"/>
      <c r="AJ245" s="96"/>
      <c r="AK245" s="96"/>
      <c r="AL245" s="107"/>
      <c r="AM245" s="108"/>
      <c r="AN245" s="107"/>
      <c r="AO245" s="59"/>
      <c r="AP245" s="59"/>
      <c r="AQ245" s="59"/>
      <c r="AR245" s="59"/>
      <c r="AS245" s="59"/>
      <c r="AT245" s="59"/>
      <c r="AU245" s="59"/>
      <c r="AV245" s="59"/>
    </row>
    <row r="246" spans="2:48" s="60" customFormat="1" ht="15" customHeight="1">
      <c r="B246" s="59">
        <v>16</v>
      </c>
      <c r="C246"/>
      <c r="E246" s="59"/>
      <c r="F246" s="59"/>
      <c r="G246" s="59"/>
      <c r="H246" s="59"/>
      <c r="I246" s="59">
        <f t="shared" si="65"/>
        <v>0</v>
      </c>
      <c r="J246" s="131"/>
      <c r="K246" s="59">
        <v>16</v>
      </c>
      <c r="L246" s="179"/>
      <c r="N246" s="59"/>
      <c r="O246" s="59"/>
      <c r="P246" s="59"/>
      <c r="Q246" s="59"/>
      <c r="R246" s="137">
        <f>IF(I246=0,0,(#REF!*L246+#REF!*M246+E246*N246+F246*O246+G246*P246+H246*Q246)/I246)</f>
        <v>0</v>
      </c>
      <c r="S246" s="59"/>
      <c r="T246" s="59"/>
      <c r="U246" s="107"/>
      <c r="V246" s="108"/>
      <c r="W246" s="107"/>
      <c r="X246" s="96"/>
      <c r="Y246" s="96"/>
      <c r="Z246" s="96"/>
      <c r="AA246" s="96"/>
      <c r="AB246" s="96"/>
      <c r="AC246" s="96"/>
      <c r="AD246" s="96"/>
      <c r="AE246" s="96"/>
      <c r="AF246" s="97"/>
      <c r="AG246" s="106"/>
      <c r="AH246" s="97"/>
      <c r="AI246" s="96"/>
      <c r="AJ246" s="96"/>
      <c r="AK246" s="96"/>
      <c r="AL246" s="107"/>
      <c r="AM246" s="108"/>
      <c r="AN246" s="107"/>
      <c r="AO246" s="59"/>
      <c r="AP246" s="59"/>
      <c r="AQ246" s="59"/>
      <c r="AR246" s="59"/>
      <c r="AS246" s="59"/>
      <c r="AT246" s="59"/>
      <c r="AU246" s="59"/>
      <c r="AV246" s="59"/>
    </row>
    <row r="247" spans="2:48" s="60" customFormat="1" ht="15" customHeight="1">
      <c r="B247" s="59">
        <v>17</v>
      </c>
      <c r="C247"/>
      <c r="E247" s="59"/>
      <c r="F247" s="59"/>
      <c r="G247" s="59"/>
      <c r="H247" s="59"/>
      <c r="I247" s="59">
        <f t="shared" si="65"/>
        <v>0</v>
      </c>
      <c r="J247" s="131"/>
      <c r="K247" s="59">
        <v>17</v>
      </c>
      <c r="M247" s="59"/>
      <c r="N247" s="59"/>
      <c r="O247" s="59"/>
      <c r="P247" s="59"/>
      <c r="Q247" s="59"/>
      <c r="R247" s="137">
        <f>IF(I247=0,0,(#REF!*L247+#REF!*M247+E247*N247+F247*O247+G247*P247+H247*Q247)/I247)</f>
        <v>0</v>
      </c>
      <c r="S247" s="59"/>
      <c r="T247" s="59"/>
      <c r="U247" s="107"/>
      <c r="V247" s="108"/>
      <c r="W247" s="107"/>
      <c r="X247" s="96"/>
      <c r="Y247" s="96"/>
      <c r="Z247" s="96"/>
      <c r="AA247" s="96"/>
      <c r="AB247" s="96"/>
      <c r="AC247" s="96"/>
      <c r="AD247" s="96"/>
      <c r="AE247" s="96"/>
      <c r="AF247" s="97"/>
      <c r="AG247" s="106"/>
      <c r="AH247" s="97"/>
      <c r="AI247" s="96"/>
      <c r="AJ247" s="96"/>
      <c r="AK247" s="96"/>
      <c r="AL247" s="107"/>
      <c r="AM247" s="108"/>
      <c r="AN247" s="107"/>
      <c r="AO247" s="59"/>
      <c r="AP247" s="59"/>
      <c r="AQ247" s="59"/>
      <c r="AR247" s="59"/>
      <c r="AS247" s="59"/>
      <c r="AT247" s="59"/>
      <c r="AU247" s="59"/>
      <c r="AV247" s="59"/>
    </row>
    <row r="248" spans="2:48" s="60" customFormat="1" ht="15" customHeight="1">
      <c r="B248" s="59">
        <v>18</v>
      </c>
      <c r="C248"/>
      <c r="E248" s="59"/>
      <c r="F248" s="59"/>
      <c r="G248" s="59"/>
      <c r="H248" s="59"/>
      <c r="I248" s="59">
        <f t="shared" si="65"/>
        <v>0</v>
      </c>
      <c r="J248" s="131"/>
      <c r="K248" s="59">
        <v>18</v>
      </c>
      <c r="L248" s="179"/>
      <c r="M248" s="59"/>
      <c r="N248" s="59"/>
      <c r="O248" s="59"/>
      <c r="P248" s="59"/>
      <c r="Q248" s="59"/>
      <c r="R248" s="137">
        <f>IF(I248=0,0,(#REF!*L248+#REF!*M248+E248*N248+F248*O248+G248*P248+H248*Q248)/I248)</f>
        <v>0</v>
      </c>
      <c r="S248" s="59"/>
      <c r="T248" s="59"/>
      <c r="U248" s="107"/>
      <c r="V248" s="108"/>
      <c r="W248" s="107"/>
      <c r="X248" s="96"/>
      <c r="Y248" s="96"/>
      <c r="Z248" s="96"/>
      <c r="AA248" s="96"/>
      <c r="AB248" s="96"/>
      <c r="AC248" s="96"/>
      <c r="AD248" s="96"/>
      <c r="AE248" s="96"/>
      <c r="AF248" s="97"/>
      <c r="AG248" s="106"/>
      <c r="AH248" s="97"/>
      <c r="AI248" s="96"/>
      <c r="AJ248" s="96"/>
      <c r="AK248" s="96"/>
      <c r="AL248" s="107"/>
      <c r="AM248" s="108"/>
      <c r="AN248" s="107"/>
      <c r="AO248" s="59"/>
      <c r="AP248" s="59"/>
      <c r="AQ248" s="59"/>
      <c r="AR248" s="59"/>
      <c r="AS248" s="59"/>
      <c r="AT248" s="59"/>
      <c r="AU248" s="59"/>
      <c r="AV248" s="59"/>
    </row>
    <row r="249" spans="2:48" s="60" customFormat="1" ht="15" customHeight="1">
      <c r="B249" s="61"/>
      <c r="C249" s="203"/>
      <c r="D249" s="203"/>
      <c r="E249" s="62"/>
      <c r="F249" s="62"/>
      <c r="G249" s="62"/>
      <c r="H249" s="62"/>
      <c r="I249" s="62"/>
      <c r="J249" s="136"/>
      <c r="K249" s="61"/>
      <c r="L249" s="62"/>
      <c r="M249" s="62"/>
      <c r="N249" s="62"/>
      <c r="O249" s="62"/>
      <c r="P249" s="62"/>
      <c r="Q249" s="62"/>
      <c r="R249" s="139"/>
      <c r="S249" s="59"/>
      <c r="T249" s="59"/>
      <c r="U249" s="107"/>
      <c r="V249" s="108"/>
      <c r="W249" s="107"/>
      <c r="X249" s="96"/>
      <c r="Y249" s="96"/>
      <c r="Z249" s="96"/>
      <c r="AA249" s="96"/>
      <c r="AB249" s="96"/>
      <c r="AC249" s="96"/>
      <c r="AD249" s="96"/>
      <c r="AE249" s="96"/>
      <c r="AF249" s="97"/>
      <c r="AG249" s="106"/>
      <c r="AH249" s="97"/>
      <c r="AI249" s="96"/>
      <c r="AJ249" s="96"/>
      <c r="AK249" s="96"/>
      <c r="AL249" s="119"/>
      <c r="AM249" s="119"/>
      <c r="AN249" s="143"/>
      <c r="AO249" s="59"/>
      <c r="AP249" s="59"/>
      <c r="AQ249" s="59"/>
      <c r="AR249" s="59"/>
      <c r="AS249" s="59"/>
      <c r="AT249" s="59"/>
      <c r="AU249" s="59"/>
      <c r="AV249" s="59"/>
    </row>
    <row r="250" spans="2:48" s="60" customFormat="1" ht="15" customHeight="1">
      <c r="B250" s="164" t="s">
        <v>7</v>
      </c>
      <c r="C250" s="165">
        <f t="shared" ref="C250:I250" si="66">SUM(C231:C248)</f>
        <v>0</v>
      </c>
      <c r="D250" s="165">
        <f t="shared" si="66"/>
        <v>0</v>
      </c>
      <c r="E250" s="165">
        <f t="shared" si="66"/>
        <v>0</v>
      </c>
      <c r="F250" s="165">
        <f t="shared" si="66"/>
        <v>0</v>
      </c>
      <c r="G250" s="165">
        <f t="shared" si="66"/>
        <v>0</v>
      </c>
      <c r="H250" s="165">
        <f t="shared" si="66"/>
        <v>0</v>
      </c>
      <c r="I250" s="165">
        <f t="shared" si="66"/>
        <v>0</v>
      </c>
      <c r="J250" s="59"/>
      <c r="K250" s="164" t="s">
        <v>7</v>
      </c>
      <c r="L250" s="169" t="e">
        <f>(C231*L231+C232*L232+#REF!*L233+#REF!*L234+#REF!*L235+#REF!*L236+#REF!*L237+#REF!*L238+#REF!*L239+#REF!*L240+#REF!*L241+#REF!*L242+#REF!*L244+#REF!*#REF!+#REF!*L245+#REF!*L246+#REF!*L247+#REF!*L248)/C250</f>
        <v>#REF!</v>
      </c>
      <c r="M250" s="169"/>
      <c r="N250" s="169"/>
      <c r="O250" s="169"/>
      <c r="P250" s="169"/>
      <c r="Q250" s="169"/>
      <c r="R250" s="169" t="e">
        <f>(I231*R231+I232*R232+I233*R233+I234*R234+I235*R235+I236*R236+I237*R237+I238*R238+I239*R239+I240*R240+I241*R241+I242*R242+I243*R243+I244*R244+I245*R245+I246*R246+I247*R247+I248*R248)/I250</f>
        <v>#DIV/0!</v>
      </c>
      <c r="S250" s="59"/>
      <c r="T250" s="59"/>
      <c r="U250" s="107"/>
      <c r="V250" s="108"/>
      <c r="W250" s="107"/>
      <c r="X250" s="96"/>
      <c r="Y250" s="140"/>
      <c r="Z250" s="140"/>
      <c r="AA250" s="140"/>
      <c r="AB250" s="140"/>
      <c r="AC250" s="140"/>
      <c r="AD250" s="140"/>
      <c r="AE250" s="140"/>
      <c r="AF250" s="97"/>
      <c r="AG250" s="106"/>
      <c r="AH250" s="97"/>
      <c r="AI250" s="96"/>
      <c r="AJ250" s="96"/>
      <c r="AK250" s="140"/>
    </row>
    <row r="251" spans="2:48" s="60" customFormat="1" ht="15" customHeight="1">
      <c r="B251" s="59"/>
      <c r="C251" s="59"/>
      <c r="D251" s="108"/>
      <c r="E251" s="107"/>
      <c r="F251" s="59"/>
      <c r="G251" s="59"/>
      <c r="H251" s="59"/>
      <c r="I251" s="107"/>
      <c r="J251" s="59"/>
      <c r="K251" s="59"/>
      <c r="L251" s="59"/>
      <c r="M251" s="107"/>
      <c r="N251" s="59"/>
      <c r="O251" s="59"/>
      <c r="P251" s="59"/>
      <c r="Q251" s="59"/>
      <c r="R251" s="107"/>
      <c r="S251" s="59"/>
      <c r="T251" s="59"/>
      <c r="U251" s="59"/>
      <c r="V251" s="59"/>
      <c r="W251" s="107"/>
      <c r="X251" s="96"/>
      <c r="Y251" s="96"/>
      <c r="Z251" s="96"/>
      <c r="AA251" s="96"/>
      <c r="AB251" s="96"/>
      <c r="AC251" s="96"/>
      <c r="AD251" s="96"/>
      <c r="AE251" s="96"/>
      <c r="AF251" s="140"/>
      <c r="AG251" s="140"/>
      <c r="AH251" s="141"/>
      <c r="AI251" s="96"/>
      <c r="AJ251" s="96"/>
      <c r="AK251" s="96"/>
    </row>
    <row r="252" spans="2:48" s="60" customFormat="1" ht="15" customHeight="1"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</row>
    <row r="253" spans="2:48" s="60" customFormat="1" ht="15" customHeight="1">
      <c r="B253" s="428" t="s">
        <v>23</v>
      </c>
      <c r="C253" s="428"/>
      <c r="D253" s="428"/>
      <c r="E253" s="428"/>
      <c r="F253" s="428"/>
      <c r="G253" s="428"/>
      <c r="H253" s="428"/>
      <c r="I253" s="428"/>
      <c r="J253" s="131"/>
      <c r="K253" s="429" t="s">
        <v>22</v>
      </c>
      <c r="L253" s="429"/>
      <c r="M253" s="429"/>
      <c r="N253" s="429"/>
      <c r="O253" s="429"/>
      <c r="P253" s="429"/>
      <c r="Q253" s="429"/>
      <c r="R253" s="429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</row>
    <row r="254" spans="2:48" s="60" customFormat="1" ht="15" customHeight="1">
      <c r="B254" s="134"/>
      <c r="C254" s="122" t="s">
        <v>52</v>
      </c>
      <c r="D254" s="135"/>
      <c r="E254" s="147" t="s">
        <v>24</v>
      </c>
      <c r="F254" s="150"/>
      <c r="G254" s="149" t="s">
        <v>25</v>
      </c>
      <c r="H254" s="256"/>
      <c r="I254" s="148"/>
      <c r="J254" s="131"/>
      <c r="K254" s="59"/>
      <c r="L254" s="59"/>
      <c r="M254" s="59"/>
      <c r="N254" s="59"/>
      <c r="O254" s="59"/>
      <c r="P254" s="59"/>
      <c r="Q254" s="59"/>
      <c r="R254" s="59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59"/>
      <c r="AM254" s="59"/>
      <c r="AN254" s="59"/>
      <c r="AO254" s="59"/>
      <c r="AP254" s="59"/>
      <c r="AQ254" s="59"/>
      <c r="AR254" s="59"/>
      <c r="AS254" s="59"/>
      <c r="AT254" s="59"/>
      <c r="AU254" s="59"/>
      <c r="AV254" s="59"/>
    </row>
    <row r="255" spans="2:48" s="60" customFormat="1" ht="15" customHeight="1">
      <c r="B255" s="124"/>
      <c r="C255" s="124" t="s">
        <v>51</v>
      </c>
      <c r="D255" s="146">
        <v>8</v>
      </c>
      <c r="E255" s="125"/>
      <c r="F255" s="126"/>
      <c r="G255" s="126"/>
      <c r="H255" s="126"/>
      <c r="I255" s="126"/>
      <c r="J255" s="133"/>
      <c r="K255" s="127"/>
      <c r="L255" s="127"/>
      <c r="M255" s="127"/>
      <c r="N255" s="128"/>
      <c r="O255" s="129"/>
      <c r="P255" s="129"/>
      <c r="Q255" s="129"/>
      <c r="R255" s="129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59"/>
      <c r="AM255" s="59"/>
      <c r="AN255" s="59"/>
      <c r="AO255" s="59"/>
      <c r="AP255" s="59"/>
      <c r="AQ255" s="59"/>
      <c r="AR255" s="59"/>
      <c r="AS255" s="59"/>
      <c r="AT255" s="59"/>
      <c r="AU255" s="59"/>
      <c r="AV255" s="59"/>
    </row>
    <row r="256" spans="2:48" s="60" customFormat="1" ht="15" customHeight="1">
      <c r="B256" s="120"/>
      <c r="C256" s="431" t="s">
        <v>26</v>
      </c>
      <c r="D256" s="431"/>
      <c r="E256" s="431"/>
      <c r="F256" s="431"/>
      <c r="G256" s="431"/>
      <c r="H256" s="431"/>
      <c r="I256" s="120"/>
      <c r="J256" s="133"/>
      <c r="L256" s="432" t="s">
        <v>19</v>
      </c>
      <c r="M256" s="432"/>
      <c r="N256" s="432"/>
      <c r="O256" s="432"/>
      <c r="P256" s="432"/>
      <c r="Q256" s="432"/>
      <c r="S256" s="59"/>
      <c r="T256" s="59"/>
      <c r="U256" s="59"/>
      <c r="V256" s="59"/>
      <c r="W256" s="59"/>
      <c r="X256" s="96"/>
      <c r="Y256" s="96"/>
      <c r="Z256" s="96"/>
      <c r="AA256" s="96"/>
      <c r="AB256" s="96"/>
      <c r="AC256" s="96"/>
      <c r="AD256" s="96"/>
      <c r="AE256" s="96"/>
      <c r="AF256" s="140"/>
      <c r="AG256" s="96"/>
      <c r="AH256" s="96"/>
      <c r="AI256" s="96"/>
      <c r="AJ256" s="96"/>
      <c r="AK256" s="96"/>
      <c r="AL256" s="59"/>
      <c r="AM256" s="59"/>
      <c r="AN256" s="59"/>
      <c r="AO256" s="59"/>
      <c r="AP256" s="59"/>
      <c r="AQ256" s="59"/>
      <c r="AR256" s="59"/>
      <c r="AS256" s="59"/>
      <c r="AT256" s="59"/>
      <c r="AU256" s="59"/>
      <c r="AV256" s="59"/>
    </row>
    <row r="257" spans="2:48" s="60" customFormat="1" ht="15" customHeight="1">
      <c r="B257" s="93" t="s">
        <v>3</v>
      </c>
      <c r="C257" s="166">
        <v>40318</v>
      </c>
      <c r="D257" s="95">
        <v>40320</v>
      </c>
      <c r="E257" s="95"/>
      <c r="F257" s="95"/>
      <c r="G257" s="94"/>
      <c r="H257" s="94"/>
      <c r="I257" s="93" t="s">
        <v>7</v>
      </c>
      <c r="J257" s="133"/>
      <c r="K257" s="61" t="s">
        <v>3</v>
      </c>
      <c r="L257" s="92">
        <f>C257</f>
        <v>40318</v>
      </c>
      <c r="M257" s="92">
        <f>D257</f>
        <v>40320</v>
      </c>
      <c r="N257" s="92">
        <f>E257</f>
        <v>0</v>
      </c>
      <c r="O257" s="92">
        <f>F257</f>
        <v>0</v>
      </c>
      <c r="P257" s="62"/>
      <c r="Q257" s="62"/>
      <c r="R257" s="61" t="s">
        <v>7</v>
      </c>
      <c r="S257" s="59"/>
      <c r="T257" s="59"/>
      <c r="U257" s="59"/>
      <c r="V257" s="59"/>
      <c r="W257" s="59"/>
      <c r="X257" s="97"/>
      <c r="Y257" s="141"/>
      <c r="Z257" s="141"/>
      <c r="AA257" s="141"/>
      <c r="AB257" s="141"/>
      <c r="AC257" s="141"/>
      <c r="AD257" s="141"/>
      <c r="AE257" s="141"/>
      <c r="AF257" s="97"/>
      <c r="AG257" s="96"/>
      <c r="AH257" s="96"/>
      <c r="AI257" s="96"/>
      <c r="AJ257" s="96"/>
      <c r="AK257" s="96"/>
      <c r="AL257" s="59"/>
      <c r="AM257" s="59"/>
      <c r="AN257" s="59"/>
      <c r="AO257" s="59"/>
      <c r="AP257" s="59"/>
      <c r="AQ257" s="59"/>
      <c r="AR257" s="59"/>
      <c r="AS257" s="59"/>
      <c r="AT257" s="59"/>
      <c r="AU257" s="59"/>
      <c r="AV257" s="59"/>
    </row>
    <row r="258" spans="2:48" s="60" customFormat="1" ht="15" customHeight="1">
      <c r="B258" s="59">
        <v>1</v>
      </c>
      <c r="C258" s="197"/>
      <c r="D258" s="198"/>
      <c r="E258" s="59"/>
      <c r="F258" s="59"/>
      <c r="G258" s="59"/>
      <c r="H258" s="59"/>
      <c r="I258" s="59">
        <f>SUM(C258:H258)</f>
        <v>0</v>
      </c>
      <c r="J258" s="131"/>
      <c r="K258" s="59">
        <v>1</v>
      </c>
      <c r="L258" s="59"/>
      <c r="M258" s="59"/>
      <c r="N258" s="59"/>
      <c r="O258" s="59"/>
      <c r="P258" s="59"/>
      <c r="Q258" s="59"/>
      <c r="R258" s="137">
        <f>IF(I258=0,0,(C258*L258+D258*M258+E258*N258+F258*O258+G258*P258+H258*Q258)/I258)</f>
        <v>0</v>
      </c>
      <c r="S258" s="59"/>
      <c r="T258" s="59"/>
      <c r="U258" s="59"/>
      <c r="V258" s="59"/>
      <c r="W258" s="59"/>
      <c r="X258" s="96"/>
      <c r="Y258" s="96"/>
      <c r="Z258" s="96"/>
      <c r="AA258" s="96"/>
      <c r="AB258" s="96"/>
      <c r="AC258" s="96"/>
      <c r="AD258" s="96"/>
      <c r="AE258" s="96"/>
      <c r="AF258" s="96"/>
      <c r="AG258" s="96"/>
      <c r="AH258" s="96"/>
      <c r="AI258" s="96"/>
      <c r="AJ258" s="96"/>
      <c r="AK258" s="96"/>
      <c r="AL258" s="59"/>
      <c r="AM258" s="59"/>
      <c r="AN258" s="59"/>
      <c r="AO258" s="59"/>
      <c r="AP258" s="59"/>
      <c r="AQ258" s="59"/>
      <c r="AR258" s="59"/>
      <c r="AS258" s="59"/>
      <c r="AT258" s="59"/>
      <c r="AU258" s="59"/>
      <c r="AV258" s="59"/>
    </row>
    <row r="259" spans="2:48" s="60" customFormat="1" ht="15" customHeight="1">
      <c r="B259" s="59">
        <v>2</v>
      </c>
      <c r="C259" s="197"/>
      <c r="D259" s="198"/>
      <c r="E259" s="59"/>
      <c r="F259" s="59"/>
      <c r="G259" s="59"/>
      <c r="H259" s="59"/>
      <c r="I259" s="59">
        <f>SUM(C259:H259)</f>
        <v>0</v>
      </c>
      <c r="J259" s="131"/>
      <c r="K259" s="59">
        <v>2</v>
      </c>
      <c r="L259" s="59"/>
      <c r="M259" s="59"/>
      <c r="N259" s="59"/>
      <c r="O259" s="59"/>
      <c r="P259" s="59"/>
      <c r="Q259" s="59"/>
      <c r="R259" s="137">
        <f t="shared" ref="R259:R276" si="67">IF(I259=0,0,(C259*L259+D259*M259+E259*N259+F259*O259+G259*P259+H259*Q259)/I259)</f>
        <v>0</v>
      </c>
      <c r="S259" s="59"/>
      <c r="T259" s="59"/>
      <c r="U259" s="59"/>
      <c r="V259" s="59"/>
      <c r="W259" s="59"/>
      <c r="X259" s="96"/>
      <c r="Y259" s="140"/>
      <c r="Z259" s="140"/>
      <c r="AA259" s="140"/>
      <c r="AB259" s="140"/>
      <c r="AC259" s="140"/>
      <c r="AD259" s="140"/>
      <c r="AE259" s="140"/>
      <c r="AF259" s="140"/>
      <c r="AG259" s="96"/>
      <c r="AH259" s="96"/>
      <c r="AI259" s="96"/>
      <c r="AJ259" s="96"/>
      <c r="AK259" s="96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  <c r="AV259" s="59"/>
    </row>
    <row r="260" spans="2:48" s="60" customFormat="1" ht="15" customHeight="1">
      <c r="B260" s="59">
        <v>3</v>
      </c>
      <c r="C260"/>
      <c r="D260" s="198"/>
      <c r="E260" s="59"/>
      <c r="F260" s="59"/>
      <c r="G260" s="59"/>
      <c r="H260" s="59"/>
      <c r="I260" s="59">
        <f t="shared" ref="I260:I275" si="68">SUM(C260:H260)</f>
        <v>0</v>
      </c>
      <c r="J260" s="131"/>
      <c r="K260" s="59">
        <v>3</v>
      </c>
      <c r="L260"/>
      <c r="M260" s="59"/>
      <c r="N260" s="59"/>
      <c r="O260" s="59"/>
      <c r="P260" s="59"/>
      <c r="Q260" s="59"/>
      <c r="R260" s="137">
        <f t="shared" si="67"/>
        <v>0</v>
      </c>
      <c r="S260" s="59"/>
      <c r="T260" s="59"/>
      <c r="U260" s="59"/>
      <c r="V260" s="59"/>
      <c r="W260" s="59"/>
      <c r="X260" s="96"/>
      <c r="Y260" s="140"/>
      <c r="Z260" s="140"/>
      <c r="AA260" s="140"/>
      <c r="AB260" s="140"/>
      <c r="AC260" s="140"/>
      <c r="AD260" s="140"/>
      <c r="AE260" s="140"/>
      <c r="AF260" s="140"/>
      <c r="AG260" s="96"/>
      <c r="AH260" s="96"/>
      <c r="AI260" s="96"/>
      <c r="AJ260" s="96"/>
      <c r="AK260" s="96"/>
      <c r="AL260" s="59"/>
      <c r="AM260" s="59"/>
      <c r="AN260" s="59"/>
      <c r="AO260" s="59"/>
      <c r="AP260" s="59"/>
      <c r="AQ260" s="59"/>
      <c r="AR260" s="59"/>
      <c r="AS260" s="59"/>
      <c r="AT260" s="59"/>
      <c r="AU260" s="59"/>
      <c r="AV260" s="59"/>
    </row>
    <row r="261" spans="2:48" s="60" customFormat="1" ht="15" customHeight="1">
      <c r="B261" s="59">
        <v>4</v>
      </c>
      <c r="C261"/>
      <c r="D261" s="204"/>
      <c r="E261" s="175"/>
      <c r="F261" s="175"/>
      <c r="G261" s="59"/>
      <c r="H261" s="59"/>
      <c r="I261" s="59">
        <f t="shared" si="68"/>
        <v>0</v>
      </c>
      <c r="J261" s="131"/>
      <c r="K261" s="59">
        <v>4</v>
      </c>
      <c r="L261"/>
      <c r="M261" s="216"/>
      <c r="N261" s="182"/>
      <c r="O261" s="183"/>
      <c r="P261" s="59"/>
      <c r="Q261" s="59"/>
      <c r="R261" s="137">
        <f t="shared" si="67"/>
        <v>0</v>
      </c>
      <c r="S261" s="59"/>
      <c r="T261" s="59"/>
      <c r="U261" s="59"/>
      <c r="V261" s="59"/>
      <c r="W261" s="59"/>
      <c r="X261" s="96"/>
      <c r="Y261" s="106"/>
      <c r="Z261" s="106"/>
      <c r="AA261" s="106"/>
      <c r="AB261" s="106"/>
      <c r="AC261" s="106"/>
      <c r="AD261" s="106"/>
      <c r="AE261" s="106"/>
      <c r="AF261" s="97"/>
      <c r="AG261" s="96"/>
      <c r="AH261" s="96"/>
      <c r="AI261" s="96"/>
      <c r="AJ261" s="96"/>
      <c r="AK261" s="96"/>
      <c r="AL261" s="59"/>
      <c r="AM261" s="59"/>
      <c r="AN261" s="59"/>
      <c r="AO261" s="59"/>
      <c r="AP261" s="59"/>
      <c r="AQ261" s="59"/>
      <c r="AR261" s="59"/>
      <c r="AS261" s="59"/>
      <c r="AT261" s="59"/>
      <c r="AU261" s="59"/>
      <c r="AV261" s="59"/>
    </row>
    <row r="262" spans="2:48" s="60" customFormat="1" ht="15" customHeight="1">
      <c r="B262" s="59">
        <v>5</v>
      </c>
      <c r="C262"/>
      <c r="D262" s="204"/>
      <c r="E262" s="175"/>
      <c r="F262" s="175"/>
      <c r="G262" s="59"/>
      <c r="H262" s="59"/>
      <c r="I262" s="59">
        <f t="shared" si="68"/>
        <v>0</v>
      </c>
      <c r="J262" s="131"/>
      <c r="K262" s="59">
        <v>5</v>
      </c>
      <c r="L262"/>
      <c r="M262" s="216"/>
      <c r="N262" s="182"/>
      <c r="O262" s="183"/>
      <c r="P262" s="59"/>
      <c r="Q262" s="59"/>
      <c r="R262" s="137">
        <f t="shared" si="67"/>
        <v>0</v>
      </c>
      <c r="S262" s="59"/>
      <c r="T262" s="59"/>
      <c r="U262" s="59"/>
      <c r="V262" s="59"/>
      <c r="W262" s="59"/>
      <c r="X262" s="96"/>
      <c r="Y262" s="106"/>
      <c r="Z262" s="106"/>
      <c r="AA262" s="106"/>
      <c r="AB262" s="106"/>
      <c r="AC262" s="106"/>
      <c r="AD262" s="106"/>
      <c r="AE262" s="106"/>
      <c r="AF262" s="97"/>
      <c r="AG262" s="96"/>
      <c r="AH262" s="96"/>
      <c r="AI262" s="96"/>
      <c r="AJ262" s="96"/>
      <c r="AK262" s="96"/>
      <c r="AL262" s="59"/>
      <c r="AM262" s="59"/>
      <c r="AN262" s="59"/>
      <c r="AO262" s="59"/>
      <c r="AP262" s="59"/>
      <c r="AQ262" s="59"/>
      <c r="AR262" s="59"/>
      <c r="AS262" s="59"/>
      <c r="AT262" s="59"/>
      <c r="AU262" s="59"/>
      <c r="AV262" s="59"/>
    </row>
    <row r="263" spans="2:48" s="60" customFormat="1" ht="15" customHeight="1">
      <c r="B263" s="59">
        <v>6</v>
      </c>
      <c r="C263"/>
      <c r="D263" s="204"/>
      <c r="E263" s="175"/>
      <c r="F263" s="175"/>
      <c r="G263" s="59"/>
      <c r="H263" s="59"/>
      <c r="I263" s="59">
        <f t="shared" si="68"/>
        <v>0</v>
      </c>
      <c r="J263" s="131"/>
      <c r="K263" s="59">
        <v>6</v>
      </c>
      <c r="L263"/>
      <c r="M263" s="216"/>
      <c r="N263" s="182"/>
      <c r="O263" s="183"/>
      <c r="P263" s="59"/>
      <c r="Q263" s="59"/>
      <c r="R263" s="137">
        <f t="shared" si="67"/>
        <v>0</v>
      </c>
      <c r="S263" s="59"/>
      <c r="T263" s="59"/>
      <c r="U263" s="59"/>
      <c r="V263" s="59"/>
      <c r="W263" s="59"/>
      <c r="X263" s="96"/>
      <c r="Y263" s="106"/>
      <c r="Z263" s="106"/>
      <c r="AA263" s="106"/>
      <c r="AB263" s="106"/>
      <c r="AC263" s="106"/>
      <c r="AD263" s="106"/>
      <c r="AE263" s="106"/>
      <c r="AF263" s="97"/>
      <c r="AG263" s="96"/>
      <c r="AH263" s="96"/>
      <c r="AI263" s="96"/>
      <c r="AJ263" s="96"/>
      <c r="AK263" s="96"/>
      <c r="AL263" s="59"/>
      <c r="AM263" s="59"/>
      <c r="AN263" s="59"/>
      <c r="AO263" s="59"/>
      <c r="AP263" s="59"/>
      <c r="AQ263" s="59"/>
      <c r="AR263" s="59"/>
      <c r="AS263" s="59"/>
      <c r="AT263" s="59"/>
      <c r="AU263" s="59"/>
      <c r="AV263" s="59"/>
    </row>
    <row r="264" spans="2:48" s="60" customFormat="1" ht="15" customHeight="1">
      <c r="B264" s="59">
        <v>7</v>
      </c>
      <c r="C264"/>
      <c r="D264" s="204"/>
      <c r="E264" s="175"/>
      <c r="F264" s="175"/>
      <c r="G264" s="59"/>
      <c r="H264" s="59"/>
      <c r="I264" s="59">
        <f t="shared" si="68"/>
        <v>0</v>
      </c>
      <c r="J264" s="131"/>
      <c r="K264" s="59">
        <v>7</v>
      </c>
      <c r="L264"/>
      <c r="M264" s="216"/>
      <c r="N264" s="182"/>
      <c r="O264" s="183"/>
      <c r="P264" s="59"/>
      <c r="Q264" s="59"/>
      <c r="R264" s="137">
        <f t="shared" si="67"/>
        <v>0</v>
      </c>
      <c r="S264" s="59"/>
      <c r="T264" s="59"/>
      <c r="U264" s="59"/>
      <c r="V264" s="59"/>
      <c r="W264" s="59"/>
      <c r="X264" s="96"/>
      <c r="Y264" s="106"/>
      <c r="Z264" s="106"/>
      <c r="AA264" s="106"/>
      <c r="AB264" s="106"/>
      <c r="AC264" s="106"/>
      <c r="AD264" s="106"/>
      <c r="AE264" s="106"/>
      <c r="AF264" s="97"/>
      <c r="AG264" s="96"/>
      <c r="AH264" s="96"/>
      <c r="AI264" s="96"/>
      <c r="AJ264" s="96"/>
      <c r="AK264" s="96"/>
      <c r="AL264" s="59"/>
      <c r="AM264" s="59"/>
      <c r="AN264" s="59"/>
      <c r="AO264" s="59"/>
      <c r="AP264" s="59"/>
      <c r="AQ264" s="59"/>
      <c r="AR264" s="59"/>
      <c r="AS264" s="59"/>
      <c r="AT264" s="59"/>
      <c r="AU264" s="59"/>
      <c r="AV264" s="59"/>
    </row>
    <row r="265" spans="2:48" s="60" customFormat="1" ht="15" customHeight="1">
      <c r="B265" s="59">
        <v>8</v>
      </c>
      <c r="C265"/>
      <c r="D265" s="204"/>
      <c r="E265" s="175"/>
      <c r="F265" s="175"/>
      <c r="G265" s="59"/>
      <c r="H265" s="59"/>
      <c r="I265" s="59">
        <f t="shared" si="68"/>
        <v>0</v>
      </c>
      <c r="J265" s="131"/>
      <c r="K265" s="59">
        <v>8</v>
      </c>
      <c r="L265"/>
      <c r="M265" s="216"/>
      <c r="N265" s="182"/>
      <c r="O265" s="183"/>
      <c r="P265" s="59"/>
      <c r="Q265" s="59"/>
      <c r="R265" s="137">
        <f t="shared" si="67"/>
        <v>0</v>
      </c>
      <c r="S265" s="59"/>
      <c r="T265" s="59"/>
      <c r="U265" s="59"/>
      <c r="V265" s="59"/>
      <c r="W265" s="59"/>
      <c r="X265" s="96"/>
      <c r="Y265" s="106"/>
      <c r="Z265" s="106"/>
      <c r="AA265" s="106"/>
      <c r="AB265" s="106"/>
      <c r="AC265" s="106"/>
      <c r="AD265" s="106"/>
      <c r="AE265" s="106"/>
      <c r="AF265" s="97"/>
      <c r="AG265" s="96"/>
      <c r="AH265" s="96"/>
      <c r="AI265" s="96"/>
      <c r="AJ265" s="96"/>
      <c r="AK265" s="96"/>
      <c r="AL265" s="59"/>
      <c r="AM265" s="59"/>
      <c r="AN265" s="59"/>
      <c r="AO265" s="59"/>
      <c r="AP265" s="59"/>
      <c r="AQ265" s="59"/>
      <c r="AR265" s="59"/>
      <c r="AS265" s="59"/>
      <c r="AT265" s="59"/>
      <c r="AU265" s="59"/>
      <c r="AV265" s="59"/>
    </row>
    <row r="266" spans="2:48" s="60" customFormat="1" ht="15" customHeight="1">
      <c r="B266" s="59">
        <v>9</v>
      </c>
      <c r="C266"/>
      <c r="D266" s="204"/>
      <c r="E266" s="175"/>
      <c r="F266" s="175"/>
      <c r="G266" s="59"/>
      <c r="H266" s="59"/>
      <c r="I266" s="59">
        <f t="shared" si="68"/>
        <v>0</v>
      </c>
      <c r="J266" s="131"/>
      <c r="K266" s="59">
        <v>9</v>
      </c>
      <c r="L266"/>
      <c r="M266" s="216"/>
      <c r="N266" s="182"/>
      <c r="O266" s="183"/>
      <c r="P266" s="59"/>
      <c r="Q266" s="59"/>
      <c r="R266" s="137">
        <f t="shared" si="67"/>
        <v>0</v>
      </c>
      <c r="S266" s="59"/>
      <c r="T266" s="59"/>
      <c r="U266" s="59"/>
      <c r="V266" s="59"/>
      <c r="W266" s="59"/>
      <c r="X266" s="96"/>
      <c r="Y266" s="106"/>
      <c r="Z266" s="106"/>
      <c r="AA266" s="106"/>
      <c r="AB266" s="106"/>
      <c r="AC266" s="106"/>
      <c r="AD266" s="106"/>
      <c r="AE266" s="106"/>
      <c r="AF266" s="97"/>
      <c r="AG266" s="96"/>
      <c r="AH266" s="96"/>
      <c r="AI266" s="96"/>
      <c r="AJ266" s="96"/>
      <c r="AK266" s="96"/>
      <c r="AL266" s="59"/>
      <c r="AM266" s="59"/>
      <c r="AN266" s="59"/>
      <c r="AO266" s="59"/>
      <c r="AP266" s="59"/>
      <c r="AQ266" s="59"/>
      <c r="AR266" s="59"/>
      <c r="AS266" s="59"/>
      <c r="AT266" s="59"/>
      <c r="AU266" s="59"/>
      <c r="AV266" s="59"/>
    </row>
    <row r="267" spans="2:48" s="60" customFormat="1" ht="15" customHeight="1">
      <c r="B267" s="59">
        <v>10</v>
      </c>
      <c r="C267"/>
      <c r="D267" s="204"/>
      <c r="E267" s="175"/>
      <c r="F267" s="175"/>
      <c r="G267" s="59"/>
      <c r="H267" s="59"/>
      <c r="I267" s="59">
        <f t="shared" si="68"/>
        <v>0</v>
      </c>
      <c r="J267" s="131"/>
      <c r="K267" s="59">
        <v>10</v>
      </c>
      <c r="L267"/>
      <c r="M267" s="216"/>
      <c r="N267" s="182"/>
      <c r="O267" s="183"/>
      <c r="P267" s="59"/>
      <c r="Q267" s="59"/>
      <c r="R267" s="137">
        <f t="shared" si="67"/>
        <v>0</v>
      </c>
      <c r="S267" s="59"/>
      <c r="T267" s="59"/>
      <c r="U267" s="59"/>
      <c r="V267" s="59"/>
      <c r="W267" s="59"/>
      <c r="X267" s="96"/>
      <c r="Y267" s="106"/>
      <c r="Z267" s="106"/>
      <c r="AA267" s="106"/>
      <c r="AB267" s="106"/>
      <c r="AC267" s="106"/>
      <c r="AD267" s="106"/>
      <c r="AE267" s="106"/>
      <c r="AF267" s="97"/>
      <c r="AG267" s="96"/>
      <c r="AH267" s="96"/>
      <c r="AI267" s="96"/>
      <c r="AJ267" s="96"/>
      <c r="AK267" s="96"/>
      <c r="AL267" s="59"/>
      <c r="AM267" s="59"/>
      <c r="AN267" s="59"/>
      <c r="AO267" s="59"/>
      <c r="AP267" s="59"/>
      <c r="AQ267" s="59"/>
      <c r="AR267" s="59"/>
      <c r="AS267" s="59"/>
      <c r="AT267" s="59"/>
      <c r="AU267" s="59"/>
      <c r="AV267" s="59"/>
    </row>
    <row r="268" spans="2:48" s="60" customFormat="1" ht="15" customHeight="1">
      <c r="B268" s="59">
        <v>11</v>
      </c>
      <c r="C268"/>
      <c r="D268" s="204"/>
      <c r="E268" s="175"/>
      <c r="F268" s="175"/>
      <c r="G268" s="59"/>
      <c r="H268" s="59"/>
      <c r="I268" s="59">
        <f t="shared" si="68"/>
        <v>0</v>
      </c>
      <c r="J268" s="131"/>
      <c r="K268" s="59">
        <v>11</v>
      </c>
      <c r="L268"/>
      <c r="M268" s="216"/>
      <c r="N268" s="182"/>
      <c r="O268" s="183"/>
      <c r="P268" s="59"/>
      <c r="Q268" s="59"/>
      <c r="R268" s="137">
        <f t="shared" si="67"/>
        <v>0</v>
      </c>
      <c r="S268" s="59"/>
      <c r="T268" s="59"/>
      <c r="U268" s="59"/>
      <c r="V268" s="59"/>
      <c r="W268" s="59"/>
      <c r="X268" s="96"/>
      <c r="Y268" s="106"/>
      <c r="Z268" s="106"/>
      <c r="AA268" s="106"/>
      <c r="AB268" s="106"/>
      <c r="AC268" s="106"/>
      <c r="AD268" s="106"/>
      <c r="AE268" s="106"/>
      <c r="AF268" s="97"/>
      <c r="AG268" s="96"/>
      <c r="AH268" s="96"/>
      <c r="AI268" s="96"/>
      <c r="AJ268" s="96"/>
      <c r="AK268" s="96"/>
      <c r="AL268" s="59"/>
      <c r="AM268" s="59"/>
      <c r="AN268" s="59"/>
      <c r="AO268" s="59"/>
      <c r="AP268" s="59"/>
      <c r="AQ268" s="59"/>
      <c r="AR268" s="59"/>
      <c r="AS268" s="59"/>
      <c r="AT268" s="59"/>
      <c r="AU268" s="59"/>
      <c r="AV268" s="59"/>
    </row>
    <row r="269" spans="2:48" s="60" customFormat="1" ht="15" customHeight="1">
      <c r="B269" s="59">
        <v>12</v>
      </c>
      <c r="C269"/>
      <c r="D269" s="204"/>
      <c r="E269" s="175"/>
      <c r="F269" s="175"/>
      <c r="G269" s="59"/>
      <c r="H269" s="59"/>
      <c r="I269" s="59">
        <f t="shared" si="68"/>
        <v>0</v>
      </c>
      <c r="J269" s="131"/>
      <c r="K269" s="59">
        <v>12</v>
      </c>
      <c r="L269"/>
      <c r="N269" s="182"/>
      <c r="O269" s="183"/>
      <c r="P269" s="59"/>
      <c r="Q269" s="59"/>
      <c r="R269" s="137">
        <f t="shared" si="67"/>
        <v>0</v>
      </c>
      <c r="S269" s="59"/>
      <c r="T269" s="59"/>
      <c r="U269" s="59"/>
      <c r="V269" s="59"/>
      <c r="W269" s="59"/>
      <c r="X269" s="96"/>
      <c r="Y269" s="106"/>
      <c r="Z269" s="106"/>
      <c r="AA269" s="106"/>
      <c r="AB269" s="106"/>
      <c r="AC269" s="106"/>
      <c r="AD269" s="106"/>
      <c r="AE269" s="106"/>
      <c r="AF269" s="97"/>
      <c r="AG269" s="96"/>
      <c r="AH269" s="96"/>
      <c r="AI269" s="96"/>
      <c r="AJ269" s="96"/>
      <c r="AK269" s="96"/>
      <c r="AL269" s="59"/>
      <c r="AM269" s="59"/>
      <c r="AN269" s="59"/>
      <c r="AO269" s="59"/>
      <c r="AP269" s="59"/>
      <c r="AQ269" s="59"/>
      <c r="AR269" s="59"/>
      <c r="AS269" s="59"/>
      <c r="AT269" s="59"/>
      <c r="AU269" s="59"/>
      <c r="AV269" s="59"/>
    </row>
    <row r="270" spans="2:48" s="60" customFormat="1" ht="15" customHeight="1">
      <c r="B270" s="59">
        <v>13</v>
      </c>
      <c r="C270"/>
      <c r="D270" s="204"/>
      <c r="E270" s="175"/>
      <c r="F270" s="175"/>
      <c r="G270" s="59"/>
      <c r="H270" s="59"/>
      <c r="I270" s="59">
        <f t="shared" si="68"/>
        <v>0</v>
      </c>
      <c r="J270" s="131"/>
      <c r="K270" s="59">
        <v>13</v>
      </c>
      <c r="L270"/>
      <c r="M270" s="216"/>
      <c r="N270" s="182"/>
      <c r="O270" s="183"/>
      <c r="P270" s="59"/>
      <c r="Q270" s="59"/>
      <c r="R270" s="137">
        <f t="shared" si="67"/>
        <v>0</v>
      </c>
      <c r="S270" s="59"/>
      <c r="T270" s="59"/>
      <c r="U270" s="59"/>
      <c r="V270" s="59"/>
      <c r="W270" s="59"/>
      <c r="X270" s="96"/>
      <c r="Y270" s="106"/>
      <c r="Z270" s="106"/>
      <c r="AA270" s="106"/>
      <c r="AB270" s="106"/>
      <c r="AC270" s="106"/>
      <c r="AD270" s="106"/>
      <c r="AE270" s="106"/>
      <c r="AF270" s="97"/>
      <c r="AG270" s="96"/>
      <c r="AH270" s="96"/>
      <c r="AI270" s="96"/>
      <c r="AJ270" s="96"/>
      <c r="AK270" s="96"/>
      <c r="AL270" s="59"/>
      <c r="AM270" s="59"/>
      <c r="AN270" s="59"/>
      <c r="AO270" s="59"/>
      <c r="AP270" s="59"/>
      <c r="AQ270" s="59"/>
      <c r="AR270" s="59"/>
      <c r="AS270" s="59"/>
      <c r="AT270" s="59"/>
      <c r="AU270" s="59"/>
      <c r="AV270" s="59"/>
    </row>
    <row r="271" spans="2:48" s="60" customFormat="1" ht="15" customHeight="1">
      <c r="B271" s="59">
        <v>14</v>
      </c>
      <c r="C271"/>
      <c r="D271" s="204"/>
      <c r="E271" s="175"/>
      <c r="F271" s="175"/>
      <c r="G271" s="59"/>
      <c r="H271" s="59"/>
      <c r="I271" s="59">
        <f t="shared" si="68"/>
        <v>0</v>
      </c>
      <c r="J271" s="131"/>
      <c r="K271" s="59">
        <v>14</v>
      </c>
      <c r="L271"/>
      <c r="N271" s="182"/>
      <c r="O271" s="59"/>
      <c r="P271" s="59"/>
      <c r="Q271" s="59"/>
      <c r="R271" s="137">
        <f t="shared" si="67"/>
        <v>0</v>
      </c>
      <c r="S271" s="59"/>
      <c r="T271" s="59"/>
      <c r="U271" s="59"/>
      <c r="V271" s="59"/>
      <c r="W271" s="59"/>
      <c r="X271" s="96"/>
      <c r="Y271" s="106"/>
      <c r="Z271" s="106"/>
      <c r="AA271" s="106"/>
      <c r="AB271" s="106"/>
      <c r="AC271" s="106"/>
      <c r="AD271" s="106"/>
      <c r="AE271" s="106"/>
      <c r="AF271" s="97"/>
      <c r="AG271" s="96"/>
      <c r="AH271" s="96"/>
      <c r="AI271" s="96"/>
      <c r="AJ271" s="96"/>
      <c r="AK271" s="96"/>
      <c r="AL271" s="59"/>
      <c r="AM271" s="59"/>
      <c r="AN271" s="59"/>
      <c r="AO271" s="59"/>
      <c r="AP271" s="59"/>
      <c r="AQ271" s="59"/>
      <c r="AR271" s="59"/>
      <c r="AS271" s="59"/>
      <c r="AT271" s="59"/>
      <c r="AU271" s="59"/>
      <c r="AV271" s="59"/>
    </row>
    <row r="272" spans="2:48" s="60" customFormat="1" ht="15" customHeight="1">
      <c r="B272" s="59">
        <v>15</v>
      </c>
      <c r="C272"/>
      <c r="D272" s="204"/>
      <c r="E272" s="175"/>
      <c r="F272" s="175"/>
      <c r="G272" s="59"/>
      <c r="H272" s="59"/>
      <c r="I272" s="59">
        <f t="shared" si="68"/>
        <v>0</v>
      </c>
      <c r="J272" s="131"/>
      <c r="K272" s="59">
        <v>15</v>
      </c>
      <c r="L272" s="180"/>
      <c r="O272" s="59"/>
      <c r="P272" s="59"/>
      <c r="Q272" s="59"/>
      <c r="R272" s="137">
        <f t="shared" si="67"/>
        <v>0</v>
      </c>
      <c r="S272" s="59"/>
      <c r="T272" s="59"/>
      <c r="U272" s="59"/>
      <c r="V272" s="59"/>
      <c r="W272" s="59"/>
      <c r="X272" s="96"/>
      <c r="Y272" s="106"/>
      <c r="Z272" s="106"/>
      <c r="AA272" s="106"/>
      <c r="AB272" s="106"/>
      <c r="AC272" s="106"/>
      <c r="AD272" s="106"/>
      <c r="AE272" s="106"/>
      <c r="AF272" s="97"/>
      <c r="AG272" s="96"/>
      <c r="AH272" s="96"/>
      <c r="AI272" s="96"/>
      <c r="AJ272" s="96"/>
      <c r="AK272" s="96"/>
      <c r="AL272" s="59"/>
      <c r="AM272" s="59"/>
      <c r="AN272" s="59"/>
      <c r="AO272" s="59"/>
      <c r="AP272" s="59"/>
      <c r="AQ272" s="59"/>
      <c r="AR272" s="59"/>
      <c r="AS272" s="59"/>
      <c r="AT272" s="59"/>
      <c r="AU272" s="59"/>
      <c r="AV272" s="59"/>
    </row>
    <row r="273" spans="2:48" s="60" customFormat="1" ht="15" customHeight="1">
      <c r="B273" s="59">
        <v>16</v>
      </c>
      <c r="C273"/>
      <c r="D273" s="204"/>
      <c r="E273" s="175"/>
      <c r="F273" s="175"/>
      <c r="G273" s="59"/>
      <c r="H273" s="59"/>
      <c r="I273" s="59">
        <f t="shared" si="68"/>
        <v>0</v>
      </c>
      <c r="J273" s="131"/>
      <c r="K273" s="59">
        <v>16</v>
      </c>
      <c r="M273" s="181"/>
      <c r="N273" s="59"/>
      <c r="O273" s="59"/>
      <c r="P273" s="59"/>
      <c r="Q273" s="59"/>
      <c r="R273" s="137">
        <f t="shared" si="67"/>
        <v>0</v>
      </c>
      <c r="S273" s="59"/>
      <c r="T273" s="59"/>
      <c r="U273" s="59"/>
      <c r="V273" s="59"/>
      <c r="W273" s="59"/>
      <c r="X273" s="96"/>
      <c r="Y273" s="96"/>
      <c r="Z273" s="96"/>
      <c r="AA273" s="96"/>
      <c r="AB273" s="96"/>
      <c r="AC273" s="96"/>
      <c r="AD273" s="96"/>
      <c r="AE273" s="96"/>
      <c r="AF273" s="96"/>
      <c r="AG273" s="96"/>
      <c r="AH273" s="96"/>
      <c r="AI273" s="96"/>
      <c r="AJ273" s="96"/>
      <c r="AK273" s="96"/>
      <c r="AL273" s="59"/>
      <c r="AM273" s="59"/>
      <c r="AN273" s="59"/>
      <c r="AO273" s="59"/>
      <c r="AP273" s="59"/>
      <c r="AQ273" s="59"/>
      <c r="AR273" s="59"/>
      <c r="AS273" s="59"/>
      <c r="AT273" s="59"/>
      <c r="AU273" s="59"/>
      <c r="AV273" s="59"/>
    </row>
    <row r="274" spans="2:48" s="60" customFormat="1" ht="15" customHeight="1">
      <c r="B274" s="59">
        <v>17</v>
      </c>
      <c r="C274"/>
      <c r="D274" s="204"/>
      <c r="E274" s="175"/>
      <c r="F274" s="175"/>
      <c r="G274" s="59"/>
      <c r="H274" s="59"/>
      <c r="I274" s="59">
        <f t="shared" si="68"/>
        <v>0</v>
      </c>
      <c r="J274" s="131"/>
      <c r="K274" s="59">
        <v>17</v>
      </c>
      <c r="L274" s="59"/>
      <c r="M274" s="59"/>
      <c r="N274" s="182"/>
      <c r="O274" s="59"/>
      <c r="P274" s="59"/>
      <c r="Q274" s="59"/>
      <c r="R274" s="137">
        <f>IF(I274=0,0,(#REF!*L274+D274*M274+E274*N274+F274*O274+G274*P274+H274*Q274)/I274)</f>
        <v>0</v>
      </c>
      <c r="S274" s="59"/>
      <c r="T274" s="59"/>
      <c r="U274" s="59"/>
      <c r="V274" s="59"/>
      <c r="W274" s="59"/>
      <c r="X274" s="96"/>
      <c r="Y274" s="96"/>
      <c r="Z274" s="96"/>
      <c r="AA274" s="96"/>
      <c r="AB274" s="96"/>
      <c r="AC274" s="96"/>
      <c r="AD274" s="96"/>
      <c r="AE274" s="96"/>
      <c r="AF274" s="96"/>
      <c r="AG274" s="96"/>
      <c r="AH274" s="96"/>
      <c r="AI274" s="96"/>
      <c r="AJ274" s="96"/>
      <c r="AK274" s="96"/>
      <c r="AL274" s="59"/>
      <c r="AM274" s="59"/>
      <c r="AN274" s="59"/>
      <c r="AO274" s="59"/>
      <c r="AP274" s="59"/>
      <c r="AQ274" s="59"/>
      <c r="AR274" s="59"/>
      <c r="AS274" s="59"/>
      <c r="AT274" s="59"/>
      <c r="AU274" s="59"/>
      <c r="AV274" s="59"/>
    </row>
    <row r="275" spans="2:48" s="60" customFormat="1" ht="15" customHeight="1">
      <c r="B275" s="59">
        <v>18</v>
      </c>
      <c r="C275"/>
      <c r="D275" s="204"/>
      <c r="E275" s="175"/>
      <c r="F275" s="175"/>
      <c r="G275" s="59"/>
      <c r="H275" s="59"/>
      <c r="I275" s="59">
        <f t="shared" si="68"/>
        <v>0</v>
      </c>
      <c r="J275" s="131"/>
      <c r="K275" s="59">
        <v>18</v>
      </c>
      <c r="L275" s="59"/>
      <c r="M275" s="59"/>
      <c r="N275" s="59"/>
      <c r="O275" s="59"/>
      <c r="P275" s="59"/>
      <c r="Q275" s="59"/>
      <c r="R275" s="137">
        <f>IF(I275=0,0,(#REF!*L275+D275*M275+E275*N275+F275*O275+G275*P275+H275*Q275)/I275)</f>
        <v>0</v>
      </c>
      <c r="S275" s="59"/>
      <c r="T275" s="59"/>
      <c r="U275" s="59"/>
      <c r="V275" s="59"/>
      <c r="W275" s="59"/>
      <c r="X275" s="96"/>
      <c r="Y275" s="96"/>
      <c r="Z275" s="96"/>
      <c r="AA275" s="96"/>
      <c r="AB275" s="96"/>
      <c r="AC275" s="96"/>
      <c r="AD275" s="96"/>
      <c r="AE275" s="96"/>
      <c r="AF275" s="96"/>
      <c r="AG275" s="96"/>
      <c r="AH275" s="96"/>
      <c r="AI275" s="96"/>
      <c r="AJ275" s="96"/>
      <c r="AK275" s="96"/>
      <c r="AL275" s="59"/>
      <c r="AM275" s="59"/>
      <c r="AN275" s="59"/>
      <c r="AO275" s="59"/>
      <c r="AP275" s="59"/>
      <c r="AQ275" s="59"/>
      <c r="AR275" s="59"/>
      <c r="AS275" s="59"/>
      <c r="AT275" s="59"/>
      <c r="AU275" s="59"/>
      <c r="AV275" s="59"/>
    </row>
    <row r="276" spans="2:48" s="60" customFormat="1" ht="15" customHeight="1">
      <c r="B276" s="59">
        <v>19</v>
      </c>
      <c r="C276" s="204"/>
      <c r="D276" s="204"/>
      <c r="E276" s="62"/>
      <c r="F276" s="62"/>
      <c r="G276" s="62"/>
      <c r="H276" s="62"/>
      <c r="I276" s="62"/>
      <c r="J276" s="136"/>
      <c r="K276" s="59">
        <v>19</v>
      </c>
      <c r="L276" s="62"/>
      <c r="M276" s="62"/>
      <c r="N276" s="62"/>
      <c r="O276" s="62"/>
      <c r="P276" s="62"/>
      <c r="Q276" s="62"/>
      <c r="R276" s="137">
        <f t="shared" si="67"/>
        <v>0</v>
      </c>
      <c r="S276" s="59"/>
      <c r="T276" s="59"/>
      <c r="U276" s="59"/>
      <c r="V276" s="59"/>
      <c r="W276" s="59"/>
      <c r="X276" s="96"/>
      <c r="Y276" s="106"/>
      <c r="Z276" s="106"/>
      <c r="AA276" s="106"/>
      <c r="AB276" s="106"/>
      <c r="AC276" s="106"/>
      <c r="AD276" s="106"/>
      <c r="AE276" s="106"/>
      <c r="AF276" s="97"/>
      <c r="AG276" s="96"/>
      <c r="AH276" s="96"/>
      <c r="AI276" s="96"/>
      <c r="AJ276" s="96"/>
      <c r="AK276" s="96"/>
      <c r="AL276" s="59"/>
      <c r="AM276" s="59"/>
      <c r="AN276" s="59"/>
      <c r="AO276" s="59"/>
      <c r="AP276" s="59"/>
      <c r="AQ276" s="59"/>
      <c r="AR276" s="59"/>
      <c r="AS276" s="59"/>
      <c r="AT276" s="59"/>
      <c r="AU276" s="59"/>
      <c r="AV276" s="59"/>
    </row>
    <row r="277" spans="2:48" s="60" customFormat="1" ht="15" customHeight="1">
      <c r="B277" s="164" t="s">
        <v>7</v>
      </c>
      <c r="C277" s="165">
        <f>SUM(C258:C275)</f>
        <v>0</v>
      </c>
      <c r="D277" s="165">
        <f t="shared" ref="D277:I277" si="69">SUM(D258:D275)</f>
        <v>0</v>
      </c>
      <c r="E277" s="165">
        <f t="shared" si="69"/>
        <v>0</v>
      </c>
      <c r="F277" s="165">
        <f t="shared" si="69"/>
        <v>0</v>
      </c>
      <c r="G277" s="165">
        <f t="shared" si="69"/>
        <v>0</v>
      </c>
      <c r="H277" s="165">
        <f t="shared" si="69"/>
        <v>0</v>
      </c>
      <c r="I277" s="165">
        <f t="shared" si="69"/>
        <v>0</v>
      </c>
      <c r="J277" s="59"/>
      <c r="K277" s="164" t="s">
        <v>7</v>
      </c>
      <c r="L277" s="169" t="e">
        <f>(C258*L258+C259*L259+#REF!*L260+#REF!*L261+#REF!*L262+#REF!*L263+#REF!*L264+#REF!*L265+#REF!*L266+#REF!*L267+#REF!*L268+#REF!*L269+#REF!*L270+#REF!*L271+#REF!*L272+#REF!*L273+#REF!*L274+#REF!*L275)/C277</f>
        <v>#REF!</v>
      </c>
      <c r="M277" s="169" t="e">
        <f>(D258*M258+D259*M259+D260*M260+D261*M261+D262*M262+D263*M263+D264*M264+D265*M265+D266*M266+D267*M267+D268*M268+D269*M269+D270*M270+D271*M271+D272*M272+D273*M273+D274*M274+D275*M275)/D277</f>
        <v>#DIV/0!</v>
      </c>
      <c r="N277" s="169"/>
      <c r="O277" s="169"/>
      <c r="P277" s="169"/>
      <c r="Q277" s="169"/>
      <c r="R277" s="169" t="e">
        <f>(I258*R258+I259*R259+I260*R260+I261*R261+I262*R262+I263*R263+I264*R264+I265*R265+I266*R266+I267*R267+I268*R268+I269*R269+I270*R270+I271*R271+I272*R272+I273*R273+I274*R274+I275*R275)/I277</f>
        <v>#DIV/0!</v>
      </c>
      <c r="S277" s="59"/>
      <c r="T277" s="59"/>
      <c r="U277" s="59"/>
      <c r="V277" s="59"/>
      <c r="W277" s="59"/>
      <c r="X277" s="96"/>
      <c r="Y277" s="106"/>
      <c r="Z277" s="106"/>
      <c r="AA277" s="106"/>
      <c r="AB277" s="106"/>
      <c r="AC277" s="106"/>
      <c r="AD277" s="106"/>
      <c r="AE277" s="106"/>
      <c r="AF277" s="97"/>
      <c r="AG277" s="96"/>
      <c r="AH277" s="96"/>
      <c r="AI277" s="96"/>
      <c r="AJ277" s="96"/>
      <c r="AK277" s="96"/>
      <c r="AL277" s="59"/>
      <c r="AM277" s="59"/>
      <c r="AN277" s="59"/>
      <c r="AO277" s="59"/>
      <c r="AP277" s="59"/>
      <c r="AQ277" s="59"/>
      <c r="AR277" s="59"/>
      <c r="AS277" s="59"/>
      <c r="AT277" s="59"/>
      <c r="AU277" s="59"/>
      <c r="AV277" s="59"/>
    </row>
    <row r="278" spans="2:48" s="60" customFormat="1" ht="15" customHeight="1"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96"/>
      <c r="Y278" s="106"/>
      <c r="Z278" s="106"/>
      <c r="AA278" s="106"/>
      <c r="AB278" s="106"/>
      <c r="AC278" s="106"/>
      <c r="AD278" s="106"/>
      <c r="AE278" s="106"/>
      <c r="AF278" s="97"/>
      <c r="AG278" s="96"/>
      <c r="AH278" s="96"/>
      <c r="AI278" s="96"/>
      <c r="AJ278" s="96"/>
      <c r="AK278" s="96"/>
      <c r="AL278" s="59"/>
      <c r="AM278" s="59"/>
      <c r="AN278" s="59"/>
      <c r="AO278" s="59"/>
      <c r="AP278" s="59"/>
      <c r="AQ278" s="59"/>
      <c r="AR278" s="59"/>
      <c r="AS278" s="59"/>
      <c r="AT278" s="59"/>
      <c r="AU278" s="59"/>
      <c r="AV278" s="59"/>
    </row>
    <row r="279" spans="2:48" s="60" customFormat="1" ht="15" customHeight="1"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96"/>
      <c r="Y279" s="106"/>
      <c r="Z279" s="106"/>
      <c r="AA279" s="106"/>
      <c r="AB279" s="106"/>
      <c r="AC279" s="106"/>
      <c r="AD279" s="106"/>
      <c r="AE279" s="106"/>
      <c r="AF279" s="97"/>
      <c r="AG279" s="96"/>
      <c r="AH279" s="96"/>
      <c r="AI279" s="96"/>
      <c r="AJ279" s="96"/>
      <c r="AK279" s="96"/>
    </row>
    <row r="280" spans="2:48" s="60" customFormat="1" ht="15" customHeight="1"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108"/>
      <c r="T280" s="108"/>
      <c r="U280" s="59"/>
      <c r="V280" s="59"/>
      <c r="W280" s="59"/>
      <c r="X280" s="96"/>
      <c r="Y280" s="96"/>
      <c r="Z280" s="96"/>
      <c r="AA280" s="96"/>
      <c r="AB280" s="96"/>
      <c r="AC280" s="96"/>
      <c r="AD280" s="96"/>
      <c r="AE280" s="96"/>
      <c r="AF280" s="141"/>
      <c r="AG280" s="96"/>
      <c r="AH280" s="96"/>
      <c r="AI280" s="96"/>
      <c r="AJ280" s="96"/>
      <c r="AK280" s="96"/>
      <c r="AL280" s="59"/>
      <c r="AM280" s="59"/>
      <c r="AN280" s="59"/>
      <c r="AO280" s="59"/>
      <c r="AP280" s="59"/>
      <c r="AQ280" s="59"/>
      <c r="AR280" s="59"/>
      <c r="AS280" s="59"/>
      <c r="AT280" s="59"/>
      <c r="AU280" s="59"/>
      <c r="AV280" s="59"/>
    </row>
    <row r="281" spans="2:48" s="60" customFormat="1" ht="15" customHeight="1"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59"/>
      <c r="AM281" s="59"/>
      <c r="AN281" s="59"/>
      <c r="AO281" s="59"/>
      <c r="AP281" s="59"/>
      <c r="AQ281" s="59"/>
      <c r="AR281" s="59"/>
      <c r="AS281" s="59"/>
      <c r="AT281" s="59"/>
      <c r="AU281" s="59"/>
      <c r="AV281" s="59"/>
    </row>
    <row r="282" spans="2:48" s="60" customFormat="1" ht="15" customHeight="1"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107"/>
      <c r="S282" s="59"/>
      <c r="T282" s="59"/>
      <c r="U282" s="59"/>
      <c r="V282" s="59"/>
      <c r="W282" s="59"/>
      <c r="X282" s="96"/>
      <c r="Y282" s="96"/>
      <c r="Z282" s="96"/>
      <c r="AA282" s="96"/>
      <c r="AB282" s="96"/>
      <c r="AC282" s="96"/>
      <c r="AD282" s="96"/>
      <c r="AE282" s="96"/>
      <c r="AF282" s="96"/>
      <c r="AG282" s="96"/>
      <c r="AH282" s="96"/>
      <c r="AI282" s="96"/>
      <c r="AJ282" s="96"/>
      <c r="AK282" s="96"/>
      <c r="AL282" s="59"/>
      <c r="AM282" s="59"/>
      <c r="AN282" s="59"/>
      <c r="AO282" s="59"/>
      <c r="AP282" s="59"/>
      <c r="AQ282" s="59"/>
      <c r="AR282" s="59"/>
      <c r="AS282" s="59"/>
      <c r="AT282" s="59"/>
      <c r="AU282" s="59"/>
      <c r="AV282" s="59"/>
    </row>
    <row r="283" spans="2:48" s="60" customFormat="1" ht="15" customHeight="1"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137"/>
      <c r="S283" s="59"/>
      <c r="T283" s="59"/>
      <c r="U283" s="59"/>
      <c r="V283" s="59"/>
      <c r="W283" s="59"/>
      <c r="X283" s="96"/>
      <c r="Y283" s="140"/>
      <c r="Z283" s="140"/>
      <c r="AA283" s="140"/>
      <c r="AB283" s="140"/>
      <c r="AC283" s="140"/>
      <c r="AD283" s="140"/>
      <c r="AE283" s="140"/>
      <c r="AF283" s="140"/>
      <c r="AG283" s="96"/>
      <c r="AH283" s="96"/>
      <c r="AI283" s="96"/>
      <c r="AJ283" s="96"/>
      <c r="AK283" s="96"/>
      <c r="AL283" s="59"/>
      <c r="AM283" s="59"/>
      <c r="AN283" s="59"/>
      <c r="AO283" s="59"/>
      <c r="AP283" s="59"/>
      <c r="AQ283" s="59"/>
      <c r="AR283" s="59"/>
      <c r="AS283" s="59"/>
      <c r="AT283" s="59"/>
      <c r="AU283" s="59"/>
      <c r="AV283" s="59"/>
    </row>
    <row r="284" spans="2:48" s="60" customFormat="1" ht="15" customHeight="1"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137"/>
      <c r="S284" s="59"/>
      <c r="T284" s="59"/>
      <c r="U284" s="59"/>
      <c r="V284" s="59"/>
      <c r="W284" s="59"/>
      <c r="X284" s="96"/>
      <c r="Y284" s="140"/>
      <c r="Z284" s="140"/>
      <c r="AA284" s="140"/>
      <c r="AB284" s="140"/>
      <c r="AC284" s="140"/>
      <c r="AD284" s="140"/>
      <c r="AE284" s="140"/>
      <c r="AF284" s="96"/>
      <c r="AG284" s="96"/>
      <c r="AH284" s="96"/>
      <c r="AI284" s="96"/>
      <c r="AJ284" s="96"/>
      <c r="AK284" s="96"/>
      <c r="AL284" s="59"/>
      <c r="AM284" s="59"/>
      <c r="AN284" s="59"/>
      <c r="AO284" s="59"/>
      <c r="AP284" s="59"/>
      <c r="AQ284" s="59"/>
      <c r="AR284" s="59"/>
      <c r="AS284" s="59"/>
      <c r="AT284" s="59"/>
      <c r="AU284" s="59"/>
      <c r="AV284" s="59"/>
    </row>
    <row r="285" spans="2:48" s="60" customFormat="1" ht="15" customHeight="1"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137"/>
      <c r="S285" s="59"/>
      <c r="T285" s="59"/>
      <c r="U285" s="59"/>
      <c r="V285" s="59"/>
      <c r="W285" s="59"/>
      <c r="X285" s="96"/>
      <c r="Y285" s="96"/>
      <c r="Z285" s="96"/>
      <c r="AA285" s="96"/>
      <c r="AB285" s="96"/>
      <c r="AC285" s="96"/>
      <c r="AD285" s="96"/>
      <c r="AE285" s="96"/>
      <c r="AF285" s="96"/>
      <c r="AG285" s="96"/>
      <c r="AH285" s="96"/>
      <c r="AI285" s="96"/>
      <c r="AJ285" s="96"/>
      <c r="AK285" s="96"/>
      <c r="AL285" s="59"/>
      <c r="AM285" s="59"/>
      <c r="AN285" s="59"/>
      <c r="AO285" s="59"/>
      <c r="AP285" s="59"/>
      <c r="AQ285" s="59"/>
      <c r="AR285" s="59"/>
      <c r="AS285" s="59"/>
      <c r="AT285" s="59"/>
      <c r="AU285" s="59"/>
      <c r="AV285" s="59"/>
    </row>
    <row r="286" spans="2:48" s="60" customFormat="1" ht="15" customHeight="1"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137"/>
      <c r="S286" s="59"/>
      <c r="T286" s="59"/>
      <c r="U286" s="59"/>
      <c r="V286" s="59"/>
      <c r="W286" s="59"/>
      <c r="X286" s="97"/>
      <c r="Y286" s="106"/>
      <c r="Z286" s="106"/>
      <c r="AA286" s="106"/>
      <c r="AB286" s="106"/>
      <c r="AC286" s="106"/>
      <c r="AD286" s="106"/>
      <c r="AE286" s="106"/>
      <c r="AF286" s="97"/>
      <c r="AG286" s="96"/>
      <c r="AH286" s="96"/>
      <c r="AI286" s="96"/>
      <c r="AJ286" s="96"/>
      <c r="AK286" s="96"/>
      <c r="AL286" s="59"/>
      <c r="AM286" s="59"/>
      <c r="AN286" s="59"/>
      <c r="AO286" s="59"/>
      <c r="AP286" s="59"/>
      <c r="AQ286" s="59"/>
      <c r="AR286" s="59"/>
      <c r="AS286" s="59"/>
      <c r="AT286" s="59"/>
      <c r="AU286" s="59"/>
      <c r="AV286" s="59"/>
    </row>
    <row r="287" spans="2:48" s="60" customFormat="1" ht="15" customHeight="1"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137"/>
      <c r="S287" s="59"/>
      <c r="T287" s="59"/>
      <c r="U287" s="59"/>
      <c r="V287" s="59"/>
      <c r="W287" s="59"/>
      <c r="X287" s="97"/>
      <c r="Y287" s="106"/>
      <c r="Z287" s="106"/>
      <c r="AA287" s="106"/>
      <c r="AB287" s="106"/>
      <c r="AC287" s="106"/>
      <c r="AD287" s="106"/>
      <c r="AE287" s="106"/>
      <c r="AF287" s="97"/>
      <c r="AG287" s="96"/>
      <c r="AH287" s="96"/>
      <c r="AI287" s="96"/>
      <c r="AJ287" s="96"/>
      <c r="AK287" s="96"/>
      <c r="AL287" s="59"/>
      <c r="AM287" s="59"/>
      <c r="AN287" s="59"/>
      <c r="AO287" s="59"/>
      <c r="AP287" s="59"/>
      <c r="AQ287" s="59"/>
      <c r="AR287" s="59"/>
      <c r="AS287" s="59"/>
      <c r="AT287" s="59"/>
      <c r="AU287" s="59"/>
      <c r="AV287" s="59"/>
    </row>
    <row r="288" spans="2:48" s="60" customFormat="1" ht="15" customHeight="1"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137"/>
      <c r="S288" s="59"/>
      <c r="T288" s="59"/>
      <c r="U288" s="59"/>
      <c r="V288" s="59"/>
      <c r="W288" s="59"/>
      <c r="X288" s="97"/>
      <c r="Y288" s="106"/>
      <c r="Z288" s="106"/>
      <c r="AA288" s="106"/>
      <c r="AB288" s="106"/>
      <c r="AC288" s="106"/>
      <c r="AD288" s="106"/>
      <c r="AE288" s="106"/>
      <c r="AF288" s="97"/>
      <c r="AG288" s="96"/>
      <c r="AH288" s="96"/>
      <c r="AI288" s="96"/>
      <c r="AJ288" s="96"/>
      <c r="AK288" s="96"/>
      <c r="AL288" s="59"/>
      <c r="AM288" s="59"/>
      <c r="AN288" s="59"/>
      <c r="AO288" s="59"/>
      <c r="AP288" s="59"/>
      <c r="AQ288" s="59"/>
      <c r="AR288" s="59"/>
      <c r="AS288" s="59"/>
      <c r="AT288" s="59"/>
      <c r="AU288" s="59"/>
      <c r="AV288" s="59"/>
    </row>
    <row r="289" spans="2:48" s="60" customFormat="1" ht="15" customHeight="1"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137"/>
      <c r="S289" s="59"/>
      <c r="T289" s="59"/>
      <c r="U289" s="59"/>
      <c r="V289" s="59"/>
      <c r="W289" s="59"/>
      <c r="X289" s="97"/>
      <c r="Y289" s="106"/>
      <c r="Z289" s="106"/>
      <c r="AA289" s="106"/>
      <c r="AB289" s="106"/>
      <c r="AC289" s="106"/>
      <c r="AD289" s="106"/>
      <c r="AE289" s="106"/>
      <c r="AF289" s="97"/>
      <c r="AG289" s="96"/>
      <c r="AH289" s="96"/>
      <c r="AI289" s="96"/>
      <c r="AJ289" s="96"/>
      <c r="AK289" s="96"/>
      <c r="AL289" s="59"/>
      <c r="AM289" s="59"/>
      <c r="AN289" s="59"/>
      <c r="AO289" s="59"/>
      <c r="AP289" s="59"/>
      <c r="AQ289" s="59"/>
      <c r="AR289" s="59"/>
      <c r="AS289" s="59"/>
      <c r="AT289" s="59"/>
      <c r="AU289" s="59"/>
      <c r="AV289" s="59"/>
    </row>
    <row r="290" spans="2:48" s="60" customFormat="1" ht="15" customHeight="1"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137"/>
      <c r="S290" s="59"/>
      <c r="T290" s="59"/>
      <c r="U290" s="59"/>
      <c r="V290" s="59"/>
      <c r="W290" s="59"/>
      <c r="X290" s="97"/>
      <c r="Y290" s="106"/>
      <c r="Z290" s="106"/>
      <c r="AA290" s="106"/>
      <c r="AB290" s="106"/>
      <c r="AC290" s="106"/>
      <c r="AD290" s="106"/>
      <c r="AE290" s="106"/>
      <c r="AF290" s="97"/>
      <c r="AG290" s="96"/>
      <c r="AH290" s="96"/>
      <c r="AI290" s="96"/>
      <c r="AJ290" s="96"/>
      <c r="AK290" s="96"/>
      <c r="AL290" s="59"/>
      <c r="AM290" s="59"/>
      <c r="AN290" s="59"/>
      <c r="AO290" s="59"/>
      <c r="AP290" s="59"/>
      <c r="AQ290" s="59"/>
      <c r="AR290" s="59"/>
      <c r="AS290" s="59"/>
      <c r="AT290" s="59"/>
      <c r="AU290" s="59"/>
      <c r="AV290" s="59"/>
    </row>
    <row r="291" spans="2:48" s="60" customFormat="1" ht="15" customHeight="1"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137"/>
      <c r="S291" s="59"/>
      <c r="T291" s="59"/>
      <c r="U291" s="59"/>
      <c r="V291" s="59"/>
      <c r="W291" s="59"/>
      <c r="X291" s="97"/>
      <c r="Y291" s="106"/>
      <c r="Z291" s="106"/>
      <c r="AA291" s="106"/>
      <c r="AB291" s="106"/>
      <c r="AC291" s="106"/>
      <c r="AD291" s="106"/>
      <c r="AE291" s="106"/>
      <c r="AF291" s="97"/>
      <c r="AG291" s="96"/>
      <c r="AH291" s="96"/>
      <c r="AI291" s="96"/>
      <c r="AJ291" s="96"/>
      <c r="AK291" s="96"/>
      <c r="AL291" s="59"/>
      <c r="AM291" s="59"/>
      <c r="AN291" s="59"/>
      <c r="AO291" s="59"/>
      <c r="AP291" s="59"/>
      <c r="AQ291" s="59"/>
      <c r="AR291" s="59"/>
      <c r="AS291" s="59"/>
      <c r="AT291" s="59"/>
      <c r="AU291" s="59"/>
      <c r="AV291" s="59"/>
    </row>
    <row r="292" spans="2:48" s="60" customFormat="1" ht="15" customHeight="1"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137"/>
      <c r="S292" s="59"/>
      <c r="T292" s="59"/>
      <c r="U292" s="59"/>
      <c r="V292" s="59"/>
      <c r="W292" s="59"/>
      <c r="X292" s="97"/>
      <c r="Y292" s="106"/>
      <c r="Z292" s="106"/>
      <c r="AA292" s="106"/>
      <c r="AB292" s="106"/>
      <c r="AC292" s="106"/>
      <c r="AD292" s="106"/>
      <c r="AE292" s="106"/>
      <c r="AF292" s="97"/>
      <c r="AG292" s="96"/>
      <c r="AH292" s="96"/>
      <c r="AI292" s="96"/>
      <c r="AJ292" s="96"/>
      <c r="AK292" s="96"/>
      <c r="AL292" s="59"/>
      <c r="AM292" s="59"/>
      <c r="AN292" s="59"/>
      <c r="AO292" s="59"/>
      <c r="AP292" s="59"/>
      <c r="AQ292" s="59"/>
      <c r="AR292" s="59"/>
      <c r="AS292" s="59"/>
      <c r="AT292" s="59"/>
      <c r="AU292" s="59"/>
      <c r="AV292" s="59"/>
    </row>
    <row r="293" spans="2:48" s="60" customFormat="1" ht="15" customHeight="1"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137"/>
      <c r="S293" s="59"/>
      <c r="T293" s="59"/>
      <c r="U293" s="59"/>
      <c r="V293" s="59"/>
      <c r="W293" s="59"/>
      <c r="X293" s="97"/>
      <c r="Y293" s="106"/>
      <c r="Z293" s="106"/>
      <c r="AA293" s="106"/>
      <c r="AB293" s="106"/>
      <c r="AC293" s="106"/>
      <c r="AD293" s="106"/>
      <c r="AE293" s="106"/>
      <c r="AF293" s="97"/>
      <c r="AG293" s="96"/>
      <c r="AH293" s="96"/>
      <c r="AI293" s="96"/>
      <c r="AJ293" s="96"/>
      <c r="AK293" s="96"/>
      <c r="AL293" s="59"/>
      <c r="AM293" s="59"/>
      <c r="AN293" s="59"/>
      <c r="AO293" s="59"/>
      <c r="AP293" s="59"/>
      <c r="AQ293" s="59"/>
      <c r="AR293" s="59"/>
      <c r="AS293" s="59"/>
      <c r="AT293" s="59"/>
      <c r="AU293" s="59"/>
      <c r="AV293" s="59"/>
    </row>
    <row r="294" spans="2:48" s="60" customFormat="1" ht="15" customHeight="1"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137"/>
      <c r="S294" s="59"/>
      <c r="T294" s="59"/>
      <c r="U294" s="59"/>
      <c r="V294" s="59"/>
      <c r="W294" s="59"/>
      <c r="X294" s="97"/>
      <c r="Y294" s="106"/>
      <c r="Z294" s="106"/>
      <c r="AA294" s="106"/>
      <c r="AB294" s="106"/>
      <c r="AC294" s="106"/>
      <c r="AD294" s="106"/>
      <c r="AE294" s="106"/>
      <c r="AF294" s="97"/>
      <c r="AG294" s="96"/>
      <c r="AH294" s="96"/>
      <c r="AI294" s="96"/>
      <c r="AJ294" s="96"/>
      <c r="AK294" s="96"/>
      <c r="AL294" s="59"/>
      <c r="AM294" s="59"/>
      <c r="AN294" s="59"/>
      <c r="AO294" s="59"/>
      <c r="AP294" s="59"/>
      <c r="AQ294" s="59"/>
      <c r="AR294" s="59"/>
      <c r="AS294" s="59"/>
      <c r="AT294" s="59"/>
      <c r="AU294" s="59"/>
      <c r="AV294" s="59"/>
    </row>
    <row r="295" spans="2:48" s="60" customFormat="1" ht="15" customHeight="1"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137"/>
      <c r="S295" s="59"/>
      <c r="T295" s="59"/>
      <c r="U295" s="59"/>
      <c r="V295" s="59"/>
      <c r="W295" s="59"/>
      <c r="X295" s="97"/>
      <c r="Y295" s="106"/>
      <c r="Z295" s="106"/>
      <c r="AA295" s="106"/>
      <c r="AB295" s="106"/>
      <c r="AC295" s="106"/>
      <c r="AD295" s="106"/>
      <c r="AE295" s="106"/>
      <c r="AF295" s="97"/>
      <c r="AG295" s="96"/>
      <c r="AH295" s="96"/>
      <c r="AI295" s="96"/>
      <c r="AJ295" s="96"/>
      <c r="AK295" s="96"/>
      <c r="AL295" s="59"/>
      <c r="AM295" s="59"/>
      <c r="AN295" s="59"/>
      <c r="AO295" s="59"/>
      <c r="AP295" s="59"/>
      <c r="AQ295" s="59"/>
      <c r="AR295" s="59"/>
      <c r="AS295" s="59"/>
      <c r="AT295" s="59"/>
      <c r="AU295" s="59"/>
      <c r="AV295" s="59"/>
    </row>
    <row r="296" spans="2:48" s="60" customFormat="1" ht="15" customHeight="1"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137"/>
      <c r="S296" s="59"/>
      <c r="T296" s="59"/>
      <c r="U296" s="59"/>
      <c r="V296" s="59"/>
      <c r="W296" s="59"/>
      <c r="X296" s="97"/>
      <c r="Y296" s="106"/>
      <c r="Z296" s="106"/>
      <c r="AA296" s="106"/>
      <c r="AB296" s="106"/>
      <c r="AC296" s="106"/>
      <c r="AD296" s="106"/>
      <c r="AE296" s="106"/>
      <c r="AF296" s="97"/>
      <c r="AG296" s="96"/>
      <c r="AH296" s="96"/>
      <c r="AI296" s="96"/>
      <c r="AJ296" s="96"/>
      <c r="AK296" s="96"/>
      <c r="AL296" s="59"/>
      <c r="AM296" s="59"/>
      <c r="AN296" s="59"/>
      <c r="AO296" s="59"/>
      <c r="AP296" s="59"/>
      <c r="AQ296" s="59"/>
      <c r="AR296" s="59"/>
      <c r="AS296" s="59"/>
      <c r="AT296" s="59"/>
      <c r="AU296" s="59"/>
      <c r="AV296" s="59"/>
    </row>
    <row r="297" spans="2:48" s="60" customFormat="1" ht="15" customHeight="1"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137"/>
      <c r="S297" s="59"/>
      <c r="T297" s="59"/>
      <c r="U297" s="59"/>
      <c r="V297" s="59"/>
      <c r="W297" s="59"/>
      <c r="X297" s="97"/>
      <c r="Y297" s="106"/>
      <c r="Z297" s="106"/>
      <c r="AA297" s="106"/>
      <c r="AB297" s="106"/>
      <c r="AC297" s="106"/>
      <c r="AD297" s="106"/>
      <c r="AE297" s="106"/>
      <c r="AF297" s="97"/>
      <c r="AG297" s="96"/>
      <c r="AH297" s="96"/>
      <c r="AI297" s="96"/>
      <c r="AJ297" s="96"/>
      <c r="AK297" s="96"/>
      <c r="AL297" s="59"/>
      <c r="AM297" s="59"/>
      <c r="AN297" s="59"/>
      <c r="AO297" s="59"/>
      <c r="AP297" s="59"/>
      <c r="AQ297" s="59"/>
      <c r="AR297" s="59"/>
      <c r="AS297" s="59"/>
      <c r="AT297" s="59"/>
      <c r="AU297" s="59"/>
      <c r="AV297" s="59"/>
    </row>
    <row r="298" spans="2:48" s="60" customFormat="1" ht="15" customHeight="1"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137"/>
      <c r="S298" s="59"/>
      <c r="T298" s="59"/>
      <c r="U298" s="59"/>
      <c r="V298" s="59"/>
      <c r="W298" s="59"/>
      <c r="X298" s="96"/>
      <c r="Y298" s="96"/>
      <c r="Z298" s="96"/>
      <c r="AA298" s="96"/>
      <c r="AB298" s="96"/>
      <c r="AC298" s="96"/>
      <c r="AD298" s="96"/>
      <c r="AE298" s="96"/>
      <c r="AF298" s="96"/>
      <c r="AG298" s="96"/>
      <c r="AH298" s="96"/>
      <c r="AI298" s="96"/>
      <c r="AJ298" s="96"/>
      <c r="AK298" s="96"/>
      <c r="AL298" s="59"/>
      <c r="AM298" s="59"/>
      <c r="AN298" s="59"/>
      <c r="AO298" s="59"/>
      <c r="AP298" s="59"/>
      <c r="AQ298" s="59"/>
      <c r="AR298" s="59"/>
      <c r="AS298" s="59"/>
      <c r="AT298" s="59"/>
      <c r="AU298" s="59"/>
      <c r="AV298" s="59"/>
    </row>
    <row r="299" spans="2:48" s="60" customFormat="1" ht="15" customHeight="1"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137"/>
      <c r="S299" s="59"/>
      <c r="T299" s="59"/>
      <c r="U299" s="59"/>
      <c r="V299" s="59"/>
      <c r="W299" s="59"/>
      <c r="X299" s="96"/>
      <c r="Y299" s="96"/>
      <c r="Z299" s="96"/>
      <c r="AA299" s="96"/>
      <c r="AB299" s="96"/>
      <c r="AC299" s="96"/>
      <c r="AD299" s="96"/>
      <c r="AE299" s="96"/>
      <c r="AF299" s="96"/>
      <c r="AG299" s="96"/>
      <c r="AH299" s="96"/>
      <c r="AI299" s="96"/>
      <c r="AJ299" s="96"/>
      <c r="AK299" s="96"/>
      <c r="AL299" s="59"/>
      <c r="AM299" s="59"/>
      <c r="AN299" s="59"/>
      <c r="AO299" s="59"/>
      <c r="AP299" s="59"/>
      <c r="AQ299" s="59"/>
      <c r="AR299" s="59"/>
      <c r="AS299" s="59"/>
      <c r="AT299" s="59"/>
      <c r="AU299" s="59"/>
      <c r="AV299" s="59"/>
    </row>
    <row r="300" spans="2:48" s="60" customFormat="1" ht="15" customHeight="1"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137"/>
      <c r="S300" s="59"/>
      <c r="T300" s="59"/>
      <c r="U300" s="59"/>
      <c r="V300" s="59"/>
      <c r="W300" s="59"/>
      <c r="X300" s="96"/>
      <c r="Y300" s="96"/>
      <c r="Z300" s="96"/>
      <c r="AA300" s="96"/>
      <c r="AB300" s="96"/>
      <c r="AC300" s="96"/>
      <c r="AD300" s="96"/>
      <c r="AE300" s="96"/>
      <c r="AF300" s="96"/>
      <c r="AG300" s="96"/>
      <c r="AH300" s="96"/>
      <c r="AI300" s="96"/>
      <c r="AJ300" s="96"/>
      <c r="AK300" s="96"/>
      <c r="AL300" s="59"/>
      <c r="AM300" s="59"/>
      <c r="AN300" s="59"/>
      <c r="AO300" s="59"/>
      <c r="AP300" s="59"/>
      <c r="AQ300" s="59"/>
      <c r="AR300" s="59"/>
      <c r="AS300" s="59"/>
      <c r="AT300" s="59"/>
      <c r="AU300" s="59"/>
      <c r="AV300" s="59"/>
    </row>
    <row r="301" spans="2:48" s="60" customFormat="1" ht="15" customHeight="1"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97"/>
      <c r="Y301" s="106"/>
      <c r="Z301" s="106"/>
      <c r="AA301" s="106"/>
      <c r="AB301" s="106"/>
      <c r="AC301" s="106"/>
      <c r="AD301" s="106"/>
      <c r="AE301" s="106"/>
      <c r="AF301" s="97"/>
      <c r="AG301" s="96"/>
      <c r="AH301" s="96"/>
      <c r="AI301" s="96"/>
      <c r="AJ301" s="96"/>
      <c r="AK301" s="96"/>
      <c r="AL301" s="59"/>
      <c r="AM301" s="59"/>
      <c r="AN301" s="59"/>
      <c r="AO301" s="59"/>
      <c r="AP301" s="59"/>
      <c r="AQ301" s="59"/>
      <c r="AR301" s="59"/>
      <c r="AS301" s="59"/>
      <c r="AT301" s="59"/>
      <c r="AU301" s="59"/>
      <c r="AV301" s="59"/>
    </row>
    <row r="302" spans="2:48" s="60" customFormat="1" ht="15" customHeight="1">
      <c r="B302" s="59"/>
      <c r="C302" s="59"/>
      <c r="D302" s="59"/>
      <c r="E302" s="59"/>
      <c r="F302" s="59"/>
      <c r="G302" s="59"/>
      <c r="H302" s="59"/>
      <c r="I302" s="59"/>
      <c r="J302" s="59"/>
      <c r="K302" s="107"/>
      <c r="L302" s="107"/>
      <c r="M302" s="107"/>
      <c r="N302" s="107"/>
      <c r="O302" s="107"/>
      <c r="P302" s="107"/>
      <c r="Q302" s="107"/>
      <c r="R302" s="137"/>
      <c r="S302" s="59"/>
      <c r="T302" s="59"/>
      <c r="U302" s="59"/>
      <c r="V302" s="59"/>
      <c r="W302" s="59"/>
      <c r="X302" s="97"/>
      <c r="Y302" s="106"/>
      <c r="Z302" s="106"/>
      <c r="AA302" s="106"/>
      <c r="AB302" s="106"/>
      <c r="AC302" s="106"/>
      <c r="AD302" s="106"/>
      <c r="AE302" s="106"/>
      <c r="AF302" s="97"/>
      <c r="AG302" s="96"/>
      <c r="AH302" s="96"/>
      <c r="AI302" s="96"/>
      <c r="AJ302" s="96"/>
      <c r="AK302" s="96"/>
      <c r="AL302" s="59"/>
      <c r="AM302" s="59"/>
      <c r="AN302" s="59"/>
      <c r="AO302" s="59"/>
      <c r="AP302" s="59"/>
      <c r="AQ302" s="59"/>
      <c r="AR302" s="59"/>
      <c r="AS302" s="59"/>
      <c r="AT302" s="59"/>
      <c r="AU302" s="59"/>
      <c r="AV302" s="59"/>
    </row>
    <row r="303" spans="2:48" s="60" customFormat="1" ht="15" customHeight="1"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97"/>
      <c r="Y303" s="106"/>
      <c r="Z303" s="106"/>
      <c r="AA303" s="106"/>
      <c r="AB303" s="106"/>
      <c r="AC303" s="106"/>
      <c r="AD303" s="106"/>
      <c r="AE303" s="106"/>
      <c r="AF303" s="97"/>
      <c r="AG303" s="96"/>
      <c r="AH303" s="96"/>
      <c r="AI303" s="96"/>
      <c r="AJ303" s="96"/>
      <c r="AK303" s="96"/>
      <c r="AL303" s="59"/>
      <c r="AM303" s="59"/>
      <c r="AN303" s="59"/>
      <c r="AO303" s="59"/>
      <c r="AP303" s="59"/>
      <c r="AQ303" s="59"/>
      <c r="AR303" s="59"/>
      <c r="AS303" s="59"/>
      <c r="AT303" s="59"/>
      <c r="AU303" s="59"/>
      <c r="AV303" s="59"/>
    </row>
    <row r="304" spans="2:48" s="60" customFormat="1" ht="15" customHeight="1"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97"/>
      <c r="Y304" s="96"/>
      <c r="Z304" s="96"/>
      <c r="AA304" s="96"/>
      <c r="AB304" s="96"/>
      <c r="AC304" s="96"/>
      <c r="AD304" s="96"/>
      <c r="AE304" s="96"/>
      <c r="AF304" s="97"/>
      <c r="AG304" s="96"/>
      <c r="AH304" s="96"/>
      <c r="AI304" s="96"/>
      <c r="AJ304" s="96"/>
      <c r="AK304" s="96"/>
      <c r="AL304" s="59"/>
      <c r="AM304" s="59"/>
      <c r="AN304" s="59"/>
      <c r="AO304" s="59"/>
      <c r="AP304" s="59"/>
      <c r="AQ304" s="59"/>
      <c r="AR304" s="59"/>
      <c r="AS304" s="59"/>
      <c r="AT304" s="59"/>
      <c r="AU304" s="59"/>
      <c r="AV304" s="59"/>
    </row>
    <row r="305" spans="2:48" s="60" customFormat="1" ht="15" customHeight="1"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97"/>
      <c r="Y305" s="97"/>
      <c r="Z305" s="97"/>
      <c r="AA305" s="97"/>
      <c r="AB305" s="97"/>
      <c r="AC305" s="97"/>
      <c r="AD305" s="97"/>
      <c r="AE305" s="97"/>
      <c r="AF305" s="97"/>
      <c r="AG305" s="96"/>
      <c r="AH305" s="96"/>
      <c r="AI305" s="96"/>
      <c r="AJ305" s="96"/>
      <c r="AK305" s="96"/>
    </row>
    <row r="306" spans="2:48" s="60" customFormat="1" ht="15" customHeight="1"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108"/>
      <c r="T306" s="108"/>
      <c r="U306" s="59"/>
      <c r="V306" s="59"/>
      <c r="W306" s="59"/>
      <c r="X306" s="96"/>
      <c r="Y306" s="144"/>
      <c r="Z306" s="144"/>
      <c r="AA306" s="144"/>
      <c r="AB306" s="144"/>
      <c r="AC306" s="144"/>
      <c r="AD306" s="144"/>
      <c r="AE306" s="144"/>
      <c r="AF306" s="141"/>
      <c r="AG306" s="96"/>
      <c r="AH306" s="96"/>
      <c r="AI306" s="96"/>
      <c r="AJ306" s="96"/>
      <c r="AK306" s="96"/>
      <c r="AL306" s="59"/>
      <c r="AM306" s="59"/>
      <c r="AN306" s="59"/>
      <c r="AO306" s="59"/>
      <c r="AP306" s="59"/>
      <c r="AQ306" s="59"/>
      <c r="AR306" s="59"/>
      <c r="AS306" s="59"/>
      <c r="AT306" s="59"/>
      <c r="AU306" s="59"/>
      <c r="AV306" s="59"/>
    </row>
    <row r="307" spans="2:48" s="60" customFormat="1" ht="15" customHeight="1"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59"/>
      <c r="AM307" s="59"/>
      <c r="AN307" s="59"/>
      <c r="AO307" s="59"/>
      <c r="AP307" s="59"/>
      <c r="AQ307" s="59"/>
      <c r="AR307" s="59"/>
      <c r="AS307" s="59"/>
      <c r="AT307" s="59"/>
      <c r="AU307" s="59"/>
      <c r="AV307" s="59"/>
    </row>
    <row r="308" spans="2:48" s="60" customFormat="1" ht="15" customHeight="1"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107"/>
      <c r="S308" s="59"/>
      <c r="T308" s="59"/>
      <c r="U308" s="59"/>
      <c r="V308" s="59"/>
      <c r="W308" s="59"/>
      <c r="X308" s="96"/>
      <c r="Y308" s="96"/>
      <c r="Z308" s="96"/>
      <c r="AA308" s="96"/>
      <c r="AB308" s="96"/>
      <c r="AC308" s="96"/>
      <c r="AD308" s="96"/>
      <c r="AE308" s="96"/>
      <c r="AF308" s="96"/>
      <c r="AG308" s="96"/>
      <c r="AH308" s="96"/>
      <c r="AI308" s="96"/>
      <c r="AJ308" s="96"/>
      <c r="AK308" s="96"/>
      <c r="AL308" s="59"/>
      <c r="AM308" s="59"/>
      <c r="AN308" s="59"/>
      <c r="AO308" s="59"/>
      <c r="AP308" s="59"/>
      <c r="AQ308" s="59"/>
      <c r="AR308" s="59"/>
      <c r="AS308" s="59"/>
      <c r="AT308" s="59"/>
      <c r="AU308" s="59"/>
      <c r="AV308" s="59"/>
    </row>
    <row r="309" spans="2:48" s="60" customFormat="1" ht="15" customHeight="1"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137"/>
      <c r="S309" s="59"/>
      <c r="T309" s="59"/>
      <c r="U309" s="59"/>
      <c r="V309" s="59"/>
      <c r="W309" s="59"/>
      <c r="X309" s="96"/>
      <c r="Y309" s="96"/>
      <c r="Z309" s="96"/>
      <c r="AA309" s="96"/>
      <c r="AB309" s="96"/>
      <c r="AC309" s="96"/>
      <c r="AD309" s="96"/>
      <c r="AE309" s="96"/>
      <c r="AF309" s="96"/>
      <c r="AG309" s="96"/>
      <c r="AH309" s="96"/>
      <c r="AI309" s="96"/>
      <c r="AJ309" s="96"/>
      <c r="AK309" s="96"/>
      <c r="AL309" s="59"/>
      <c r="AM309" s="59"/>
      <c r="AN309" s="59"/>
      <c r="AO309" s="59"/>
      <c r="AP309" s="59"/>
      <c r="AQ309" s="59"/>
      <c r="AR309" s="59"/>
      <c r="AS309" s="59"/>
      <c r="AT309" s="59"/>
      <c r="AU309" s="59"/>
      <c r="AV309" s="59"/>
    </row>
    <row r="310" spans="2:48" s="60" customFormat="1" ht="15" customHeight="1"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137"/>
      <c r="S310" s="59"/>
      <c r="T310" s="59"/>
      <c r="U310" s="59"/>
      <c r="V310" s="59"/>
      <c r="W310" s="59"/>
      <c r="X310" s="96"/>
      <c r="Y310" s="96"/>
      <c r="Z310" s="96"/>
      <c r="AA310" s="96"/>
      <c r="AB310" s="96"/>
      <c r="AC310" s="96"/>
      <c r="AD310" s="96"/>
      <c r="AE310" s="96"/>
      <c r="AF310" s="96"/>
      <c r="AG310" s="96"/>
      <c r="AH310" s="96"/>
      <c r="AI310" s="96"/>
      <c r="AJ310" s="96"/>
      <c r="AK310" s="96"/>
      <c r="AL310" s="59"/>
      <c r="AM310" s="59"/>
      <c r="AN310" s="59"/>
      <c r="AO310" s="59"/>
      <c r="AP310" s="59"/>
      <c r="AQ310" s="59"/>
      <c r="AR310" s="59"/>
      <c r="AS310" s="59"/>
      <c r="AT310" s="59"/>
      <c r="AU310" s="59"/>
      <c r="AV310" s="59"/>
    </row>
    <row r="311" spans="2:48" s="60" customFormat="1" ht="15" customHeight="1"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137"/>
      <c r="S311" s="59"/>
      <c r="T311" s="59"/>
      <c r="U311" s="59"/>
      <c r="V311" s="59"/>
      <c r="W311" s="59"/>
      <c r="X311" s="96"/>
      <c r="Y311" s="96"/>
      <c r="Z311" s="96"/>
      <c r="AA311" s="96"/>
      <c r="AB311" s="96"/>
      <c r="AC311" s="96"/>
      <c r="AD311" s="96"/>
      <c r="AE311" s="96"/>
      <c r="AF311" s="96"/>
      <c r="AG311" s="96"/>
      <c r="AH311" s="96"/>
      <c r="AI311" s="96"/>
      <c r="AJ311" s="96"/>
      <c r="AK311" s="96"/>
      <c r="AL311" s="59"/>
      <c r="AM311" s="59"/>
      <c r="AN311" s="59"/>
      <c r="AO311" s="59"/>
      <c r="AP311" s="59"/>
      <c r="AQ311" s="59"/>
      <c r="AR311" s="59"/>
      <c r="AS311" s="59"/>
      <c r="AT311" s="59"/>
      <c r="AU311" s="59"/>
      <c r="AV311" s="59"/>
    </row>
    <row r="312" spans="2:48" s="60" customFormat="1" ht="15" customHeight="1"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137"/>
      <c r="S312" s="59"/>
      <c r="T312" s="59"/>
      <c r="U312" s="59"/>
      <c r="V312" s="59"/>
      <c r="W312" s="59"/>
      <c r="X312" s="96"/>
      <c r="Y312" s="96"/>
      <c r="Z312" s="96"/>
      <c r="AA312" s="96"/>
      <c r="AB312" s="96"/>
      <c r="AC312" s="96"/>
      <c r="AD312" s="96"/>
      <c r="AE312" s="96"/>
      <c r="AF312" s="96"/>
      <c r="AG312" s="96"/>
      <c r="AH312" s="96"/>
      <c r="AI312" s="96"/>
      <c r="AJ312" s="96"/>
      <c r="AK312" s="96"/>
      <c r="AL312" s="59"/>
      <c r="AM312" s="59"/>
      <c r="AN312" s="59"/>
      <c r="AO312" s="59"/>
      <c r="AP312" s="59"/>
      <c r="AQ312" s="59"/>
      <c r="AR312" s="59"/>
      <c r="AS312" s="59"/>
      <c r="AT312" s="59"/>
      <c r="AU312" s="59"/>
      <c r="AV312" s="59"/>
    </row>
    <row r="313" spans="2:48" s="60" customFormat="1" ht="15" customHeight="1"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137"/>
      <c r="S313" s="59"/>
      <c r="T313" s="59"/>
      <c r="U313" s="59"/>
      <c r="V313" s="59"/>
      <c r="W313" s="59"/>
      <c r="X313" s="96"/>
      <c r="Y313" s="96"/>
      <c r="Z313" s="96"/>
      <c r="AA313" s="96"/>
      <c r="AB313" s="96"/>
      <c r="AC313" s="96"/>
      <c r="AD313" s="96"/>
      <c r="AE313" s="96"/>
      <c r="AF313" s="96"/>
      <c r="AG313" s="96"/>
      <c r="AH313" s="96"/>
      <c r="AI313" s="96"/>
      <c r="AJ313" s="96"/>
      <c r="AK313" s="96"/>
      <c r="AL313" s="59"/>
      <c r="AM313" s="59"/>
      <c r="AN313" s="59"/>
      <c r="AO313" s="59"/>
      <c r="AP313" s="59"/>
      <c r="AQ313" s="59"/>
      <c r="AR313" s="59"/>
      <c r="AS313" s="59"/>
      <c r="AT313" s="59"/>
      <c r="AU313" s="59"/>
      <c r="AV313" s="59"/>
    </row>
    <row r="314" spans="2:48" s="60" customFormat="1" ht="15" customHeight="1"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137"/>
      <c r="S314" s="59"/>
      <c r="T314" s="59"/>
      <c r="U314" s="59"/>
      <c r="V314" s="59"/>
      <c r="W314" s="59"/>
      <c r="X314" s="96"/>
      <c r="Y314" s="96"/>
      <c r="Z314" s="96"/>
      <c r="AA314" s="96"/>
      <c r="AB314" s="96"/>
      <c r="AC314" s="96"/>
      <c r="AD314" s="96"/>
      <c r="AE314" s="96"/>
      <c r="AF314" s="96"/>
      <c r="AG314" s="96"/>
      <c r="AH314" s="96"/>
      <c r="AI314" s="96"/>
      <c r="AJ314" s="96"/>
      <c r="AK314" s="96"/>
      <c r="AL314" s="59"/>
      <c r="AM314" s="59"/>
      <c r="AN314" s="59"/>
      <c r="AO314" s="59"/>
      <c r="AP314" s="59"/>
      <c r="AQ314" s="59"/>
      <c r="AR314" s="59"/>
      <c r="AS314" s="59"/>
      <c r="AT314" s="59"/>
      <c r="AU314" s="59"/>
      <c r="AV314" s="59"/>
    </row>
    <row r="315" spans="2:48" s="60" customFormat="1" ht="15" customHeight="1"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137"/>
      <c r="S315" s="59"/>
      <c r="T315" s="59"/>
      <c r="U315" s="59"/>
      <c r="V315" s="59"/>
      <c r="W315" s="59"/>
      <c r="X315" s="96"/>
      <c r="Y315" s="96"/>
      <c r="Z315" s="96"/>
      <c r="AA315" s="96"/>
      <c r="AB315" s="96"/>
      <c r="AC315" s="96"/>
      <c r="AD315" s="96"/>
      <c r="AE315" s="96"/>
      <c r="AF315" s="96"/>
      <c r="AG315" s="96"/>
      <c r="AH315" s="96"/>
      <c r="AI315" s="96"/>
      <c r="AJ315" s="96"/>
      <c r="AK315" s="96"/>
      <c r="AL315" s="59"/>
      <c r="AM315" s="59"/>
      <c r="AN315" s="59"/>
      <c r="AO315" s="59"/>
      <c r="AP315" s="59"/>
      <c r="AQ315" s="59"/>
      <c r="AR315" s="59"/>
      <c r="AS315" s="59"/>
      <c r="AT315" s="59"/>
      <c r="AU315" s="59"/>
      <c r="AV315" s="59"/>
    </row>
    <row r="316" spans="2:48" s="60" customFormat="1" ht="15" customHeight="1"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137"/>
      <c r="S316" s="59"/>
      <c r="T316" s="59"/>
      <c r="U316" s="59"/>
      <c r="V316" s="59"/>
      <c r="W316" s="59"/>
      <c r="X316" s="96"/>
      <c r="Y316" s="96"/>
      <c r="Z316" s="96"/>
      <c r="AA316" s="96"/>
      <c r="AB316" s="96"/>
      <c r="AC316" s="96"/>
      <c r="AD316" s="96"/>
      <c r="AE316" s="96"/>
      <c r="AF316" s="96"/>
      <c r="AG316" s="96"/>
      <c r="AH316" s="96"/>
      <c r="AI316" s="96"/>
      <c r="AJ316" s="96"/>
      <c r="AK316" s="96"/>
      <c r="AL316" s="59"/>
      <c r="AM316" s="59"/>
      <c r="AN316" s="59"/>
      <c r="AO316" s="59"/>
      <c r="AP316" s="59"/>
      <c r="AQ316" s="59"/>
      <c r="AR316" s="59"/>
      <c r="AS316" s="59"/>
      <c r="AT316" s="59"/>
      <c r="AU316" s="59"/>
      <c r="AV316" s="59"/>
    </row>
    <row r="317" spans="2:48" s="60" customFormat="1" ht="15" customHeight="1"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137"/>
      <c r="S317" s="59"/>
      <c r="T317" s="59"/>
      <c r="U317" s="59"/>
      <c r="V317" s="59"/>
      <c r="W317" s="59"/>
      <c r="X317" s="96"/>
      <c r="Y317" s="96"/>
      <c r="Z317" s="96"/>
      <c r="AA317" s="96"/>
      <c r="AB317" s="96"/>
      <c r="AC317" s="96"/>
      <c r="AD317" s="96"/>
      <c r="AE317" s="96"/>
      <c r="AF317" s="96"/>
      <c r="AG317" s="96"/>
      <c r="AH317" s="96"/>
      <c r="AI317" s="96"/>
      <c r="AJ317" s="96"/>
      <c r="AK317" s="96"/>
      <c r="AL317" s="59"/>
      <c r="AM317" s="59"/>
      <c r="AN317" s="59"/>
      <c r="AO317" s="59"/>
      <c r="AP317" s="59"/>
      <c r="AQ317" s="59"/>
      <c r="AR317" s="59"/>
      <c r="AS317" s="59"/>
      <c r="AT317" s="59"/>
      <c r="AU317" s="59"/>
      <c r="AV317" s="59"/>
    </row>
    <row r="318" spans="2:48" s="60" customFormat="1" ht="15" customHeight="1"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137"/>
      <c r="S318" s="59"/>
      <c r="T318" s="59"/>
      <c r="U318" s="59"/>
      <c r="V318" s="59"/>
      <c r="W318" s="59"/>
      <c r="X318" s="96"/>
      <c r="Y318" s="96"/>
      <c r="Z318" s="96"/>
      <c r="AA318" s="96"/>
      <c r="AB318" s="96"/>
      <c r="AC318" s="96"/>
      <c r="AD318" s="96"/>
      <c r="AE318" s="96"/>
      <c r="AF318" s="96"/>
      <c r="AG318" s="96"/>
      <c r="AH318" s="96"/>
      <c r="AI318" s="96"/>
      <c r="AJ318" s="96"/>
      <c r="AK318" s="96"/>
      <c r="AL318" s="59"/>
      <c r="AM318" s="59"/>
      <c r="AN318" s="59"/>
      <c r="AO318" s="59"/>
      <c r="AP318" s="59"/>
      <c r="AQ318" s="59"/>
      <c r="AR318" s="59"/>
      <c r="AS318" s="59"/>
      <c r="AT318" s="59"/>
      <c r="AU318" s="59"/>
      <c r="AV318" s="59"/>
    </row>
    <row r="319" spans="2:48" s="60" customFormat="1" ht="15" customHeight="1"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137"/>
      <c r="S319" s="59"/>
      <c r="T319" s="59"/>
      <c r="U319" s="59"/>
      <c r="V319" s="59"/>
      <c r="W319" s="59"/>
      <c r="X319" s="96"/>
      <c r="Y319" s="96"/>
      <c r="Z319" s="96"/>
      <c r="AA319" s="96"/>
      <c r="AB319" s="96"/>
      <c r="AC319" s="96"/>
      <c r="AD319" s="96"/>
      <c r="AE319" s="96"/>
      <c r="AF319" s="96"/>
      <c r="AG319" s="96"/>
      <c r="AH319" s="96"/>
      <c r="AI319" s="96"/>
      <c r="AJ319" s="96"/>
      <c r="AK319" s="96"/>
      <c r="AL319" s="59"/>
      <c r="AM319" s="59"/>
      <c r="AN319" s="59"/>
      <c r="AO319" s="59"/>
      <c r="AP319" s="59"/>
      <c r="AQ319" s="59"/>
      <c r="AR319" s="59"/>
      <c r="AS319" s="59"/>
      <c r="AT319" s="59"/>
      <c r="AU319" s="59"/>
      <c r="AV319" s="59"/>
    </row>
    <row r="320" spans="2:48" s="60" customFormat="1" ht="15" customHeight="1"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137"/>
      <c r="S320" s="59"/>
      <c r="T320" s="59"/>
      <c r="U320" s="59"/>
      <c r="V320" s="59"/>
      <c r="W320" s="59"/>
      <c r="X320" s="96"/>
      <c r="Y320" s="96"/>
      <c r="Z320" s="96"/>
      <c r="AA320" s="96"/>
      <c r="AB320" s="96"/>
      <c r="AC320" s="96"/>
      <c r="AD320" s="96"/>
      <c r="AE320" s="96"/>
      <c r="AF320" s="96"/>
      <c r="AG320" s="96"/>
      <c r="AH320" s="96"/>
      <c r="AI320" s="96"/>
      <c r="AJ320" s="96"/>
      <c r="AK320" s="96"/>
      <c r="AL320" s="59"/>
      <c r="AM320" s="59"/>
      <c r="AN320" s="59"/>
      <c r="AO320" s="59"/>
      <c r="AP320" s="59"/>
      <c r="AQ320" s="59"/>
      <c r="AR320" s="59"/>
      <c r="AS320" s="59"/>
      <c r="AT320" s="59"/>
      <c r="AU320" s="59"/>
      <c r="AV320" s="59"/>
    </row>
    <row r="321" spans="2:48" s="60" customFormat="1" ht="15" customHeight="1"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137"/>
      <c r="S321" s="59"/>
      <c r="T321" s="59"/>
      <c r="U321" s="59"/>
      <c r="V321" s="59"/>
      <c r="W321" s="59"/>
      <c r="X321" s="96"/>
      <c r="Y321" s="96"/>
      <c r="Z321" s="96"/>
      <c r="AA321" s="96"/>
      <c r="AB321" s="96"/>
      <c r="AC321" s="96"/>
      <c r="AD321" s="96"/>
      <c r="AE321" s="96"/>
      <c r="AF321" s="96"/>
      <c r="AG321" s="96"/>
      <c r="AH321" s="96"/>
      <c r="AI321" s="96"/>
      <c r="AJ321" s="96"/>
      <c r="AK321" s="96"/>
      <c r="AL321" s="59"/>
      <c r="AM321" s="59"/>
      <c r="AN321" s="59"/>
      <c r="AO321" s="59"/>
      <c r="AP321" s="59"/>
      <c r="AQ321" s="59"/>
      <c r="AR321" s="59"/>
      <c r="AS321" s="59"/>
      <c r="AT321" s="59"/>
      <c r="AU321" s="59"/>
      <c r="AV321" s="59"/>
    </row>
    <row r="322" spans="2:48" s="60" customFormat="1" ht="15" customHeight="1"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137"/>
      <c r="S322" s="59"/>
      <c r="T322" s="59"/>
      <c r="U322" s="59"/>
      <c r="V322" s="59"/>
      <c r="W322" s="59"/>
      <c r="X322" s="96"/>
      <c r="Y322" s="96"/>
      <c r="Z322" s="96"/>
      <c r="AA322" s="96"/>
      <c r="AB322" s="96"/>
      <c r="AC322" s="96"/>
      <c r="AD322" s="96"/>
      <c r="AE322" s="96"/>
      <c r="AF322" s="96"/>
      <c r="AG322" s="96"/>
      <c r="AH322" s="96"/>
      <c r="AI322" s="96"/>
      <c r="AJ322" s="96"/>
      <c r="AK322" s="96"/>
      <c r="AL322" s="59"/>
      <c r="AM322" s="59"/>
      <c r="AN322" s="59"/>
      <c r="AO322" s="59"/>
      <c r="AP322" s="59"/>
      <c r="AQ322" s="59"/>
      <c r="AR322" s="59"/>
      <c r="AS322" s="59"/>
      <c r="AT322" s="59"/>
      <c r="AU322" s="59"/>
      <c r="AV322" s="59"/>
    </row>
    <row r="323" spans="2:48" s="60" customFormat="1" ht="15" customHeight="1"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137"/>
      <c r="S323" s="59"/>
      <c r="T323" s="59"/>
      <c r="U323" s="59"/>
      <c r="V323" s="59"/>
      <c r="W323" s="59"/>
      <c r="X323" s="96"/>
      <c r="Y323" s="96"/>
      <c r="Z323" s="96"/>
      <c r="AA323" s="96"/>
      <c r="AB323" s="96"/>
      <c r="AC323" s="96"/>
      <c r="AD323" s="96"/>
      <c r="AE323" s="96"/>
      <c r="AF323" s="96"/>
      <c r="AG323" s="96"/>
      <c r="AH323" s="96"/>
      <c r="AI323" s="96"/>
      <c r="AJ323" s="96"/>
      <c r="AK323" s="96"/>
      <c r="AL323" s="59"/>
      <c r="AM323" s="59"/>
      <c r="AN323" s="59"/>
      <c r="AO323" s="59"/>
      <c r="AP323" s="59"/>
      <c r="AQ323" s="59"/>
      <c r="AR323" s="59"/>
      <c r="AS323" s="59"/>
      <c r="AT323" s="59"/>
      <c r="AU323" s="59"/>
      <c r="AV323" s="59"/>
    </row>
    <row r="324" spans="2:48" s="60" customFormat="1" ht="15" customHeight="1"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137"/>
      <c r="S324" s="59"/>
      <c r="T324" s="59"/>
      <c r="U324" s="59"/>
      <c r="V324" s="59"/>
      <c r="W324" s="59"/>
      <c r="X324" s="96"/>
      <c r="Y324" s="96"/>
      <c r="Z324" s="96"/>
      <c r="AA324" s="96"/>
      <c r="AB324" s="96"/>
      <c r="AC324" s="96"/>
      <c r="AD324" s="96"/>
      <c r="AE324" s="96"/>
      <c r="AF324" s="96"/>
      <c r="AG324" s="96"/>
      <c r="AH324" s="96"/>
      <c r="AI324" s="96"/>
      <c r="AJ324" s="96"/>
      <c r="AK324" s="96"/>
      <c r="AL324" s="59"/>
      <c r="AM324" s="59"/>
      <c r="AN324" s="59"/>
      <c r="AO324" s="59"/>
      <c r="AP324" s="59"/>
      <c r="AQ324" s="59"/>
      <c r="AR324" s="59"/>
      <c r="AS324" s="59"/>
      <c r="AT324" s="59"/>
      <c r="AU324" s="59"/>
      <c r="AV324" s="59"/>
    </row>
    <row r="325" spans="2:48" s="60" customFormat="1" ht="15" customHeight="1"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137"/>
      <c r="S325" s="59"/>
      <c r="T325" s="59"/>
      <c r="U325" s="59"/>
      <c r="V325" s="59"/>
      <c r="W325" s="59"/>
      <c r="X325" s="96"/>
      <c r="Y325" s="96"/>
      <c r="Z325" s="96"/>
      <c r="AA325" s="96"/>
      <c r="AB325" s="96"/>
      <c r="AC325" s="96"/>
      <c r="AD325" s="96"/>
      <c r="AE325" s="96"/>
      <c r="AF325" s="96"/>
      <c r="AG325" s="96"/>
      <c r="AH325" s="96"/>
      <c r="AI325" s="96"/>
      <c r="AJ325" s="96"/>
      <c r="AK325" s="96"/>
    </row>
    <row r="326" spans="2:48" s="60" customFormat="1" ht="15" customHeight="1"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137"/>
      <c r="S326" s="59"/>
      <c r="T326" s="59"/>
      <c r="U326" s="59"/>
      <c r="V326" s="59"/>
      <c r="W326" s="59"/>
      <c r="X326" s="96"/>
      <c r="Y326" s="96"/>
      <c r="Z326" s="96"/>
      <c r="AA326" s="96"/>
      <c r="AB326" s="96"/>
      <c r="AC326" s="96"/>
      <c r="AD326" s="96"/>
      <c r="AE326" s="96"/>
      <c r="AF326" s="96"/>
      <c r="AG326" s="96"/>
      <c r="AH326" s="96"/>
      <c r="AI326" s="96"/>
      <c r="AJ326" s="96"/>
      <c r="AK326" s="96"/>
      <c r="AL326" s="59"/>
      <c r="AM326" s="59"/>
      <c r="AN326" s="59"/>
      <c r="AO326" s="59"/>
      <c r="AP326" s="59"/>
      <c r="AQ326" s="59"/>
      <c r="AR326" s="59"/>
      <c r="AS326" s="59"/>
      <c r="AT326" s="59"/>
      <c r="AU326" s="59"/>
      <c r="AV326" s="59"/>
    </row>
    <row r="327" spans="2:48" s="60" customFormat="1" ht="15" customHeight="1"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</row>
    <row r="328" spans="2:48" s="60" customFormat="1" ht="15" customHeight="1">
      <c r="B328" s="59"/>
      <c r="C328" s="59"/>
      <c r="D328" s="59"/>
      <c r="E328" s="59"/>
      <c r="F328" s="59"/>
      <c r="G328" s="59"/>
      <c r="H328" s="59"/>
      <c r="I328" s="59"/>
      <c r="J328" s="59"/>
      <c r="K328" s="107"/>
      <c r="L328" s="107"/>
      <c r="M328" s="107"/>
      <c r="N328" s="107"/>
      <c r="O328" s="107"/>
      <c r="P328" s="107"/>
      <c r="Q328" s="107"/>
      <c r="R328" s="137"/>
      <c r="S328" s="59"/>
      <c r="T328" s="59"/>
      <c r="U328" s="59"/>
      <c r="V328" s="59"/>
      <c r="W328" s="59"/>
      <c r="X328" s="96"/>
      <c r="Y328" s="96"/>
      <c r="Z328" s="96"/>
      <c r="AA328" s="96"/>
      <c r="AB328" s="96"/>
      <c r="AC328" s="96"/>
      <c r="AD328" s="96"/>
      <c r="AE328" s="96"/>
      <c r="AF328" s="96"/>
      <c r="AG328" s="96"/>
      <c r="AH328" s="96"/>
      <c r="AI328" s="96"/>
      <c r="AJ328" s="96"/>
      <c r="AK328" s="96"/>
    </row>
    <row r="329" spans="2:48" s="60" customFormat="1" ht="15" customHeight="1"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</row>
    <row r="330" spans="2:48" s="60" customFormat="1" ht="15" customHeight="1"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59"/>
      <c r="AM330" s="59"/>
      <c r="AN330" s="59"/>
      <c r="AO330" s="59"/>
      <c r="AP330" s="59"/>
      <c r="AQ330" s="59"/>
      <c r="AR330" s="59"/>
      <c r="AS330" s="59"/>
      <c r="AT330" s="59"/>
      <c r="AU330" s="59"/>
      <c r="AV330" s="59"/>
    </row>
    <row r="331" spans="2:48" s="60" customFormat="1" ht="15" customHeight="1"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</row>
    <row r="332" spans="2:48" s="60" customFormat="1" ht="15" customHeight="1"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108"/>
      <c r="T332" s="108"/>
      <c r="U332" s="59"/>
      <c r="V332" s="59"/>
      <c r="W332" s="59"/>
      <c r="X332" s="96"/>
      <c r="Y332" s="96"/>
      <c r="Z332" s="96"/>
      <c r="AA332" s="96"/>
      <c r="AB332" s="96"/>
      <c r="AC332" s="96"/>
      <c r="AD332" s="96"/>
      <c r="AE332" s="96"/>
      <c r="AF332" s="96"/>
      <c r="AG332" s="96"/>
      <c r="AH332" s="96"/>
      <c r="AI332" s="96"/>
      <c r="AJ332" s="96"/>
      <c r="AK332" s="96"/>
      <c r="AL332" s="59"/>
      <c r="AM332" s="59"/>
      <c r="AN332" s="59"/>
      <c r="AO332" s="59"/>
      <c r="AP332" s="59"/>
      <c r="AQ332" s="59"/>
      <c r="AR332" s="59"/>
      <c r="AS332" s="59"/>
      <c r="AT332" s="59"/>
      <c r="AU332" s="59"/>
      <c r="AV332" s="59"/>
    </row>
    <row r="333" spans="2:48" s="60" customFormat="1" ht="15" customHeight="1"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59"/>
      <c r="AM333" s="59"/>
      <c r="AN333" s="59"/>
      <c r="AO333" s="59"/>
      <c r="AP333" s="59"/>
      <c r="AQ333" s="59"/>
      <c r="AR333" s="59"/>
      <c r="AS333" s="59"/>
      <c r="AT333" s="59"/>
      <c r="AU333" s="59"/>
      <c r="AV333" s="59"/>
    </row>
    <row r="334" spans="2:48" s="60" customFormat="1" ht="15" customHeight="1"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107"/>
      <c r="S334" s="59"/>
      <c r="T334" s="59"/>
      <c r="U334" s="59"/>
      <c r="V334" s="59"/>
      <c r="W334" s="59"/>
      <c r="X334" s="96"/>
      <c r="Y334" s="96"/>
      <c r="Z334" s="96"/>
      <c r="AA334" s="96"/>
      <c r="AB334" s="96"/>
      <c r="AC334" s="96"/>
      <c r="AD334" s="96"/>
      <c r="AE334" s="96"/>
      <c r="AF334" s="96"/>
      <c r="AG334" s="96"/>
      <c r="AH334" s="96"/>
      <c r="AI334" s="96"/>
      <c r="AJ334" s="96"/>
      <c r="AK334" s="96"/>
      <c r="AL334" s="59"/>
      <c r="AM334" s="59"/>
      <c r="AN334" s="59"/>
      <c r="AO334" s="59"/>
      <c r="AP334" s="59"/>
      <c r="AQ334" s="59"/>
      <c r="AR334" s="59"/>
      <c r="AS334" s="59"/>
      <c r="AT334" s="59"/>
      <c r="AU334" s="59"/>
      <c r="AV334" s="59"/>
    </row>
    <row r="335" spans="2:48" s="60" customFormat="1" ht="15" customHeight="1"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137"/>
      <c r="S335" s="59"/>
      <c r="T335" s="59"/>
      <c r="U335" s="59"/>
      <c r="V335" s="59"/>
      <c r="W335" s="59"/>
      <c r="X335" s="96"/>
      <c r="Y335" s="96"/>
      <c r="Z335" s="96"/>
      <c r="AA335" s="96"/>
      <c r="AB335" s="96"/>
      <c r="AC335" s="96"/>
      <c r="AD335" s="96"/>
      <c r="AE335" s="96"/>
      <c r="AF335" s="96"/>
      <c r="AG335" s="96"/>
      <c r="AH335" s="96"/>
      <c r="AI335" s="96"/>
      <c r="AJ335" s="96"/>
      <c r="AK335" s="96"/>
      <c r="AL335" s="59"/>
      <c r="AM335" s="59"/>
      <c r="AN335" s="59"/>
      <c r="AO335" s="59"/>
      <c r="AP335" s="59"/>
      <c r="AQ335" s="59"/>
      <c r="AR335" s="59"/>
      <c r="AS335" s="59"/>
      <c r="AT335" s="59"/>
      <c r="AU335" s="59"/>
      <c r="AV335" s="59"/>
    </row>
    <row r="336" spans="2:48" s="60" customFormat="1" ht="15" customHeight="1"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137"/>
      <c r="S336" s="59"/>
      <c r="T336" s="59"/>
      <c r="U336" s="59"/>
      <c r="V336" s="59"/>
      <c r="W336" s="59"/>
      <c r="X336" s="96"/>
      <c r="Y336" s="96"/>
      <c r="Z336" s="96"/>
      <c r="AA336" s="96"/>
      <c r="AB336" s="96"/>
      <c r="AC336" s="96"/>
      <c r="AD336" s="96"/>
      <c r="AE336" s="96"/>
      <c r="AF336" s="96"/>
      <c r="AG336" s="96"/>
      <c r="AH336" s="96"/>
      <c r="AI336" s="96"/>
      <c r="AJ336" s="96"/>
      <c r="AK336" s="96"/>
      <c r="AL336" s="59"/>
      <c r="AM336" s="59"/>
      <c r="AN336" s="59"/>
      <c r="AO336" s="59"/>
      <c r="AP336" s="59"/>
      <c r="AQ336" s="59"/>
      <c r="AR336" s="59"/>
      <c r="AS336" s="59"/>
      <c r="AT336" s="59"/>
      <c r="AU336" s="59"/>
      <c r="AV336" s="59"/>
    </row>
    <row r="337" spans="2:48" s="60" customFormat="1" ht="15" customHeight="1"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137"/>
      <c r="S337" s="59"/>
      <c r="T337" s="59"/>
      <c r="U337" s="59"/>
      <c r="V337" s="59"/>
      <c r="W337" s="59"/>
      <c r="X337" s="96"/>
      <c r="Y337" s="96"/>
      <c r="Z337" s="96"/>
      <c r="AA337" s="96"/>
      <c r="AB337" s="96"/>
      <c r="AC337" s="96"/>
      <c r="AD337" s="96"/>
      <c r="AE337" s="96"/>
      <c r="AF337" s="96"/>
      <c r="AG337" s="96"/>
      <c r="AH337" s="96"/>
      <c r="AI337" s="96"/>
      <c r="AJ337" s="96"/>
      <c r="AK337" s="96"/>
      <c r="AL337" s="59"/>
      <c r="AM337" s="59"/>
      <c r="AN337" s="59"/>
      <c r="AO337" s="59"/>
      <c r="AP337" s="59"/>
      <c r="AQ337" s="59"/>
      <c r="AR337" s="59"/>
      <c r="AS337" s="59"/>
      <c r="AT337" s="59"/>
      <c r="AU337" s="59"/>
      <c r="AV337" s="59"/>
    </row>
    <row r="338" spans="2:48" s="60" customFormat="1" ht="15" customHeight="1"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137"/>
      <c r="S338" s="59"/>
      <c r="T338" s="59"/>
      <c r="U338" s="59"/>
      <c r="V338" s="59"/>
      <c r="W338" s="59"/>
      <c r="X338" s="96"/>
      <c r="Y338" s="96"/>
      <c r="Z338" s="96"/>
      <c r="AA338" s="96"/>
      <c r="AB338" s="96"/>
      <c r="AC338" s="96"/>
      <c r="AD338" s="96"/>
      <c r="AE338" s="96"/>
      <c r="AF338" s="96"/>
      <c r="AG338" s="96"/>
      <c r="AH338" s="96"/>
      <c r="AI338" s="96"/>
      <c r="AJ338" s="96"/>
      <c r="AK338" s="96"/>
      <c r="AL338" s="59"/>
      <c r="AM338" s="59"/>
      <c r="AN338" s="59"/>
      <c r="AO338" s="59"/>
      <c r="AP338" s="59"/>
      <c r="AQ338" s="59"/>
      <c r="AR338" s="59"/>
      <c r="AS338" s="59"/>
      <c r="AT338" s="59"/>
      <c r="AU338" s="59"/>
      <c r="AV338" s="59"/>
    </row>
    <row r="339" spans="2:48" s="60" customFormat="1" ht="15" customHeight="1"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137"/>
      <c r="S339" s="59"/>
      <c r="T339" s="59"/>
      <c r="U339" s="59"/>
      <c r="V339" s="59"/>
      <c r="W339" s="59"/>
      <c r="X339" s="96"/>
      <c r="Y339" s="96"/>
      <c r="Z339" s="96"/>
      <c r="AA339" s="96"/>
      <c r="AB339" s="96"/>
      <c r="AC339" s="96"/>
      <c r="AD339" s="96"/>
      <c r="AE339" s="96"/>
      <c r="AF339" s="96"/>
      <c r="AG339" s="96"/>
      <c r="AH339" s="96"/>
      <c r="AI339" s="96"/>
      <c r="AJ339" s="96"/>
      <c r="AK339" s="96"/>
      <c r="AL339" s="59"/>
      <c r="AM339" s="59"/>
      <c r="AN339" s="59"/>
      <c r="AO339" s="59"/>
      <c r="AP339" s="59"/>
      <c r="AQ339" s="59"/>
      <c r="AR339" s="59"/>
      <c r="AS339" s="59"/>
      <c r="AT339" s="59"/>
      <c r="AU339" s="59"/>
      <c r="AV339" s="59"/>
    </row>
    <row r="340" spans="2:48" s="60" customFormat="1" ht="15" customHeight="1"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137"/>
      <c r="S340" s="59"/>
      <c r="T340" s="59"/>
      <c r="U340" s="59"/>
      <c r="V340" s="59"/>
      <c r="W340" s="59"/>
      <c r="X340" s="96"/>
      <c r="Y340" s="96"/>
      <c r="Z340" s="96"/>
      <c r="AA340" s="96"/>
      <c r="AB340" s="96"/>
      <c r="AC340" s="96"/>
      <c r="AD340" s="96"/>
      <c r="AE340" s="96"/>
      <c r="AF340" s="96"/>
      <c r="AG340" s="96"/>
      <c r="AH340" s="96"/>
      <c r="AI340" s="96"/>
      <c r="AJ340" s="96"/>
      <c r="AK340" s="96"/>
      <c r="AL340" s="59"/>
      <c r="AM340" s="59"/>
      <c r="AN340" s="59"/>
      <c r="AO340" s="59"/>
      <c r="AP340" s="59"/>
      <c r="AQ340" s="59"/>
      <c r="AR340" s="59"/>
      <c r="AS340" s="59"/>
      <c r="AT340" s="59"/>
      <c r="AU340" s="59"/>
      <c r="AV340" s="59"/>
    </row>
    <row r="341" spans="2:48" s="60" customFormat="1" ht="15" customHeight="1"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137"/>
      <c r="S341" s="59"/>
      <c r="T341" s="59"/>
      <c r="U341" s="59"/>
      <c r="V341" s="59"/>
      <c r="W341" s="59"/>
      <c r="X341" s="96"/>
      <c r="Y341" s="96"/>
      <c r="Z341" s="96"/>
      <c r="AA341" s="96"/>
      <c r="AB341" s="96"/>
      <c r="AC341" s="96"/>
      <c r="AD341" s="96"/>
      <c r="AE341" s="96"/>
      <c r="AF341" s="96"/>
      <c r="AG341" s="96"/>
      <c r="AH341" s="96"/>
      <c r="AI341" s="96"/>
      <c r="AJ341" s="96"/>
      <c r="AK341" s="96"/>
      <c r="AL341" s="59"/>
      <c r="AM341" s="59"/>
      <c r="AN341" s="59"/>
      <c r="AO341" s="59"/>
      <c r="AP341" s="59"/>
      <c r="AQ341" s="59"/>
      <c r="AR341" s="59"/>
      <c r="AS341" s="59"/>
      <c r="AT341" s="59"/>
      <c r="AU341" s="59"/>
      <c r="AV341" s="59"/>
    </row>
    <row r="342" spans="2:48" s="60" customFormat="1" ht="15" customHeight="1"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137"/>
      <c r="S342" s="59"/>
      <c r="T342" s="59"/>
      <c r="U342" s="59"/>
      <c r="V342" s="59"/>
      <c r="W342" s="59"/>
      <c r="X342" s="96"/>
      <c r="Y342" s="96"/>
      <c r="Z342" s="96"/>
      <c r="AA342" s="96"/>
      <c r="AB342" s="96"/>
      <c r="AC342" s="96"/>
      <c r="AD342" s="96"/>
      <c r="AE342" s="96"/>
      <c r="AF342" s="96"/>
      <c r="AG342" s="96"/>
      <c r="AH342" s="96"/>
      <c r="AI342" s="96"/>
      <c r="AJ342" s="96"/>
      <c r="AK342" s="96"/>
      <c r="AL342" s="59"/>
      <c r="AM342" s="59"/>
      <c r="AN342" s="59"/>
      <c r="AO342" s="59"/>
      <c r="AP342" s="59"/>
      <c r="AQ342" s="59"/>
      <c r="AR342" s="59"/>
      <c r="AS342" s="59"/>
      <c r="AT342" s="59"/>
      <c r="AU342" s="59"/>
      <c r="AV342" s="59"/>
    </row>
    <row r="343" spans="2:48" s="60" customFormat="1" ht="15" customHeight="1"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137"/>
      <c r="S343" s="59"/>
      <c r="T343" s="59"/>
      <c r="U343" s="59"/>
      <c r="V343" s="59"/>
      <c r="W343" s="59"/>
      <c r="X343" s="96"/>
      <c r="Y343" s="96"/>
      <c r="Z343" s="96"/>
      <c r="AA343" s="96"/>
      <c r="AB343" s="96"/>
      <c r="AC343" s="96"/>
      <c r="AD343" s="96"/>
      <c r="AE343" s="96"/>
      <c r="AF343" s="96"/>
      <c r="AG343" s="96"/>
      <c r="AH343" s="96"/>
      <c r="AI343" s="96"/>
      <c r="AJ343" s="96"/>
      <c r="AK343" s="96"/>
      <c r="AL343" s="59"/>
      <c r="AM343" s="59"/>
      <c r="AN343" s="59"/>
      <c r="AO343" s="59"/>
      <c r="AP343" s="59"/>
      <c r="AQ343" s="59"/>
      <c r="AR343" s="59"/>
      <c r="AS343" s="59"/>
      <c r="AT343" s="59"/>
      <c r="AU343" s="59"/>
      <c r="AV343" s="59"/>
    </row>
    <row r="344" spans="2:48" s="60" customFormat="1" ht="15" customHeight="1"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137"/>
      <c r="S344" s="59"/>
      <c r="T344" s="59"/>
      <c r="U344" s="59"/>
      <c r="V344" s="59"/>
      <c r="W344" s="59"/>
      <c r="X344" s="96"/>
      <c r="Y344" s="96"/>
      <c r="Z344" s="96"/>
      <c r="AA344" s="96"/>
      <c r="AB344" s="96"/>
      <c r="AC344" s="96"/>
      <c r="AD344" s="96"/>
      <c r="AE344" s="96"/>
      <c r="AF344" s="96"/>
      <c r="AG344" s="96"/>
      <c r="AH344" s="96"/>
      <c r="AI344" s="96"/>
      <c r="AJ344" s="96"/>
      <c r="AK344" s="96"/>
      <c r="AL344" s="59"/>
      <c r="AM344" s="59"/>
      <c r="AN344" s="59"/>
      <c r="AO344" s="59"/>
      <c r="AP344" s="59"/>
      <c r="AQ344" s="59"/>
      <c r="AR344" s="59"/>
      <c r="AS344" s="59"/>
      <c r="AT344" s="59"/>
      <c r="AU344" s="59"/>
      <c r="AV344" s="59"/>
    </row>
    <row r="345" spans="2:48" s="60" customFormat="1" ht="15" customHeight="1"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137"/>
      <c r="S345" s="59"/>
      <c r="T345" s="59"/>
      <c r="U345" s="59"/>
      <c r="V345" s="59"/>
      <c r="W345" s="59"/>
      <c r="X345" s="96"/>
      <c r="Y345" s="96"/>
      <c r="Z345" s="96"/>
      <c r="AA345" s="96"/>
      <c r="AB345" s="96"/>
      <c r="AC345" s="96"/>
      <c r="AD345" s="96"/>
      <c r="AE345" s="96"/>
      <c r="AF345" s="96"/>
      <c r="AG345" s="96"/>
      <c r="AH345" s="96"/>
      <c r="AI345" s="96"/>
      <c r="AJ345" s="96"/>
      <c r="AK345" s="96"/>
      <c r="AL345" s="59"/>
      <c r="AM345" s="59"/>
      <c r="AN345" s="59"/>
      <c r="AO345" s="59"/>
      <c r="AP345" s="59"/>
      <c r="AQ345" s="59"/>
      <c r="AR345" s="59"/>
      <c r="AS345" s="59"/>
      <c r="AT345" s="59"/>
      <c r="AU345" s="59"/>
      <c r="AV345" s="59"/>
    </row>
    <row r="346" spans="2:48" s="60" customFormat="1" ht="15" customHeight="1"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137"/>
      <c r="S346" s="59"/>
      <c r="T346" s="59"/>
      <c r="U346" s="59"/>
      <c r="V346" s="59"/>
      <c r="W346" s="59"/>
      <c r="X346" s="96"/>
      <c r="Y346" s="96"/>
      <c r="Z346" s="96"/>
      <c r="AA346" s="96"/>
      <c r="AB346" s="96"/>
      <c r="AC346" s="96"/>
      <c r="AD346" s="96"/>
      <c r="AE346" s="96"/>
      <c r="AF346" s="96"/>
      <c r="AG346" s="96"/>
      <c r="AH346" s="96"/>
      <c r="AI346" s="96"/>
      <c r="AJ346" s="96"/>
      <c r="AK346" s="96"/>
      <c r="AL346" s="59"/>
      <c r="AM346" s="59"/>
      <c r="AN346" s="59"/>
      <c r="AO346" s="59"/>
      <c r="AP346" s="59"/>
      <c r="AQ346" s="59"/>
      <c r="AR346" s="59"/>
      <c r="AS346" s="59"/>
      <c r="AT346" s="59"/>
      <c r="AU346" s="59"/>
      <c r="AV346" s="59"/>
    </row>
    <row r="347" spans="2:48" s="60" customFormat="1" ht="15" customHeight="1"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137"/>
      <c r="S347" s="59"/>
      <c r="T347" s="59"/>
      <c r="U347" s="59"/>
      <c r="V347" s="59"/>
      <c r="W347" s="59"/>
      <c r="X347" s="96"/>
      <c r="Y347" s="96"/>
      <c r="Z347" s="96"/>
      <c r="AA347" s="96"/>
      <c r="AB347" s="96"/>
      <c r="AC347" s="96"/>
      <c r="AD347" s="96"/>
      <c r="AE347" s="96"/>
      <c r="AF347" s="96"/>
      <c r="AG347" s="96"/>
      <c r="AH347" s="96"/>
      <c r="AI347" s="96"/>
      <c r="AJ347" s="96"/>
      <c r="AK347" s="96"/>
      <c r="AL347" s="59"/>
      <c r="AM347" s="59"/>
      <c r="AN347" s="59"/>
      <c r="AO347" s="59"/>
      <c r="AP347" s="59"/>
      <c r="AQ347" s="59"/>
      <c r="AR347" s="59"/>
      <c r="AS347" s="59"/>
      <c r="AT347" s="59"/>
      <c r="AU347" s="59"/>
      <c r="AV347" s="59"/>
    </row>
    <row r="348" spans="2:48" s="60" customFormat="1" ht="15" customHeight="1"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137"/>
      <c r="S348" s="59"/>
      <c r="T348" s="59"/>
      <c r="U348" s="59"/>
      <c r="V348" s="59"/>
      <c r="W348" s="59"/>
      <c r="X348" s="96"/>
      <c r="Y348" s="96"/>
      <c r="Z348" s="96"/>
      <c r="AA348" s="96"/>
      <c r="AB348" s="96"/>
      <c r="AC348" s="96"/>
      <c r="AD348" s="96"/>
      <c r="AE348" s="96"/>
      <c r="AF348" s="96"/>
      <c r="AG348" s="96"/>
      <c r="AH348" s="96"/>
      <c r="AI348" s="96"/>
      <c r="AJ348" s="96"/>
      <c r="AK348" s="96"/>
      <c r="AL348" s="59"/>
      <c r="AM348" s="59"/>
      <c r="AN348" s="59"/>
      <c r="AO348" s="59"/>
      <c r="AP348" s="59"/>
      <c r="AQ348" s="59"/>
      <c r="AR348" s="59"/>
      <c r="AS348" s="59"/>
      <c r="AT348" s="59"/>
      <c r="AU348" s="59"/>
      <c r="AV348" s="59"/>
    </row>
    <row r="349" spans="2:48" s="60" customFormat="1" ht="15" customHeight="1"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137"/>
      <c r="S349" s="59"/>
      <c r="T349" s="59"/>
      <c r="U349" s="59"/>
      <c r="V349" s="59"/>
      <c r="W349" s="59"/>
      <c r="X349" s="96"/>
      <c r="Y349" s="96"/>
      <c r="Z349" s="96"/>
      <c r="AA349" s="96"/>
      <c r="AB349" s="96"/>
      <c r="AC349" s="96"/>
      <c r="AD349" s="96"/>
      <c r="AE349" s="96"/>
      <c r="AF349" s="96"/>
      <c r="AG349" s="96"/>
      <c r="AH349" s="96"/>
      <c r="AI349" s="96"/>
      <c r="AJ349" s="96"/>
      <c r="AK349" s="96"/>
      <c r="AL349" s="59"/>
      <c r="AM349" s="59"/>
      <c r="AN349" s="59"/>
      <c r="AO349" s="59"/>
      <c r="AP349" s="59"/>
      <c r="AQ349" s="59"/>
      <c r="AR349" s="59"/>
      <c r="AS349" s="59"/>
      <c r="AT349" s="59"/>
      <c r="AU349" s="59"/>
      <c r="AV349" s="59"/>
    </row>
    <row r="350" spans="2:48" s="60" customFormat="1" ht="15" customHeight="1"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137"/>
      <c r="S350" s="59"/>
      <c r="T350" s="59"/>
      <c r="U350" s="59"/>
      <c r="V350" s="59"/>
      <c r="W350" s="59"/>
      <c r="X350" s="96"/>
      <c r="Y350" s="96"/>
      <c r="Z350" s="96"/>
      <c r="AA350" s="96"/>
      <c r="AB350" s="96"/>
      <c r="AC350" s="96"/>
      <c r="AD350" s="96"/>
      <c r="AE350" s="96"/>
      <c r="AF350" s="96"/>
      <c r="AG350" s="96"/>
      <c r="AH350" s="96"/>
      <c r="AI350" s="96"/>
      <c r="AJ350" s="96"/>
      <c r="AK350" s="96"/>
      <c r="AL350" s="59"/>
      <c r="AM350" s="59"/>
      <c r="AN350" s="59"/>
      <c r="AO350" s="59"/>
      <c r="AP350" s="59"/>
      <c r="AQ350" s="59"/>
      <c r="AR350" s="59"/>
      <c r="AS350" s="59"/>
      <c r="AT350" s="59"/>
      <c r="AU350" s="59"/>
      <c r="AV350" s="59"/>
    </row>
    <row r="351" spans="2:48" s="60" customFormat="1" ht="15" customHeight="1"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137"/>
      <c r="S351" s="59"/>
      <c r="T351" s="59"/>
      <c r="U351" s="59"/>
      <c r="V351" s="59"/>
      <c r="W351" s="59"/>
      <c r="X351" s="96"/>
      <c r="Y351" s="96"/>
      <c r="Z351" s="96"/>
      <c r="AA351" s="96"/>
      <c r="AB351" s="96"/>
      <c r="AC351" s="96"/>
      <c r="AD351" s="96"/>
      <c r="AE351" s="96"/>
      <c r="AF351" s="96"/>
      <c r="AG351" s="96"/>
      <c r="AH351" s="96"/>
      <c r="AI351" s="96"/>
      <c r="AJ351" s="96"/>
      <c r="AK351" s="96"/>
    </row>
    <row r="352" spans="2:48" s="60" customFormat="1" ht="15" customHeight="1"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137"/>
      <c r="S352" s="59"/>
      <c r="T352" s="59"/>
      <c r="U352" s="59"/>
      <c r="V352" s="59"/>
      <c r="W352" s="59"/>
      <c r="X352" s="96"/>
      <c r="Y352" s="96"/>
      <c r="Z352" s="96"/>
      <c r="AA352" s="96"/>
      <c r="AB352" s="96"/>
      <c r="AC352" s="96"/>
      <c r="AD352" s="96"/>
      <c r="AE352" s="96"/>
      <c r="AF352" s="96"/>
      <c r="AG352" s="96"/>
      <c r="AH352" s="96"/>
      <c r="AI352" s="96"/>
      <c r="AJ352" s="96"/>
      <c r="AK352" s="96"/>
      <c r="AL352" s="59"/>
      <c r="AM352" s="59"/>
      <c r="AN352" s="59"/>
      <c r="AO352" s="59"/>
      <c r="AP352" s="59"/>
      <c r="AQ352" s="59"/>
      <c r="AR352" s="59"/>
      <c r="AS352" s="59"/>
      <c r="AT352" s="59"/>
      <c r="AU352" s="59"/>
      <c r="AV352" s="59"/>
    </row>
    <row r="353" spans="2:48" s="60" customFormat="1" ht="15" customHeight="1"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</row>
    <row r="354" spans="2:48" s="60" customFormat="1" ht="15" customHeight="1">
      <c r="B354" s="59"/>
      <c r="C354" s="59"/>
      <c r="D354" s="59"/>
      <c r="E354" s="59"/>
      <c r="F354" s="59"/>
      <c r="G354" s="59"/>
      <c r="H354" s="59"/>
      <c r="I354" s="59"/>
      <c r="J354" s="59"/>
      <c r="K354" s="107"/>
      <c r="L354" s="107"/>
      <c r="M354" s="107"/>
      <c r="N354" s="107"/>
      <c r="O354" s="107"/>
      <c r="P354" s="107"/>
      <c r="Q354" s="107"/>
      <c r="R354" s="137"/>
      <c r="S354" s="59"/>
      <c r="T354" s="59"/>
      <c r="U354" s="59"/>
      <c r="V354" s="59"/>
      <c r="W354" s="59"/>
      <c r="X354" s="96"/>
      <c r="Y354" s="96"/>
      <c r="Z354" s="96"/>
      <c r="AA354" s="96"/>
      <c r="AB354" s="96"/>
      <c r="AC354" s="96"/>
      <c r="AD354" s="96"/>
      <c r="AE354" s="96"/>
      <c r="AF354" s="96"/>
      <c r="AG354" s="96"/>
      <c r="AH354" s="96"/>
      <c r="AI354" s="96"/>
      <c r="AJ354" s="96"/>
      <c r="AK354" s="96"/>
    </row>
    <row r="355" spans="2:48" s="60" customFormat="1" ht="15" customHeight="1"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</row>
    <row r="356" spans="2:48" s="60" customFormat="1" ht="15" customHeight="1"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</row>
    <row r="357" spans="2:48" s="60" customFormat="1" ht="15" customHeight="1"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59"/>
      <c r="AM357" s="59"/>
      <c r="AN357" s="59"/>
      <c r="AO357" s="59"/>
      <c r="AP357" s="59"/>
      <c r="AQ357" s="59"/>
      <c r="AR357" s="59"/>
      <c r="AS357" s="59"/>
      <c r="AT357" s="59"/>
      <c r="AU357" s="59"/>
      <c r="AV357" s="59"/>
    </row>
    <row r="358" spans="2:48" s="60" customFormat="1" ht="15" customHeight="1"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</row>
    <row r="359" spans="2:48" s="60" customFormat="1" ht="15" customHeight="1"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108"/>
      <c r="T359" s="108"/>
      <c r="U359" s="59"/>
      <c r="V359" s="59"/>
      <c r="W359" s="59"/>
      <c r="X359" s="96"/>
      <c r="Y359" s="96"/>
      <c r="Z359" s="96"/>
      <c r="AA359" s="96"/>
      <c r="AB359" s="96"/>
      <c r="AC359" s="96"/>
      <c r="AD359" s="96"/>
      <c r="AE359" s="96"/>
      <c r="AF359" s="96"/>
      <c r="AG359" s="96"/>
      <c r="AH359" s="96"/>
      <c r="AI359" s="96"/>
      <c r="AJ359" s="96"/>
      <c r="AK359" s="96"/>
      <c r="AL359" s="59"/>
      <c r="AM359" s="59"/>
      <c r="AN359" s="59"/>
      <c r="AO359" s="59"/>
      <c r="AP359" s="59"/>
      <c r="AQ359" s="59"/>
      <c r="AR359" s="59"/>
      <c r="AS359" s="59"/>
      <c r="AT359" s="59"/>
      <c r="AU359" s="59"/>
      <c r="AV359" s="59"/>
    </row>
    <row r="360" spans="2:48" s="60" customFormat="1" ht="15" customHeight="1"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59"/>
      <c r="AM360" s="59"/>
      <c r="AN360" s="59"/>
      <c r="AO360" s="59"/>
      <c r="AP360" s="59"/>
      <c r="AQ360" s="59"/>
      <c r="AR360" s="59"/>
      <c r="AS360" s="59"/>
      <c r="AT360" s="59"/>
      <c r="AU360" s="59"/>
      <c r="AV360" s="59"/>
    </row>
    <row r="361" spans="2:48" s="60" customFormat="1" ht="15" customHeight="1"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107"/>
      <c r="S361" s="59"/>
      <c r="T361" s="59"/>
      <c r="U361" s="59"/>
      <c r="V361" s="59"/>
      <c r="W361" s="59"/>
      <c r="X361" s="96"/>
      <c r="Y361" s="96"/>
      <c r="Z361" s="96"/>
      <c r="AA361" s="96"/>
      <c r="AB361" s="96"/>
      <c r="AC361" s="96"/>
      <c r="AD361" s="96"/>
      <c r="AE361" s="96"/>
      <c r="AF361" s="96"/>
      <c r="AG361" s="96"/>
      <c r="AH361" s="96"/>
      <c r="AI361" s="96"/>
      <c r="AJ361" s="96"/>
      <c r="AK361" s="96"/>
      <c r="AL361" s="59"/>
      <c r="AM361" s="59"/>
      <c r="AN361" s="59"/>
      <c r="AO361" s="59"/>
      <c r="AP361" s="59"/>
      <c r="AQ361" s="59"/>
      <c r="AR361" s="59"/>
      <c r="AS361" s="59"/>
      <c r="AT361" s="59"/>
      <c r="AU361" s="59"/>
      <c r="AV361" s="59"/>
    </row>
    <row r="362" spans="2:48" s="60" customFormat="1" ht="15" customHeight="1"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137"/>
      <c r="S362" s="59"/>
      <c r="T362" s="59"/>
      <c r="U362" s="59"/>
      <c r="V362" s="59"/>
      <c r="W362" s="59"/>
      <c r="X362" s="96"/>
      <c r="Y362" s="96"/>
      <c r="Z362" s="96"/>
      <c r="AA362" s="96"/>
      <c r="AB362" s="96"/>
      <c r="AC362" s="96"/>
      <c r="AD362" s="96"/>
      <c r="AE362" s="96"/>
      <c r="AF362" s="96"/>
      <c r="AG362" s="96"/>
      <c r="AH362" s="96"/>
      <c r="AI362" s="96"/>
      <c r="AJ362" s="96"/>
      <c r="AK362" s="96"/>
      <c r="AL362" s="59"/>
      <c r="AM362" s="59"/>
      <c r="AN362" s="59"/>
      <c r="AO362" s="59"/>
      <c r="AP362" s="59"/>
      <c r="AQ362" s="59"/>
      <c r="AR362" s="59"/>
      <c r="AS362" s="59"/>
      <c r="AT362" s="59"/>
      <c r="AU362" s="59"/>
      <c r="AV362" s="59"/>
    </row>
    <row r="363" spans="2:48" s="60" customFormat="1" ht="15" customHeight="1"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137"/>
      <c r="S363" s="59"/>
      <c r="T363" s="59"/>
      <c r="U363" s="59"/>
      <c r="V363" s="59"/>
      <c r="W363" s="59"/>
      <c r="X363" s="96"/>
      <c r="Y363" s="96"/>
      <c r="Z363" s="96"/>
      <c r="AA363" s="96"/>
      <c r="AB363" s="96"/>
      <c r="AC363" s="96"/>
      <c r="AD363" s="96"/>
      <c r="AE363" s="96"/>
      <c r="AF363" s="96"/>
      <c r="AG363" s="96"/>
      <c r="AH363" s="96"/>
      <c r="AI363" s="96"/>
      <c r="AJ363" s="96"/>
      <c r="AK363" s="96"/>
      <c r="AL363" s="59"/>
      <c r="AM363" s="59"/>
      <c r="AN363" s="59"/>
      <c r="AO363" s="59"/>
      <c r="AP363" s="59"/>
      <c r="AQ363" s="59"/>
      <c r="AR363" s="59"/>
      <c r="AS363" s="59"/>
      <c r="AT363" s="59"/>
      <c r="AU363" s="59"/>
      <c r="AV363" s="59"/>
    </row>
    <row r="364" spans="2:48" s="60" customFormat="1" ht="15" customHeight="1"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137"/>
      <c r="S364" s="59"/>
      <c r="T364" s="59"/>
      <c r="U364" s="59"/>
      <c r="V364" s="59"/>
      <c r="W364" s="59"/>
      <c r="X364" s="96"/>
      <c r="Y364" s="96"/>
      <c r="Z364" s="96"/>
      <c r="AA364" s="96"/>
      <c r="AB364" s="96"/>
      <c r="AC364" s="96"/>
      <c r="AD364" s="96"/>
      <c r="AE364" s="96"/>
      <c r="AF364" s="96"/>
      <c r="AG364" s="96"/>
      <c r="AH364" s="96"/>
      <c r="AI364" s="96"/>
      <c r="AJ364" s="96"/>
      <c r="AK364" s="96"/>
      <c r="AL364" s="59"/>
      <c r="AM364" s="59"/>
      <c r="AN364" s="59"/>
      <c r="AO364" s="59"/>
      <c r="AP364" s="59"/>
      <c r="AQ364" s="59"/>
      <c r="AR364" s="59"/>
      <c r="AS364" s="59"/>
      <c r="AT364" s="59"/>
      <c r="AU364" s="59"/>
      <c r="AV364" s="59"/>
    </row>
    <row r="365" spans="2:48" s="60" customFormat="1" ht="15" customHeight="1"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137"/>
      <c r="S365" s="59"/>
      <c r="T365" s="59"/>
      <c r="U365" s="59"/>
      <c r="V365" s="59"/>
      <c r="W365" s="59"/>
      <c r="X365" s="96"/>
      <c r="Y365" s="96"/>
      <c r="Z365" s="96"/>
      <c r="AA365" s="96"/>
      <c r="AB365" s="96"/>
      <c r="AC365" s="96"/>
      <c r="AD365" s="96"/>
      <c r="AE365" s="96"/>
      <c r="AF365" s="96"/>
      <c r="AG365" s="96"/>
      <c r="AH365" s="96"/>
      <c r="AI365" s="96"/>
      <c r="AJ365" s="96"/>
      <c r="AK365" s="96"/>
      <c r="AL365" s="59"/>
      <c r="AM365" s="59"/>
      <c r="AN365" s="59"/>
      <c r="AO365" s="59"/>
      <c r="AP365" s="59"/>
      <c r="AQ365" s="59"/>
      <c r="AR365" s="59"/>
      <c r="AS365" s="59"/>
      <c r="AT365" s="59"/>
      <c r="AU365" s="59"/>
      <c r="AV365" s="59"/>
    </row>
    <row r="366" spans="2:48" s="60" customFormat="1" ht="15" customHeight="1"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137"/>
      <c r="S366" s="59"/>
      <c r="T366" s="59"/>
      <c r="U366" s="59"/>
      <c r="V366" s="59"/>
      <c r="W366" s="59"/>
      <c r="X366" s="96"/>
      <c r="Y366" s="96"/>
      <c r="Z366" s="96"/>
      <c r="AA366" s="96"/>
      <c r="AB366" s="96"/>
      <c r="AC366" s="96"/>
      <c r="AD366" s="96"/>
      <c r="AE366" s="96"/>
      <c r="AF366" s="96"/>
      <c r="AG366" s="96"/>
      <c r="AH366" s="96"/>
      <c r="AI366" s="96"/>
      <c r="AJ366" s="96"/>
      <c r="AK366" s="96"/>
      <c r="AL366" s="59"/>
      <c r="AM366" s="59"/>
      <c r="AN366" s="59"/>
      <c r="AO366" s="59"/>
      <c r="AP366" s="59"/>
      <c r="AQ366" s="59"/>
      <c r="AR366" s="59"/>
      <c r="AS366" s="59"/>
      <c r="AT366" s="59"/>
      <c r="AU366" s="59"/>
      <c r="AV366" s="59"/>
    </row>
    <row r="367" spans="2:48" s="60" customFormat="1" ht="15" customHeight="1"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137"/>
      <c r="S367" s="59"/>
      <c r="T367" s="59"/>
      <c r="U367" s="59"/>
      <c r="V367" s="59"/>
      <c r="W367" s="59"/>
      <c r="X367" s="96"/>
      <c r="Y367" s="96"/>
      <c r="Z367" s="96"/>
      <c r="AA367" s="96"/>
      <c r="AB367" s="96"/>
      <c r="AC367" s="96"/>
      <c r="AD367" s="96"/>
      <c r="AE367" s="96"/>
      <c r="AF367" s="96"/>
      <c r="AG367" s="96"/>
      <c r="AH367" s="96"/>
      <c r="AI367" s="96"/>
      <c r="AJ367" s="96"/>
      <c r="AK367" s="96"/>
      <c r="AL367" s="59"/>
      <c r="AM367" s="59"/>
      <c r="AN367" s="59"/>
      <c r="AO367" s="59"/>
      <c r="AP367" s="59"/>
      <c r="AQ367" s="59"/>
      <c r="AR367" s="59"/>
      <c r="AS367" s="59"/>
      <c r="AT367" s="59"/>
      <c r="AU367" s="59"/>
      <c r="AV367" s="59"/>
    </row>
    <row r="368" spans="2:48" s="60" customFormat="1" ht="15" customHeight="1"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137"/>
      <c r="S368" s="59"/>
      <c r="T368" s="59"/>
      <c r="U368" s="59"/>
      <c r="V368" s="59"/>
      <c r="W368" s="59"/>
      <c r="X368" s="96"/>
      <c r="Y368" s="96"/>
      <c r="Z368" s="96"/>
      <c r="AA368" s="96"/>
      <c r="AB368" s="96"/>
      <c r="AC368" s="96"/>
      <c r="AD368" s="96"/>
      <c r="AE368" s="96"/>
      <c r="AF368" s="96"/>
      <c r="AG368" s="96"/>
      <c r="AH368" s="96"/>
      <c r="AI368" s="96"/>
      <c r="AJ368" s="96"/>
      <c r="AK368" s="96"/>
      <c r="AL368" s="59"/>
      <c r="AM368" s="59"/>
      <c r="AN368" s="59"/>
      <c r="AO368" s="59"/>
      <c r="AP368" s="59"/>
      <c r="AQ368" s="59"/>
      <c r="AR368" s="59"/>
      <c r="AS368" s="59"/>
      <c r="AT368" s="59"/>
      <c r="AU368" s="59"/>
      <c r="AV368" s="59"/>
    </row>
    <row r="369" spans="2:48" s="60" customFormat="1" ht="15" customHeight="1"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137"/>
      <c r="S369" s="59"/>
      <c r="T369" s="59"/>
      <c r="U369" s="59"/>
      <c r="V369" s="59"/>
      <c r="W369" s="59"/>
      <c r="X369" s="96"/>
      <c r="Y369" s="96"/>
      <c r="Z369" s="96"/>
      <c r="AA369" s="96"/>
      <c r="AB369" s="96"/>
      <c r="AC369" s="96"/>
      <c r="AD369" s="96"/>
      <c r="AE369" s="96"/>
      <c r="AF369" s="96"/>
      <c r="AG369" s="96"/>
      <c r="AH369" s="96"/>
      <c r="AI369" s="96"/>
      <c r="AJ369" s="96"/>
      <c r="AK369" s="96"/>
      <c r="AL369" s="59"/>
      <c r="AM369" s="59"/>
      <c r="AN369" s="59"/>
      <c r="AO369" s="59"/>
      <c r="AP369" s="59"/>
      <c r="AQ369" s="59"/>
      <c r="AR369" s="59"/>
      <c r="AS369" s="59"/>
      <c r="AT369" s="59"/>
      <c r="AU369" s="59"/>
      <c r="AV369" s="59"/>
    </row>
    <row r="370" spans="2:48" s="60" customFormat="1" ht="15" customHeight="1"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137"/>
      <c r="S370" s="59"/>
      <c r="T370" s="59"/>
      <c r="U370" s="59"/>
      <c r="V370" s="59"/>
      <c r="W370" s="59"/>
      <c r="X370" s="96"/>
      <c r="Y370" s="96"/>
      <c r="Z370" s="96"/>
      <c r="AA370" s="96"/>
      <c r="AB370" s="96"/>
      <c r="AC370" s="96"/>
      <c r="AD370" s="96"/>
      <c r="AE370" s="96"/>
      <c r="AF370" s="96"/>
      <c r="AG370" s="96"/>
      <c r="AH370" s="96"/>
      <c r="AI370" s="96"/>
      <c r="AJ370" s="96"/>
      <c r="AK370" s="96"/>
      <c r="AL370" s="59"/>
      <c r="AM370" s="59"/>
      <c r="AN370" s="59"/>
      <c r="AO370" s="59"/>
      <c r="AP370" s="59"/>
      <c r="AQ370" s="59"/>
      <c r="AR370" s="59"/>
      <c r="AS370" s="59"/>
      <c r="AT370" s="59"/>
      <c r="AU370" s="59"/>
      <c r="AV370" s="59"/>
    </row>
    <row r="371" spans="2:48" s="60" customFormat="1" ht="15" customHeight="1"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137"/>
      <c r="S371" s="59"/>
      <c r="T371" s="59"/>
      <c r="U371" s="59"/>
      <c r="V371" s="59"/>
      <c r="W371" s="59"/>
      <c r="X371" s="96"/>
      <c r="Y371" s="96"/>
      <c r="Z371" s="96"/>
      <c r="AA371" s="96"/>
      <c r="AB371" s="96"/>
      <c r="AC371" s="96"/>
      <c r="AD371" s="96"/>
      <c r="AE371" s="96"/>
      <c r="AF371" s="96"/>
      <c r="AG371" s="96"/>
      <c r="AH371" s="96"/>
      <c r="AI371" s="96"/>
      <c r="AJ371" s="96"/>
      <c r="AK371" s="96"/>
      <c r="AL371" s="59"/>
      <c r="AM371" s="59"/>
      <c r="AN371" s="59"/>
      <c r="AO371" s="59"/>
      <c r="AP371" s="59"/>
      <c r="AQ371" s="59"/>
      <c r="AR371" s="59"/>
      <c r="AS371" s="59"/>
      <c r="AT371" s="59"/>
      <c r="AU371" s="59"/>
      <c r="AV371" s="59"/>
    </row>
    <row r="372" spans="2:48" s="60" customFormat="1" ht="15" customHeight="1"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137"/>
      <c r="S372" s="59"/>
      <c r="T372" s="59"/>
      <c r="U372" s="59"/>
      <c r="V372" s="59"/>
      <c r="W372" s="59"/>
      <c r="X372" s="96"/>
      <c r="Y372" s="96"/>
      <c r="Z372" s="96"/>
      <c r="AA372" s="96"/>
      <c r="AB372" s="96"/>
      <c r="AC372" s="96"/>
      <c r="AD372" s="96"/>
      <c r="AE372" s="96"/>
      <c r="AF372" s="96"/>
      <c r="AG372" s="96"/>
      <c r="AH372" s="96"/>
      <c r="AI372" s="96"/>
      <c r="AJ372" s="96"/>
      <c r="AK372" s="96"/>
      <c r="AL372" s="59"/>
      <c r="AM372" s="59"/>
      <c r="AN372" s="59"/>
      <c r="AO372" s="59"/>
      <c r="AP372" s="59"/>
      <c r="AQ372" s="59"/>
      <c r="AR372" s="59"/>
      <c r="AS372" s="59"/>
      <c r="AT372" s="59"/>
      <c r="AU372" s="59"/>
      <c r="AV372" s="59"/>
    </row>
    <row r="373" spans="2:48" s="60" customFormat="1" ht="15" customHeight="1"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137"/>
      <c r="S373" s="59"/>
      <c r="T373" s="59"/>
      <c r="U373" s="59"/>
      <c r="V373" s="59"/>
      <c r="W373" s="59"/>
      <c r="X373" s="96"/>
      <c r="Y373" s="96"/>
      <c r="Z373" s="96"/>
      <c r="AA373" s="96"/>
      <c r="AB373" s="96"/>
      <c r="AC373" s="96"/>
      <c r="AD373" s="96"/>
      <c r="AE373" s="96"/>
      <c r="AF373" s="96"/>
      <c r="AG373" s="96"/>
      <c r="AH373" s="96"/>
      <c r="AI373" s="96"/>
      <c r="AJ373" s="96"/>
      <c r="AK373" s="96"/>
      <c r="AL373" s="59"/>
      <c r="AM373" s="59"/>
      <c r="AN373" s="59"/>
      <c r="AO373" s="59"/>
      <c r="AP373" s="59"/>
      <c r="AQ373" s="59"/>
      <c r="AR373" s="59"/>
      <c r="AS373" s="59"/>
      <c r="AT373" s="59"/>
      <c r="AU373" s="59"/>
      <c r="AV373" s="59"/>
    </row>
    <row r="374" spans="2:48" s="60" customFormat="1" ht="15" customHeight="1"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137"/>
      <c r="S374" s="59"/>
      <c r="T374" s="59"/>
      <c r="U374" s="59"/>
      <c r="V374" s="59"/>
      <c r="W374" s="59"/>
      <c r="X374" s="96"/>
      <c r="Y374" s="96"/>
      <c r="Z374" s="96"/>
      <c r="AA374" s="96"/>
      <c r="AB374" s="96"/>
      <c r="AC374" s="96"/>
      <c r="AD374" s="96"/>
      <c r="AE374" s="96"/>
      <c r="AF374" s="96"/>
      <c r="AG374" s="96"/>
      <c r="AH374" s="96"/>
      <c r="AI374" s="96"/>
      <c r="AJ374" s="96"/>
      <c r="AK374" s="96"/>
      <c r="AL374" s="59"/>
      <c r="AM374" s="59"/>
      <c r="AN374" s="59"/>
      <c r="AO374" s="59"/>
      <c r="AP374" s="59"/>
      <c r="AQ374" s="59"/>
      <c r="AR374" s="59"/>
      <c r="AS374" s="59"/>
      <c r="AT374" s="59"/>
      <c r="AU374" s="59"/>
      <c r="AV374" s="59"/>
    </row>
    <row r="375" spans="2:48" s="60" customFormat="1" ht="15" customHeight="1"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137"/>
      <c r="S375" s="59"/>
      <c r="T375" s="59"/>
      <c r="U375" s="59"/>
      <c r="V375" s="59"/>
      <c r="W375" s="59"/>
      <c r="X375" s="96"/>
      <c r="Y375" s="96"/>
      <c r="Z375" s="96"/>
      <c r="AA375" s="96"/>
      <c r="AB375" s="96"/>
      <c r="AC375" s="96"/>
      <c r="AD375" s="96"/>
      <c r="AE375" s="96"/>
      <c r="AF375" s="96"/>
      <c r="AG375" s="96"/>
      <c r="AH375" s="96"/>
      <c r="AI375" s="96"/>
      <c r="AJ375" s="96"/>
      <c r="AK375" s="96"/>
      <c r="AL375" s="59"/>
      <c r="AM375" s="59"/>
      <c r="AN375" s="59"/>
      <c r="AO375" s="59"/>
      <c r="AP375" s="59"/>
      <c r="AQ375" s="59"/>
      <c r="AR375" s="59"/>
      <c r="AS375" s="59"/>
      <c r="AT375" s="59"/>
      <c r="AU375" s="59"/>
      <c r="AV375" s="59"/>
    </row>
    <row r="376" spans="2:48" s="60" customFormat="1" ht="15" customHeight="1"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137"/>
      <c r="S376" s="59"/>
      <c r="T376" s="59"/>
      <c r="U376" s="59"/>
      <c r="V376" s="59"/>
      <c r="W376" s="59"/>
      <c r="X376" s="96"/>
      <c r="Y376" s="96"/>
      <c r="Z376" s="96"/>
      <c r="AA376" s="96"/>
      <c r="AB376" s="96"/>
      <c r="AC376" s="96"/>
      <c r="AD376" s="96"/>
      <c r="AE376" s="96"/>
      <c r="AF376" s="96"/>
      <c r="AG376" s="96"/>
      <c r="AH376" s="96"/>
      <c r="AI376" s="96"/>
      <c r="AJ376" s="96"/>
      <c r="AK376" s="96"/>
      <c r="AL376" s="59"/>
      <c r="AM376" s="59"/>
      <c r="AN376" s="59"/>
      <c r="AO376" s="59"/>
      <c r="AP376" s="59"/>
      <c r="AQ376" s="59"/>
      <c r="AR376" s="59"/>
      <c r="AS376" s="59"/>
      <c r="AT376" s="59"/>
      <c r="AU376" s="59"/>
      <c r="AV376" s="59"/>
    </row>
    <row r="377" spans="2:48" s="60" customFormat="1" ht="15" customHeight="1"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137"/>
      <c r="S377" s="59"/>
      <c r="T377" s="59"/>
      <c r="U377" s="59"/>
      <c r="V377" s="59"/>
      <c r="W377" s="59"/>
      <c r="X377" s="96"/>
      <c r="Y377" s="96"/>
      <c r="Z377" s="96"/>
      <c r="AA377" s="96"/>
      <c r="AB377" s="96"/>
      <c r="AC377" s="96"/>
      <c r="AD377" s="96"/>
      <c r="AE377" s="96"/>
      <c r="AF377" s="96"/>
      <c r="AG377" s="96"/>
      <c r="AH377" s="96"/>
      <c r="AI377" s="96"/>
      <c r="AJ377" s="96"/>
      <c r="AK377" s="96"/>
      <c r="AL377" s="59"/>
      <c r="AM377" s="59"/>
      <c r="AN377" s="59"/>
      <c r="AO377" s="59"/>
      <c r="AP377" s="59"/>
      <c r="AQ377" s="59"/>
      <c r="AR377" s="59"/>
      <c r="AS377" s="59"/>
      <c r="AT377" s="59"/>
      <c r="AU377" s="59"/>
      <c r="AV377" s="59"/>
    </row>
    <row r="378" spans="2:48" s="60" customFormat="1" ht="15" customHeight="1"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137"/>
      <c r="S378" s="59"/>
      <c r="T378" s="59"/>
      <c r="U378" s="59"/>
      <c r="V378" s="59"/>
      <c r="W378" s="59"/>
      <c r="X378" s="96"/>
      <c r="Y378" s="96"/>
      <c r="Z378" s="96"/>
      <c r="AA378" s="96"/>
      <c r="AB378" s="96"/>
      <c r="AC378" s="96"/>
      <c r="AD378" s="96"/>
      <c r="AE378" s="96"/>
      <c r="AF378" s="96"/>
      <c r="AG378" s="96"/>
      <c r="AH378" s="96"/>
      <c r="AI378" s="96"/>
      <c r="AJ378" s="96"/>
      <c r="AK378" s="96"/>
    </row>
    <row r="379" spans="2:48" s="60" customFormat="1" ht="15" customHeight="1"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137"/>
      <c r="S379" s="59"/>
      <c r="T379" s="59"/>
      <c r="U379" s="59"/>
      <c r="V379" s="59"/>
      <c r="W379" s="59"/>
      <c r="X379" s="96"/>
      <c r="Y379" s="96"/>
      <c r="Z379" s="96"/>
      <c r="AA379" s="96"/>
      <c r="AB379" s="96"/>
      <c r="AC379" s="96"/>
      <c r="AD379" s="96"/>
      <c r="AE379" s="96"/>
      <c r="AF379" s="96"/>
      <c r="AG379" s="96"/>
      <c r="AH379" s="96"/>
      <c r="AI379" s="96"/>
      <c r="AJ379" s="96"/>
      <c r="AK379" s="96"/>
      <c r="AL379" s="59"/>
      <c r="AM379" s="59"/>
      <c r="AN379" s="59"/>
      <c r="AO379" s="59"/>
      <c r="AP379" s="59"/>
      <c r="AQ379" s="59"/>
      <c r="AR379" s="59"/>
      <c r="AS379" s="59"/>
      <c r="AT379" s="59"/>
      <c r="AU379" s="59"/>
      <c r="AV379" s="59"/>
    </row>
    <row r="380" spans="2:48" s="60" customFormat="1" ht="15" customHeight="1"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</row>
    <row r="381" spans="2:48" s="60" customFormat="1" ht="15" customHeight="1">
      <c r="B381" s="59"/>
      <c r="C381" s="59"/>
      <c r="D381" s="59"/>
      <c r="E381" s="59"/>
      <c r="F381" s="59"/>
      <c r="G381" s="59"/>
      <c r="H381" s="59"/>
      <c r="I381" s="59"/>
      <c r="J381" s="59"/>
      <c r="K381" s="107"/>
      <c r="L381" s="107"/>
      <c r="M381" s="107"/>
      <c r="N381" s="107"/>
      <c r="O381" s="107"/>
      <c r="P381" s="107"/>
      <c r="Q381" s="107"/>
      <c r="R381" s="137"/>
      <c r="S381" s="59"/>
      <c r="T381" s="59"/>
      <c r="U381" s="59"/>
      <c r="V381" s="59"/>
      <c r="W381" s="59"/>
      <c r="X381" s="96"/>
      <c r="Y381" s="96"/>
      <c r="Z381" s="96"/>
      <c r="AA381" s="96"/>
      <c r="AB381" s="96"/>
      <c r="AC381" s="96"/>
      <c r="AD381" s="96"/>
      <c r="AE381" s="96"/>
      <c r="AF381" s="96"/>
      <c r="AG381" s="96"/>
      <c r="AH381" s="96"/>
      <c r="AI381" s="96"/>
      <c r="AJ381" s="96"/>
      <c r="AK381" s="96"/>
    </row>
    <row r="382" spans="2:48" s="60" customFormat="1" ht="15" customHeight="1"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</row>
    <row r="383" spans="2:48" s="60" customFormat="1" ht="15" customHeight="1"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</row>
    <row r="384" spans="2:48" s="60" customFormat="1" ht="15" customHeight="1"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59"/>
      <c r="AM384" s="59"/>
      <c r="AN384" s="59"/>
      <c r="AO384" s="59"/>
      <c r="AP384" s="59"/>
      <c r="AQ384" s="59"/>
      <c r="AR384" s="59"/>
      <c r="AS384" s="59"/>
      <c r="AT384" s="59"/>
      <c r="AU384" s="59"/>
      <c r="AV384" s="59"/>
    </row>
    <row r="385" spans="2:48" s="60" customFormat="1" ht="15" customHeight="1"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</row>
    <row r="386" spans="2:48" s="60" customFormat="1" ht="15" customHeight="1"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108"/>
      <c r="T386" s="108"/>
      <c r="U386" s="59"/>
      <c r="V386" s="59"/>
      <c r="W386" s="59"/>
      <c r="X386" s="96"/>
      <c r="Y386" s="96"/>
      <c r="Z386" s="96"/>
      <c r="AA386" s="96"/>
      <c r="AB386" s="96"/>
      <c r="AC386" s="96"/>
      <c r="AD386" s="96"/>
      <c r="AE386" s="96"/>
      <c r="AF386" s="96"/>
      <c r="AG386" s="96"/>
      <c r="AH386" s="96"/>
      <c r="AI386" s="96"/>
      <c r="AJ386" s="96"/>
      <c r="AK386" s="96"/>
      <c r="AL386" s="59"/>
      <c r="AM386" s="59"/>
      <c r="AN386" s="59"/>
      <c r="AO386" s="59"/>
      <c r="AP386" s="59"/>
      <c r="AQ386" s="59"/>
      <c r="AR386" s="59"/>
      <c r="AS386" s="59"/>
      <c r="AT386" s="59"/>
      <c r="AU386" s="59"/>
      <c r="AV386" s="59"/>
    </row>
    <row r="387" spans="2:48" s="60" customFormat="1" ht="15" customHeight="1"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59"/>
      <c r="AM387" s="59"/>
      <c r="AN387" s="59"/>
      <c r="AO387" s="59"/>
      <c r="AP387" s="59"/>
      <c r="AQ387" s="59"/>
      <c r="AR387" s="59"/>
      <c r="AS387" s="59"/>
      <c r="AT387" s="59"/>
      <c r="AU387" s="59"/>
      <c r="AV387" s="59"/>
    </row>
    <row r="388" spans="2:48" s="60" customFormat="1" ht="15" customHeight="1"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107"/>
      <c r="S388" s="59"/>
      <c r="T388" s="59"/>
      <c r="U388" s="59"/>
      <c r="V388" s="59"/>
      <c r="W388" s="59"/>
      <c r="X388" s="96"/>
      <c r="Y388" s="96"/>
      <c r="Z388" s="96"/>
      <c r="AA388" s="96"/>
      <c r="AB388" s="96"/>
      <c r="AC388" s="96"/>
      <c r="AD388" s="96"/>
      <c r="AE388" s="96"/>
      <c r="AF388" s="96"/>
      <c r="AG388" s="96"/>
      <c r="AH388" s="96"/>
      <c r="AI388" s="96"/>
      <c r="AJ388" s="96"/>
      <c r="AK388" s="96"/>
      <c r="AL388" s="59"/>
      <c r="AM388" s="59"/>
      <c r="AN388" s="59"/>
      <c r="AO388" s="59"/>
      <c r="AP388" s="59"/>
      <c r="AQ388" s="59"/>
      <c r="AR388" s="59"/>
      <c r="AS388" s="59"/>
      <c r="AT388" s="59"/>
      <c r="AU388" s="59"/>
      <c r="AV388" s="59"/>
    </row>
    <row r="389" spans="2:48" s="60" customFormat="1" ht="15" customHeight="1"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137"/>
      <c r="S389" s="59"/>
      <c r="T389" s="59"/>
      <c r="U389" s="59"/>
      <c r="V389" s="59"/>
      <c r="W389" s="59"/>
      <c r="X389" s="96"/>
      <c r="Y389" s="96"/>
      <c r="Z389" s="96"/>
      <c r="AA389" s="96"/>
      <c r="AB389" s="96"/>
      <c r="AC389" s="96"/>
      <c r="AD389" s="96"/>
      <c r="AE389" s="96"/>
      <c r="AF389" s="96"/>
      <c r="AG389" s="96"/>
      <c r="AH389" s="96"/>
      <c r="AI389" s="96"/>
      <c r="AJ389" s="96"/>
      <c r="AK389" s="96"/>
      <c r="AL389" s="59"/>
      <c r="AM389" s="59"/>
      <c r="AN389" s="59"/>
      <c r="AO389" s="59"/>
      <c r="AP389" s="59"/>
      <c r="AQ389" s="59"/>
      <c r="AR389" s="59"/>
      <c r="AS389" s="59"/>
      <c r="AT389" s="59"/>
      <c r="AU389" s="59"/>
      <c r="AV389" s="59"/>
    </row>
    <row r="390" spans="2:48" s="60" customFormat="1" ht="15" customHeight="1"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137"/>
      <c r="S390" s="59"/>
      <c r="T390" s="59"/>
      <c r="U390" s="59"/>
      <c r="V390" s="59"/>
      <c r="W390" s="59"/>
      <c r="X390" s="96"/>
      <c r="Y390" s="96"/>
      <c r="Z390" s="96"/>
      <c r="AA390" s="96"/>
      <c r="AB390" s="96"/>
      <c r="AC390" s="96"/>
      <c r="AD390" s="96"/>
      <c r="AE390" s="96"/>
      <c r="AF390" s="96"/>
      <c r="AG390" s="96"/>
      <c r="AH390" s="96"/>
      <c r="AI390" s="96"/>
      <c r="AJ390" s="96"/>
      <c r="AK390" s="96"/>
      <c r="AL390" s="59"/>
      <c r="AM390" s="59"/>
      <c r="AN390" s="59"/>
      <c r="AO390" s="59"/>
      <c r="AP390" s="59"/>
      <c r="AQ390" s="59"/>
      <c r="AR390" s="59"/>
      <c r="AS390" s="59"/>
      <c r="AT390" s="59"/>
      <c r="AU390" s="59"/>
      <c r="AV390" s="59"/>
    </row>
    <row r="391" spans="2:48" s="60" customFormat="1" ht="15" customHeight="1"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137"/>
      <c r="S391" s="59"/>
      <c r="T391" s="59"/>
      <c r="U391" s="59"/>
      <c r="V391" s="59"/>
      <c r="W391" s="59"/>
      <c r="X391" s="96"/>
      <c r="Y391" s="96"/>
      <c r="Z391" s="96"/>
      <c r="AA391" s="96"/>
      <c r="AB391" s="96"/>
      <c r="AC391" s="96"/>
      <c r="AD391" s="96"/>
      <c r="AE391" s="96"/>
      <c r="AF391" s="96"/>
      <c r="AG391" s="96"/>
      <c r="AH391" s="96"/>
      <c r="AI391" s="96"/>
      <c r="AJ391" s="96"/>
      <c r="AK391" s="96"/>
      <c r="AL391" s="59"/>
      <c r="AM391" s="59"/>
      <c r="AN391" s="59"/>
      <c r="AO391" s="59"/>
      <c r="AP391" s="59"/>
      <c r="AQ391" s="59"/>
      <c r="AR391" s="59"/>
      <c r="AS391" s="59"/>
      <c r="AT391" s="59"/>
      <c r="AU391" s="59"/>
      <c r="AV391" s="59"/>
    </row>
    <row r="392" spans="2:48" s="60" customFormat="1" ht="15" customHeight="1"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137"/>
      <c r="S392" s="59"/>
      <c r="T392" s="59"/>
      <c r="U392" s="59"/>
      <c r="V392" s="59"/>
      <c r="W392" s="59"/>
      <c r="X392" s="96"/>
      <c r="Y392" s="96"/>
      <c r="Z392" s="96"/>
      <c r="AA392" s="96"/>
      <c r="AB392" s="96"/>
      <c r="AC392" s="96"/>
      <c r="AD392" s="96"/>
      <c r="AE392" s="96"/>
      <c r="AF392" s="96"/>
      <c r="AG392" s="96"/>
      <c r="AH392" s="96"/>
      <c r="AI392" s="96"/>
      <c r="AJ392" s="96"/>
      <c r="AK392" s="96"/>
      <c r="AL392" s="59"/>
      <c r="AM392" s="59"/>
      <c r="AN392" s="59"/>
      <c r="AO392" s="59"/>
      <c r="AP392" s="59"/>
      <c r="AQ392" s="59"/>
      <c r="AR392" s="59"/>
      <c r="AS392" s="59"/>
      <c r="AT392" s="59"/>
      <c r="AU392" s="59"/>
      <c r="AV392" s="59"/>
    </row>
    <row r="393" spans="2:48" s="60" customFormat="1" ht="15" customHeight="1"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137"/>
      <c r="S393" s="59"/>
      <c r="T393" s="59"/>
      <c r="U393" s="59"/>
      <c r="V393" s="59"/>
      <c r="W393" s="59"/>
      <c r="X393" s="96"/>
      <c r="Y393" s="96"/>
      <c r="Z393" s="96"/>
      <c r="AA393" s="96"/>
      <c r="AB393" s="96"/>
      <c r="AC393" s="96"/>
      <c r="AD393" s="96"/>
      <c r="AE393" s="96"/>
      <c r="AF393" s="96"/>
      <c r="AG393" s="96"/>
      <c r="AH393" s="96"/>
      <c r="AI393" s="96"/>
      <c r="AJ393" s="96"/>
      <c r="AK393" s="96"/>
      <c r="AL393" s="59"/>
      <c r="AM393" s="59"/>
      <c r="AN393" s="59"/>
      <c r="AO393" s="59"/>
      <c r="AP393" s="59"/>
      <c r="AQ393" s="59"/>
      <c r="AR393" s="59"/>
      <c r="AS393" s="59"/>
      <c r="AT393" s="59"/>
      <c r="AU393" s="59"/>
      <c r="AV393" s="59"/>
    </row>
    <row r="394" spans="2:48" s="60" customFormat="1" ht="15" customHeight="1"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137"/>
      <c r="S394" s="59"/>
      <c r="T394" s="59"/>
      <c r="U394" s="59"/>
      <c r="V394" s="59"/>
      <c r="W394" s="59"/>
      <c r="X394" s="96"/>
      <c r="Y394" s="96"/>
      <c r="Z394" s="96"/>
      <c r="AA394" s="96"/>
      <c r="AB394" s="96"/>
      <c r="AC394" s="96"/>
      <c r="AD394" s="96"/>
      <c r="AE394" s="96"/>
      <c r="AF394" s="96"/>
      <c r="AG394" s="96"/>
      <c r="AH394" s="96"/>
      <c r="AI394" s="96"/>
      <c r="AJ394" s="96"/>
      <c r="AK394" s="96"/>
      <c r="AL394" s="59"/>
      <c r="AM394" s="59"/>
      <c r="AN394" s="59"/>
      <c r="AO394" s="59"/>
      <c r="AP394" s="59"/>
      <c r="AQ394" s="59"/>
      <c r="AR394" s="59"/>
      <c r="AS394" s="59"/>
      <c r="AT394" s="59"/>
      <c r="AU394" s="59"/>
      <c r="AV394" s="59"/>
    </row>
    <row r="395" spans="2:48" s="60" customFormat="1" ht="15" customHeight="1"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137"/>
      <c r="S395" s="59"/>
      <c r="T395" s="59"/>
      <c r="U395" s="59"/>
      <c r="V395" s="59"/>
      <c r="W395" s="59"/>
      <c r="X395" s="96"/>
      <c r="Y395" s="96"/>
      <c r="Z395" s="96"/>
      <c r="AA395" s="96"/>
      <c r="AB395" s="96"/>
      <c r="AC395" s="96"/>
      <c r="AD395" s="96"/>
      <c r="AE395" s="96"/>
      <c r="AF395" s="96"/>
      <c r="AG395" s="96"/>
      <c r="AH395" s="96"/>
      <c r="AI395" s="96"/>
      <c r="AJ395" s="96"/>
      <c r="AK395" s="96"/>
      <c r="AL395" s="59"/>
      <c r="AM395" s="59"/>
      <c r="AN395" s="59"/>
      <c r="AO395" s="59"/>
      <c r="AP395" s="59"/>
      <c r="AQ395" s="59"/>
      <c r="AR395" s="59"/>
      <c r="AS395" s="59"/>
      <c r="AT395" s="59"/>
      <c r="AU395" s="59"/>
      <c r="AV395" s="59"/>
    </row>
    <row r="396" spans="2:48" s="60" customFormat="1" ht="15" customHeight="1"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137"/>
      <c r="S396" s="59"/>
      <c r="T396" s="59"/>
      <c r="U396" s="59"/>
      <c r="V396" s="59"/>
      <c r="W396" s="59"/>
      <c r="X396" s="96"/>
      <c r="Y396" s="96"/>
      <c r="Z396" s="96"/>
      <c r="AA396" s="96"/>
      <c r="AB396" s="96"/>
      <c r="AC396" s="96"/>
      <c r="AD396" s="96"/>
      <c r="AE396" s="96"/>
      <c r="AF396" s="96"/>
      <c r="AG396" s="96"/>
      <c r="AH396" s="96"/>
      <c r="AI396" s="96"/>
      <c r="AJ396" s="96"/>
      <c r="AK396" s="96"/>
      <c r="AL396" s="59"/>
      <c r="AM396" s="59"/>
      <c r="AN396" s="59"/>
      <c r="AO396" s="59"/>
      <c r="AP396" s="59"/>
      <c r="AQ396" s="59"/>
      <c r="AR396" s="59"/>
      <c r="AS396" s="59"/>
      <c r="AT396" s="59"/>
      <c r="AU396" s="59"/>
      <c r="AV396" s="59"/>
    </row>
    <row r="397" spans="2:48" s="60" customFormat="1" ht="15" customHeight="1"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137"/>
      <c r="S397" s="59"/>
      <c r="T397" s="59"/>
      <c r="U397" s="59"/>
      <c r="V397" s="59"/>
      <c r="W397" s="59"/>
      <c r="X397" s="96"/>
      <c r="Y397" s="96"/>
      <c r="Z397" s="96"/>
      <c r="AA397" s="96"/>
      <c r="AB397" s="96"/>
      <c r="AC397" s="96"/>
      <c r="AD397" s="96"/>
      <c r="AE397" s="96"/>
      <c r="AF397" s="96"/>
      <c r="AG397" s="96"/>
      <c r="AH397" s="96"/>
      <c r="AI397" s="96"/>
      <c r="AJ397" s="96"/>
      <c r="AK397" s="96"/>
      <c r="AL397" s="59"/>
      <c r="AM397" s="59"/>
      <c r="AN397" s="59"/>
      <c r="AO397" s="59"/>
      <c r="AP397" s="59"/>
      <c r="AQ397" s="59"/>
      <c r="AR397" s="59"/>
      <c r="AS397" s="59"/>
      <c r="AT397" s="59"/>
      <c r="AU397" s="59"/>
      <c r="AV397" s="59"/>
    </row>
    <row r="398" spans="2:48" s="60" customFormat="1" ht="15" customHeight="1"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137"/>
      <c r="S398" s="59"/>
      <c r="T398" s="59"/>
      <c r="U398" s="59"/>
      <c r="V398" s="59"/>
      <c r="W398" s="59"/>
      <c r="X398" s="96"/>
      <c r="Y398" s="96"/>
      <c r="Z398" s="96"/>
      <c r="AA398" s="96"/>
      <c r="AB398" s="96"/>
      <c r="AC398" s="96"/>
      <c r="AD398" s="96"/>
      <c r="AE398" s="96"/>
      <c r="AF398" s="96"/>
      <c r="AG398" s="96"/>
      <c r="AH398" s="96"/>
      <c r="AI398" s="96"/>
      <c r="AJ398" s="96"/>
      <c r="AK398" s="96"/>
      <c r="AL398" s="59"/>
      <c r="AM398" s="59"/>
      <c r="AN398" s="59"/>
      <c r="AO398" s="59"/>
      <c r="AP398" s="59"/>
      <c r="AQ398" s="59"/>
      <c r="AR398" s="59"/>
      <c r="AS398" s="59"/>
      <c r="AT398" s="59"/>
      <c r="AU398" s="59"/>
      <c r="AV398" s="59"/>
    </row>
    <row r="399" spans="2:48" s="60" customFormat="1" ht="15" customHeight="1"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137"/>
      <c r="S399" s="59"/>
      <c r="T399" s="59"/>
      <c r="U399" s="59"/>
      <c r="V399" s="59"/>
      <c r="W399" s="59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59"/>
      <c r="AM399" s="59"/>
      <c r="AN399" s="59"/>
      <c r="AO399" s="59"/>
      <c r="AP399" s="59"/>
      <c r="AQ399" s="59"/>
      <c r="AR399" s="59"/>
      <c r="AS399" s="59"/>
      <c r="AT399" s="59"/>
      <c r="AU399" s="59"/>
      <c r="AV399" s="59"/>
    </row>
    <row r="400" spans="2:48" s="60" customFormat="1" ht="15" customHeight="1"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137"/>
      <c r="S400" s="59"/>
      <c r="T400" s="59"/>
      <c r="U400" s="59"/>
      <c r="V400" s="59"/>
      <c r="W400" s="59"/>
      <c r="X400" s="96"/>
      <c r="Y400" s="96"/>
      <c r="Z400" s="96"/>
      <c r="AA400" s="96"/>
      <c r="AB400" s="96"/>
      <c r="AC400" s="96"/>
      <c r="AD400" s="96"/>
      <c r="AE400" s="96"/>
      <c r="AF400" s="96"/>
      <c r="AG400" s="96"/>
      <c r="AH400" s="96"/>
      <c r="AI400" s="96"/>
      <c r="AJ400" s="96"/>
      <c r="AK400" s="96"/>
      <c r="AL400" s="59"/>
      <c r="AM400" s="59"/>
      <c r="AN400" s="59"/>
      <c r="AO400" s="59"/>
      <c r="AP400" s="59"/>
      <c r="AQ400" s="59"/>
      <c r="AR400" s="59"/>
      <c r="AS400" s="59"/>
      <c r="AT400" s="59"/>
      <c r="AU400" s="59"/>
      <c r="AV400" s="59"/>
    </row>
    <row r="401" spans="2:48" s="60" customFormat="1" ht="15" customHeight="1"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137"/>
      <c r="S401" s="59"/>
      <c r="T401" s="59"/>
      <c r="U401" s="59"/>
      <c r="V401" s="59"/>
      <c r="W401" s="59"/>
      <c r="X401" s="96"/>
      <c r="Y401" s="96"/>
      <c r="Z401" s="96"/>
      <c r="AA401" s="96"/>
      <c r="AB401" s="96"/>
      <c r="AC401" s="96"/>
      <c r="AD401" s="96"/>
      <c r="AE401" s="96"/>
      <c r="AF401" s="96"/>
      <c r="AG401" s="96"/>
      <c r="AH401" s="96"/>
      <c r="AI401" s="96"/>
      <c r="AJ401" s="96"/>
      <c r="AK401" s="96"/>
      <c r="AL401" s="59"/>
      <c r="AM401" s="59"/>
      <c r="AN401" s="59"/>
      <c r="AO401" s="59"/>
      <c r="AP401" s="59"/>
      <c r="AQ401" s="59"/>
      <c r="AR401" s="59"/>
      <c r="AS401" s="59"/>
      <c r="AT401" s="59"/>
      <c r="AU401" s="59"/>
      <c r="AV401" s="59"/>
    </row>
    <row r="402" spans="2:48" s="60" customFormat="1" ht="15" customHeight="1"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137"/>
      <c r="S402" s="59"/>
      <c r="T402" s="59"/>
      <c r="U402" s="59"/>
      <c r="V402" s="59"/>
      <c r="W402" s="59"/>
      <c r="X402" s="96"/>
      <c r="Y402" s="96"/>
      <c r="Z402" s="96"/>
      <c r="AA402" s="96"/>
      <c r="AB402" s="96"/>
      <c r="AC402" s="96"/>
      <c r="AD402" s="96"/>
      <c r="AE402" s="96"/>
      <c r="AF402" s="96"/>
      <c r="AG402" s="96"/>
      <c r="AH402" s="96"/>
      <c r="AI402" s="96"/>
      <c r="AJ402" s="96"/>
      <c r="AK402" s="96"/>
      <c r="AL402" s="59"/>
      <c r="AM402" s="59"/>
      <c r="AN402" s="59"/>
      <c r="AO402" s="59"/>
      <c r="AP402" s="59"/>
      <c r="AQ402" s="59"/>
      <c r="AR402" s="59"/>
      <c r="AS402" s="59"/>
      <c r="AT402" s="59"/>
      <c r="AU402" s="59"/>
      <c r="AV402" s="59"/>
    </row>
    <row r="403" spans="2:48" s="60" customFormat="1" ht="15" customHeight="1"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137"/>
      <c r="S403" s="59"/>
      <c r="T403" s="59"/>
      <c r="U403" s="59"/>
      <c r="V403" s="59"/>
      <c r="W403" s="59"/>
      <c r="X403" s="96"/>
      <c r="Y403" s="96"/>
      <c r="Z403" s="96"/>
      <c r="AA403" s="96"/>
      <c r="AB403" s="96"/>
      <c r="AC403" s="96"/>
      <c r="AD403" s="96"/>
      <c r="AE403" s="96"/>
      <c r="AF403" s="96"/>
      <c r="AG403" s="96"/>
      <c r="AH403" s="96"/>
      <c r="AI403" s="96"/>
      <c r="AJ403" s="96"/>
      <c r="AK403" s="96"/>
      <c r="AL403" s="59"/>
      <c r="AM403" s="59"/>
      <c r="AN403" s="59"/>
      <c r="AO403" s="59"/>
      <c r="AP403" s="59"/>
      <c r="AQ403" s="59"/>
      <c r="AR403" s="59"/>
      <c r="AS403" s="59"/>
      <c r="AT403" s="59"/>
      <c r="AU403" s="59"/>
      <c r="AV403" s="59"/>
    </row>
    <row r="404" spans="2:48" s="60" customFormat="1" ht="15" customHeight="1"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137"/>
      <c r="S404" s="59"/>
      <c r="T404" s="59"/>
      <c r="U404" s="59"/>
      <c r="V404" s="59"/>
      <c r="W404" s="59"/>
      <c r="X404" s="96"/>
      <c r="Y404" s="96"/>
      <c r="Z404" s="96"/>
      <c r="AA404" s="96"/>
      <c r="AB404" s="96"/>
      <c r="AC404" s="96"/>
      <c r="AD404" s="96"/>
      <c r="AE404" s="96"/>
      <c r="AF404" s="96"/>
      <c r="AG404" s="96"/>
      <c r="AH404" s="96"/>
      <c r="AI404" s="96"/>
      <c r="AJ404" s="96"/>
      <c r="AK404" s="96"/>
      <c r="AL404" s="59"/>
      <c r="AM404" s="59"/>
      <c r="AN404" s="59"/>
      <c r="AO404" s="59"/>
      <c r="AP404" s="59"/>
      <c r="AQ404" s="59"/>
      <c r="AR404" s="59"/>
      <c r="AS404" s="59"/>
      <c r="AT404" s="59"/>
      <c r="AU404" s="59"/>
      <c r="AV404" s="59"/>
    </row>
    <row r="405" spans="2:48" s="60" customFormat="1" ht="15" customHeight="1"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137"/>
      <c r="S405" s="59"/>
      <c r="T405" s="59"/>
      <c r="U405" s="59"/>
      <c r="V405" s="59"/>
      <c r="W405" s="59"/>
      <c r="X405" s="96"/>
      <c r="Y405" s="96"/>
      <c r="Z405" s="96"/>
      <c r="AA405" s="96"/>
      <c r="AB405" s="96"/>
      <c r="AC405" s="96"/>
      <c r="AD405" s="96"/>
      <c r="AE405" s="96"/>
      <c r="AF405" s="96"/>
      <c r="AG405" s="96"/>
      <c r="AH405" s="96"/>
      <c r="AI405" s="96"/>
      <c r="AJ405" s="96"/>
      <c r="AK405" s="96"/>
    </row>
    <row r="406" spans="2:48" s="60" customFormat="1" ht="15" customHeight="1"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137"/>
      <c r="S406" s="59"/>
      <c r="T406" s="59"/>
      <c r="U406" s="59"/>
      <c r="V406" s="59"/>
      <c r="W406" s="59"/>
      <c r="X406" s="96"/>
      <c r="Y406" s="96"/>
      <c r="Z406" s="96"/>
      <c r="AA406" s="96"/>
      <c r="AB406" s="96"/>
      <c r="AC406" s="96"/>
      <c r="AD406" s="96"/>
      <c r="AE406" s="96"/>
      <c r="AF406" s="96"/>
      <c r="AG406" s="96"/>
      <c r="AH406" s="96"/>
      <c r="AI406" s="96"/>
      <c r="AJ406" s="96"/>
      <c r="AK406" s="96"/>
      <c r="AL406" s="59"/>
      <c r="AM406" s="59"/>
      <c r="AN406" s="59"/>
      <c r="AO406" s="59"/>
      <c r="AP406" s="59"/>
      <c r="AQ406" s="59"/>
      <c r="AR406" s="59"/>
      <c r="AS406" s="59"/>
      <c r="AT406" s="59"/>
      <c r="AU406" s="59"/>
      <c r="AV406" s="59"/>
    </row>
    <row r="407" spans="2:48" s="60" customFormat="1" ht="15" customHeight="1"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</row>
    <row r="408" spans="2:48" s="60" customFormat="1" ht="15" customHeight="1">
      <c r="B408" s="59"/>
      <c r="C408" s="59"/>
      <c r="D408" s="59"/>
      <c r="E408" s="59"/>
      <c r="F408" s="59"/>
      <c r="G408" s="59"/>
      <c r="H408" s="59"/>
      <c r="I408" s="59"/>
      <c r="J408" s="59"/>
      <c r="K408" s="107"/>
      <c r="L408" s="107"/>
      <c r="M408" s="107"/>
      <c r="N408" s="107"/>
      <c r="O408" s="107"/>
      <c r="P408" s="107"/>
      <c r="Q408" s="107"/>
      <c r="R408" s="137"/>
      <c r="S408" s="59"/>
      <c r="T408" s="59"/>
      <c r="U408" s="59"/>
      <c r="V408" s="59"/>
      <c r="W408" s="59"/>
      <c r="X408" s="96"/>
      <c r="Y408" s="96"/>
      <c r="Z408" s="96"/>
      <c r="AA408" s="96"/>
      <c r="AB408" s="96"/>
      <c r="AC408" s="96"/>
      <c r="AD408" s="96"/>
      <c r="AE408" s="96"/>
      <c r="AF408" s="96"/>
      <c r="AG408" s="96"/>
      <c r="AH408" s="96"/>
      <c r="AI408" s="96"/>
      <c r="AJ408" s="96"/>
      <c r="AK408" s="96"/>
    </row>
    <row r="409" spans="2:48" s="60" customFormat="1" ht="15" customHeight="1"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</row>
    <row r="410" spans="2:48" s="60" customFormat="1" ht="15" customHeight="1"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</row>
    <row r="411" spans="2:48" s="60" customFormat="1" ht="15" customHeight="1"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</row>
    <row r="412" spans="2:48" s="60" customFormat="1" ht="15" customHeight="1"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59"/>
      <c r="AM412" s="59"/>
      <c r="AN412" s="59"/>
      <c r="AO412" s="59"/>
      <c r="AP412" s="119"/>
      <c r="AQ412" s="59"/>
      <c r="AR412" s="59"/>
      <c r="AS412" s="59"/>
      <c r="AT412" s="59"/>
      <c r="AU412" s="59"/>
      <c r="AV412" s="59"/>
    </row>
    <row r="413" spans="2:48" s="60" customFormat="1" ht="15" customHeight="1"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7"/>
      <c r="AM413" s="107"/>
      <c r="AN413" s="107"/>
      <c r="AO413" s="59"/>
      <c r="AP413" s="143"/>
      <c r="AQ413" s="107"/>
      <c r="AR413" s="107">
        <f>AM413+AG415+V415+Q415+L415+H415+D415</f>
        <v>0</v>
      </c>
      <c r="AS413" s="59"/>
      <c r="AT413" s="59"/>
      <c r="AU413" s="59"/>
      <c r="AV413" s="59"/>
    </row>
    <row r="414" spans="2:48" s="60" customFormat="1" ht="15" customHeight="1"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96"/>
      <c r="Y414" s="140"/>
      <c r="Z414" s="140"/>
      <c r="AA414" s="140"/>
      <c r="AB414" s="140"/>
      <c r="AC414" s="140"/>
      <c r="AD414" s="140"/>
      <c r="AE414" s="140"/>
      <c r="AF414" s="96"/>
      <c r="AG414" s="96"/>
      <c r="AH414" s="96"/>
      <c r="AI414" s="96"/>
      <c r="AJ414" s="96"/>
      <c r="AK414" s="140"/>
      <c r="AR414" s="145" t="s">
        <v>0</v>
      </c>
    </row>
    <row r="415" spans="2:48" s="60" customFormat="1" ht="15" customHeight="1">
      <c r="B415" s="59"/>
      <c r="C415" s="107"/>
      <c r="D415" s="107"/>
      <c r="E415" s="107"/>
      <c r="F415" s="59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96"/>
      <c r="Y415" s="97"/>
      <c r="Z415" s="97"/>
      <c r="AA415" s="97"/>
      <c r="AB415" s="97"/>
      <c r="AC415" s="97"/>
      <c r="AD415" s="97"/>
      <c r="AE415" s="97"/>
      <c r="AF415" s="97"/>
      <c r="AG415" s="97"/>
      <c r="AH415" s="97"/>
      <c r="AI415" s="96"/>
      <c r="AJ415" s="96"/>
      <c r="AK415" s="97"/>
      <c r="AL415" s="119"/>
      <c r="AM415" s="119"/>
      <c r="AN415" s="119"/>
      <c r="AO415" s="59"/>
      <c r="AP415" s="119"/>
      <c r="AQ415" s="119"/>
      <c r="AR415" s="119" t="s">
        <v>2</v>
      </c>
      <c r="AS415" s="59"/>
      <c r="AT415" s="59"/>
      <c r="AU415" s="59"/>
      <c r="AV415" s="59"/>
    </row>
    <row r="416" spans="2:48" s="60" customFormat="1" ht="15" customHeight="1"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59"/>
      <c r="AM416" s="119"/>
      <c r="AN416" s="119"/>
      <c r="AO416" s="59"/>
      <c r="AP416" s="119"/>
      <c r="AQ416" s="59"/>
      <c r="AR416" s="119" t="s">
        <v>11</v>
      </c>
      <c r="AS416" s="59"/>
      <c r="AT416" s="59"/>
      <c r="AU416" s="59"/>
      <c r="AV416" s="59"/>
    </row>
    <row r="417" spans="2:48" s="60" customFormat="1" ht="15" customHeight="1"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96"/>
      <c r="Y417" s="140"/>
      <c r="Z417" s="140"/>
      <c r="AA417" s="140"/>
      <c r="AB417" s="140"/>
      <c r="AC417" s="140"/>
      <c r="AD417" s="140"/>
      <c r="AE417" s="140"/>
      <c r="AF417" s="140"/>
      <c r="AG417" s="140"/>
      <c r="AH417" s="140"/>
      <c r="AI417" s="96"/>
      <c r="AJ417" s="96"/>
      <c r="AK417" s="140"/>
      <c r="AL417" s="59"/>
      <c r="AM417" s="108"/>
      <c r="AN417" s="107"/>
      <c r="AO417" s="59"/>
      <c r="AP417" s="59"/>
      <c r="AQ417" s="59"/>
      <c r="AR417" s="108" t="e">
        <f t="shared" ref="AR417:AR434" si="70">AQ417/AQ$436</f>
        <v>#DIV/0!</v>
      </c>
      <c r="AS417" s="59"/>
      <c r="AT417" s="59"/>
      <c r="AU417" s="59"/>
      <c r="AV417" s="59"/>
    </row>
    <row r="418" spans="2:48" s="60" customFormat="1" ht="15" customHeight="1"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96"/>
      <c r="Y418" s="140"/>
      <c r="Z418" s="140"/>
      <c r="AA418" s="140"/>
      <c r="AB418" s="140"/>
      <c r="AC418" s="140"/>
      <c r="AD418" s="140"/>
      <c r="AE418" s="140"/>
      <c r="AF418" s="96"/>
      <c r="AG418" s="140"/>
      <c r="AH418" s="140"/>
      <c r="AI418" s="96"/>
      <c r="AJ418" s="96"/>
      <c r="AK418" s="140"/>
      <c r="AL418" s="59"/>
      <c r="AM418" s="108"/>
      <c r="AN418" s="107"/>
      <c r="AO418" s="59"/>
      <c r="AP418" s="59"/>
      <c r="AQ418" s="59"/>
      <c r="AR418" s="108" t="e">
        <f t="shared" si="70"/>
        <v>#DIV/0!</v>
      </c>
      <c r="AS418" s="59"/>
      <c r="AT418" s="59"/>
      <c r="AU418" s="59"/>
      <c r="AV418" s="59"/>
    </row>
    <row r="419" spans="2:48" s="60" customFormat="1" ht="15" customHeight="1">
      <c r="B419" s="59"/>
      <c r="C419" s="59"/>
      <c r="D419" s="108"/>
      <c r="E419" s="107"/>
      <c r="F419" s="59"/>
      <c r="G419" s="59"/>
      <c r="H419" s="108"/>
      <c r="I419" s="107"/>
      <c r="J419" s="59"/>
      <c r="K419" s="59"/>
      <c r="L419" s="108"/>
      <c r="M419" s="107"/>
      <c r="N419" s="59"/>
      <c r="O419" s="59"/>
      <c r="P419" s="59"/>
      <c r="Q419" s="108"/>
      <c r="R419" s="107"/>
      <c r="S419" s="59"/>
      <c r="T419" s="59"/>
      <c r="U419" s="59"/>
      <c r="V419" s="108"/>
      <c r="W419" s="107"/>
      <c r="X419" s="96"/>
      <c r="Y419" s="96"/>
      <c r="Z419" s="96"/>
      <c r="AA419" s="96"/>
      <c r="AB419" s="96"/>
      <c r="AC419" s="96"/>
      <c r="AD419" s="96"/>
      <c r="AE419" s="96"/>
      <c r="AF419" s="96"/>
      <c r="AG419" s="106"/>
      <c r="AH419" s="97"/>
      <c r="AI419" s="96"/>
      <c r="AJ419" s="96"/>
      <c r="AK419" s="96"/>
      <c r="AL419" s="59"/>
      <c r="AM419" s="108"/>
      <c r="AN419" s="107"/>
      <c r="AO419" s="59"/>
      <c r="AP419" s="59"/>
      <c r="AQ419" s="59"/>
      <c r="AR419" s="108" t="e">
        <f t="shared" si="70"/>
        <v>#DIV/0!</v>
      </c>
      <c r="AS419" s="59"/>
      <c r="AT419" s="59"/>
      <c r="AU419" s="59"/>
      <c r="AV419" s="59"/>
    </row>
    <row r="420" spans="2:48" s="60" customFormat="1" ht="15" customHeight="1">
      <c r="B420" s="59"/>
      <c r="C420" s="59"/>
      <c r="D420" s="108"/>
      <c r="E420" s="107"/>
      <c r="F420" s="59"/>
      <c r="G420" s="59"/>
      <c r="H420" s="108"/>
      <c r="I420" s="107"/>
      <c r="J420" s="59"/>
      <c r="K420" s="59"/>
      <c r="L420" s="108"/>
      <c r="M420" s="107"/>
      <c r="N420" s="59"/>
      <c r="O420" s="59"/>
      <c r="P420" s="59"/>
      <c r="Q420" s="108"/>
      <c r="R420" s="107"/>
      <c r="S420" s="59"/>
      <c r="T420" s="59"/>
      <c r="U420" s="59"/>
      <c r="V420" s="108"/>
      <c r="W420" s="107"/>
      <c r="X420" s="96"/>
      <c r="Y420" s="96"/>
      <c r="Z420" s="96"/>
      <c r="AA420" s="96"/>
      <c r="AB420" s="96"/>
      <c r="AC420" s="96"/>
      <c r="AD420" s="96"/>
      <c r="AE420" s="96"/>
      <c r="AF420" s="96"/>
      <c r="AG420" s="106"/>
      <c r="AH420" s="97"/>
      <c r="AI420" s="96"/>
      <c r="AJ420" s="96"/>
      <c r="AK420" s="96"/>
      <c r="AL420" s="59"/>
      <c r="AM420" s="108"/>
      <c r="AN420" s="107"/>
      <c r="AO420" s="59"/>
      <c r="AP420" s="59"/>
      <c r="AQ420" s="59"/>
      <c r="AR420" s="108" t="e">
        <f t="shared" si="70"/>
        <v>#DIV/0!</v>
      </c>
      <c r="AS420" s="59"/>
      <c r="AT420" s="59"/>
      <c r="AU420" s="59"/>
      <c r="AV420" s="59"/>
    </row>
    <row r="421" spans="2:48" s="60" customFormat="1" ht="15" customHeight="1">
      <c r="B421" s="59"/>
      <c r="C421" s="59"/>
      <c r="D421" s="108"/>
      <c r="E421" s="107"/>
      <c r="F421" s="59"/>
      <c r="G421" s="59"/>
      <c r="H421" s="108"/>
      <c r="I421" s="107"/>
      <c r="J421" s="59"/>
      <c r="K421" s="59"/>
      <c r="L421" s="108"/>
      <c r="M421" s="107"/>
      <c r="N421" s="59"/>
      <c r="O421" s="59"/>
      <c r="P421" s="59"/>
      <c r="Q421" s="108"/>
      <c r="R421" s="107"/>
      <c r="S421" s="59"/>
      <c r="T421" s="59"/>
      <c r="U421" s="59"/>
      <c r="V421" s="108"/>
      <c r="W421" s="107"/>
      <c r="X421" s="96"/>
      <c r="Y421" s="96"/>
      <c r="Z421" s="96"/>
      <c r="AA421" s="96"/>
      <c r="AB421" s="96"/>
      <c r="AC421" s="96"/>
      <c r="AD421" s="96"/>
      <c r="AE421" s="96"/>
      <c r="AF421" s="96"/>
      <c r="AG421" s="106"/>
      <c r="AH421" s="97"/>
      <c r="AI421" s="96"/>
      <c r="AJ421" s="96"/>
      <c r="AK421" s="96"/>
      <c r="AL421" s="59"/>
      <c r="AM421" s="108"/>
      <c r="AN421" s="107"/>
      <c r="AO421" s="59"/>
      <c r="AP421" s="59"/>
      <c r="AQ421" s="59"/>
      <c r="AR421" s="108" t="e">
        <f t="shared" si="70"/>
        <v>#DIV/0!</v>
      </c>
      <c r="AS421" s="59"/>
      <c r="AT421" s="59"/>
      <c r="AU421" s="59"/>
      <c r="AV421" s="59"/>
    </row>
    <row r="422" spans="2:48" s="60" customFormat="1" ht="15" customHeight="1">
      <c r="B422" s="59"/>
      <c r="C422" s="59"/>
      <c r="D422" s="108"/>
      <c r="E422" s="107"/>
      <c r="F422" s="59"/>
      <c r="G422" s="59"/>
      <c r="H422" s="108"/>
      <c r="I422" s="107"/>
      <c r="J422" s="59"/>
      <c r="K422" s="59"/>
      <c r="L422" s="108"/>
      <c r="M422" s="107"/>
      <c r="N422" s="59"/>
      <c r="O422" s="59"/>
      <c r="P422" s="59"/>
      <c r="Q422" s="108"/>
      <c r="R422" s="107"/>
      <c r="S422" s="59"/>
      <c r="T422" s="59"/>
      <c r="U422" s="59"/>
      <c r="V422" s="108"/>
      <c r="W422" s="107"/>
      <c r="X422" s="96"/>
      <c r="Y422" s="96"/>
      <c r="Z422" s="96"/>
      <c r="AA422" s="96"/>
      <c r="AB422" s="96"/>
      <c r="AC422" s="96"/>
      <c r="AD422" s="96"/>
      <c r="AE422" s="96"/>
      <c r="AF422" s="96"/>
      <c r="AG422" s="106"/>
      <c r="AH422" s="97"/>
      <c r="AI422" s="96"/>
      <c r="AJ422" s="96"/>
      <c r="AK422" s="96"/>
      <c r="AL422" s="59"/>
      <c r="AM422" s="108"/>
      <c r="AN422" s="107"/>
      <c r="AO422" s="59"/>
      <c r="AP422" s="59"/>
      <c r="AQ422" s="59"/>
      <c r="AR422" s="108" t="e">
        <f t="shared" si="70"/>
        <v>#DIV/0!</v>
      </c>
      <c r="AS422" s="59"/>
      <c r="AT422" s="59"/>
      <c r="AU422" s="59"/>
      <c r="AV422" s="59"/>
    </row>
    <row r="423" spans="2:48" s="60" customFormat="1" ht="15" customHeight="1">
      <c r="B423" s="59"/>
      <c r="C423" s="59"/>
      <c r="D423" s="108"/>
      <c r="E423" s="107"/>
      <c r="F423" s="59"/>
      <c r="G423" s="59"/>
      <c r="H423" s="108"/>
      <c r="I423" s="107"/>
      <c r="J423" s="59"/>
      <c r="K423" s="59"/>
      <c r="L423" s="108"/>
      <c r="M423" s="107"/>
      <c r="N423" s="59"/>
      <c r="O423" s="59"/>
      <c r="P423" s="59"/>
      <c r="Q423" s="108"/>
      <c r="R423" s="107"/>
      <c r="S423" s="59"/>
      <c r="T423" s="59"/>
      <c r="U423" s="59"/>
      <c r="V423" s="108"/>
      <c r="W423" s="107"/>
      <c r="X423" s="96"/>
      <c r="Y423" s="96"/>
      <c r="Z423" s="96"/>
      <c r="AA423" s="96"/>
      <c r="AB423" s="96"/>
      <c r="AC423" s="96"/>
      <c r="AD423" s="96"/>
      <c r="AE423" s="96"/>
      <c r="AF423" s="96"/>
      <c r="AG423" s="106"/>
      <c r="AH423" s="97"/>
      <c r="AI423" s="96"/>
      <c r="AJ423" s="96"/>
      <c r="AK423" s="96"/>
      <c r="AL423" s="59"/>
      <c r="AM423" s="108"/>
      <c r="AN423" s="107"/>
      <c r="AO423" s="59"/>
      <c r="AP423" s="59"/>
      <c r="AQ423" s="59"/>
      <c r="AR423" s="108" t="e">
        <f t="shared" si="70"/>
        <v>#DIV/0!</v>
      </c>
      <c r="AS423" s="59"/>
      <c r="AT423" s="59"/>
      <c r="AU423" s="59"/>
      <c r="AV423" s="59"/>
    </row>
    <row r="424" spans="2:48" s="60" customFormat="1" ht="15" customHeight="1">
      <c r="B424" s="59"/>
      <c r="C424" s="59"/>
      <c r="D424" s="108"/>
      <c r="E424" s="107"/>
      <c r="F424" s="59"/>
      <c r="G424" s="59"/>
      <c r="H424" s="108"/>
      <c r="I424" s="107"/>
      <c r="J424" s="59"/>
      <c r="K424" s="59"/>
      <c r="L424" s="108"/>
      <c r="M424" s="107"/>
      <c r="N424" s="59"/>
      <c r="O424" s="59"/>
      <c r="P424" s="59"/>
      <c r="Q424" s="108"/>
      <c r="R424" s="107"/>
      <c r="S424" s="59"/>
      <c r="T424" s="59"/>
      <c r="U424" s="59"/>
      <c r="V424" s="108"/>
      <c r="W424" s="107"/>
      <c r="X424" s="96"/>
      <c r="Y424" s="96"/>
      <c r="Z424" s="96"/>
      <c r="AA424" s="96"/>
      <c r="AB424" s="96"/>
      <c r="AC424" s="96"/>
      <c r="AD424" s="96"/>
      <c r="AE424" s="96"/>
      <c r="AF424" s="96"/>
      <c r="AG424" s="106"/>
      <c r="AH424" s="97"/>
      <c r="AI424" s="96"/>
      <c r="AJ424" s="96"/>
      <c r="AK424" s="96"/>
      <c r="AL424" s="59"/>
      <c r="AM424" s="108"/>
      <c r="AN424" s="107"/>
      <c r="AO424" s="59"/>
      <c r="AP424" s="59"/>
      <c r="AQ424" s="59"/>
      <c r="AR424" s="108" t="e">
        <f t="shared" si="70"/>
        <v>#DIV/0!</v>
      </c>
      <c r="AS424" s="59"/>
      <c r="AT424" s="59"/>
      <c r="AU424" s="59"/>
      <c r="AV424" s="59"/>
    </row>
    <row r="425" spans="2:48" s="60" customFormat="1" ht="15" customHeight="1">
      <c r="B425" s="59"/>
      <c r="C425" s="59"/>
      <c r="D425" s="108"/>
      <c r="E425" s="107"/>
      <c r="F425" s="59"/>
      <c r="G425" s="59"/>
      <c r="H425" s="108"/>
      <c r="I425" s="107"/>
      <c r="J425" s="59"/>
      <c r="K425" s="59"/>
      <c r="L425" s="108"/>
      <c r="M425" s="107"/>
      <c r="N425" s="59"/>
      <c r="O425" s="59"/>
      <c r="P425" s="59"/>
      <c r="Q425" s="108"/>
      <c r="R425" s="107"/>
      <c r="S425" s="59"/>
      <c r="T425" s="59"/>
      <c r="U425" s="59"/>
      <c r="V425" s="108"/>
      <c r="W425" s="107"/>
      <c r="X425" s="96"/>
      <c r="Y425" s="96"/>
      <c r="Z425" s="96"/>
      <c r="AA425" s="96"/>
      <c r="AB425" s="96"/>
      <c r="AC425" s="96"/>
      <c r="AD425" s="96"/>
      <c r="AE425" s="96"/>
      <c r="AF425" s="96"/>
      <c r="AG425" s="106"/>
      <c r="AH425" s="97"/>
      <c r="AI425" s="96"/>
      <c r="AJ425" s="96"/>
      <c r="AK425" s="96"/>
      <c r="AL425" s="59"/>
      <c r="AM425" s="108"/>
      <c r="AN425" s="107"/>
      <c r="AO425" s="59"/>
      <c r="AP425" s="59"/>
      <c r="AQ425" s="59"/>
      <c r="AR425" s="108" t="e">
        <f t="shared" si="70"/>
        <v>#DIV/0!</v>
      </c>
      <c r="AS425" s="59"/>
      <c r="AT425" s="59"/>
      <c r="AU425" s="59"/>
      <c r="AV425" s="59"/>
    </row>
    <row r="426" spans="2:48" s="60" customFormat="1" ht="15" customHeight="1">
      <c r="B426" s="59"/>
      <c r="C426" s="59"/>
      <c r="D426" s="108"/>
      <c r="E426" s="107"/>
      <c r="F426" s="59"/>
      <c r="G426" s="59"/>
      <c r="H426" s="108"/>
      <c r="I426" s="107"/>
      <c r="J426" s="59"/>
      <c r="K426" s="59"/>
      <c r="L426" s="108"/>
      <c r="M426" s="107"/>
      <c r="N426" s="59"/>
      <c r="O426" s="59"/>
      <c r="P426" s="59"/>
      <c r="Q426" s="108"/>
      <c r="R426" s="107"/>
      <c r="S426" s="59"/>
      <c r="T426" s="59"/>
      <c r="U426" s="59"/>
      <c r="V426" s="108"/>
      <c r="W426" s="107"/>
      <c r="X426" s="96"/>
      <c r="Y426" s="96"/>
      <c r="Z426" s="96"/>
      <c r="AA426" s="96"/>
      <c r="AB426" s="96"/>
      <c r="AC426" s="96"/>
      <c r="AD426" s="96"/>
      <c r="AE426" s="96"/>
      <c r="AF426" s="96"/>
      <c r="AG426" s="106"/>
      <c r="AH426" s="97"/>
      <c r="AI426" s="96"/>
      <c r="AJ426" s="96"/>
      <c r="AK426" s="96"/>
      <c r="AL426" s="59"/>
      <c r="AM426" s="108"/>
      <c r="AN426" s="107"/>
      <c r="AO426" s="59"/>
      <c r="AP426" s="59"/>
      <c r="AQ426" s="59"/>
      <c r="AR426" s="108" t="e">
        <f t="shared" si="70"/>
        <v>#DIV/0!</v>
      </c>
      <c r="AS426" s="59"/>
      <c r="AT426" s="59"/>
      <c r="AU426" s="59"/>
      <c r="AV426" s="59"/>
    </row>
    <row r="427" spans="2:48" s="60" customFormat="1" ht="15" customHeight="1">
      <c r="B427" s="59"/>
      <c r="C427" s="59"/>
      <c r="D427" s="108"/>
      <c r="E427" s="107"/>
      <c r="F427" s="59"/>
      <c r="G427" s="59"/>
      <c r="H427" s="108"/>
      <c r="I427" s="107"/>
      <c r="J427" s="59"/>
      <c r="K427" s="59"/>
      <c r="L427" s="108"/>
      <c r="M427" s="107"/>
      <c r="N427" s="59"/>
      <c r="O427" s="59"/>
      <c r="P427" s="59"/>
      <c r="Q427" s="108"/>
      <c r="R427" s="107"/>
      <c r="S427" s="59"/>
      <c r="T427" s="59"/>
      <c r="U427" s="59"/>
      <c r="V427" s="108"/>
      <c r="W427" s="107"/>
      <c r="X427" s="96"/>
      <c r="Y427" s="96"/>
      <c r="Z427" s="96"/>
      <c r="AA427" s="96"/>
      <c r="AB427" s="96"/>
      <c r="AC427" s="96"/>
      <c r="AD427" s="96"/>
      <c r="AE427" s="96"/>
      <c r="AF427" s="96"/>
      <c r="AG427" s="106"/>
      <c r="AH427" s="97"/>
      <c r="AI427" s="96"/>
      <c r="AJ427" s="96"/>
      <c r="AK427" s="96"/>
      <c r="AL427" s="59"/>
      <c r="AM427" s="108"/>
      <c r="AN427" s="107"/>
      <c r="AO427" s="59"/>
      <c r="AP427" s="59"/>
      <c r="AQ427" s="59"/>
      <c r="AR427" s="108" t="e">
        <f t="shared" si="70"/>
        <v>#DIV/0!</v>
      </c>
      <c r="AS427" s="59"/>
      <c r="AT427" s="59"/>
      <c r="AU427" s="59"/>
      <c r="AV427" s="59"/>
    </row>
    <row r="428" spans="2:48" s="60" customFormat="1" ht="15" customHeight="1">
      <c r="B428" s="59"/>
      <c r="C428" s="59"/>
      <c r="D428" s="108"/>
      <c r="E428" s="107"/>
      <c r="F428" s="59"/>
      <c r="G428" s="59"/>
      <c r="H428" s="108"/>
      <c r="I428" s="107"/>
      <c r="J428" s="59"/>
      <c r="K428" s="59"/>
      <c r="L428" s="108"/>
      <c r="M428" s="107"/>
      <c r="N428" s="59"/>
      <c r="O428" s="59"/>
      <c r="P428" s="59"/>
      <c r="Q428" s="108"/>
      <c r="R428" s="107"/>
      <c r="S428" s="59"/>
      <c r="T428" s="59"/>
      <c r="U428" s="59"/>
      <c r="V428" s="108"/>
      <c r="W428" s="107"/>
      <c r="X428" s="96"/>
      <c r="Y428" s="96"/>
      <c r="Z428" s="96"/>
      <c r="AA428" s="96"/>
      <c r="AB428" s="96"/>
      <c r="AC428" s="96"/>
      <c r="AD428" s="96"/>
      <c r="AE428" s="96"/>
      <c r="AF428" s="96"/>
      <c r="AG428" s="106"/>
      <c r="AH428" s="97"/>
      <c r="AI428" s="96"/>
      <c r="AJ428" s="96"/>
      <c r="AK428" s="96"/>
      <c r="AL428" s="59"/>
      <c r="AM428" s="108"/>
      <c r="AN428" s="107"/>
      <c r="AO428" s="59"/>
      <c r="AP428" s="59"/>
      <c r="AQ428" s="59"/>
      <c r="AR428" s="108" t="e">
        <f t="shared" si="70"/>
        <v>#DIV/0!</v>
      </c>
      <c r="AS428" s="59"/>
      <c r="AT428" s="59"/>
      <c r="AU428" s="59"/>
      <c r="AV428" s="59"/>
    </row>
    <row r="429" spans="2:48" s="60" customFormat="1" ht="15" customHeight="1">
      <c r="B429" s="59"/>
      <c r="C429" s="59"/>
      <c r="D429" s="108"/>
      <c r="E429" s="107"/>
      <c r="F429" s="59"/>
      <c r="G429" s="59"/>
      <c r="H429" s="108"/>
      <c r="I429" s="107"/>
      <c r="J429" s="59"/>
      <c r="K429" s="59"/>
      <c r="L429" s="108"/>
      <c r="M429" s="107"/>
      <c r="N429" s="59"/>
      <c r="O429" s="59"/>
      <c r="P429" s="59"/>
      <c r="Q429" s="108"/>
      <c r="R429" s="107"/>
      <c r="S429" s="59"/>
      <c r="T429" s="59"/>
      <c r="U429" s="59"/>
      <c r="V429" s="108"/>
      <c r="W429" s="107"/>
      <c r="X429" s="96"/>
      <c r="Y429" s="96"/>
      <c r="Z429" s="96"/>
      <c r="AA429" s="96"/>
      <c r="AB429" s="96"/>
      <c r="AC429" s="96"/>
      <c r="AD429" s="96"/>
      <c r="AE429" s="96"/>
      <c r="AF429" s="96"/>
      <c r="AG429" s="106"/>
      <c r="AH429" s="97"/>
      <c r="AI429" s="96"/>
      <c r="AJ429" s="96"/>
      <c r="AK429" s="96"/>
      <c r="AL429" s="59"/>
      <c r="AM429" s="108"/>
      <c r="AN429" s="107"/>
      <c r="AO429" s="59"/>
      <c r="AP429" s="59"/>
      <c r="AQ429" s="59"/>
      <c r="AR429" s="108" t="e">
        <f t="shared" si="70"/>
        <v>#DIV/0!</v>
      </c>
      <c r="AS429" s="59"/>
      <c r="AT429" s="59"/>
      <c r="AU429" s="59"/>
      <c r="AV429" s="59"/>
    </row>
    <row r="430" spans="2:48" s="60" customFormat="1" ht="15" customHeight="1">
      <c r="B430" s="59"/>
      <c r="C430" s="59"/>
      <c r="D430" s="108"/>
      <c r="E430" s="107"/>
      <c r="F430" s="59"/>
      <c r="G430" s="59"/>
      <c r="H430" s="108"/>
      <c r="I430" s="107"/>
      <c r="J430" s="59"/>
      <c r="K430" s="59"/>
      <c r="L430" s="108"/>
      <c r="M430" s="107"/>
      <c r="N430" s="59"/>
      <c r="O430" s="59"/>
      <c r="P430" s="59"/>
      <c r="Q430" s="108"/>
      <c r="R430" s="107"/>
      <c r="S430" s="59"/>
      <c r="T430" s="59"/>
      <c r="U430" s="59"/>
      <c r="V430" s="108"/>
      <c r="W430" s="107"/>
      <c r="X430" s="96"/>
      <c r="Y430" s="96"/>
      <c r="Z430" s="96"/>
      <c r="AA430" s="96"/>
      <c r="AB430" s="96"/>
      <c r="AC430" s="96"/>
      <c r="AD430" s="96"/>
      <c r="AE430" s="96"/>
      <c r="AF430" s="96"/>
      <c r="AG430" s="106"/>
      <c r="AH430" s="97"/>
      <c r="AI430" s="96"/>
      <c r="AJ430" s="96"/>
      <c r="AK430" s="96"/>
      <c r="AL430" s="59"/>
      <c r="AM430" s="108"/>
      <c r="AN430" s="107"/>
      <c r="AO430" s="59"/>
      <c r="AP430" s="59"/>
      <c r="AQ430" s="59"/>
      <c r="AR430" s="108" t="e">
        <f t="shared" si="70"/>
        <v>#DIV/0!</v>
      </c>
      <c r="AS430" s="59"/>
      <c r="AT430" s="59"/>
      <c r="AU430" s="59"/>
      <c r="AV430" s="59"/>
    </row>
    <row r="431" spans="2:48" s="60" customFormat="1" ht="15" customHeight="1">
      <c r="B431" s="59"/>
      <c r="C431" s="59"/>
      <c r="D431" s="108"/>
      <c r="E431" s="107"/>
      <c r="F431" s="59"/>
      <c r="G431" s="59"/>
      <c r="H431" s="108"/>
      <c r="I431" s="107"/>
      <c r="J431" s="59"/>
      <c r="K431" s="59"/>
      <c r="L431" s="108"/>
      <c r="M431" s="107"/>
      <c r="N431" s="59"/>
      <c r="O431" s="59"/>
      <c r="P431" s="59"/>
      <c r="Q431" s="108"/>
      <c r="R431" s="107"/>
      <c r="S431" s="59"/>
      <c r="T431" s="59"/>
      <c r="U431" s="59"/>
      <c r="V431" s="108"/>
      <c r="W431" s="107"/>
      <c r="X431" s="96"/>
      <c r="Y431" s="96"/>
      <c r="Z431" s="96"/>
      <c r="AA431" s="96"/>
      <c r="AB431" s="96"/>
      <c r="AC431" s="96"/>
      <c r="AD431" s="96"/>
      <c r="AE431" s="96"/>
      <c r="AF431" s="96"/>
      <c r="AG431" s="106"/>
      <c r="AH431" s="97"/>
      <c r="AI431" s="96"/>
      <c r="AJ431" s="96"/>
      <c r="AK431" s="96"/>
      <c r="AL431" s="59"/>
      <c r="AM431" s="108"/>
      <c r="AN431" s="107"/>
      <c r="AO431" s="59"/>
      <c r="AP431" s="59"/>
      <c r="AQ431" s="59"/>
      <c r="AR431" s="108" t="e">
        <f t="shared" si="70"/>
        <v>#DIV/0!</v>
      </c>
      <c r="AS431" s="59"/>
      <c r="AT431" s="59"/>
      <c r="AU431" s="59"/>
      <c r="AV431" s="59"/>
    </row>
    <row r="432" spans="2:48" s="60" customFormat="1" ht="15" customHeight="1">
      <c r="B432" s="59"/>
      <c r="C432" s="59"/>
      <c r="D432" s="108"/>
      <c r="E432" s="107"/>
      <c r="F432" s="59"/>
      <c r="G432" s="59"/>
      <c r="H432" s="108"/>
      <c r="I432" s="107"/>
      <c r="J432" s="59"/>
      <c r="K432" s="59"/>
      <c r="L432" s="108"/>
      <c r="M432" s="107"/>
      <c r="N432" s="59"/>
      <c r="O432" s="59"/>
      <c r="P432" s="59"/>
      <c r="Q432" s="108"/>
      <c r="R432" s="107"/>
      <c r="S432" s="59"/>
      <c r="T432" s="59"/>
      <c r="U432" s="59"/>
      <c r="V432" s="108"/>
      <c r="W432" s="107"/>
      <c r="X432" s="96"/>
      <c r="Y432" s="96"/>
      <c r="Z432" s="96"/>
      <c r="AA432" s="96"/>
      <c r="AB432" s="96"/>
      <c r="AC432" s="96"/>
      <c r="AD432" s="96"/>
      <c r="AE432" s="96"/>
      <c r="AF432" s="96"/>
      <c r="AG432" s="106"/>
      <c r="AH432" s="97"/>
      <c r="AI432" s="96"/>
      <c r="AJ432" s="96"/>
      <c r="AK432" s="96"/>
      <c r="AL432" s="59"/>
      <c r="AM432" s="108"/>
      <c r="AN432" s="107"/>
      <c r="AO432" s="59"/>
      <c r="AP432" s="59"/>
      <c r="AQ432" s="59"/>
      <c r="AR432" s="108" t="e">
        <f t="shared" si="70"/>
        <v>#DIV/0!</v>
      </c>
      <c r="AS432" s="59"/>
      <c r="AT432" s="59"/>
      <c r="AU432" s="59"/>
      <c r="AV432" s="59"/>
    </row>
    <row r="433" spans="2:48" s="60" customFormat="1" ht="15" customHeight="1">
      <c r="B433" s="59"/>
      <c r="C433" s="59"/>
      <c r="D433" s="108"/>
      <c r="E433" s="107"/>
      <c r="F433" s="59"/>
      <c r="G433" s="59"/>
      <c r="H433" s="108"/>
      <c r="I433" s="107"/>
      <c r="J433" s="59"/>
      <c r="K433" s="59"/>
      <c r="L433" s="108"/>
      <c r="M433" s="107"/>
      <c r="N433" s="59"/>
      <c r="O433" s="59"/>
      <c r="P433" s="59"/>
      <c r="Q433" s="108"/>
      <c r="R433" s="107"/>
      <c r="S433" s="59"/>
      <c r="T433" s="59"/>
      <c r="U433" s="59"/>
      <c r="V433" s="108"/>
      <c r="W433" s="107"/>
      <c r="X433" s="96"/>
      <c r="Y433" s="96"/>
      <c r="Z433" s="96"/>
      <c r="AA433" s="96"/>
      <c r="AB433" s="96"/>
      <c r="AC433" s="96"/>
      <c r="AD433" s="96"/>
      <c r="AE433" s="96"/>
      <c r="AF433" s="96"/>
      <c r="AG433" s="106"/>
      <c r="AH433" s="97"/>
      <c r="AI433" s="96"/>
      <c r="AJ433" s="96"/>
      <c r="AK433" s="96"/>
      <c r="AL433" s="59"/>
      <c r="AM433" s="108"/>
      <c r="AN433" s="107"/>
      <c r="AO433" s="59"/>
      <c r="AP433" s="59"/>
      <c r="AQ433" s="59"/>
      <c r="AR433" s="108" t="e">
        <f t="shared" si="70"/>
        <v>#DIV/0!</v>
      </c>
      <c r="AS433" s="59"/>
      <c r="AT433" s="59"/>
      <c r="AU433" s="59"/>
      <c r="AV433" s="59"/>
    </row>
    <row r="434" spans="2:48" s="60" customFormat="1" ht="15" customHeight="1">
      <c r="B434" s="59"/>
      <c r="C434" s="59"/>
      <c r="D434" s="108"/>
      <c r="E434" s="107"/>
      <c r="F434" s="59"/>
      <c r="G434" s="59"/>
      <c r="H434" s="108"/>
      <c r="I434" s="107"/>
      <c r="J434" s="59"/>
      <c r="K434" s="59"/>
      <c r="L434" s="108"/>
      <c r="M434" s="107"/>
      <c r="N434" s="59"/>
      <c r="O434" s="59"/>
      <c r="P434" s="59"/>
      <c r="Q434" s="108"/>
      <c r="R434" s="107"/>
      <c r="S434" s="59"/>
      <c r="T434" s="59"/>
      <c r="U434" s="59"/>
      <c r="V434" s="108"/>
      <c r="W434" s="107"/>
      <c r="X434" s="96"/>
      <c r="Y434" s="96"/>
      <c r="Z434" s="96"/>
      <c r="AA434" s="96"/>
      <c r="AB434" s="96"/>
      <c r="AC434" s="96"/>
      <c r="AD434" s="96"/>
      <c r="AE434" s="96"/>
      <c r="AF434" s="96"/>
      <c r="AG434" s="106"/>
      <c r="AH434" s="97"/>
      <c r="AI434" s="96"/>
      <c r="AJ434" s="96"/>
      <c r="AK434" s="96"/>
      <c r="AL434" s="59"/>
      <c r="AM434" s="108"/>
      <c r="AN434" s="107"/>
      <c r="AO434" s="59"/>
      <c r="AP434" s="59"/>
      <c r="AQ434" s="59"/>
      <c r="AR434" s="108" t="e">
        <f t="shared" si="70"/>
        <v>#DIV/0!</v>
      </c>
      <c r="AS434" s="59"/>
      <c r="AT434" s="59"/>
      <c r="AU434" s="59"/>
      <c r="AV434" s="59"/>
    </row>
    <row r="435" spans="2:48" s="60" customFormat="1" ht="15" customHeight="1">
      <c r="B435" s="59"/>
      <c r="C435" s="59"/>
      <c r="D435" s="108"/>
      <c r="E435" s="107"/>
      <c r="F435" s="59"/>
      <c r="G435" s="59"/>
      <c r="H435" s="108"/>
      <c r="I435" s="107"/>
      <c r="J435" s="59"/>
      <c r="K435" s="59"/>
      <c r="L435" s="108"/>
      <c r="M435" s="107"/>
      <c r="N435" s="59"/>
      <c r="O435" s="59"/>
      <c r="P435" s="59"/>
      <c r="Q435" s="108"/>
      <c r="R435" s="107"/>
      <c r="S435" s="59"/>
      <c r="T435" s="59"/>
      <c r="U435" s="59"/>
      <c r="V435" s="108"/>
      <c r="W435" s="107"/>
      <c r="X435" s="96"/>
      <c r="Y435" s="96"/>
      <c r="Z435" s="96"/>
      <c r="AA435" s="96"/>
      <c r="AB435" s="96"/>
      <c r="AC435" s="96"/>
      <c r="AD435" s="96"/>
      <c r="AE435" s="96"/>
      <c r="AF435" s="96"/>
      <c r="AG435" s="106"/>
      <c r="AH435" s="97"/>
      <c r="AI435" s="96"/>
      <c r="AJ435" s="96"/>
      <c r="AK435" s="96"/>
      <c r="AL435" s="59"/>
      <c r="AM435" s="59"/>
      <c r="AN435" s="59"/>
      <c r="AO435" s="59"/>
      <c r="AP435" s="59"/>
      <c r="AQ435" s="59"/>
      <c r="AR435" s="59"/>
      <c r="AS435" s="59"/>
      <c r="AT435" s="59"/>
      <c r="AU435" s="59"/>
      <c r="AV435" s="59"/>
    </row>
    <row r="436" spans="2:48" s="60" customFormat="1" ht="15" customHeight="1">
      <c r="B436" s="59"/>
      <c r="C436" s="59"/>
      <c r="D436" s="108"/>
      <c r="E436" s="107"/>
      <c r="F436" s="59"/>
      <c r="G436" s="59"/>
      <c r="H436" s="108"/>
      <c r="I436" s="107"/>
      <c r="J436" s="59"/>
      <c r="K436" s="59"/>
      <c r="L436" s="108"/>
      <c r="M436" s="107"/>
      <c r="N436" s="59"/>
      <c r="O436" s="59"/>
      <c r="P436" s="59"/>
      <c r="Q436" s="108"/>
      <c r="R436" s="107"/>
      <c r="S436" s="59"/>
      <c r="T436" s="59"/>
      <c r="U436" s="59"/>
      <c r="V436" s="108"/>
      <c r="W436" s="107"/>
      <c r="X436" s="96"/>
      <c r="Y436" s="96"/>
      <c r="Z436" s="96"/>
      <c r="AA436" s="96"/>
      <c r="AB436" s="96"/>
      <c r="AC436" s="96"/>
      <c r="AD436" s="96"/>
      <c r="AE436" s="96"/>
      <c r="AF436" s="96"/>
      <c r="AG436" s="106"/>
      <c r="AH436" s="97"/>
      <c r="AI436" s="96"/>
      <c r="AJ436" s="96"/>
      <c r="AK436" s="96"/>
      <c r="AL436" s="59"/>
      <c r="AM436" s="108"/>
      <c r="AN436" s="107"/>
      <c r="AO436" s="59"/>
      <c r="AP436" s="119"/>
      <c r="AQ436" s="59"/>
      <c r="AR436" s="108" t="e">
        <f>SUM(AR417:AR434)</f>
        <v>#DIV/0!</v>
      </c>
      <c r="AS436" s="59"/>
      <c r="AT436" s="59"/>
      <c r="AU436" s="59"/>
      <c r="AV436" s="59"/>
    </row>
    <row r="437" spans="2:48" s="60" customFormat="1" ht="15" customHeight="1"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107"/>
      <c r="X437" s="96"/>
      <c r="Y437" s="96"/>
      <c r="Z437" s="96"/>
      <c r="AA437" s="96"/>
      <c r="AB437" s="96"/>
      <c r="AC437" s="96"/>
      <c r="AD437" s="96"/>
      <c r="AE437" s="96"/>
      <c r="AF437" s="96"/>
      <c r="AG437" s="96"/>
      <c r="AH437" s="96"/>
      <c r="AI437" s="96"/>
      <c r="AJ437" s="96"/>
      <c r="AK437" s="96"/>
      <c r="AL437" s="59"/>
      <c r="AM437" s="59"/>
      <c r="AN437" s="59"/>
      <c r="AO437" s="59"/>
      <c r="AP437" s="59"/>
      <c r="AQ437" s="59"/>
      <c r="AR437" s="59"/>
      <c r="AS437" s="59"/>
      <c r="AT437" s="59"/>
      <c r="AU437" s="59"/>
      <c r="AV437" s="59"/>
    </row>
    <row r="438" spans="2:48" s="60" customFormat="1" ht="15" customHeight="1">
      <c r="B438" s="59"/>
      <c r="C438" s="59"/>
      <c r="D438" s="131"/>
      <c r="E438" s="107"/>
      <c r="F438" s="59"/>
      <c r="G438" s="59"/>
      <c r="H438" s="108"/>
      <c r="I438" s="107"/>
      <c r="J438" s="59"/>
      <c r="K438" s="59"/>
      <c r="L438" s="108"/>
      <c r="M438" s="107"/>
      <c r="N438" s="59"/>
      <c r="O438" s="59"/>
      <c r="P438" s="59"/>
      <c r="Q438" s="108"/>
      <c r="R438" s="107"/>
      <c r="S438" s="59"/>
      <c r="T438" s="59"/>
      <c r="U438" s="59"/>
      <c r="V438" s="108"/>
      <c r="W438" s="107"/>
      <c r="X438" s="96"/>
      <c r="Y438" s="140"/>
      <c r="Z438" s="140"/>
      <c r="AA438" s="140"/>
      <c r="AB438" s="140"/>
      <c r="AC438" s="140"/>
      <c r="AD438" s="140"/>
      <c r="AE438" s="140"/>
      <c r="AF438" s="96"/>
      <c r="AG438" s="106"/>
      <c r="AH438" s="97"/>
      <c r="AI438" s="96"/>
      <c r="AJ438" s="96"/>
      <c r="AK438" s="140"/>
    </row>
    <row r="439" spans="2:48" s="60" customFormat="1" ht="15" customHeight="1">
      <c r="B439" s="59"/>
      <c r="C439" s="59"/>
      <c r="D439" s="59"/>
      <c r="E439" s="107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96"/>
      <c r="Y439" s="96"/>
      <c r="Z439" s="96"/>
      <c r="AA439" s="96"/>
      <c r="AB439" s="96"/>
      <c r="AC439" s="96"/>
      <c r="AD439" s="96"/>
      <c r="AE439" s="96"/>
      <c r="AF439" s="96"/>
      <c r="AG439" s="96"/>
      <c r="AH439" s="96"/>
      <c r="AI439" s="96"/>
      <c r="AJ439" s="96"/>
      <c r="AK439" s="96"/>
      <c r="AR439" s="145" t="s">
        <v>0</v>
      </c>
    </row>
    <row r="440" spans="2:48" s="60" customFormat="1" ht="15" customHeight="1"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59"/>
      <c r="AM440" s="119"/>
      <c r="AN440" s="119"/>
      <c r="AO440" s="59"/>
      <c r="AP440" s="59"/>
      <c r="AQ440" s="59"/>
      <c r="AR440" s="119" t="s">
        <v>2</v>
      </c>
      <c r="AS440" s="59"/>
      <c r="AT440" s="59"/>
      <c r="AU440" s="59"/>
      <c r="AV440" s="59"/>
    </row>
    <row r="441" spans="2:48" s="60" customFormat="1" ht="15" customHeight="1"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59"/>
      <c r="AM441" s="119"/>
      <c r="AN441" s="59"/>
      <c r="AO441" s="59"/>
      <c r="AP441" s="119"/>
      <c r="AQ441" s="59"/>
      <c r="AR441" s="119" t="s">
        <v>4</v>
      </c>
      <c r="AS441" s="59"/>
      <c r="AT441" s="59"/>
      <c r="AU441" s="59"/>
      <c r="AV441" s="59"/>
    </row>
    <row r="442" spans="2:48" s="60" customFormat="1" ht="15" customHeight="1"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96"/>
      <c r="Y442" s="96"/>
      <c r="Z442" s="96"/>
      <c r="AA442" s="96"/>
      <c r="AB442" s="96"/>
      <c r="AC442" s="96"/>
      <c r="AD442" s="96"/>
      <c r="AE442" s="96"/>
      <c r="AF442" s="96"/>
      <c r="AG442" s="140"/>
      <c r="AH442" s="140"/>
      <c r="AI442" s="96"/>
      <c r="AJ442" s="96"/>
      <c r="AK442" s="96"/>
    </row>
    <row r="443" spans="2:48" s="60" customFormat="1" ht="15" customHeight="1"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96"/>
      <c r="Y443" s="140"/>
      <c r="Z443" s="140"/>
      <c r="AA443" s="140"/>
      <c r="AB443" s="140"/>
      <c r="AC443" s="140"/>
      <c r="AD443" s="140"/>
      <c r="AE443" s="140"/>
      <c r="AF443" s="96"/>
      <c r="AG443" s="140"/>
      <c r="AH443" s="96"/>
      <c r="AI443" s="96"/>
      <c r="AJ443" s="96"/>
      <c r="AK443" s="140"/>
      <c r="AL443" s="107"/>
      <c r="AM443" s="108"/>
      <c r="AN443" s="107"/>
      <c r="AO443" s="59"/>
      <c r="AP443" s="59"/>
      <c r="AQ443" s="59"/>
      <c r="AR443" s="108" t="e">
        <f t="shared" ref="AR443:AR460" si="71">AQ443/AQ$461</f>
        <v>#DIV/0!</v>
      </c>
      <c r="AS443" s="59"/>
      <c r="AT443" s="59"/>
      <c r="AU443" s="59"/>
      <c r="AV443" s="59"/>
    </row>
    <row r="444" spans="2:48" s="60" customFormat="1" ht="15" customHeight="1"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7"/>
      <c r="AM444" s="108"/>
      <c r="AN444" s="107"/>
      <c r="AO444" s="59"/>
      <c r="AP444" s="59"/>
      <c r="AQ444" s="59"/>
      <c r="AR444" s="108" t="e">
        <f t="shared" si="71"/>
        <v>#DIV/0!</v>
      </c>
      <c r="AS444" s="59"/>
      <c r="AT444" s="59"/>
      <c r="AU444" s="59"/>
      <c r="AV444" s="59"/>
    </row>
    <row r="445" spans="2:48" s="60" customFormat="1" ht="15" customHeight="1">
      <c r="B445" s="59"/>
      <c r="C445" s="107"/>
      <c r="D445" s="108"/>
      <c r="E445" s="107"/>
      <c r="F445" s="59"/>
      <c r="G445" s="107"/>
      <c r="H445" s="108"/>
      <c r="I445" s="107"/>
      <c r="J445" s="59"/>
      <c r="K445" s="107"/>
      <c r="L445" s="108"/>
      <c r="M445" s="107"/>
      <c r="N445" s="59"/>
      <c r="O445" s="59"/>
      <c r="P445" s="107"/>
      <c r="Q445" s="108"/>
      <c r="R445" s="107"/>
      <c r="S445" s="59"/>
      <c r="T445" s="59"/>
      <c r="U445" s="107"/>
      <c r="V445" s="108"/>
      <c r="W445" s="107"/>
      <c r="X445" s="96"/>
      <c r="Y445" s="96"/>
      <c r="Z445" s="96"/>
      <c r="AA445" s="96"/>
      <c r="AB445" s="96"/>
      <c r="AC445" s="96"/>
      <c r="AD445" s="96"/>
      <c r="AE445" s="96"/>
      <c r="AF445" s="97"/>
      <c r="AG445" s="106"/>
      <c r="AH445" s="97"/>
      <c r="AI445" s="96"/>
      <c r="AJ445" s="96"/>
      <c r="AK445" s="96"/>
      <c r="AL445" s="107"/>
      <c r="AM445" s="108"/>
      <c r="AN445" s="107"/>
      <c r="AO445" s="59"/>
      <c r="AP445" s="59"/>
      <c r="AQ445" s="59"/>
      <c r="AR445" s="108" t="e">
        <f t="shared" si="71"/>
        <v>#DIV/0!</v>
      </c>
      <c r="AS445" s="59"/>
      <c r="AT445" s="59"/>
      <c r="AU445" s="59"/>
      <c r="AV445" s="59"/>
    </row>
    <row r="446" spans="2:48" s="60" customFormat="1" ht="15" customHeight="1">
      <c r="B446" s="59"/>
      <c r="C446" s="107"/>
      <c r="D446" s="108"/>
      <c r="E446" s="107"/>
      <c r="F446" s="59"/>
      <c r="G446" s="107"/>
      <c r="H446" s="108"/>
      <c r="I446" s="107"/>
      <c r="J446" s="59"/>
      <c r="K446" s="107"/>
      <c r="L446" s="108"/>
      <c r="M446" s="107"/>
      <c r="N446" s="59"/>
      <c r="O446" s="59"/>
      <c r="P446" s="107"/>
      <c r="Q446" s="108"/>
      <c r="R446" s="107"/>
      <c r="S446" s="59"/>
      <c r="T446" s="59"/>
      <c r="U446" s="107"/>
      <c r="V446" s="108"/>
      <c r="W446" s="107"/>
      <c r="X446" s="96"/>
      <c r="Y446" s="96"/>
      <c r="Z446" s="96"/>
      <c r="AA446" s="96"/>
      <c r="AB446" s="96"/>
      <c r="AC446" s="96"/>
      <c r="AD446" s="96"/>
      <c r="AE446" s="96"/>
      <c r="AF446" s="97"/>
      <c r="AG446" s="106"/>
      <c r="AH446" s="97"/>
      <c r="AI446" s="96"/>
      <c r="AJ446" s="96"/>
      <c r="AK446" s="96"/>
      <c r="AL446" s="107"/>
      <c r="AM446" s="108"/>
      <c r="AN446" s="107"/>
      <c r="AO446" s="59"/>
      <c r="AP446" s="59"/>
      <c r="AQ446" s="59"/>
      <c r="AR446" s="108" t="e">
        <f t="shared" si="71"/>
        <v>#DIV/0!</v>
      </c>
      <c r="AS446" s="59"/>
      <c r="AT446" s="59"/>
      <c r="AU446" s="59"/>
      <c r="AV446" s="59"/>
    </row>
    <row r="447" spans="2:48" s="60" customFormat="1" ht="15" customHeight="1">
      <c r="B447" s="59"/>
      <c r="C447" s="107"/>
      <c r="D447" s="108"/>
      <c r="E447" s="107"/>
      <c r="F447" s="59"/>
      <c r="G447" s="107"/>
      <c r="H447" s="108"/>
      <c r="I447" s="107"/>
      <c r="J447" s="59"/>
      <c r="K447" s="107"/>
      <c r="L447" s="108"/>
      <c r="M447" s="107"/>
      <c r="N447" s="59"/>
      <c r="O447" s="59"/>
      <c r="P447" s="107"/>
      <c r="Q447" s="108"/>
      <c r="R447" s="107"/>
      <c r="S447" s="59"/>
      <c r="T447" s="59"/>
      <c r="U447" s="107"/>
      <c r="V447" s="108"/>
      <c r="W447" s="107"/>
      <c r="X447" s="96"/>
      <c r="Y447" s="96"/>
      <c r="Z447" s="96"/>
      <c r="AA447" s="96"/>
      <c r="AB447" s="96"/>
      <c r="AC447" s="96"/>
      <c r="AD447" s="96"/>
      <c r="AE447" s="96"/>
      <c r="AF447" s="97"/>
      <c r="AG447" s="106"/>
      <c r="AH447" s="97"/>
      <c r="AI447" s="96"/>
      <c r="AJ447" s="96"/>
      <c r="AK447" s="96"/>
      <c r="AL447" s="107"/>
      <c r="AM447" s="108"/>
      <c r="AN447" s="107"/>
      <c r="AO447" s="59"/>
      <c r="AP447" s="59"/>
      <c r="AQ447" s="59"/>
      <c r="AR447" s="108" t="e">
        <f t="shared" si="71"/>
        <v>#DIV/0!</v>
      </c>
      <c r="AS447" s="59"/>
      <c r="AT447" s="59"/>
      <c r="AU447" s="59"/>
      <c r="AV447" s="59"/>
    </row>
    <row r="448" spans="2:48" s="60" customFormat="1" ht="15" customHeight="1">
      <c r="B448" s="59"/>
      <c r="C448" s="107"/>
      <c r="D448" s="108"/>
      <c r="E448" s="107"/>
      <c r="F448" s="59"/>
      <c r="G448" s="107"/>
      <c r="H448" s="108"/>
      <c r="I448" s="107"/>
      <c r="J448" s="59"/>
      <c r="K448" s="107"/>
      <c r="L448" s="108"/>
      <c r="M448" s="107"/>
      <c r="N448" s="59"/>
      <c r="O448" s="59"/>
      <c r="P448" s="107"/>
      <c r="Q448" s="108"/>
      <c r="R448" s="107"/>
      <c r="S448" s="59"/>
      <c r="T448" s="59"/>
      <c r="U448" s="107"/>
      <c r="V448" s="108"/>
      <c r="W448" s="107"/>
      <c r="X448" s="96"/>
      <c r="Y448" s="96"/>
      <c r="Z448" s="96"/>
      <c r="AA448" s="96"/>
      <c r="AB448" s="96"/>
      <c r="AC448" s="96"/>
      <c r="AD448" s="96"/>
      <c r="AE448" s="96"/>
      <c r="AF448" s="97"/>
      <c r="AG448" s="106"/>
      <c r="AH448" s="97"/>
      <c r="AI448" s="96"/>
      <c r="AJ448" s="96"/>
      <c r="AK448" s="96"/>
      <c r="AL448" s="107"/>
      <c r="AM448" s="108"/>
      <c r="AN448" s="107"/>
      <c r="AO448" s="59"/>
      <c r="AP448" s="59"/>
      <c r="AQ448" s="59"/>
      <c r="AR448" s="108" t="e">
        <f t="shared" si="71"/>
        <v>#DIV/0!</v>
      </c>
      <c r="AS448" s="59"/>
      <c r="AT448" s="59"/>
      <c r="AU448" s="59"/>
      <c r="AV448" s="59"/>
    </row>
    <row r="449" spans="2:48" s="60" customFormat="1" ht="15" customHeight="1">
      <c r="B449" s="59"/>
      <c r="C449" s="107"/>
      <c r="D449" s="108"/>
      <c r="E449" s="107"/>
      <c r="F449" s="59"/>
      <c r="G449" s="107"/>
      <c r="H449" s="108"/>
      <c r="I449" s="107"/>
      <c r="J449" s="59"/>
      <c r="K449" s="107"/>
      <c r="L449" s="108"/>
      <c r="M449" s="107"/>
      <c r="N449" s="59"/>
      <c r="O449" s="59"/>
      <c r="P449" s="107"/>
      <c r="Q449" s="108"/>
      <c r="R449" s="107"/>
      <c r="S449" s="59"/>
      <c r="T449" s="59"/>
      <c r="U449" s="107"/>
      <c r="V449" s="108"/>
      <c r="W449" s="107"/>
      <c r="X449" s="96"/>
      <c r="Y449" s="96"/>
      <c r="Z449" s="96"/>
      <c r="AA449" s="96"/>
      <c r="AB449" s="96"/>
      <c r="AC449" s="96"/>
      <c r="AD449" s="96"/>
      <c r="AE449" s="96"/>
      <c r="AF449" s="97"/>
      <c r="AG449" s="106"/>
      <c r="AH449" s="97"/>
      <c r="AI449" s="96"/>
      <c r="AJ449" s="96"/>
      <c r="AK449" s="96"/>
      <c r="AL449" s="107"/>
      <c r="AM449" s="108"/>
      <c r="AN449" s="107"/>
      <c r="AO449" s="59"/>
      <c r="AP449" s="59"/>
      <c r="AQ449" s="59"/>
      <c r="AR449" s="108" t="e">
        <f t="shared" si="71"/>
        <v>#DIV/0!</v>
      </c>
      <c r="AS449" s="59"/>
      <c r="AT449" s="59"/>
      <c r="AU449" s="59"/>
      <c r="AV449" s="59"/>
    </row>
    <row r="450" spans="2:48" s="60" customFormat="1" ht="15" customHeight="1">
      <c r="B450" s="59"/>
      <c r="C450" s="107"/>
      <c r="D450" s="108"/>
      <c r="E450" s="107"/>
      <c r="F450" s="59"/>
      <c r="G450" s="107"/>
      <c r="H450" s="108"/>
      <c r="I450" s="107"/>
      <c r="J450" s="59"/>
      <c r="K450" s="107"/>
      <c r="L450" s="108"/>
      <c r="M450" s="107"/>
      <c r="N450" s="59"/>
      <c r="O450" s="59"/>
      <c r="P450" s="107"/>
      <c r="Q450" s="108"/>
      <c r="R450" s="107"/>
      <c r="S450" s="59"/>
      <c r="T450" s="59"/>
      <c r="U450" s="107"/>
      <c r="V450" s="108"/>
      <c r="W450" s="107"/>
      <c r="X450" s="96"/>
      <c r="Y450" s="96"/>
      <c r="Z450" s="96"/>
      <c r="AA450" s="96"/>
      <c r="AB450" s="96"/>
      <c r="AC450" s="96"/>
      <c r="AD450" s="96"/>
      <c r="AE450" s="96"/>
      <c r="AF450" s="97"/>
      <c r="AG450" s="106"/>
      <c r="AH450" s="97"/>
      <c r="AI450" s="96"/>
      <c r="AJ450" s="96"/>
      <c r="AK450" s="96"/>
      <c r="AL450" s="107"/>
      <c r="AM450" s="108"/>
      <c r="AN450" s="107"/>
      <c r="AO450" s="59"/>
      <c r="AP450" s="59"/>
      <c r="AQ450" s="59"/>
      <c r="AR450" s="108" t="e">
        <f t="shared" si="71"/>
        <v>#DIV/0!</v>
      </c>
      <c r="AS450" s="59"/>
      <c r="AT450" s="59"/>
      <c r="AU450" s="59"/>
      <c r="AV450" s="59"/>
    </row>
    <row r="451" spans="2:48" s="60" customFormat="1" ht="15" customHeight="1">
      <c r="B451" s="59"/>
      <c r="C451" s="107"/>
      <c r="D451" s="108"/>
      <c r="E451" s="107"/>
      <c r="F451" s="59"/>
      <c r="G451" s="107"/>
      <c r="H451" s="108"/>
      <c r="I451" s="107"/>
      <c r="J451" s="59"/>
      <c r="K451" s="107"/>
      <c r="L451" s="108"/>
      <c r="M451" s="107"/>
      <c r="N451" s="59"/>
      <c r="O451" s="59"/>
      <c r="P451" s="107"/>
      <c r="Q451" s="108"/>
      <c r="R451" s="107"/>
      <c r="S451" s="59"/>
      <c r="T451" s="59"/>
      <c r="U451" s="107"/>
      <c r="V451" s="108"/>
      <c r="W451" s="107"/>
      <c r="X451" s="96"/>
      <c r="Y451" s="96"/>
      <c r="Z451" s="96"/>
      <c r="AA451" s="96"/>
      <c r="AB451" s="96"/>
      <c r="AC451" s="96"/>
      <c r="AD451" s="96"/>
      <c r="AE451" s="96"/>
      <c r="AF451" s="97"/>
      <c r="AG451" s="106"/>
      <c r="AH451" s="97"/>
      <c r="AI451" s="96"/>
      <c r="AJ451" s="96"/>
      <c r="AK451" s="96"/>
      <c r="AL451" s="107"/>
      <c r="AM451" s="108"/>
      <c r="AN451" s="107"/>
      <c r="AO451" s="59"/>
      <c r="AP451" s="59"/>
      <c r="AQ451" s="59"/>
      <c r="AR451" s="108" t="e">
        <f t="shared" si="71"/>
        <v>#DIV/0!</v>
      </c>
      <c r="AS451" s="59"/>
      <c r="AT451" s="59"/>
      <c r="AU451" s="59"/>
      <c r="AV451" s="59"/>
    </row>
    <row r="452" spans="2:48" s="60" customFormat="1" ht="15" customHeight="1">
      <c r="B452" s="59"/>
      <c r="C452" s="107"/>
      <c r="D452" s="108"/>
      <c r="E452" s="107"/>
      <c r="F452" s="59"/>
      <c r="G452" s="107"/>
      <c r="H452" s="108"/>
      <c r="I452" s="107"/>
      <c r="J452" s="59"/>
      <c r="K452" s="107"/>
      <c r="L452" s="108"/>
      <c r="M452" s="107"/>
      <c r="N452" s="59"/>
      <c r="O452" s="59"/>
      <c r="P452" s="107"/>
      <c r="Q452" s="108"/>
      <c r="R452" s="107"/>
      <c r="S452" s="59"/>
      <c r="T452" s="59"/>
      <c r="U452" s="107"/>
      <c r="V452" s="108"/>
      <c r="W452" s="107"/>
      <c r="X452" s="96"/>
      <c r="Y452" s="96"/>
      <c r="Z452" s="96"/>
      <c r="AA452" s="96"/>
      <c r="AB452" s="96"/>
      <c r="AC452" s="96"/>
      <c r="AD452" s="96"/>
      <c r="AE452" s="96"/>
      <c r="AF452" s="97"/>
      <c r="AG452" s="106"/>
      <c r="AH452" s="97"/>
      <c r="AI452" s="96"/>
      <c r="AJ452" s="96"/>
      <c r="AK452" s="96"/>
      <c r="AL452" s="107"/>
      <c r="AM452" s="108"/>
      <c r="AN452" s="107"/>
      <c r="AO452" s="59"/>
      <c r="AP452" s="59"/>
      <c r="AQ452" s="59"/>
      <c r="AR452" s="108" t="e">
        <f t="shared" si="71"/>
        <v>#DIV/0!</v>
      </c>
      <c r="AS452" s="59"/>
      <c r="AT452" s="59"/>
      <c r="AU452" s="59"/>
      <c r="AV452" s="59"/>
    </row>
    <row r="453" spans="2:48" s="60" customFormat="1" ht="15" customHeight="1">
      <c r="B453" s="59"/>
      <c r="C453" s="107"/>
      <c r="D453" s="108"/>
      <c r="E453" s="107"/>
      <c r="F453" s="59"/>
      <c r="G453" s="107"/>
      <c r="H453" s="108"/>
      <c r="I453" s="107"/>
      <c r="J453" s="59"/>
      <c r="K453" s="107"/>
      <c r="L453" s="108"/>
      <c r="M453" s="107"/>
      <c r="N453" s="59"/>
      <c r="O453" s="59"/>
      <c r="P453" s="107"/>
      <c r="Q453" s="108"/>
      <c r="R453" s="107"/>
      <c r="S453" s="59"/>
      <c r="T453" s="59"/>
      <c r="U453" s="107"/>
      <c r="V453" s="108"/>
      <c r="W453" s="107"/>
      <c r="X453" s="96"/>
      <c r="Y453" s="96"/>
      <c r="Z453" s="96"/>
      <c r="AA453" s="96"/>
      <c r="AB453" s="96"/>
      <c r="AC453" s="96"/>
      <c r="AD453" s="96"/>
      <c r="AE453" s="96"/>
      <c r="AF453" s="97"/>
      <c r="AG453" s="106"/>
      <c r="AH453" s="97"/>
      <c r="AI453" s="96"/>
      <c r="AJ453" s="96"/>
      <c r="AK453" s="96"/>
      <c r="AL453" s="107"/>
      <c r="AM453" s="108"/>
      <c r="AN453" s="107"/>
      <c r="AO453" s="59"/>
      <c r="AP453" s="59"/>
      <c r="AQ453" s="59"/>
      <c r="AR453" s="108" t="e">
        <f t="shared" si="71"/>
        <v>#DIV/0!</v>
      </c>
      <c r="AS453" s="59"/>
      <c r="AT453" s="59"/>
      <c r="AU453" s="59"/>
      <c r="AV453" s="59"/>
    </row>
    <row r="454" spans="2:48" s="60" customFormat="1" ht="15" customHeight="1">
      <c r="B454" s="59"/>
      <c r="C454" s="107"/>
      <c r="D454" s="108"/>
      <c r="E454" s="107"/>
      <c r="F454" s="59"/>
      <c r="G454" s="107"/>
      <c r="H454" s="108"/>
      <c r="I454" s="107"/>
      <c r="J454" s="59"/>
      <c r="K454" s="107"/>
      <c r="L454" s="108"/>
      <c r="M454" s="107"/>
      <c r="N454" s="59"/>
      <c r="O454" s="59"/>
      <c r="P454" s="107"/>
      <c r="Q454" s="108"/>
      <c r="R454" s="107"/>
      <c r="S454" s="59"/>
      <c r="T454" s="59"/>
      <c r="U454" s="107"/>
      <c r="V454" s="108"/>
      <c r="W454" s="107"/>
      <c r="X454" s="96"/>
      <c r="Y454" s="96"/>
      <c r="Z454" s="96"/>
      <c r="AA454" s="96"/>
      <c r="AB454" s="96"/>
      <c r="AC454" s="96"/>
      <c r="AD454" s="96"/>
      <c r="AE454" s="96"/>
      <c r="AF454" s="97"/>
      <c r="AG454" s="106"/>
      <c r="AH454" s="97"/>
      <c r="AI454" s="96"/>
      <c r="AJ454" s="96"/>
      <c r="AK454" s="96"/>
      <c r="AL454" s="107"/>
      <c r="AM454" s="108"/>
      <c r="AN454" s="107"/>
      <c r="AO454" s="59"/>
      <c r="AP454" s="59"/>
      <c r="AQ454" s="59"/>
      <c r="AR454" s="108" t="e">
        <f t="shared" si="71"/>
        <v>#DIV/0!</v>
      </c>
      <c r="AS454" s="59"/>
      <c r="AT454" s="59"/>
      <c r="AU454" s="59"/>
      <c r="AV454" s="59"/>
    </row>
    <row r="455" spans="2:48" s="60" customFormat="1" ht="15" customHeight="1">
      <c r="B455" s="59"/>
      <c r="C455" s="107"/>
      <c r="D455" s="108"/>
      <c r="E455" s="107"/>
      <c r="F455" s="59"/>
      <c r="G455" s="107"/>
      <c r="H455" s="108"/>
      <c r="I455" s="107"/>
      <c r="J455" s="59"/>
      <c r="K455" s="107"/>
      <c r="L455" s="108"/>
      <c r="M455" s="107"/>
      <c r="N455" s="59"/>
      <c r="O455" s="59"/>
      <c r="P455" s="107"/>
      <c r="Q455" s="108"/>
      <c r="R455" s="107"/>
      <c r="S455" s="59"/>
      <c r="T455" s="59"/>
      <c r="U455" s="107"/>
      <c r="V455" s="108"/>
      <c r="W455" s="107"/>
      <c r="X455" s="96"/>
      <c r="Y455" s="96"/>
      <c r="Z455" s="96"/>
      <c r="AA455" s="96"/>
      <c r="AB455" s="96"/>
      <c r="AC455" s="96"/>
      <c r="AD455" s="96"/>
      <c r="AE455" s="96"/>
      <c r="AF455" s="97"/>
      <c r="AG455" s="106"/>
      <c r="AH455" s="97"/>
      <c r="AI455" s="96"/>
      <c r="AJ455" s="96"/>
      <c r="AK455" s="96"/>
      <c r="AL455" s="107"/>
      <c r="AM455" s="108"/>
      <c r="AN455" s="107"/>
      <c r="AO455" s="59"/>
      <c r="AP455" s="59"/>
      <c r="AQ455" s="59"/>
      <c r="AR455" s="108" t="e">
        <f t="shared" si="71"/>
        <v>#DIV/0!</v>
      </c>
      <c r="AS455" s="59"/>
      <c r="AT455" s="59"/>
      <c r="AU455" s="59"/>
      <c r="AV455" s="59"/>
    </row>
    <row r="456" spans="2:48" s="60" customFormat="1" ht="15" customHeight="1">
      <c r="B456" s="59"/>
      <c r="C456" s="107"/>
      <c r="D456" s="108"/>
      <c r="E456" s="107"/>
      <c r="F456" s="59"/>
      <c r="G456" s="107"/>
      <c r="H456" s="108"/>
      <c r="I456" s="107"/>
      <c r="J456" s="59"/>
      <c r="K456" s="107"/>
      <c r="L456" s="108"/>
      <c r="M456" s="107"/>
      <c r="N456" s="59"/>
      <c r="O456" s="59"/>
      <c r="P456" s="107"/>
      <c r="Q456" s="108"/>
      <c r="R456" s="107"/>
      <c r="S456" s="59"/>
      <c r="T456" s="59"/>
      <c r="U456" s="107"/>
      <c r="V456" s="108"/>
      <c r="W456" s="107"/>
      <c r="X456" s="96"/>
      <c r="Y456" s="96"/>
      <c r="Z456" s="96"/>
      <c r="AA456" s="96"/>
      <c r="AB456" s="96"/>
      <c r="AC456" s="96"/>
      <c r="AD456" s="96"/>
      <c r="AE456" s="96"/>
      <c r="AF456" s="97"/>
      <c r="AG456" s="106"/>
      <c r="AH456" s="97"/>
      <c r="AI456" s="96"/>
      <c r="AJ456" s="96"/>
      <c r="AK456" s="96"/>
      <c r="AL456" s="107"/>
      <c r="AM456" s="108"/>
      <c r="AN456" s="107"/>
      <c r="AO456" s="59"/>
      <c r="AP456" s="59"/>
      <c r="AQ456" s="59"/>
      <c r="AR456" s="108" t="e">
        <f t="shared" si="71"/>
        <v>#DIV/0!</v>
      </c>
      <c r="AS456" s="59"/>
      <c r="AT456" s="59"/>
      <c r="AU456" s="59"/>
      <c r="AV456" s="59"/>
    </row>
    <row r="457" spans="2:48" s="60" customFormat="1" ht="15" customHeight="1">
      <c r="B457" s="59"/>
      <c r="C457" s="107"/>
      <c r="D457" s="108"/>
      <c r="E457" s="107"/>
      <c r="F457" s="59"/>
      <c r="G457" s="107"/>
      <c r="H457" s="108"/>
      <c r="I457" s="107"/>
      <c r="J457" s="59"/>
      <c r="K457" s="107"/>
      <c r="L457" s="108"/>
      <c r="M457" s="107"/>
      <c r="N457" s="59"/>
      <c r="O457" s="59"/>
      <c r="P457" s="107"/>
      <c r="Q457" s="108"/>
      <c r="R457" s="107"/>
      <c r="S457" s="59"/>
      <c r="T457" s="59"/>
      <c r="U457" s="107"/>
      <c r="V457" s="108"/>
      <c r="W457" s="107"/>
      <c r="X457" s="96"/>
      <c r="Y457" s="96"/>
      <c r="Z457" s="96"/>
      <c r="AA457" s="96"/>
      <c r="AB457" s="96"/>
      <c r="AC457" s="96"/>
      <c r="AD457" s="96"/>
      <c r="AE457" s="96"/>
      <c r="AF457" s="97"/>
      <c r="AG457" s="106"/>
      <c r="AH457" s="97"/>
      <c r="AI457" s="96"/>
      <c r="AJ457" s="96"/>
      <c r="AK457" s="96"/>
      <c r="AL457" s="107"/>
      <c r="AM457" s="108"/>
      <c r="AN457" s="107"/>
      <c r="AO457" s="59"/>
      <c r="AP457" s="59"/>
      <c r="AQ457" s="59"/>
      <c r="AR457" s="108" t="e">
        <f t="shared" si="71"/>
        <v>#DIV/0!</v>
      </c>
      <c r="AS457" s="59"/>
      <c r="AT457" s="59"/>
      <c r="AU457" s="59"/>
      <c r="AV457" s="59"/>
    </row>
    <row r="458" spans="2:48" s="60" customFormat="1" ht="15" customHeight="1">
      <c r="B458" s="59"/>
      <c r="C458" s="107"/>
      <c r="D458" s="108"/>
      <c r="E458" s="107"/>
      <c r="F458" s="59"/>
      <c r="G458" s="107"/>
      <c r="H458" s="108"/>
      <c r="I458" s="107"/>
      <c r="J458" s="59"/>
      <c r="K458" s="107"/>
      <c r="L458" s="108"/>
      <c r="M458" s="107"/>
      <c r="N458" s="59"/>
      <c r="O458" s="59"/>
      <c r="P458" s="107"/>
      <c r="Q458" s="108"/>
      <c r="R458" s="107"/>
      <c r="S458" s="59"/>
      <c r="T458" s="59"/>
      <c r="U458" s="107"/>
      <c r="V458" s="108"/>
      <c r="W458" s="107"/>
      <c r="X458" s="96"/>
      <c r="Y458" s="96"/>
      <c r="Z458" s="96"/>
      <c r="AA458" s="96"/>
      <c r="AB458" s="96"/>
      <c r="AC458" s="96"/>
      <c r="AD458" s="96"/>
      <c r="AE458" s="96"/>
      <c r="AF458" s="97"/>
      <c r="AG458" s="106"/>
      <c r="AH458" s="97"/>
      <c r="AI458" s="96"/>
      <c r="AJ458" s="96"/>
      <c r="AK458" s="96"/>
      <c r="AL458" s="107"/>
      <c r="AM458" s="108"/>
      <c r="AN458" s="107"/>
      <c r="AO458" s="59"/>
      <c r="AP458" s="59"/>
      <c r="AQ458" s="59"/>
      <c r="AR458" s="108" t="e">
        <f t="shared" si="71"/>
        <v>#DIV/0!</v>
      </c>
      <c r="AS458" s="59"/>
      <c r="AT458" s="59"/>
      <c r="AU458" s="59"/>
      <c r="AV458" s="59"/>
    </row>
    <row r="459" spans="2:48" s="60" customFormat="1" ht="15" customHeight="1">
      <c r="B459" s="59"/>
      <c r="C459" s="107"/>
      <c r="D459" s="108"/>
      <c r="E459" s="107"/>
      <c r="F459" s="59"/>
      <c r="G459" s="107"/>
      <c r="H459" s="108"/>
      <c r="I459" s="107"/>
      <c r="J459" s="59"/>
      <c r="K459" s="107"/>
      <c r="L459" s="108"/>
      <c r="M459" s="107"/>
      <c r="N459" s="59"/>
      <c r="O459" s="59"/>
      <c r="P459" s="107"/>
      <c r="Q459" s="108"/>
      <c r="R459" s="107"/>
      <c r="S459" s="59"/>
      <c r="T459" s="59"/>
      <c r="U459" s="107"/>
      <c r="V459" s="108"/>
      <c r="W459" s="107"/>
      <c r="X459" s="96"/>
      <c r="Y459" s="96"/>
      <c r="Z459" s="96"/>
      <c r="AA459" s="96"/>
      <c r="AB459" s="96"/>
      <c r="AC459" s="96"/>
      <c r="AD459" s="96"/>
      <c r="AE459" s="96"/>
      <c r="AF459" s="97"/>
      <c r="AG459" s="106"/>
      <c r="AH459" s="97"/>
      <c r="AI459" s="96"/>
      <c r="AJ459" s="96"/>
      <c r="AK459" s="96"/>
      <c r="AL459" s="107"/>
      <c r="AM459" s="108"/>
      <c r="AN459" s="107"/>
      <c r="AO459" s="59"/>
      <c r="AP459" s="59"/>
      <c r="AQ459" s="59"/>
      <c r="AR459" s="108" t="e">
        <f t="shared" si="71"/>
        <v>#DIV/0!</v>
      </c>
      <c r="AS459" s="59"/>
      <c r="AT459" s="59"/>
      <c r="AU459" s="59"/>
      <c r="AV459" s="59"/>
    </row>
    <row r="460" spans="2:48" s="60" customFormat="1" ht="15" customHeight="1">
      <c r="B460" s="59"/>
      <c r="C460" s="107"/>
      <c r="D460" s="108"/>
      <c r="E460" s="107"/>
      <c r="F460" s="59"/>
      <c r="G460" s="107"/>
      <c r="H460" s="108"/>
      <c r="I460" s="107"/>
      <c r="J460" s="59"/>
      <c r="K460" s="107"/>
      <c r="L460" s="108"/>
      <c r="M460" s="107"/>
      <c r="N460" s="59"/>
      <c r="O460" s="59"/>
      <c r="P460" s="107"/>
      <c r="Q460" s="108"/>
      <c r="R460" s="107"/>
      <c r="S460" s="59"/>
      <c r="T460" s="59"/>
      <c r="U460" s="107"/>
      <c r="V460" s="108"/>
      <c r="W460" s="107"/>
      <c r="X460" s="96"/>
      <c r="Y460" s="96"/>
      <c r="Z460" s="96"/>
      <c r="AA460" s="96"/>
      <c r="AB460" s="96"/>
      <c r="AC460" s="96"/>
      <c r="AD460" s="96"/>
      <c r="AE460" s="96"/>
      <c r="AF460" s="97"/>
      <c r="AG460" s="106"/>
      <c r="AH460" s="97"/>
      <c r="AI460" s="96"/>
      <c r="AJ460" s="96"/>
      <c r="AK460" s="96"/>
      <c r="AL460" s="107"/>
      <c r="AM460" s="108"/>
      <c r="AN460" s="107"/>
      <c r="AO460" s="59"/>
      <c r="AP460" s="59"/>
      <c r="AQ460" s="59"/>
      <c r="AR460" s="108" t="e">
        <f t="shared" si="71"/>
        <v>#DIV/0!</v>
      </c>
      <c r="AS460" s="59"/>
      <c r="AT460" s="59"/>
      <c r="AU460" s="59"/>
      <c r="AV460" s="59"/>
    </row>
    <row r="461" spans="2:48" s="60" customFormat="1" ht="15" customHeight="1">
      <c r="B461" s="59"/>
      <c r="C461" s="107"/>
      <c r="D461" s="108"/>
      <c r="E461" s="107"/>
      <c r="F461" s="59"/>
      <c r="G461" s="107"/>
      <c r="H461" s="108"/>
      <c r="I461" s="107"/>
      <c r="J461" s="59"/>
      <c r="K461" s="107"/>
      <c r="L461" s="108"/>
      <c r="M461" s="107"/>
      <c r="N461" s="59"/>
      <c r="O461" s="59"/>
      <c r="P461" s="107"/>
      <c r="Q461" s="108"/>
      <c r="R461" s="107"/>
      <c r="S461" s="59"/>
      <c r="T461" s="59"/>
      <c r="U461" s="107"/>
      <c r="V461" s="108"/>
      <c r="W461" s="107"/>
      <c r="X461" s="96"/>
      <c r="Y461" s="96"/>
      <c r="Z461" s="96"/>
      <c r="AA461" s="96"/>
      <c r="AB461" s="96"/>
      <c r="AC461" s="96"/>
      <c r="AD461" s="96"/>
      <c r="AE461" s="96"/>
      <c r="AF461" s="97"/>
      <c r="AG461" s="106"/>
      <c r="AH461" s="97"/>
      <c r="AI461" s="96"/>
      <c r="AJ461" s="96"/>
      <c r="AK461" s="96"/>
      <c r="AL461" s="107"/>
      <c r="AM461" s="108"/>
      <c r="AN461" s="107"/>
      <c r="AO461" s="59"/>
      <c r="AP461" s="119"/>
      <c r="AQ461" s="107"/>
      <c r="AR461" s="108" t="e">
        <f>SUM(AR443:AR460)</f>
        <v>#DIV/0!</v>
      </c>
      <c r="AS461" s="59"/>
      <c r="AT461" s="59"/>
      <c r="AU461" s="59"/>
      <c r="AV461" s="59"/>
    </row>
    <row r="462" spans="2:48" s="60" customFormat="1" ht="15" customHeight="1">
      <c r="B462" s="59"/>
      <c r="C462" s="107"/>
      <c r="D462" s="108"/>
      <c r="E462" s="107"/>
      <c r="F462" s="59"/>
      <c r="G462" s="107"/>
      <c r="H462" s="108"/>
      <c r="I462" s="107"/>
      <c r="J462" s="59"/>
      <c r="K462" s="107"/>
      <c r="L462" s="108"/>
      <c r="M462" s="107"/>
      <c r="N462" s="59"/>
      <c r="O462" s="59"/>
      <c r="P462" s="107"/>
      <c r="Q462" s="108"/>
      <c r="R462" s="107"/>
      <c r="S462" s="59"/>
      <c r="T462" s="59"/>
      <c r="U462" s="107"/>
      <c r="V462" s="108"/>
      <c r="W462" s="107"/>
      <c r="X462" s="96"/>
      <c r="Y462" s="96"/>
      <c r="Z462" s="96"/>
      <c r="AA462" s="96"/>
      <c r="AB462" s="96"/>
      <c r="AC462" s="96"/>
      <c r="AD462" s="96"/>
      <c r="AE462" s="96"/>
      <c r="AF462" s="97"/>
      <c r="AG462" s="106"/>
      <c r="AH462" s="97"/>
      <c r="AI462" s="96"/>
      <c r="AJ462" s="96"/>
      <c r="AK462" s="96"/>
      <c r="AL462" s="119"/>
      <c r="AM462" s="119"/>
      <c r="AN462" s="143"/>
      <c r="AO462" s="59"/>
      <c r="AP462" s="59"/>
      <c r="AQ462" s="119"/>
      <c r="AR462" s="119" t="s">
        <v>6</v>
      </c>
      <c r="AS462" s="59"/>
      <c r="AT462" s="59"/>
      <c r="AU462" s="59"/>
      <c r="AV462" s="59"/>
    </row>
    <row r="463" spans="2:48" s="60" customFormat="1" ht="15" customHeight="1">
      <c r="B463" s="59"/>
      <c r="C463" s="107"/>
      <c r="D463" s="108"/>
      <c r="E463" s="107"/>
      <c r="F463" s="59"/>
      <c r="G463" s="107"/>
      <c r="H463" s="108"/>
      <c r="I463" s="107"/>
      <c r="J463" s="59"/>
      <c r="K463" s="107"/>
      <c r="L463" s="108"/>
      <c r="M463" s="107"/>
      <c r="N463" s="59"/>
      <c r="O463" s="59"/>
      <c r="P463" s="107"/>
      <c r="Q463" s="108"/>
      <c r="R463" s="107"/>
      <c r="S463" s="59"/>
      <c r="T463" s="59"/>
      <c r="U463" s="107"/>
      <c r="V463" s="108"/>
      <c r="W463" s="107"/>
      <c r="X463" s="96"/>
      <c r="Y463" s="140"/>
      <c r="Z463" s="140"/>
      <c r="AA463" s="140"/>
      <c r="AB463" s="140"/>
      <c r="AC463" s="140"/>
      <c r="AD463" s="140"/>
      <c r="AE463" s="140"/>
      <c r="AF463" s="97"/>
      <c r="AG463" s="106"/>
      <c r="AH463" s="97"/>
      <c r="AI463" s="96"/>
      <c r="AJ463" s="96"/>
      <c r="AK463" s="140"/>
    </row>
    <row r="464" spans="2:48" s="60" customFormat="1" ht="15" customHeight="1">
      <c r="B464" s="59"/>
      <c r="C464" s="59"/>
      <c r="D464" s="108"/>
      <c r="E464" s="107"/>
      <c r="F464" s="59"/>
      <c r="G464" s="59"/>
      <c r="H464" s="59"/>
      <c r="I464" s="107"/>
      <c r="J464" s="59"/>
      <c r="K464" s="59"/>
      <c r="L464" s="59"/>
      <c r="M464" s="107"/>
      <c r="N464" s="59"/>
      <c r="O464" s="59"/>
      <c r="P464" s="59"/>
      <c r="Q464" s="59"/>
      <c r="R464" s="107"/>
      <c r="S464" s="59"/>
      <c r="T464" s="59"/>
      <c r="U464" s="59"/>
      <c r="V464" s="59"/>
      <c r="W464" s="107"/>
      <c r="X464" s="96"/>
      <c r="Y464" s="96"/>
      <c r="Z464" s="96"/>
      <c r="AA464" s="96"/>
      <c r="AB464" s="96"/>
      <c r="AC464" s="96"/>
      <c r="AD464" s="96"/>
      <c r="AE464" s="96"/>
      <c r="AF464" s="140"/>
      <c r="AG464" s="140"/>
      <c r="AH464" s="141"/>
      <c r="AI464" s="96"/>
      <c r="AJ464" s="96"/>
      <c r="AK464" s="96"/>
    </row>
    <row r="465" spans="2:48" s="60" customFormat="1" ht="15" customHeight="1"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59"/>
      <c r="AM465" s="59"/>
      <c r="AN465" s="59"/>
      <c r="AO465" s="59"/>
      <c r="AP465" s="59"/>
      <c r="AQ465" s="59"/>
      <c r="AR465" s="59"/>
      <c r="AS465" s="59"/>
      <c r="AT465" s="59"/>
      <c r="AU465" s="59"/>
      <c r="AV465" s="59"/>
    </row>
    <row r="466" spans="2:48" s="60" customFormat="1" ht="15" customHeight="1"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</row>
    <row r="467" spans="2:48" s="60" customFormat="1" ht="15" customHeight="1"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108"/>
      <c r="T467" s="108"/>
      <c r="U467" s="59"/>
      <c r="V467" s="59"/>
      <c r="W467" s="59"/>
      <c r="X467" s="96"/>
      <c r="Y467" s="96"/>
      <c r="Z467" s="96"/>
      <c r="AA467" s="96"/>
      <c r="AB467" s="96"/>
      <c r="AC467" s="96"/>
      <c r="AD467" s="96"/>
      <c r="AE467" s="96"/>
      <c r="AF467" s="96"/>
      <c r="AG467" s="96"/>
      <c r="AH467" s="96"/>
      <c r="AI467" s="96"/>
      <c r="AJ467" s="96"/>
      <c r="AK467" s="96"/>
      <c r="AL467" s="59"/>
      <c r="AM467" s="59"/>
      <c r="AN467" s="59"/>
      <c r="AO467" s="59"/>
      <c r="AP467" s="59"/>
      <c r="AQ467" s="59"/>
      <c r="AR467" s="59"/>
      <c r="AS467" s="59"/>
      <c r="AT467" s="59"/>
      <c r="AU467" s="59"/>
      <c r="AV467" s="59"/>
    </row>
    <row r="468" spans="2:48" s="60" customFormat="1" ht="15" customHeight="1"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59"/>
      <c r="AM468" s="59"/>
      <c r="AN468" s="59"/>
      <c r="AO468" s="59"/>
      <c r="AP468" s="59"/>
      <c r="AQ468" s="59"/>
      <c r="AR468" s="59"/>
      <c r="AS468" s="59"/>
      <c r="AT468" s="59"/>
      <c r="AU468" s="59"/>
      <c r="AV468" s="59"/>
    </row>
    <row r="469" spans="2:48" s="60" customFormat="1" ht="15" customHeight="1"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107"/>
      <c r="S469" s="59"/>
      <c r="T469" s="59"/>
      <c r="U469" s="59"/>
      <c r="V469" s="59"/>
      <c r="W469" s="59"/>
      <c r="X469" s="96"/>
      <c r="Y469" s="96"/>
      <c r="Z469" s="96"/>
      <c r="AA469" s="96"/>
      <c r="AB469" s="96"/>
      <c r="AC469" s="96"/>
      <c r="AD469" s="96"/>
      <c r="AE469" s="96"/>
      <c r="AF469" s="96"/>
      <c r="AG469" s="96"/>
      <c r="AH469" s="96"/>
      <c r="AI469" s="96"/>
      <c r="AJ469" s="96"/>
      <c r="AK469" s="96"/>
      <c r="AL469" s="59"/>
      <c r="AM469" s="59"/>
      <c r="AN469" s="59"/>
      <c r="AO469" s="59"/>
      <c r="AP469" s="59"/>
      <c r="AQ469" s="59"/>
      <c r="AR469" s="59"/>
      <c r="AS469" s="59"/>
      <c r="AT469" s="59"/>
      <c r="AU469" s="59"/>
      <c r="AV469" s="59"/>
    </row>
    <row r="470" spans="2:48" s="60" customFormat="1" ht="15" customHeight="1"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137"/>
      <c r="S470" s="59"/>
      <c r="T470" s="59"/>
      <c r="U470" s="59"/>
      <c r="V470" s="59"/>
      <c r="W470" s="59"/>
      <c r="X470" s="96"/>
      <c r="Y470" s="96"/>
      <c r="Z470" s="96"/>
      <c r="AA470" s="96"/>
      <c r="AB470" s="96"/>
      <c r="AC470" s="96"/>
      <c r="AD470" s="96"/>
      <c r="AE470" s="96"/>
      <c r="AF470" s="96"/>
      <c r="AG470" s="96"/>
      <c r="AH470" s="96"/>
      <c r="AI470" s="96"/>
      <c r="AJ470" s="96"/>
      <c r="AK470" s="96"/>
      <c r="AL470" s="59"/>
      <c r="AM470" s="59"/>
      <c r="AN470" s="59"/>
      <c r="AO470" s="59"/>
      <c r="AP470" s="59"/>
      <c r="AQ470" s="59"/>
      <c r="AR470" s="59"/>
      <c r="AS470" s="59"/>
      <c r="AT470" s="59"/>
      <c r="AU470" s="59"/>
      <c r="AV470" s="59"/>
    </row>
    <row r="471" spans="2:48" s="60" customFormat="1" ht="15" customHeight="1"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137"/>
      <c r="S471" s="59"/>
      <c r="T471" s="59"/>
      <c r="U471" s="59"/>
      <c r="V471" s="59"/>
      <c r="W471" s="59"/>
      <c r="X471" s="96"/>
      <c r="Y471" s="96"/>
      <c r="Z471" s="96"/>
      <c r="AA471" s="96"/>
      <c r="AB471" s="96"/>
      <c r="AC471" s="96"/>
      <c r="AD471" s="96"/>
      <c r="AE471" s="96"/>
      <c r="AF471" s="96"/>
      <c r="AG471" s="96"/>
      <c r="AH471" s="96"/>
      <c r="AI471" s="96"/>
      <c r="AJ471" s="96"/>
      <c r="AK471" s="96"/>
      <c r="AL471" s="59"/>
      <c r="AM471" s="59"/>
      <c r="AN471" s="59"/>
      <c r="AO471" s="59"/>
      <c r="AP471" s="59"/>
      <c r="AQ471" s="59"/>
      <c r="AR471" s="59"/>
      <c r="AS471" s="59"/>
      <c r="AT471" s="59"/>
      <c r="AU471" s="59"/>
      <c r="AV471" s="59"/>
    </row>
    <row r="472" spans="2:48" s="60" customFormat="1" ht="15" customHeight="1"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137"/>
      <c r="S472" s="59"/>
      <c r="T472" s="59"/>
      <c r="U472" s="59"/>
      <c r="V472" s="59"/>
      <c r="W472" s="59"/>
      <c r="X472" s="96"/>
      <c r="Y472" s="96"/>
      <c r="Z472" s="96"/>
      <c r="AA472" s="96"/>
      <c r="AB472" s="96"/>
      <c r="AC472" s="96"/>
      <c r="AD472" s="96"/>
      <c r="AE472" s="96"/>
      <c r="AF472" s="96"/>
      <c r="AG472" s="96"/>
      <c r="AH472" s="96"/>
      <c r="AI472" s="96"/>
      <c r="AJ472" s="96"/>
      <c r="AK472" s="96"/>
      <c r="AL472" s="59"/>
      <c r="AM472" s="59"/>
      <c r="AN472" s="59"/>
      <c r="AO472" s="59"/>
      <c r="AP472" s="59"/>
      <c r="AQ472" s="59"/>
      <c r="AR472" s="59"/>
      <c r="AS472" s="59"/>
      <c r="AT472" s="59"/>
      <c r="AU472" s="59"/>
      <c r="AV472" s="59"/>
    </row>
    <row r="473" spans="2:48" s="60" customFormat="1" ht="15" customHeight="1"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137"/>
      <c r="S473" s="59"/>
      <c r="T473" s="59"/>
      <c r="U473" s="59"/>
      <c r="V473" s="59"/>
      <c r="W473" s="59"/>
      <c r="X473" s="96"/>
      <c r="Y473" s="96"/>
      <c r="Z473" s="96"/>
      <c r="AA473" s="96"/>
      <c r="AB473" s="96"/>
      <c r="AC473" s="96"/>
      <c r="AD473" s="96"/>
      <c r="AE473" s="96"/>
      <c r="AF473" s="96"/>
      <c r="AG473" s="96"/>
      <c r="AH473" s="96"/>
      <c r="AI473" s="96"/>
      <c r="AJ473" s="96"/>
      <c r="AK473" s="96"/>
      <c r="AL473" s="59"/>
      <c r="AM473" s="59"/>
      <c r="AN473" s="59"/>
      <c r="AO473" s="59"/>
      <c r="AP473" s="59"/>
      <c r="AQ473" s="59"/>
      <c r="AR473" s="59"/>
      <c r="AS473" s="59"/>
      <c r="AT473" s="59"/>
      <c r="AU473" s="59"/>
      <c r="AV473" s="59"/>
    </row>
    <row r="474" spans="2:48" s="60" customFormat="1" ht="15" customHeight="1"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137"/>
      <c r="S474" s="59"/>
      <c r="T474" s="59"/>
      <c r="U474" s="59"/>
      <c r="V474" s="59"/>
      <c r="W474" s="59"/>
      <c r="X474" s="96"/>
      <c r="Y474" s="96"/>
      <c r="Z474" s="96"/>
      <c r="AA474" s="96"/>
      <c r="AB474" s="96"/>
      <c r="AC474" s="96"/>
      <c r="AD474" s="96"/>
      <c r="AE474" s="96"/>
      <c r="AF474" s="96"/>
      <c r="AG474" s="96"/>
      <c r="AH474" s="96"/>
      <c r="AI474" s="96"/>
      <c r="AJ474" s="96"/>
      <c r="AK474" s="96"/>
      <c r="AL474" s="59"/>
      <c r="AM474" s="59"/>
      <c r="AN474" s="59"/>
      <c r="AO474" s="59"/>
      <c r="AP474" s="59"/>
      <c r="AQ474" s="59"/>
      <c r="AR474" s="59"/>
      <c r="AS474" s="59"/>
      <c r="AT474" s="59"/>
      <c r="AU474" s="59"/>
      <c r="AV474" s="59"/>
    </row>
    <row r="475" spans="2:48" s="60" customFormat="1" ht="15" customHeight="1"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137"/>
      <c r="S475" s="59"/>
      <c r="T475" s="59"/>
      <c r="U475" s="59"/>
      <c r="V475" s="59"/>
      <c r="W475" s="59"/>
      <c r="X475" s="96"/>
      <c r="Y475" s="96"/>
      <c r="Z475" s="96"/>
      <c r="AA475" s="96"/>
      <c r="AB475" s="96"/>
      <c r="AC475" s="96"/>
      <c r="AD475" s="96"/>
      <c r="AE475" s="96"/>
      <c r="AF475" s="96"/>
      <c r="AG475" s="96"/>
      <c r="AH475" s="96"/>
      <c r="AI475" s="96"/>
      <c r="AJ475" s="96"/>
      <c r="AK475" s="96"/>
      <c r="AL475" s="59"/>
      <c r="AM475" s="59"/>
      <c r="AN475" s="59"/>
      <c r="AO475" s="59"/>
      <c r="AP475" s="59"/>
      <c r="AQ475" s="59"/>
      <c r="AR475" s="59"/>
      <c r="AS475" s="59"/>
      <c r="AT475" s="59"/>
      <c r="AU475" s="59"/>
      <c r="AV475" s="59"/>
    </row>
    <row r="476" spans="2:48" s="60" customFormat="1" ht="15" customHeight="1"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137"/>
      <c r="S476" s="59"/>
      <c r="T476" s="59"/>
      <c r="U476" s="59"/>
      <c r="V476" s="59"/>
      <c r="W476" s="59"/>
      <c r="X476" s="96"/>
      <c r="Y476" s="96"/>
      <c r="Z476" s="96"/>
      <c r="AA476" s="96"/>
      <c r="AB476" s="96"/>
      <c r="AC476" s="96"/>
      <c r="AD476" s="96"/>
      <c r="AE476" s="96"/>
      <c r="AF476" s="96"/>
      <c r="AG476" s="96"/>
      <c r="AH476" s="96"/>
      <c r="AI476" s="96"/>
      <c r="AJ476" s="96"/>
      <c r="AK476" s="96"/>
      <c r="AL476" s="59"/>
      <c r="AM476" s="59"/>
      <c r="AN476" s="59"/>
      <c r="AO476" s="59"/>
      <c r="AP476" s="59"/>
      <c r="AQ476" s="59"/>
      <c r="AR476" s="59"/>
      <c r="AS476" s="59"/>
      <c r="AT476" s="59"/>
      <c r="AU476" s="59"/>
      <c r="AV476" s="59"/>
    </row>
    <row r="477" spans="2:48" s="60" customFormat="1" ht="15" customHeight="1"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137"/>
      <c r="S477" s="59"/>
      <c r="T477" s="59"/>
      <c r="U477" s="59"/>
      <c r="V477" s="59"/>
      <c r="W477" s="59"/>
      <c r="X477" s="96"/>
      <c r="Y477" s="96"/>
      <c r="Z477" s="96"/>
      <c r="AA477" s="96"/>
      <c r="AB477" s="96"/>
      <c r="AC477" s="96"/>
      <c r="AD477" s="96"/>
      <c r="AE477" s="96"/>
      <c r="AF477" s="96"/>
      <c r="AG477" s="96"/>
      <c r="AH477" s="96"/>
      <c r="AI477" s="96"/>
      <c r="AJ477" s="96"/>
      <c r="AK477" s="96"/>
      <c r="AL477" s="59"/>
      <c r="AM477" s="59"/>
      <c r="AN477" s="59"/>
      <c r="AO477" s="59"/>
      <c r="AP477" s="59"/>
      <c r="AQ477" s="59"/>
      <c r="AR477" s="59"/>
      <c r="AS477" s="59"/>
      <c r="AT477" s="59"/>
      <c r="AU477" s="59"/>
      <c r="AV477" s="59"/>
    </row>
    <row r="478" spans="2:48" s="60" customFormat="1" ht="15" customHeight="1"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137"/>
      <c r="S478" s="59"/>
      <c r="T478" s="59"/>
      <c r="U478" s="59"/>
      <c r="V478" s="59"/>
      <c r="W478" s="59"/>
      <c r="X478" s="96"/>
      <c r="Y478" s="96"/>
      <c r="Z478" s="96"/>
      <c r="AA478" s="96"/>
      <c r="AB478" s="96"/>
      <c r="AC478" s="96"/>
      <c r="AD478" s="96"/>
      <c r="AE478" s="96"/>
      <c r="AF478" s="96"/>
      <c r="AG478" s="96"/>
      <c r="AH478" s="96"/>
      <c r="AI478" s="96"/>
      <c r="AJ478" s="96"/>
      <c r="AK478" s="96"/>
      <c r="AL478" s="59"/>
      <c r="AM478" s="59"/>
      <c r="AN478" s="59"/>
      <c r="AO478" s="59"/>
      <c r="AP478" s="59"/>
      <c r="AQ478" s="59"/>
      <c r="AR478" s="59"/>
      <c r="AS478" s="59"/>
      <c r="AT478" s="59"/>
      <c r="AU478" s="59"/>
      <c r="AV478" s="59"/>
    </row>
    <row r="479" spans="2:48" s="60" customFormat="1" ht="15" customHeight="1"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137"/>
      <c r="S479" s="59"/>
      <c r="T479" s="59"/>
      <c r="U479" s="59"/>
      <c r="V479" s="59"/>
      <c r="W479" s="59"/>
      <c r="X479" s="96"/>
      <c r="Y479" s="96"/>
      <c r="Z479" s="96"/>
      <c r="AA479" s="96"/>
      <c r="AB479" s="96"/>
      <c r="AC479" s="96"/>
      <c r="AD479" s="96"/>
      <c r="AE479" s="96"/>
      <c r="AF479" s="96"/>
      <c r="AG479" s="96"/>
      <c r="AH479" s="96"/>
      <c r="AI479" s="96"/>
      <c r="AJ479" s="96"/>
      <c r="AK479" s="96"/>
      <c r="AL479" s="59"/>
      <c r="AM479" s="59"/>
      <c r="AN479" s="59"/>
      <c r="AO479" s="59"/>
      <c r="AP479" s="59"/>
      <c r="AQ479" s="59"/>
      <c r="AR479" s="59"/>
      <c r="AS479" s="59"/>
      <c r="AT479" s="59"/>
      <c r="AU479" s="59"/>
      <c r="AV479" s="59"/>
    </row>
    <row r="480" spans="2:48" s="60" customFormat="1" ht="15" customHeight="1"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137"/>
      <c r="S480" s="59"/>
      <c r="T480" s="59"/>
      <c r="U480" s="59"/>
      <c r="V480" s="59"/>
      <c r="W480" s="59"/>
      <c r="X480" s="96"/>
      <c r="Y480" s="96"/>
      <c r="Z480" s="96"/>
      <c r="AA480" s="96"/>
      <c r="AB480" s="96"/>
      <c r="AC480" s="96"/>
      <c r="AD480" s="96"/>
      <c r="AE480" s="96"/>
      <c r="AF480" s="96"/>
      <c r="AG480" s="96"/>
      <c r="AH480" s="96"/>
      <c r="AI480" s="96"/>
      <c r="AJ480" s="96"/>
      <c r="AK480" s="96"/>
      <c r="AL480" s="59"/>
      <c r="AM480" s="59"/>
      <c r="AN480" s="59"/>
      <c r="AO480" s="59"/>
      <c r="AP480" s="59"/>
      <c r="AQ480" s="59"/>
      <c r="AR480" s="59"/>
      <c r="AS480" s="59"/>
      <c r="AT480" s="59"/>
      <c r="AU480" s="59"/>
      <c r="AV480" s="59"/>
    </row>
    <row r="481" spans="2:48" s="60" customFormat="1" ht="15" customHeight="1"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137"/>
      <c r="S481" s="59"/>
      <c r="T481" s="59"/>
      <c r="U481" s="59"/>
      <c r="V481" s="59"/>
      <c r="W481" s="59"/>
      <c r="X481" s="96"/>
      <c r="Y481" s="96"/>
      <c r="Z481" s="96"/>
      <c r="AA481" s="96"/>
      <c r="AB481" s="96"/>
      <c r="AC481" s="96"/>
      <c r="AD481" s="96"/>
      <c r="AE481" s="96"/>
      <c r="AF481" s="96"/>
      <c r="AG481" s="96"/>
      <c r="AH481" s="96"/>
      <c r="AI481" s="96"/>
      <c r="AJ481" s="96"/>
      <c r="AK481" s="96"/>
      <c r="AL481" s="59"/>
      <c r="AM481" s="59"/>
      <c r="AN481" s="59"/>
      <c r="AO481" s="59"/>
      <c r="AP481" s="59"/>
      <c r="AQ481" s="59"/>
      <c r="AR481" s="59"/>
      <c r="AS481" s="59"/>
      <c r="AT481" s="59"/>
      <c r="AU481" s="59"/>
      <c r="AV481" s="59"/>
    </row>
    <row r="482" spans="2:48" s="60" customFormat="1" ht="15" customHeight="1"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137"/>
      <c r="S482" s="59"/>
      <c r="T482" s="59"/>
      <c r="U482" s="59"/>
      <c r="V482" s="59"/>
      <c r="W482" s="59"/>
      <c r="X482" s="96"/>
      <c r="Y482" s="96"/>
      <c r="Z482" s="96"/>
      <c r="AA482" s="96"/>
      <c r="AB482" s="96"/>
      <c r="AC482" s="96"/>
      <c r="AD482" s="96"/>
      <c r="AE482" s="96"/>
      <c r="AF482" s="96"/>
      <c r="AG482" s="96"/>
      <c r="AH482" s="96"/>
      <c r="AI482" s="96"/>
      <c r="AJ482" s="96"/>
      <c r="AK482" s="96"/>
      <c r="AL482" s="59"/>
      <c r="AM482" s="59"/>
      <c r="AN482" s="59"/>
      <c r="AO482" s="59"/>
      <c r="AP482" s="59"/>
      <c r="AQ482" s="59"/>
      <c r="AR482" s="59"/>
      <c r="AS482" s="59"/>
      <c r="AT482" s="59"/>
      <c r="AU482" s="59"/>
      <c r="AV482" s="59"/>
    </row>
    <row r="483" spans="2:48" s="60" customFormat="1" ht="15" customHeight="1"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137"/>
      <c r="S483" s="59"/>
      <c r="T483" s="59"/>
      <c r="U483" s="59"/>
      <c r="V483" s="59"/>
      <c r="W483" s="59"/>
      <c r="X483" s="96"/>
      <c r="Y483" s="96"/>
      <c r="Z483" s="96"/>
      <c r="AA483" s="96"/>
      <c r="AB483" s="96"/>
      <c r="AC483" s="96"/>
      <c r="AD483" s="96"/>
      <c r="AE483" s="96"/>
      <c r="AF483" s="96"/>
      <c r="AG483" s="96"/>
      <c r="AH483" s="96"/>
      <c r="AI483" s="96"/>
      <c r="AJ483" s="96"/>
      <c r="AK483" s="96"/>
      <c r="AL483" s="59"/>
      <c r="AM483" s="59"/>
      <c r="AN483" s="59"/>
      <c r="AO483" s="59"/>
      <c r="AP483" s="59"/>
      <c r="AQ483" s="59"/>
      <c r="AR483" s="59"/>
      <c r="AS483" s="59"/>
      <c r="AT483" s="59"/>
      <c r="AU483" s="59"/>
      <c r="AV483" s="59"/>
    </row>
    <row r="484" spans="2:48" s="60" customFormat="1" ht="15" customHeight="1"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137"/>
      <c r="S484" s="59"/>
      <c r="T484" s="59"/>
      <c r="U484" s="59"/>
      <c r="V484" s="59"/>
      <c r="W484" s="59"/>
      <c r="X484" s="96"/>
      <c r="Y484" s="96"/>
      <c r="Z484" s="96"/>
      <c r="AA484" s="96"/>
      <c r="AB484" s="96"/>
      <c r="AC484" s="96"/>
      <c r="AD484" s="96"/>
      <c r="AE484" s="96"/>
      <c r="AF484" s="96"/>
      <c r="AG484" s="96"/>
      <c r="AH484" s="96"/>
      <c r="AI484" s="96"/>
      <c r="AJ484" s="96"/>
      <c r="AK484" s="96"/>
      <c r="AL484" s="59"/>
      <c r="AM484" s="59"/>
      <c r="AN484" s="59"/>
      <c r="AO484" s="59"/>
      <c r="AP484" s="59"/>
      <c r="AQ484" s="59"/>
      <c r="AR484" s="59"/>
      <c r="AS484" s="59"/>
      <c r="AT484" s="59"/>
      <c r="AU484" s="59"/>
      <c r="AV484" s="59"/>
    </row>
    <row r="485" spans="2:48" s="60" customFormat="1" ht="15" customHeight="1"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137"/>
      <c r="S485" s="59"/>
      <c r="T485" s="59"/>
      <c r="U485" s="59"/>
      <c r="V485" s="59"/>
      <c r="W485" s="59"/>
      <c r="X485" s="96"/>
      <c r="Y485" s="96"/>
      <c r="Z485" s="96"/>
      <c r="AA485" s="96"/>
      <c r="AB485" s="96"/>
      <c r="AC485" s="96"/>
      <c r="AD485" s="96"/>
      <c r="AE485" s="96"/>
      <c r="AF485" s="96"/>
      <c r="AG485" s="96"/>
      <c r="AH485" s="96"/>
      <c r="AI485" s="96"/>
      <c r="AJ485" s="96"/>
      <c r="AK485" s="96"/>
      <c r="AL485" s="59"/>
      <c r="AM485" s="59"/>
      <c r="AN485" s="59"/>
      <c r="AO485" s="59"/>
      <c r="AP485" s="59"/>
      <c r="AQ485" s="59"/>
      <c r="AR485" s="59"/>
      <c r="AS485" s="59"/>
      <c r="AT485" s="59"/>
      <c r="AU485" s="59"/>
      <c r="AV485" s="59"/>
    </row>
    <row r="486" spans="2:48" s="60" customFormat="1" ht="15" customHeight="1"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137"/>
      <c r="S486" s="59"/>
      <c r="T486" s="59"/>
      <c r="U486" s="59"/>
      <c r="V486" s="59"/>
      <c r="W486" s="59"/>
      <c r="X486" s="96"/>
      <c r="Y486" s="96"/>
      <c r="Z486" s="96"/>
      <c r="AA486" s="96"/>
      <c r="AB486" s="96"/>
      <c r="AC486" s="96"/>
      <c r="AD486" s="96"/>
      <c r="AE486" s="96"/>
      <c r="AF486" s="96"/>
      <c r="AG486" s="96"/>
      <c r="AH486" s="96"/>
      <c r="AI486" s="96"/>
      <c r="AJ486" s="96"/>
      <c r="AK486" s="96"/>
    </row>
    <row r="487" spans="2:48" s="60" customFormat="1" ht="15" customHeight="1"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137"/>
      <c r="S487" s="59"/>
      <c r="T487" s="59"/>
      <c r="U487" s="59"/>
      <c r="V487" s="59"/>
      <c r="W487" s="59"/>
      <c r="X487" s="96"/>
      <c r="Y487" s="96"/>
      <c r="Z487" s="96"/>
      <c r="AA487" s="96"/>
      <c r="AB487" s="96"/>
      <c r="AC487" s="96"/>
      <c r="AD487" s="96"/>
      <c r="AE487" s="96"/>
      <c r="AF487" s="96"/>
      <c r="AG487" s="96"/>
      <c r="AH487" s="96"/>
      <c r="AI487" s="96"/>
      <c r="AJ487" s="96"/>
      <c r="AK487" s="96"/>
      <c r="AL487" s="59"/>
      <c r="AM487" s="59"/>
      <c r="AN487" s="59"/>
      <c r="AO487" s="59"/>
      <c r="AP487" s="59"/>
      <c r="AQ487" s="59"/>
      <c r="AR487" s="59"/>
      <c r="AS487" s="59"/>
      <c r="AT487" s="59"/>
      <c r="AU487" s="59"/>
      <c r="AV487" s="59"/>
    </row>
    <row r="488" spans="2:48" s="60" customFormat="1" ht="15" customHeight="1"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</row>
    <row r="489" spans="2:48" s="60" customFormat="1" ht="15" customHeight="1">
      <c r="B489" s="59"/>
      <c r="C489" s="59"/>
      <c r="D489" s="59"/>
      <c r="E489" s="59"/>
      <c r="F489" s="59"/>
      <c r="G489" s="59"/>
      <c r="H489" s="59"/>
      <c r="I489" s="59"/>
      <c r="J489" s="59"/>
      <c r="K489" s="107"/>
      <c r="L489" s="107"/>
      <c r="M489" s="107"/>
      <c r="N489" s="107"/>
      <c r="O489" s="107"/>
      <c r="P489" s="107"/>
      <c r="Q489" s="107"/>
      <c r="R489" s="137"/>
      <c r="S489" s="59"/>
      <c r="T489" s="59"/>
      <c r="U489" s="59"/>
      <c r="V489" s="59"/>
      <c r="W489" s="59"/>
      <c r="X489" s="96"/>
      <c r="Y489" s="96"/>
      <c r="Z489" s="96"/>
      <c r="AA489" s="96"/>
      <c r="AB489" s="96"/>
      <c r="AC489" s="96"/>
      <c r="AD489" s="96"/>
      <c r="AE489" s="96"/>
      <c r="AF489" s="96"/>
      <c r="AG489" s="96"/>
      <c r="AH489" s="96"/>
      <c r="AI489" s="96"/>
      <c r="AJ489" s="96"/>
      <c r="AK489" s="96"/>
    </row>
    <row r="490" spans="2:48" s="60" customFormat="1" ht="15" customHeight="1"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</row>
    <row r="491" spans="2:48" s="60" customFormat="1" ht="15" customHeight="1"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</row>
    <row r="492" spans="2:48" s="60" customFormat="1" ht="15" customHeight="1"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</row>
    <row r="493" spans="2:48" s="60" customFormat="1" ht="15" customHeight="1"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59"/>
      <c r="AM493" s="59"/>
      <c r="AN493" s="59"/>
      <c r="AO493" s="59"/>
      <c r="AP493" s="59"/>
      <c r="AQ493" s="59"/>
      <c r="AR493" s="59"/>
      <c r="AS493" s="59"/>
      <c r="AT493" s="59"/>
      <c r="AU493" s="59"/>
      <c r="AV493" s="59"/>
    </row>
    <row r="494" spans="2:48" ht="15" customHeight="1"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10"/>
      <c r="Y494" s="10"/>
      <c r="Z494" s="10"/>
      <c r="AA494" s="10"/>
      <c r="AB494" s="10"/>
      <c r="AC494" s="10"/>
      <c r="AD494" s="10"/>
      <c r="AE494" s="10"/>
      <c r="AF494" s="10"/>
      <c r="AL494" s="59"/>
      <c r="AM494" s="59"/>
      <c r="AN494" s="59"/>
      <c r="AO494" s="59"/>
      <c r="AP494" s="59"/>
      <c r="AQ494" s="59"/>
      <c r="AR494" s="59"/>
      <c r="AS494" s="59"/>
      <c r="AT494" s="59"/>
      <c r="AU494" s="59"/>
      <c r="AV494" s="5"/>
    </row>
    <row r="495" spans="2:48" ht="15" customHeight="1"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107"/>
      <c r="S495" s="59"/>
      <c r="T495" s="59"/>
      <c r="U495" s="59"/>
      <c r="V495" s="59"/>
      <c r="W495" s="59"/>
      <c r="X495" s="96"/>
      <c r="Y495" s="96"/>
      <c r="Z495" s="96"/>
      <c r="AA495" s="96"/>
      <c r="AB495" s="96"/>
      <c r="AC495" s="96"/>
      <c r="AD495" s="96"/>
      <c r="AE495" s="96"/>
      <c r="AF495" s="96"/>
      <c r="AG495" s="96"/>
      <c r="AH495" s="96"/>
      <c r="AI495" s="96"/>
      <c r="AJ495" s="96"/>
      <c r="AK495" s="96"/>
      <c r="AL495" s="59"/>
      <c r="AM495" s="59"/>
      <c r="AN495" s="59"/>
      <c r="AO495" s="59"/>
      <c r="AP495" s="59"/>
      <c r="AQ495" s="59"/>
      <c r="AR495" s="59"/>
      <c r="AS495" s="59"/>
      <c r="AT495" s="59"/>
      <c r="AU495" s="59"/>
      <c r="AV495" s="5"/>
    </row>
    <row r="496" spans="2:48" ht="1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25"/>
      <c r="S496" s="5"/>
      <c r="T496" s="5"/>
      <c r="U496" s="5"/>
      <c r="V496" s="5"/>
      <c r="W496" s="5"/>
      <c r="X496" s="9"/>
      <c r="Y496" s="9"/>
      <c r="Z496" s="9"/>
      <c r="AA496" s="9"/>
      <c r="AB496" s="9"/>
      <c r="AC496" s="9"/>
      <c r="AD496" s="9"/>
      <c r="AE496" s="9"/>
      <c r="AF496" s="9"/>
      <c r="AG496" s="96"/>
      <c r="AH496" s="96"/>
      <c r="AI496" s="96"/>
      <c r="AJ496" s="96"/>
      <c r="AK496" s="96"/>
      <c r="AL496" s="59"/>
      <c r="AM496" s="59"/>
      <c r="AN496" s="59"/>
      <c r="AO496" s="59"/>
      <c r="AP496" s="59"/>
      <c r="AQ496" s="59"/>
      <c r="AR496" s="59"/>
      <c r="AS496" s="59"/>
      <c r="AT496" s="59"/>
      <c r="AU496" s="59"/>
      <c r="AV496" s="5"/>
    </row>
    <row r="497" spans="2:48" ht="1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25"/>
      <c r="S497" s="5"/>
      <c r="T497" s="5"/>
      <c r="U497" s="5"/>
      <c r="V497" s="5"/>
      <c r="W497" s="5"/>
      <c r="X497" s="9"/>
      <c r="Y497" s="9"/>
      <c r="Z497" s="9"/>
      <c r="AA497" s="9"/>
      <c r="AB497" s="9"/>
      <c r="AC497" s="9"/>
      <c r="AD497" s="9"/>
      <c r="AE497" s="9"/>
      <c r="AF497" s="9"/>
      <c r="AG497" s="96"/>
      <c r="AH497" s="96"/>
      <c r="AI497" s="96"/>
      <c r="AJ497" s="96"/>
      <c r="AK497" s="96"/>
      <c r="AL497" s="59"/>
      <c r="AM497" s="59"/>
      <c r="AN497" s="59"/>
      <c r="AO497" s="59"/>
      <c r="AP497" s="59"/>
      <c r="AQ497" s="59"/>
      <c r="AR497" s="59"/>
      <c r="AS497" s="59"/>
      <c r="AT497" s="59"/>
      <c r="AU497" s="59"/>
      <c r="AV497" s="5"/>
    </row>
    <row r="498" spans="2:48" ht="1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25"/>
      <c r="S498" s="5"/>
      <c r="T498" s="5"/>
      <c r="U498" s="5"/>
      <c r="V498" s="5"/>
      <c r="W498" s="5"/>
      <c r="X498" s="9"/>
      <c r="Y498" s="9"/>
      <c r="Z498" s="9"/>
      <c r="AA498" s="9"/>
      <c r="AB498" s="9"/>
      <c r="AC498" s="9"/>
      <c r="AD498" s="9"/>
      <c r="AE498" s="9"/>
      <c r="AF498" s="9"/>
      <c r="AG498" s="96"/>
      <c r="AH498" s="96"/>
      <c r="AI498" s="96"/>
      <c r="AJ498" s="96"/>
      <c r="AK498" s="96"/>
      <c r="AL498" s="59"/>
      <c r="AM498" s="59"/>
      <c r="AN498" s="59"/>
      <c r="AO498" s="59"/>
      <c r="AP498" s="59"/>
      <c r="AQ498" s="59"/>
      <c r="AR498" s="59"/>
      <c r="AS498" s="59"/>
      <c r="AT498" s="59"/>
      <c r="AU498" s="59"/>
      <c r="AV498" s="5"/>
    </row>
    <row r="499" spans="2:48" ht="1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25"/>
      <c r="S499" s="5"/>
      <c r="T499" s="5"/>
      <c r="U499" s="5"/>
      <c r="V499" s="5"/>
      <c r="W499" s="5"/>
      <c r="X499" s="9"/>
      <c r="Y499" s="9"/>
      <c r="Z499" s="9"/>
      <c r="AA499" s="9"/>
      <c r="AB499" s="9"/>
      <c r="AC499" s="9"/>
      <c r="AD499" s="9"/>
      <c r="AE499" s="9"/>
      <c r="AF499" s="9"/>
      <c r="AG499" s="96"/>
      <c r="AH499" s="96"/>
      <c r="AI499" s="96"/>
      <c r="AJ499" s="96"/>
      <c r="AK499" s="96"/>
      <c r="AL499" s="59"/>
      <c r="AM499" s="59"/>
      <c r="AN499" s="59"/>
      <c r="AO499" s="59"/>
      <c r="AP499" s="59"/>
      <c r="AQ499" s="59"/>
      <c r="AR499" s="59"/>
      <c r="AS499" s="59"/>
      <c r="AT499" s="59"/>
      <c r="AU499" s="59"/>
      <c r="AV499" s="5"/>
    </row>
    <row r="500" spans="2:48" ht="1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25"/>
      <c r="S500" s="5"/>
      <c r="T500" s="5"/>
      <c r="U500" s="5"/>
      <c r="V500" s="5"/>
      <c r="W500" s="5"/>
      <c r="X500" s="9"/>
      <c r="Y500" s="9"/>
      <c r="Z500" s="9"/>
      <c r="AA500" s="9"/>
      <c r="AB500" s="9"/>
      <c r="AC500" s="9"/>
      <c r="AD500" s="9"/>
      <c r="AE500" s="9"/>
      <c r="AF500" s="9"/>
      <c r="AG500" s="96"/>
      <c r="AH500" s="96"/>
      <c r="AI500" s="96"/>
      <c r="AJ500" s="96"/>
      <c r="AK500" s="96"/>
      <c r="AL500" s="59"/>
      <c r="AM500" s="59"/>
      <c r="AN500" s="59"/>
      <c r="AO500" s="59"/>
      <c r="AP500" s="59"/>
      <c r="AQ500" s="59"/>
      <c r="AR500" s="59"/>
      <c r="AS500" s="59"/>
      <c r="AT500" s="59"/>
      <c r="AU500" s="59"/>
      <c r="AV500" s="5"/>
    </row>
    <row r="501" spans="2:48" ht="1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25"/>
      <c r="S501" s="5"/>
      <c r="T501" s="5"/>
      <c r="U501" s="5"/>
      <c r="V501" s="5"/>
      <c r="W501" s="5"/>
      <c r="X501" s="9"/>
      <c r="Y501" s="9"/>
      <c r="Z501" s="9"/>
      <c r="AA501" s="9"/>
      <c r="AB501" s="9"/>
      <c r="AC501" s="9"/>
      <c r="AD501" s="9"/>
      <c r="AE501" s="9"/>
      <c r="AF501" s="9"/>
      <c r="AG501" s="96"/>
      <c r="AH501" s="96"/>
      <c r="AI501" s="96"/>
      <c r="AJ501" s="96"/>
      <c r="AK501" s="96"/>
      <c r="AL501" s="59"/>
      <c r="AM501" s="59"/>
      <c r="AN501" s="59"/>
      <c r="AO501" s="59"/>
      <c r="AP501" s="59"/>
      <c r="AQ501" s="59"/>
      <c r="AR501" s="59"/>
      <c r="AS501" s="59"/>
      <c r="AT501" s="59"/>
      <c r="AU501" s="59"/>
      <c r="AV501" s="5"/>
    </row>
    <row r="502" spans="2:48" ht="1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25"/>
      <c r="S502" s="5"/>
      <c r="T502" s="5"/>
      <c r="U502" s="5"/>
      <c r="V502" s="5"/>
      <c r="W502" s="5"/>
      <c r="X502" s="9"/>
      <c r="Y502" s="9"/>
      <c r="Z502" s="9"/>
      <c r="AA502" s="9"/>
      <c r="AB502" s="9"/>
      <c r="AC502" s="9"/>
      <c r="AD502" s="9"/>
      <c r="AE502" s="9"/>
      <c r="AF502" s="9"/>
      <c r="AG502" s="96"/>
      <c r="AH502" s="96"/>
      <c r="AI502" s="96"/>
      <c r="AJ502" s="96"/>
      <c r="AK502" s="96"/>
      <c r="AL502" s="59"/>
      <c r="AM502" s="59"/>
      <c r="AN502" s="59"/>
      <c r="AO502" s="59"/>
      <c r="AP502" s="59"/>
      <c r="AQ502" s="59"/>
      <c r="AR502" s="59"/>
      <c r="AS502" s="59"/>
      <c r="AT502" s="59"/>
      <c r="AU502" s="59"/>
      <c r="AV502" s="5"/>
    </row>
    <row r="503" spans="2:48" ht="1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25"/>
      <c r="S503" s="5"/>
      <c r="T503" s="5"/>
      <c r="U503" s="5"/>
      <c r="V503" s="5"/>
      <c r="W503" s="5"/>
      <c r="X503" s="9"/>
      <c r="Y503" s="9"/>
      <c r="Z503" s="9"/>
      <c r="AA503" s="9"/>
      <c r="AB503" s="9"/>
      <c r="AC503" s="9"/>
      <c r="AD503" s="9"/>
      <c r="AE503" s="9"/>
      <c r="AF503" s="9"/>
      <c r="AG503" s="96"/>
      <c r="AH503" s="96"/>
      <c r="AI503" s="96"/>
      <c r="AJ503" s="96"/>
      <c r="AK503" s="96"/>
      <c r="AL503" s="59"/>
      <c r="AM503" s="59"/>
      <c r="AN503" s="59"/>
      <c r="AO503" s="59"/>
      <c r="AP503" s="59"/>
      <c r="AQ503" s="59"/>
      <c r="AR503" s="59"/>
      <c r="AS503" s="59"/>
      <c r="AT503" s="59"/>
      <c r="AU503" s="59"/>
      <c r="AV503" s="5"/>
    </row>
    <row r="504" spans="2:48" ht="1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25"/>
      <c r="S504" s="5"/>
      <c r="T504" s="5"/>
      <c r="U504" s="5"/>
      <c r="V504" s="5"/>
      <c r="W504" s="5"/>
      <c r="X504" s="9"/>
      <c r="Y504" s="9"/>
      <c r="Z504" s="9"/>
      <c r="AA504" s="9"/>
      <c r="AB504" s="9"/>
      <c r="AC504" s="9"/>
      <c r="AD504" s="9"/>
      <c r="AE504" s="9"/>
      <c r="AF504" s="9"/>
      <c r="AG504" s="96"/>
      <c r="AH504" s="96"/>
      <c r="AI504" s="96"/>
      <c r="AJ504" s="96"/>
      <c r="AK504" s="96"/>
      <c r="AL504" s="59"/>
      <c r="AM504" s="59"/>
      <c r="AN504" s="59"/>
      <c r="AO504" s="59"/>
      <c r="AP504" s="59"/>
      <c r="AQ504" s="59"/>
      <c r="AR504" s="59"/>
      <c r="AS504" s="59"/>
      <c r="AT504" s="59"/>
      <c r="AU504" s="59"/>
      <c r="AV504" s="5"/>
    </row>
    <row r="505" spans="2:48" ht="1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25"/>
      <c r="S505" s="5"/>
      <c r="T505" s="5"/>
      <c r="U505" s="5"/>
      <c r="V505" s="5"/>
      <c r="W505" s="5"/>
      <c r="X505" s="9"/>
      <c r="Y505" s="9"/>
      <c r="Z505" s="9"/>
      <c r="AA505" s="9"/>
      <c r="AB505" s="9"/>
      <c r="AC505" s="9"/>
      <c r="AD505" s="9"/>
      <c r="AE505" s="9"/>
      <c r="AF505" s="9"/>
      <c r="AG505" s="96"/>
      <c r="AH505" s="96"/>
      <c r="AI505" s="96"/>
      <c r="AJ505" s="96"/>
      <c r="AK505" s="96"/>
      <c r="AL505" s="59"/>
      <c r="AM505" s="59"/>
      <c r="AN505" s="59"/>
      <c r="AO505" s="59"/>
      <c r="AP505" s="59"/>
      <c r="AQ505" s="59"/>
      <c r="AR505" s="59"/>
      <c r="AS505" s="59"/>
      <c r="AT505" s="59"/>
      <c r="AU505" s="59"/>
      <c r="AV505" s="5"/>
    </row>
    <row r="506" spans="2:48" ht="1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25"/>
      <c r="S506" s="5"/>
      <c r="T506" s="5"/>
      <c r="U506" s="5"/>
      <c r="V506" s="5"/>
      <c r="W506" s="5"/>
      <c r="X506" s="9"/>
      <c r="Y506" s="9"/>
      <c r="Z506" s="9"/>
      <c r="AA506" s="9"/>
      <c r="AB506" s="9"/>
      <c r="AC506" s="9"/>
      <c r="AD506" s="9"/>
      <c r="AE506" s="9"/>
      <c r="AF506" s="9"/>
      <c r="AG506" s="96"/>
      <c r="AH506" s="96"/>
      <c r="AI506" s="96"/>
      <c r="AJ506" s="96"/>
      <c r="AK506" s="96"/>
      <c r="AL506" s="59"/>
      <c r="AM506" s="59"/>
      <c r="AN506" s="59"/>
      <c r="AO506" s="59"/>
      <c r="AP506" s="59"/>
      <c r="AQ506" s="59"/>
      <c r="AR506" s="59"/>
      <c r="AS506" s="59"/>
      <c r="AT506" s="59"/>
      <c r="AU506" s="59"/>
      <c r="AV506" s="5"/>
    </row>
    <row r="507" spans="2:48" ht="1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25"/>
      <c r="S507" s="5"/>
      <c r="T507" s="5"/>
      <c r="U507" s="5"/>
      <c r="V507" s="5"/>
      <c r="W507" s="5"/>
      <c r="X507" s="9"/>
      <c r="Y507" s="9"/>
      <c r="Z507" s="9"/>
      <c r="AA507" s="9"/>
      <c r="AB507" s="9"/>
      <c r="AC507" s="9"/>
      <c r="AD507" s="9"/>
      <c r="AE507" s="9"/>
      <c r="AF507" s="9"/>
      <c r="AG507" s="96"/>
      <c r="AH507" s="96"/>
      <c r="AI507" s="96"/>
      <c r="AJ507" s="96"/>
      <c r="AK507" s="96"/>
      <c r="AL507" s="59"/>
      <c r="AM507" s="59"/>
      <c r="AN507" s="59"/>
      <c r="AO507" s="59"/>
      <c r="AP507" s="59"/>
      <c r="AQ507" s="59"/>
      <c r="AR507" s="59"/>
      <c r="AS507" s="59"/>
      <c r="AT507" s="59"/>
      <c r="AU507" s="59"/>
      <c r="AV507" s="5"/>
    </row>
    <row r="508" spans="2:48" ht="1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25"/>
      <c r="S508" s="5"/>
      <c r="T508" s="5"/>
      <c r="U508" s="5"/>
      <c r="V508" s="5"/>
      <c r="W508" s="5"/>
      <c r="X508" s="9"/>
      <c r="Y508" s="9"/>
      <c r="Z508" s="9"/>
      <c r="AA508" s="9"/>
      <c r="AB508" s="9"/>
      <c r="AC508" s="9"/>
      <c r="AD508" s="9"/>
      <c r="AE508" s="9"/>
      <c r="AF508" s="9"/>
      <c r="AG508" s="96"/>
      <c r="AH508" s="96"/>
      <c r="AI508" s="96"/>
      <c r="AJ508" s="96"/>
      <c r="AK508" s="96"/>
      <c r="AL508" s="59"/>
      <c r="AM508" s="59"/>
      <c r="AN508" s="59"/>
      <c r="AO508" s="59"/>
      <c r="AP508" s="59"/>
      <c r="AQ508" s="59"/>
      <c r="AR508" s="59"/>
      <c r="AS508" s="59"/>
      <c r="AT508" s="59"/>
      <c r="AU508" s="59"/>
      <c r="AV508" s="5"/>
    </row>
    <row r="509" spans="2:48" ht="1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25"/>
      <c r="S509" s="5"/>
      <c r="T509" s="5"/>
      <c r="U509" s="5"/>
      <c r="V509" s="5"/>
      <c r="W509" s="5"/>
      <c r="X509" s="9"/>
      <c r="Y509" s="9"/>
      <c r="Z509" s="9"/>
      <c r="AA509" s="9"/>
      <c r="AB509" s="9"/>
      <c r="AC509" s="9"/>
      <c r="AD509" s="9"/>
      <c r="AE509" s="9"/>
      <c r="AF509" s="9"/>
      <c r="AG509" s="96"/>
      <c r="AH509" s="96"/>
      <c r="AI509" s="96"/>
      <c r="AJ509" s="96"/>
      <c r="AK509" s="96"/>
      <c r="AL509" s="59"/>
      <c r="AM509" s="59"/>
      <c r="AN509" s="59"/>
      <c r="AO509" s="59"/>
      <c r="AP509" s="59"/>
      <c r="AQ509" s="59"/>
      <c r="AR509" s="59"/>
      <c r="AS509" s="59"/>
      <c r="AT509" s="59"/>
      <c r="AU509" s="59"/>
      <c r="AV509" s="5"/>
    </row>
    <row r="510" spans="2:48" ht="1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25"/>
      <c r="S510" s="5"/>
      <c r="T510" s="5"/>
      <c r="U510" s="5"/>
      <c r="V510" s="5"/>
      <c r="W510" s="5"/>
      <c r="X510" s="9"/>
      <c r="Y510" s="9"/>
      <c r="Z510" s="9"/>
      <c r="AA510" s="9"/>
      <c r="AB510" s="9"/>
      <c r="AC510" s="9"/>
      <c r="AD510" s="9"/>
      <c r="AE510" s="9"/>
      <c r="AF510" s="9"/>
      <c r="AG510" s="96"/>
      <c r="AH510" s="96"/>
      <c r="AI510" s="96"/>
      <c r="AJ510" s="96"/>
      <c r="AK510" s="96"/>
      <c r="AL510" s="59"/>
      <c r="AM510" s="59"/>
      <c r="AN510" s="59"/>
      <c r="AO510" s="59"/>
      <c r="AP510" s="59"/>
      <c r="AQ510" s="59"/>
      <c r="AR510" s="59"/>
      <c r="AS510" s="59"/>
      <c r="AT510" s="59"/>
      <c r="AU510" s="59"/>
      <c r="AV510" s="5"/>
    </row>
    <row r="511" spans="2:48" ht="1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25"/>
      <c r="S511" s="5"/>
      <c r="T511" s="5"/>
      <c r="U511" s="5"/>
      <c r="V511" s="5"/>
      <c r="W511" s="5"/>
      <c r="X511" s="9"/>
      <c r="Y511" s="9"/>
      <c r="Z511" s="9"/>
      <c r="AA511" s="9"/>
      <c r="AB511" s="9"/>
      <c r="AC511" s="9"/>
      <c r="AD511" s="9"/>
      <c r="AE511" s="9"/>
      <c r="AF511" s="9"/>
      <c r="AG511" s="96"/>
      <c r="AH511" s="96"/>
      <c r="AI511" s="96"/>
      <c r="AJ511" s="96"/>
      <c r="AK511" s="96"/>
    </row>
    <row r="512" spans="2:48" ht="1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25"/>
      <c r="S512" s="5"/>
      <c r="T512" s="5"/>
      <c r="U512" s="5"/>
      <c r="V512" s="5"/>
      <c r="W512" s="5"/>
      <c r="X512" s="9"/>
      <c r="Y512" s="9"/>
      <c r="Z512" s="9"/>
      <c r="AA512" s="9"/>
      <c r="AB512" s="9"/>
      <c r="AC512" s="9"/>
      <c r="AD512" s="9"/>
      <c r="AE512" s="9"/>
      <c r="AF512" s="9"/>
      <c r="AG512" s="96"/>
      <c r="AH512" s="96"/>
      <c r="AI512" s="96"/>
      <c r="AJ512" s="96"/>
      <c r="AK512" s="96"/>
    </row>
    <row r="513" spans="2:48" ht="15" customHeight="1">
      <c r="AL513" s="59"/>
      <c r="AM513" s="59"/>
      <c r="AN513" s="59"/>
      <c r="AO513" s="59"/>
      <c r="AP513" s="59"/>
      <c r="AQ513" s="59"/>
      <c r="AR513" s="59"/>
      <c r="AS513" s="59"/>
      <c r="AT513" s="59"/>
      <c r="AU513" s="59"/>
      <c r="AV513" s="5"/>
    </row>
    <row r="515" spans="2:48" ht="15" customHeight="1">
      <c r="B515" s="5"/>
      <c r="C515" s="5"/>
      <c r="D515" s="5"/>
      <c r="E515" s="5"/>
      <c r="F515" s="5"/>
      <c r="G515" s="5"/>
      <c r="H515" s="5"/>
      <c r="I515" s="5"/>
      <c r="J515" s="5"/>
      <c r="K515" s="7"/>
      <c r="L515" s="7"/>
      <c r="M515" s="7"/>
      <c r="N515" s="7"/>
      <c r="O515" s="7"/>
      <c r="P515" s="7"/>
      <c r="Q515" s="7"/>
      <c r="R515" s="25"/>
      <c r="S515" s="5"/>
      <c r="T515" s="5"/>
      <c r="U515" s="5"/>
      <c r="V515" s="5"/>
      <c r="W515" s="5"/>
      <c r="X515" s="9"/>
      <c r="Y515" s="9"/>
      <c r="Z515" s="9"/>
      <c r="AA515" s="9"/>
      <c r="AB515" s="9"/>
      <c r="AC515" s="9"/>
      <c r="AD515" s="9"/>
      <c r="AE515" s="9"/>
      <c r="AF515" s="9"/>
      <c r="AG515" s="96"/>
      <c r="AH515" s="96"/>
      <c r="AI515" s="96"/>
      <c r="AJ515" s="96"/>
      <c r="AK515" s="96"/>
    </row>
    <row r="516" spans="2:48" ht="15" customHeight="1">
      <c r="AL516" s="59"/>
      <c r="AM516" s="59"/>
      <c r="AN516" s="59"/>
      <c r="AO516" s="59"/>
      <c r="AP516" s="59"/>
      <c r="AQ516" s="59"/>
      <c r="AR516" s="59"/>
      <c r="AS516" s="59"/>
      <c r="AT516" s="59"/>
      <c r="AU516" s="59"/>
      <c r="AV516" s="5"/>
    </row>
    <row r="518" spans="2:48" ht="1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25"/>
      <c r="S518" s="5"/>
      <c r="T518" s="5"/>
      <c r="U518" s="5"/>
      <c r="V518" s="5"/>
      <c r="W518" s="5"/>
      <c r="X518" s="9"/>
      <c r="Y518" s="9"/>
      <c r="Z518" s="9"/>
      <c r="AA518" s="9"/>
      <c r="AB518" s="9"/>
      <c r="AC518" s="9"/>
      <c r="AD518" s="9"/>
      <c r="AE518" s="9"/>
      <c r="AF518" s="9"/>
      <c r="AG518" s="96"/>
      <c r="AH518" s="96"/>
      <c r="AI518" s="96"/>
      <c r="AJ518" s="96"/>
      <c r="AK518" s="96"/>
    </row>
    <row r="520" spans="2:48" ht="15" customHeight="1">
      <c r="AL520" s="59"/>
      <c r="AM520" s="59"/>
      <c r="AN520" s="59"/>
      <c r="AO520" s="59"/>
      <c r="AP520" s="59"/>
      <c r="AQ520" s="59"/>
      <c r="AR520" s="59"/>
      <c r="AS520" s="59"/>
      <c r="AT520" s="59"/>
      <c r="AU520" s="59"/>
      <c r="AV520" s="5"/>
    </row>
    <row r="521" spans="2:48" ht="15" customHeight="1">
      <c r="AL521" s="59"/>
      <c r="AM521" s="59"/>
      <c r="AN521" s="59"/>
      <c r="AO521" s="59"/>
      <c r="AP521" s="59"/>
      <c r="AQ521" s="59"/>
      <c r="AR521" s="59"/>
      <c r="AS521" s="59"/>
      <c r="AT521" s="59"/>
      <c r="AU521" s="59"/>
      <c r="AV521" s="5"/>
    </row>
    <row r="522" spans="2:48" ht="1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7"/>
      <c r="S522" s="5"/>
      <c r="T522" s="5"/>
      <c r="U522" s="5"/>
      <c r="V522" s="5"/>
      <c r="W522" s="5"/>
      <c r="X522" s="9"/>
      <c r="Y522" s="9"/>
      <c r="Z522" s="9"/>
      <c r="AA522" s="9"/>
      <c r="AB522" s="9"/>
      <c r="AC522" s="9"/>
      <c r="AD522" s="9"/>
      <c r="AE522" s="9"/>
      <c r="AF522" s="9"/>
      <c r="AG522" s="96"/>
      <c r="AH522" s="96"/>
      <c r="AI522" s="96"/>
      <c r="AJ522" s="96"/>
      <c r="AK522" s="96"/>
      <c r="AL522" s="59"/>
      <c r="AM522" s="59"/>
      <c r="AN522" s="59"/>
      <c r="AO522" s="59"/>
      <c r="AP522" s="59"/>
      <c r="AQ522" s="59"/>
      <c r="AR522" s="59"/>
      <c r="AS522" s="59"/>
      <c r="AT522" s="59"/>
      <c r="AU522" s="59"/>
      <c r="AV522" s="5"/>
    </row>
    <row r="523" spans="2:48" ht="1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25"/>
      <c r="S523" s="5"/>
      <c r="T523" s="5"/>
      <c r="U523" s="5"/>
      <c r="V523" s="5"/>
      <c r="W523" s="5"/>
      <c r="X523" s="9"/>
      <c r="Y523" s="9"/>
      <c r="Z523" s="9"/>
      <c r="AA523" s="9"/>
      <c r="AB523" s="9"/>
      <c r="AC523" s="9"/>
      <c r="AD523" s="9"/>
      <c r="AE523" s="9"/>
      <c r="AF523" s="9"/>
      <c r="AG523" s="96"/>
      <c r="AH523" s="96"/>
      <c r="AI523" s="96"/>
      <c r="AJ523" s="96"/>
      <c r="AK523" s="96"/>
      <c r="AL523" s="59"/>
      <c r="AM523" s="59"/>
      <c r="AN523" s="59"/>
      <c r="AO523" s="59"/>
      <c r="AP523" s="59"/>
      <c r="AQ523" s="59"/>
      <c r="AR523" s="59"/>
      <c r="AS523" s="59"/>
      <c r="AT523" s="59"/>
      <c r="AU523" s="59"/>
      <c r="AV523" s="5"/>
    </row>
    <row r="524" spans="2:48" ht="1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25"/>
      <c r="S524" s="5"/>
      <c r="T524" s="5"/>
      <c r="U524" s="5"/>
      <c r="V524" s="5"/>
      <c r="W524" s="5"/>
      <c r="X524" s="9"/>
      <c r="Y524" s="9"/>
      <c r="Z524" s="9"/>
      <c r="AA524" s="9"/>
      <c r="AB524" s="9"/>
      <c r="AC524" s="9"/>
      <c r="AD524" s="9"/>
      <c r="AE524" s="9"/>
      <c r="AF524" s="9"/>
      <c r="AG524" s="96"/>
      <c r="AH524" s="96"/>
      <c r="AI524" s="96"/>
      <c r="AJ524" s="96"/>
      <c r="AK524" s="96"/>
      <c r="AL524" s="59"/>
      <c r="AM524" s="59"/>
      <c r="AN524" s="59"/>
      <c r="AO524" s="59"/>
      <c r="AP524" s="59"/>
      <c r="AQ524" s="59"/>
      <c r="AR524" s="59"/>
      <c r="AS524" s="59"/>
      <c r="AT524" s="59"/>
      <c r="AU524" s="59"/>
      <c r="AV524" s="5"/>
    </row>
    <row r="525" spans="2:48" ht="1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25"/>
      <c r="S525" s="5"/>
      <c r="T525" s="5"/>
      <c r="U525" s="5"/>
      <c r="V525" s="5"/>
      <c r="W525" s="5"/>
      <c r="X525" s="9"/>
      <c r="Y525" s="9"/>
      <c r="Z525" s="9"/>
      <c r="AA525" s="9"/>
      <c r="AB525" s="9"/>
      <c r="AC525" s="9"/>
      <c r="AD525" s="9"/>
      <c r="AE525" s="9"/>
      <c r="AF525" s="9"/>
      <c r="AG525" s="96"/>
      <c r="AH525" s="96"/>
      <c r="AI525" s="96"/>
      <c r="AJ525" s="96"/>
      <c r="AK525" s="96"/>
      <c r="AL525" s="59"/>
      <c r="AM525" s="59"/>
      <c r="AN525" s="59"/>
      <c r="AO525" s="59"/>
      <c r="AP525" s="59"/>
      <c r="AQ525" s="59"/>
      <c r="AR525" s="59"/>
      <c r="AS525" s="59"/>
      <c r="AT525" s="59"/>
      <c r="AU525" s="59"/>
      <c r="AV525" s="5"/>
    </row>
    <row r="526" spans="2:48" ht="1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25"/>
      <c r="S526" s="5"/>
      <c r="T526" s="5"/>
      <c r="U526" s="5"/>
      <c r="V526" s="5"/>
      <c r="W526" s="5"/>
      <c r="X526" s="9"/>
      <c r="Y526" s="9"/>
      <c r="Z526" s="9"/>
      <c r="AA526" s="9"/>
      <c r="AB526" s="9"/>
      <c r="AC526" s="9"/>
      <c r="AD526" s="9"/>
      <c r="AE526" s="9"/>
      <c r="AF526" s="9"/>
      <c r="AG526" s="96"/>
      <c r="AH526" s="96"/>
      <c r="AI526" s="96"/>
      <c r="AJ526" s="96"/>
      <c r="AK526" s="96"/>
      <c r="AL526" s="59"/>
      <c r="AM526" s="59"/>
      <c r="AN526" s="59"/>
      <c r="AO526" s="59"/>
      <c r="AP526" s="59"/>
      <c r="AQ526" s="59"/>
      <c r="AR526" s="59"/>
      <c r="AS526" s="59"/>
      <c r="AT526" s="59"/>
      <c r="AU526" s="59"/>
      <c r="AV526" s="5"/>
    </row>
    <row r="527" spans="2:48" ht="1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25"/>
      <c r="S527" s="5"/>
      <c r="T527" s="5"/>
      <c r="U527" s="5"/>
      <c r="V527" s="5"/>
      <c r="W527" s="5"/>
      <c r="X527" s="9"/>
      <c r="Y527" s="9"/>
      <c r="Z527" s="9"/>
      <c r="AA527" s="9"/>
      <c r="AB527" s="9"/>
      <c r="AC527" s="9"/>
      <c r="AD527" s="9"/>
      <c r="AE527" s="9"/>
      <c r="AF527" s="9"/>
      <c r="AG527" s="96"/>
      <c r="AH527" s="96"/>
      <c r="AI527" s="96"/>
      <c r="AJ527" s="96"/>
      <c r="AK527" s="96"/>
      <c r="AL527" s="59"/>
      <c r="AM527" s="59"/>
      <c r="AN527" s="59"/>
      <c r="AO527" s="59"/>
      <c r="AP527" s="59"/>
      <c r="AQ527" s="59"/>
      <c r="AR527" s="59"/>
      <c r="AS527" s="59"/>
      <c r="AT527" s="59"/>
      <c r="AU527" s="59"/>
      <c r="AV527" s="5"/>
    </row>
    <row r="528" spans="2:48" ht="1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25"/>
      <c r="S528" s="5"/>
      <c r="T528" s="5"/>
      <c r="U528" s="5"/>
      <c r="V528" s="5"/>
      <c r="W528" s="5"/>
      <c r="X528" s="9"/>
      <c r="Y528" s="9"/>
      <c r="Z528" s="9"/>
      <c r="AA528" s="9"/>
      <c r="AB528" s="9"/>
      <c r="AC528" s="9"/>
      <c r="AD528" s="9"/>
      <c r="AE528" s="9"/>
      <c r="AF528" s="9"/>
      <c r="AG528" s="96"/>
      <c r="AH528" s="96"/>
      <c r="AI528" s="96"/>
      <c r="AJ528" s="96"/>
      <c r="AK528" s="96"/>
      <c r="AL528" s="59"/>
      <c r="AM528" s="59"/>
      <c r="AN528" s="59"/>
      <c r="AO528" s="59"/>
      <c r="AP528" s="59"/>
      <c r="AQ528" s="59"/>
      <c r="AR528" s="59"/>
      <c r="AS528" s="59"/>
      <c r="AT528" s="59"/>
      <c r="AU528" s="59"/>
      <c r="AV528" s="5"/>
    </row>
    <row r="529" spans="2:48" ht="1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25"/>
      <c r="S529" s="5"/>
      <c r="T529" s="5"/>
      <c r="U529" s="5"/>
      <c r="V529" s="5"/>
      <c r="W529" s="5"/>
      <c r="X529" s="9"/>
      <c r="Y529" s="9"/>
      <c r="Z529" s="9"/>
      <c r="AA529" s="9"/>
      <c r="AB529" s="9"/>
      <c r="AC529" s="9"/>
      <c r="AD529" s="9"/>
      <c r="AE529" s="9"/>
      <c r="AF529" s="9"/>
      <c r="AG529" s="96"/>
      <c r="AH529" s="96"/>
      <c r="AI529" s="96"/>
      <c r="AJ529" s="96"/>
      <c r="AK529" s="96"/>
      <c r="AL529" s="59"/>
      <c r="AM529" s="59"/>
      <c r="AN529" s="59"/>
      <c r="AO529" s="59"/>
      <c r="AP529" s="59"/>
      <c r="AQ529" s="59"/>
      <c r="AR529" s="59"/>
      <c r="AS529" s="59"/>
      <c r="AT529" s="59"/>
      <c r="AU529" s="59"/>
      <c r="AV529" s="5"/>
    </row>
    <row r="530" spans="2:48" ht="1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25"/>
      <c r="S530" s="5"/>
      <c r="T530" s="5"/>
      <c r="U530" s="5"/>
      <c r="V530" s="5"/>
      <c r="W530" s="5"/>
      <c r="X530" s="9"/>
      <c r="Y530" s="9"/>
      <c r="Z530" s="9"/>
      <c r="AA530" s="9"/>
      <c r="AB530" s="9"/>
      <c r="AC530" s="9"/>
      <c r="AD530" s="9"/>
      <c r="AE530" s="9"/>
      <c r="AF530" s="9"/>
      <c r="AG530" s="96"/>
      <c r="AH530" s="96"/>
      <c r="AI530" s="96"/>
      <c r="AJ530" s="96"/>
      <c r="AK530" s="96"/>
      <c r="AL530" s="59"/>
      <c r="AM530" s="59"/>
      <c r="AN530" s="59"/>
      <c r="AO530" s="59"/>
      <c r="AP530" s="59"/>
      <c r="AQ530" s="59"/>
      <c r="AR530" s="59"/>
      <c r="AS530" s="59"/>
      <c r="AT530" s="59"/>
      <c r="AU530" s="59"/>
      <c r="AV530" s="5"/>
    </row>
    <row r="531" spans="2:48" ht="1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25"/>
      <c r="S531" s="5"/>
      <c r="T531" s="5"/>
      <c r="U531" s="5"/>
      <c r="V531" s="5"/>
      <c r="W531" s="5"/>
      <c r="X531" s="9"/>
      <c r="Y531" s="9"/>
      <c r="Z531" s="9"/>
      <c r="AA531" s="9"/>
      <c r="AB531" s="9"/>
      <c r="AC531" s="9"/>
      <c r="AD531" s="9"/>
      <c r="AE531" s="9"/>
      <c r="AF531" s="9"/>
      <c r="AG531" s="96"/>
      <c r="AH531" s="96"/>
      <c r="AI531" s="96"/>
      <c r="AJ531" s="96"/>
      <c r="AK531" s="96"/>
      <c r="AL531" s="59"/>
      <c r="AM531" s="59"/>
      <c r="AN531" s="59"/>
      <c r="AO531" s="59"/>
      <c r="AP531" s="59"/>
      <c r="AQ531" s="59"/>
      <c r="AR531" s="59"/>
      <c r="AS531" s="59"/>
      <c r="AT531" s="59"/>
      <c r="AU531" s="59"/>
      <c r="AV531" s="5"/>
    </row>
    <row r="532" spans="2:48" ht="1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25"/>
      <c r="S532" s="5"/>
      <c r="T532" s="5"/>
      <c r="U532" s="5"/>
      <c r="V532" s="5"/>
      <c r="W532" s="5"/>
      <c r="X532" s="9"/>
      <c r="Y532" s="9"/>
      <c r="Z532" s="9"/>
      <c r="AA532" s="9"/>
      <c r="AB532" s="9"/>
      <c r="AC532" s="9"/>
      <c r="AD532" s="9"/>
      <c r="AE532" s="9"/>
      <c r="AF532" s="9"/>
      <c r="AG532" s="96"/>
      <c r="AH532" s="96"/>
      <c r="AI532" s="96"/>
      <c r="AJ532" s="96"/>
      <c r="AK532" s="96"/>
      <c r="AL532" s="59"/>
      <c r="AM532" s="59"/>
      <c r="AN532" s="59"/>
      <c r="AO532" s="59"/>
      <c r="AP532" s="59"/>
      <c r="AQ532" s="59"/>
      <c r="AR532" s="59"/>
      <c r="AS532" s="59"/>
      <c r="AT532" s="59"/>
      <c r="AU532" s="59"/>
      <c r="AV532" s="5"/>
    </row>
    <row r="533" spans="2:48" ht="1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25"/>
      <c r="S533" s="5"/>
      <c r="T533" s="5"/>
      <c r="U533" s="5"/>
      <c r="V533" s="5"/>
      <c r="W533" s="5"/>
      <c r="X533" s="9"/>
      <c r="Y533" s="9"/>
      <c r="Z533" s="9"/>
      <c r="AA533" s="9"/>
      <c r="AB533" s="9"/>
      <c r="AC533" s="9"/>
      <c r="AD533" s="9"/>
      <c r="AE533" s="9"/>
      <c r="AF533" s="9"/>
      <c r="AG533" s="96"/>
      <c r="AH533" s="96"/>
      <c r="AI533" s="96"/>
      <c r="AJ533" s="96"/>
      <c r="AK533" s="96"/>
      <c r="AL533" s="59"/>
      <c r="AM533" s="59"/>
      <c r="AN533" s="59"/>
      <c r="AO533" s="59"/>
      <c r="AP533" s="59"/>
      <c r="AQ533" s="59"/>
      <c r="AR533" s="59"/>
      <c r="AS533" s="59"/>
      <c r="AT533" s="59"/>
      <c r="AU533" s="59"/>
      <c r="AV533" s="5"/>
    </row>
    <row r="534" spans="2:48" ht="1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25"/>
      <c r="S534" s="5"/>
      <c r="T534" s="5"/>
      <c r="U534" s="5"/>
      <c r="V534" s="5"/>
      <c r="W534" s="5"/>
      <c r="X534" s="9"/>
      <c r="Y534" s="9"/>
      <c r="Z534" s="9"/>
      <c r="AA534" s="9"/>
      <c r="AB534" s="9"/>
      <c r="AC534" s="9"/>
      <c r="AD534" s="9"/>
      <c r="AE534" s="9"/>
      <c r="AF534" s="9"/>
      <c r="AG534" s="96"/>
      <c r="AH534" s="96"/>
      <c r="AI534" s="96"/>
      <c r="AJ534" s="96"/>
      <c r="AK534" s="96"/>
      <c r="AL534" s="59"/>
      <c r="AM534" s="59"/>
      <c r="AN534" s="59"/>
      <c r="AO534" s="59"/>
      <c r="AP534" s="59"/>
      <c r="AQ534" s="59"/>
      <c r="AR534" s="59"/>
      <c r="AS534" s="59"/>
      <c r="AT534" s="59"/>
      <c r="AU534" s="59"/>
      <c r="AV534" s="5"/>
    </row>
    <row r="535" spans="2:48" ht="1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25"/>
      <c r="S535" s="5"/>
      <c r="T535" s="5"/>
      <c r="U535" s="5"/>
      <c r="V535" s="5"/>
      <c r="W535" s="5"/>
      <c r="X535" s="9"/>
      <c r="Y535" s="9"/>
      <c r="Z535" s="9"/>
      <c r="AA535" s="9"/>
      <c r="AB535" s="9"/>
      <c r="AC535" s="9"/>
      <c r="AD535" s="9"/>
      <c r="AE535" s="9"/>
      <c r="AF535" s="9"/>
      <c r="AG535" s="96"/>
      <c r="AH535" s="96"/>
      <c r="AI535" s="96"/>
      <c r="AJ535" s="96"/>
      <c r="AK535" s="96"/>
      <c r="AL535" s="59"/>
      <c r="AM535" s="59"/>
      <c r="AN535" s="59"/>
      <c r="AO535" s="59"/>
      <c r="AP535" s="59"/>
      <c r="AQ535" s="59"/>
      <c r="AR535" s="59"/>
      <c r="AS535" s="59"/>
      <c r="AT535" s="59"/>
      <c r="AU535" s="59"/>
      <c r="AV535" s="5"/>
    </row>
    <row r="536" spans="2:48" ht="1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25"/>
      <c r="S536" s="5"/>
      <c r="T536" s="5"/>
      <c r="U536" s="5"/>
      <c r="V536" s="5"/>
      <c r="W536" s="5"/>
      <c r="X536" s="9"/>
      <c r="Y536" s="9"/>
      <c r="Z536" s="9"/>
      <c r="AA536" s="9"/>
      <c r="AB536" s="9"/>
      <c r="AC536" s="9"/>
      <c r="AD536" s="9"/>
      <c r="AE536" s="9"/>
      <c r="AF536" s="9"/>
      <c r="AG536" s="96"/>
      <c r="AH536" s="96"/>
      <c r="AI536" s="96"/>
      <c r="AJ536" s="96"/>
      <c r="AK536" s="96"/>
      <c r="AL536" s="59"/>
      <c r="AM536" s="59"/>
      <c r="AN536" s="59"/>
      <c r="AO536" s="59"/>
      <c r="AP536" s="59"/>
      <c r="AQ536" s="59"/>
      <c r="AR536" s="59"/>
      <c r="AS536" s="59"/>
      <c r="AT536" s="59"/>
      <c r="AU536" s="59"/>
      <c r="AV536" s="5"/>
    </row>
    <row r="537" spans="2:48" ht="1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25"/>
      <c r="S537" s="5"/>
      <c r="T537" s="5"/>
      <c r="U537" s="5"/>
      <c r="V537" s="5"/>
      <c r="W537" s="5"/>
      <c r="X537" s="9"/>
      <c r="Y537" s="9"/>
      <c r="Z537" s="9"/>
      <c r="AA537" s="9"/>
      <c r="AB537" s="9"/>
      <c r="AC537" s="9"/>
      <c r="AD537" s="9"/>
      <c r="AE537" s="9"/>
      <c r="AF537" s="9"/>
      <c r="AG537" s="96"/>
      <c r="AH537" s="96"/>
      <c r="AI537" s="96"/>
      <c r="AJ537" s="96"/>
      <c r="AK537" s="96"/>
      <c r="AL537" s="59"/>
      <c r="AM537" s="59"/>
      <c r="AN537" s="59"/>
      <c r="AO537" s="59"/>
      <c r="AP537" s="59"/>
      <c r="AQ537" s="59"/>
      <c r="AR537" s="59"/>
      <c r="AS537" s="59"/>
      <c r="AT537" s="59"/>
      <c r="AU537" s="59"/>
      <c r="AV537" s="5"/>
    </row>
    <row r="538" spans="2:48" ht="1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25"/>
      <c r="S538" s="5"/>
      <c r="T538" s="5"/>
      <c r="U538" s="5"/>
      <c r="V538" s="5"/>
      <c r="W538" s="5"/>
      <c r="X538" s="9"/>
      <c r="Y538" s="9"/>
      <c r="Z538" s="9"/>
      <c r="AA538" s="9"/>
      <c r="AB538" s="9"/>
      <c r="AC538" s="9"/>
      <c r="AD538" s="9"/>
      <c r="AE538" s="9"/>
      <c r="AF538" s="9"/>
      <c r="AG538" s="96"/>
      <c r="AH538" s="96"/>
      <c r="AI538" s="96"/>
      <c r="AJ538" s="96"/>
      <c r="AK538" s="96"/>
      <c r="AL538" s="59"/>
      <c r="AM538" s="59"/>
      <c r="AN538" s="59"/>
      <c r="AO538" s="59"/>
      <c r="AP538" s="59"/>
      <c r="AQ538" s="59"/>
      <c r="AR538" s="59"/>
      <c r="AS538" s="59"/>
      <c r="AT538" s="59"/>
      <c r="AU538" s="59"/>
      <c r="AV538" s="5"/>
    </row>
    <row r="539" spans="2:48" ht="1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25"/>
      <c r="S539" s="5"/>
      <c r="T539" s="5"/>
      <c r="U539" s="5"/>
      <c r="V539" s="5"/>
      <c r="W539" s="5"/>
      <c r="X539" s="9"/>
      <c r="Y539" s="9"/>
      <c r="Z539" s="9"/>
      <c r="AA539" s="9"/>
      <c r="AB539" s="9"/>
      <c r="AC539" s="9"/>
      <c r="AD539" s="9"/>
      <c r="AE539" s="9"/>
      <c r="AF539" s="9"/>
      <c r="AG539" s="96"/>
      <c r="AH539" s="96"/>
      <c r="AI539" s="96"/>
      <c r="AJ539" s="96"/>
      <c r="AK539" s="96"/>
    </row>
    <row r="540" spans="2:48" ht="1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25"/>
      <c r="S540" s="5"/>
      <c r="T540" s="5"/>
      <c r="U540" s="5"/>
      <c r="V540" s="5"/>
      <c r="W540" s="5"/>
      <c r="X540" s="9"/>
      <c r="Y540" s="9"/>
      <c r="Z540" s="9"/>
      <c r="AA540" s="9"/>
      <c r="AB540" s="9"/>
      <c r="AC540" s="9"/>
      <c r="AD540" s="9"/>
      <c r="AE540" s="9"/>
      <c r="AF540" s="9"/>
      <c r="AG540" s="96"/>
      <c r="AH540" s="96"/>
      <c r="AI540" s="96"/>
      <c r="AJ540" s="96"/>
      <c r="AK540" s="96"/>
      <c r="AL540" s="59"/>
      <c r="AM540" s="59"/>
      <c r="AN540" s="59"/>
      <c r="AO540" s="59"/>
      <c r="AP540" s="59"/>
      <c r="AQ540" s="59"/>
      <c r="AR540" s="59"/>
      <c r="AS540" s="59"/>
      <c r="AT540" s="59"/>
      <c r="AU540" s="59"/>
      <c r="AV540" s="5"/>
    </row>
    <row r="542" spans="2:48" ht="15" customHeight="1">
      <c r="B542" s="5"/>
      <c r="C542" s="5"/>
      <c r="D542" s="5"/>
      <c r="E542" s="5"/>
      <c r="F542" s="5"/>
      <c r="G542" s="5"/>
      <c r="H542" s="5"/>
      <c r="I542" s="5"/>
      <c r="J542" s="5"/>
      <c r="K542" s="7"/>
      <c r="L542" s="7"/>
      <c r="M542" s="7"/>
      <c r="N542" s="7"/>
      <c r="O542" s="7"/>
      <c r="P542" s="7"/>
      <c r="Q542" s="7"/>
      <c r="R542" s="25"/>
      <c r="S542" s="5"/>
      <c r="T542" s="5"/>
      <c r="U542" s="5"/>
      <c r="V542" s="5"/>
      <c r="W542" s="5"/>
      <c r="X542" s="9"/>
      <c r="Y542" s="9"/>
      <c r="Z542" s="9"/>
      <c r="AA542" s="9"/>
      <c r="AB542" s="9"/>
      <c r="AC542" s="9"/>
      <c r="AD542" s="9"/>
      <c r="AE542" s="9"/>
      <c r="AF542" s="9"/>
      <c r="AG542" s="96"/>
      <c r="AH542" s="96"/>
      <c r="AI542" s="96"/>
      <c r="AJ542" s="96"/>
      <c r="AK542" s="96"/>
    </row>
    <row r="546" spans="2:48" ht="15" customHeight="1">
      <c r="AL546" s="59"/>
      <c r="AM546" s="59"/>
      <c r="AN546" s="59"/>
      <c r="AO546" s="59"/>
      <c r="AP546" s="59"/>
      <c r="AQ546" s="59"/>
      <c r="AR546" s="59"/>
      <c r="AS546" s="59"/>
      <c r="AT546" s="59"/>
      <c r="AU546" s="59"/>
      <c r="AV546" s="5"/>
    </row>
    <row r="547" spans="2:48" ht="15" customHeight="1">
      <c r="AL547" s="59"/>
      <c r="AM547" s="59"/>
      <c r="AN547" s="59"/>
      <c r="AO547" s="59"/>
      <c r="AP547" s="59"/>
      <c r="AQ547" s="59"/>
      <c r="AR547" s="59"/>
      <c r="AS547" s="59"/>
      <c r="AT547" s="59"/>
      <c r="AU547" s="59"/>
      <c r="AV547" s="5"/>
    </row>
    <row r="548" spans="2:48" ht="1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7"/>
      <c r="S548" s="5"/>
      <c r="T548" s="5"/>
      <c r="U548" s="5"/>
      <c r="V548" s="5"/>
      <c r="W548" s="5"/>
      <c r="X548" s="9"/>
      <c r="Y548" s="9"/>
      <c r="Z548" s="9"/>
      <c r="AA548" s="9"/>
      <c r="AB548" s="9"/>
      <c r="AC548" s="9"/>
      <c r="AD548" s="9"/>
      <c r="AE548" s="9"/>
      <c r="AF548" s="9"/>
      <c r="AG548" s="96"/>
      <c r="AH548" s="96"/>
      <c r="AI548" s="96"/>
      <c r="AJ548" s="96"/>
      <c r="AK548" s="96"/>
      <c r="AL548" s="59"/>
      <c r="AM548" s="59"/>
      <c r="AN548" s="59"/>
      <c r="AO548" s="59"/>
      <c r="AP548" s="59"/>
      <c r="AQ548" s="59"/>
      <c r="AR548" s="59"/>
      <c r="AS548" s="59"/>
      <c r="AT548" s="59"/>
      <c r="AU548" s="59"/>
      <c r="AV548" s="5"/>
    </row>
    <row r="549" spans="2:48" ht="1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25"/>
      <c r="S549" s="5"/>
      <c r="T549" s="5"/>
      <c r="U549" s="5"/>
      <c r="V549" s="5"/>
      <c r="W549" s="5"/>
      <c r="X549" s="9"/>
      <c r="Y549" s="9"/>
      <c r="Z549" s="9"/>
      <c r="AA549" s="9"/>
      <c r="AB549" s="9"/>
      <c r="AC549" s="9"/>
      <c r="AD549" s="9"/>
      <c r="AE549" s="9"/>
      <c r="AF549" s="9"/>
      <c r="AG549" s="96"/>
      <c r="AH549" s="96"/>
      <c r="AI549" s="96"/>
      <c r="AJ549" s="96"/>
      <c r="AK549" s="96"/>
      <c r="AL549" s="59"/>
      <c r="AM549" s="59"/>
      <c r="AN549" s="59"/>
      <c r="AO549" s="59"/>
      <c r="AP549" s="59"/>
      <c r="AQ549" s="59"/>
      <c r="AR549" s="59"/>
      <c r="AS549" s="59"/>
      <c r="AT549" s="59"/>
      <c r="AU549" s="59"/>
      <c r="AV549" s="5"/>
    </row>
    <row r="550" spans="2:48" ht="1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25"/>
      <c r="S550" s="5"/>
      <c r="T550" s="5"/>
      <c r="U550" s="5"/>
      <c r="V550" s="5"/>
      <c r="W550" s="5"/>
      <c r="X550" s="9"/>
      <c r="Y550" s="9"/>
      <c r="Z550" s="9"/>
      <c r="AA550" s="9"/>
      <c r="AB550" s="9"/>
      <c r="AC550" s="9"/>
      <c r="AD550" s="9"/>
      <c r="AE550" s="9"/>
      <c r="AF550" s="9"/>
      <c r="AG550" s="96"/>
      <c r="AH550" s="96"/>
      <c r="AI550" s="96"/>
      <c r="AJ550" s="96"/>
      <c r="AK550" s="96"/>
      <c r="AL550" s="59"/>
      <c r="AM550" s="59"/>
      <c r="AN550" s="59"/>
      <c r="AO550" s="59"/>
      <c r="AP550" s="59"/>
      <c r="AQ550" s="59"/>
      <c r="AR550" s="59"/>
      <c r="AS550" s="59"/>
      <c r="AT550" s="59"/>
      <c r="AU550" s="59"/>
      <c r="AV550" s="5"/>
    </row>
    <row r="551" spans="2:48" ht="1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25"/>
      <c r="S551" s="5"/>
      <c r="T551" s="5"/>
      <c r="U551" s="5"/>
      <c r="V551" s="5"/>
      <c r="W551" s="5"/>
      <c r="X551" s="9"/>
      <c r="Y551" s="9"/>
      <c r="Z551" s="9"/>
      <c r="AA551" s="9"/>
      <c r="AB551" s="9"/>
      <c r="AC551" s="9"/>
      <c r="AD551" s="9"/>
      <c r="AE551" s="9"/>
      <c r="AF551" s="9"/>
      <c r="AG551" s="96"/>
      <c r="AH551" s="96"/>
      <c r="AI551" s="96"/>
      <c r="AJ551" s="96"/>
      <c r="AK551" s="96"/>
      <c r="AL551" s="59"/>
      <c r="AM551" s="59"/>
      <c r="AN551" s="59"/>
      <c r="AO551" s="59"/>
      <c r="AP551" s="59"/>
      <c r="AQ551" s="59"/>
      <c r="AR551" s="59"/>
      <c r="AS551" s="59"/>
      <c r="AT551" s="59"/>
      <c r="AU551" s="59"/>
      <c r="AV551" s="5"/>
    </row>
    <row r="552" spans="2:48" ht="1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25"/>
      <c r="S552" s="5"/>
      <c r="T552" s="5"/>
      <c r="U552" s="5"/>
      <c r="V552" s="5"/>
      <c r="W552" s="5"/>
      <c r="X552" s="9"/>
      <c r="Y552" s="9"/>
      <c r="Z552" s="9"/>
      <c r="AA552" s="9"/>
      <c r="AB552" s="9"/>
      <c r="AC552" s="9"/>
      <c r="AD552" s="9"/>
      <c r="AE552" s="9"/>
      <c r="AF552" s="9"/>
      <c r="AG552" s="96"/>
      <c r="AH552" s="96"/>
      <c r="AI552" s="96"/>
      <c r="AJ552" s="96"/>
      <c r="AK552" s="96"/>
      <c r="AL552" s="59"/>
      <c r="AM552" s="59"/>
      <c r="AN552" s="59"/>
      <c r="AO552" s="59"/>
      <c r="AP552" s="59"/>
      <c r="AQ552" s="59"/>
      <c r="AR552" s="59"/>
      <c r="AS552" s="59"/>
      <c r="AT552" s="59"/>
      <c r="AU552" s="59"/>
      <c r="AV552" s="5"/>
    </row>
    <row r="553" spans="2:48" ht="1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25"/>
      <c r="S553" s="5"/>
      <c r="T553" s="5"/>
      <c r="U553" s="5"/>
      <c r="V553" s="5"/>
      <c r="W553" s="5"/>
      <c r="X553" s="9"/>
      <c r="Y553" s="9"/>
      <c r="Z553" s="9"/>
      <c r="AA553" s="9"/>
      <c r="AB553" s="9"/>
      <c r="AC553" s="9"/>
      <c r="AD553" s="9"/>
      <c r="AE553" s="9"/>
      <c r="AF553" s="9"/>
      <c r="AG553" s="96"/>
      <c r="AH553" s="96"/>
      <c r="AI553" s="96"/>
      <c r="AJ553" s="96"/>
      <c r="AK553" s="96"/>
      <c r="AL553" s="59"/>
      <c r="AM553" s="59"/>
      <c r="AN553" s="59"/>
      <c r="AO553" s="59"/>
      <c r="AP553" s="59"/>
      <c r="AQ553" s="59"/>
      <c r="AR553" s="59"/>
      <c r="AS553" s="59"/>
      <c r="AT553" s="59"/>
      <c r="AU553" s="59"/>
      <c r="AV553" s="5"/>
    </row>
    <row r="554" spans="2:48" ht="1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25"/>
      <c r="S554" s="5"/>
      <c r="T554" s="5"/>
      <c r="U554" s="5"/>
      <c r="V554" s="5"/>
      <c r="W554" s="5"/>
      <c r="X554" s="9"/>
      <c r="Y554" s="9"/>
      <c r="Z554" s="9"/>
      <c r="AA554" s="9"/>
      <c r="AB554" s="9"/>
      <c r="AC554" s="9"/>
      <c r="AD554" s="9"/>
      <c r="AE554" s="9"/>
      <c r="AF554" s="9"/>
      <c r="AG554" s="96"/>
      <c r="AH554" s="96"/>
      <c r="AI554" s="96"/>
      <c r="AJ554" s="96"/>
      <c r="AK554" s="96"/>
      <c r="AL554" s="59"/>
      <c r="AM554" s="59"/>
      <c r="AN554" s="59"/>
      <c r="AO554" s="59"/>
      <c r="AP554" s="59"/>
      <c r="AQ554" s="59"/>
      <c r="AR554" s="59"/>
      <c r="AS554" s="59"/>
      <c r="AT554" s="59"/>
      <c r="AU554" s="59"/>
      <c r="AV554" s="5"/>
    </row>
    <row r="555" spans="2:48" ht="1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25"/>
      <c r="S555" s="5"/>
      <c r="T555" s="5"/>
      <c r="U555" s="5"/>
      <c r="V555" s="5"/>
      <c r="W555" s="5"/>
      <c r="X555" s="9"/>
      <c r="Y555" s="9"/>
      <c r="Z555" s="9"/>
      <c r="AA555" s="9"/>
      <c r="AB555" s="9"/>
      <c r="AC555" s="9"/>
      <c r="AD555" s="9"/>
      <c r="AE555" s="9"/>
      <c r="AF555" s="9"/>
      <c r="AG555" s="96"/>
      <c r="AH555" s="96"/>
      <c r="AI555" s="96"/>
      <c r="AJ555" s="96"/>
      <c r="AK555" s="96"/>
      <c r="AL555" s="59"/>
      <c r="AM555" s="59"/>
      <c r="AN555" s="59"/>
      <c r="AO555" s="59"/>
      <c r="AP555" s="59"/>
      <c r="AQ555" s="59"/>
      <c r="AR555" s="59"/>
      <c r="AS555" s="59"/>
      <c r="AT555" s="59"/>
      <c r="AU555" s="59"/>
      <c r="AV555" s="5"/>
    </row>
    <row r="556" spans="2:48" ht="1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25"/>
      <c r="S556" s="5"/>
      <c r="T556" s="5"/>
      <c r="U556" s="5"/>
      <c r="V556" s="5"/>
      <c r="W556" s="5"/>
      <c r="X556" s="9"/>
      <c r="Y556" s="9"/>
      <c r="Z556" s="9"/>
      <c r="AA556" s="9"/>
      <c r="AB556" s="9"/>
      <c r="AC556" s="9"/>
      <c r="AD556" s="9"/>
      <c r="AE556" s="9"/>
      <c r="AF556" s="9"/>
      <c r="AG556" s="96"/>
      <c r="AH556" s="96"/>
      <c r="AI556" s="96"/>
      <c r="AJ556" s="96"/>
      <c r="AK556" s="96"/>
      <c r="AL556" s="59"/>
      <c r="AM556" s="59"/>
      <c r="AN556" s="59"/>
      <c r="AO556" s="59"/>
      <c r="AP556" s="59"/>
      <c r="AQ556" s="59"/>
      <c r="AR556" s="59"/>
      <c r="AS556" s="59"/>
      <c r="AT556" s="59"/>
      <c r="AU556" s="59"/>
      <c r="AV556" s="5"/>
    </row>
    <row r="557" spans="2:48" ht="1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25"/>
      <c r="S557" s="5"/>
      <c r="T557" s="5"/>
      <c r="U557" s="5"/>
      <c r="V557" s="5"/>
      <c r="W557" s="5"/>
      <c r="X557" s="9"/>
      <c r="Y557" s="9"/>
      <c r="Z557" s="9"/>
      <c r="AA557" s="9"/>
      <c r="AB557" s="9"/>
      <c r="AC557" s="9"/>
      <c r="AD557" s="9"/>
      <c r="AE557" s="9"/>
      <c r="AF557" s="9"/>
      <c r="AG557" s="96"/>
      <c r="AH557" s="96"/>
      <c r="AI557" s="96"/>
      <c r="AJ557" s="96"/>
      <c r="AK557" s="96"/>
      <c r="AL557" s="59"/>
      <c r="AM557" s="59"/>
      <c r="AN557" s="59"/>
      <c r="AO557" s="59"/>
      <c r="AP557" s="59"/>
      <c r="AQ557" s="59"/>
      <c r="AR557" s="59"/>
      <c r="AS557" s="59"/>
      <c r="AT557" s="59"/>
      <c r="AU557" s="59"/>
      <c r="AV557" s="5"/>
    </row>
    <row r="558" spans="2:48" ht="1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25"/>
      <c r="S558" s="5"/>
      <c r="T558" s="5"/>
      <c r="U558" s="5"/>
      <c r="V558" s="5"/>
      <c r="W558" s="5"/>
      <c r="X558" s="9"/>
      <c r="Y558" s="9"/>
      <c r="Z558" s="9"/>
      <c r="AA558" s="9"/>
      <c r="AB558" s="9"/>
      <c r="AC558" s="9"/>
      <c r="AD558" s="9"/>
      <c r="AE558" s="9"/>
      <c r="AF558" s="9"/>
      <c r="AG558" s="96"/>
      <c r="AH558" s="96"/>
      <c r="AI558" s="96"/>
      <c r="AJ558" s="96"/>
      <c r="AK558" s="96"/>
      <c r="AL558" s="59"/>
      <c r="AM558" s="59"/>
      <c r="AN558" s="59"/>
      <c r="AO558" s="59"/>
      <c r="AP558" s="59"/>
      <c r="AQ558" s="59"/>
      <c r="AR558" s="59"/>
      <c r="AS558" s="59"/>
      <c r="AT558" s="59"/>
      <c r="AU558" s="59"/>
      <c r="AV558" s="5"/>
    </row>
    <row r="559" spans="2:48" ht="1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25"/>
      <c r="S559" s="5"/>
      <c r="T559" s="5"/>
      <c r="U559" s="5"/>
      <c r="V559" s="5"/>
      <c r="W559" s="5"/>
      <c r="X559" s="9"/>
      <c r="Y559" s="9"/>
      <c r="Z559" s="9"/>
      <c r="AA559" s="9"/>
      <c r="AB559" s="9"/>
      <c r="AC559" s="9"/>
      <c r="AD559" s="9"/>
      <c r="AE559" s="9"/>
      <c r="AF559" s="9"/>
      <c r="AG559" s="96"/>
      <c r="AH559" s="96"/>
      <c r="AI559" s="96"/>
      <c r="AJ559" s="96"/>
      <c r="AK559" s="96"/>
      <c r="AL559" s="59"/>
      <c r="AM559" s="59"/>
      <c r="AN559" s="59"/>
      <c r="AO559" s="59"/>
      <c r="AP559" s="59"/>
      <c r="AQ559" s="59"/>
      <c r="AR559" s="59"/>
      <c r="AS559" s="59"/>
      <c r="AT559" s="59"/>
      <c r="AU559" s="59"/>
      <c r="AV559" s="5"/>
    </row>
    <row r="560" spans="2:48" ht="1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25"/>
      <c r="S560" s="5"/>
      <c r="T560" s="5"/>
      <c r="U560" s="5"/>
      <c r="V560" s="5"/>
      <c r="W560" s="5"/>
      <c r="X560" s="9"/>
      <c r="Y560" s="9"/>
      <c r="Z560" s="9"/>
      <c r="AA560" s="9"/>
      <c r="AB560" s="9"/>
      <c r="AC560" s="9"/>
      <c r="AD560" s="9"/>
      <c r="AE560" s="9"/>
      <c r="AF560" s="9"/>
      <c r="AG560" s="96"/>
      <c r="AH560" s="96"/>
      <c r="AI560" s="96"/>
      <c r="AJ560" s="96"/>
      <c r="AK560" s="96"/>
      <c r="AL560" s="59"/>
      <c r="AM560" s="59"/>
      <c r="AN560" s="59"/>
      <c r="AO560" s="59"/>
      <c r="AP560" s="59"/>
      <c r="AQ560" s="59"/>
      <c r="AR560" s="59"/>
      <c r="AS560" s="59"/>
      <c r="AT560" s="59"/>
      <c r="AU560" s="59"/>
      <c r="AV560" s="5"/>
    </row>
    <row r="561" spans="2:48" ht="1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25"/>
      <c r="S561" s="5"/>
      <c r="T561" s="5"/>
      <c r="U561" s="5"/>
      <c r="V561" s="5"/>
      <c r="W561" s="5"/>
      <c r="X561" s="9"/>
      <c r="Y561" s="9"/>
      <c r="Z561" s="9"/>
      <c r="AA561" s="9"/>
      <c r="AB561" s="9"/>
      <c r="AC561" s="9"/>
      <c r="AD561" s="9"/>
      <c r="AE561" s="9"/>
      <c r="AF561" s="9"/>
      <c r="AG561" s="96"/>
      <c r="AH561" s="96"/>
      <c r="AI561" s="96"/>
      <c r="AJ561" s="96"/>
      <c r="AK561" s="96"/>
      <c r="AL561" s="59"/>
      <c r="AM561" s="59"/>
      <c r="AN561" s="59"/>
      <c r="AO561" s="59"/>
      <c r="AP561" s="59"/>
      <c r="AQ561" s="59"/>
      <c r="AR561" s="59"/>
      <c r="AS561" s="59"/>
      <c r="AT561" s="59"/>
      <c r="AU561" s="59"/>
      <c r="AV561" s="5"/>
    </row>
    <row r="562" spans="2:48" ht="1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25"/>
      <c r="S562" s="5"/>
      <c r="T562" s="5"/>
      <c r="U562" s="5"/>
      <c r="V562" s="5"/>
      <c r="W562" s="5"/>
      <c r="X562" s="9"/>
      <c r="Y562" s="9"/>
      <c r="Z562" s="9"/>
      <c r="AA562" s="9"/>
      <c r="AB562" s="9"/>
      <c r="AC562" s="9"/>
      <c r="AD562" s="9"/>
      <c r="AE562" s="9"/>
      <c r="AF562" s="9"/>
      <c r="AG562" s="96"/>
      <c r="AH562" s="96"/>
      <c r="AI562" s="96"/>
      <c r="AJ562" s="96"/>
      <c r="AK562" s="96"/>
      <c r="AL562" s="59"/>
      <c r="AM562" s="59"/>
      <c r="AN562" s="59"/>
      <c r="AO562" s="59"/>
      <c r="AP562" s="59"/>
      <c r="AQ562" s="59"/>
      <c r="AR562" s="59"/>
      <c r="AS562" s="59"/>
      <c r="AT562" s="59"/>
      <c r="AU562" s="59"/>
      <c r="AV562" s="5"/>
    </row>
    <row r="563" spans="2:48" ht="1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25"/>
      <c r="S563" s="5"/>
      <c r="T563" s="5"/>
      <c r="U563" s="5"/>
      <c r="V563" s="5"/>
      <c r="W563" s="5"/>
      <c r="X563" s="9"/>
      <c r="Y563" s="9"/>
      <c r="Z563" s="9"/>
      <c r="AA563" s="9"/>
      <c r="AB563" s="9"/>
      <c r="AC563" s="9"/>
      <c r="AD563" s="9"/>
      <c r="AE563" s="9"/>
      <c r="AF563" s="9"/>
      <c r="AG563" s="96"/>
      <c r="AH563" s="96"/>
      <c r="AI563" s="96"/>
      <c r="AJ563" s="96"/>
      <c r="AK563" s="96"/>
      <c r="AL563" s="59"/>
      <c r="AM563" s="59"/>
      <c r="AN563" s="59"/>
      <c r="AO563" s="59"/>
      <c r="AP563" s="59"/>
      <c r="AQ563" s="59"/>
      <c r="AR563" s="59"/>
      <c r="AS563" s="59"/>
      <c r="AT563" s="59"/>
      <c r="AU563" s="59"/>
      <c r="AV563" s="5"/>
    </row>
    <row r="564" spans="2:48" ht="1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25"/>
      <c r="S564" s="5"/>
      <c r="T564" s="5"/>
      <c r="U564" s="5"/>
      <c r="V564" s="5"/>
      <c r="W564" s="5"/>
      <c r="X564" s="9"/>
      <c r="Y564" s="9"/>
      <c r="Z564" s="9"/>
      <c r="AA564" s="9"/>
      <c r="AB564" s="9"/>
      <c r="AC564" s="9"/>
      <c r="AD564" s="9"/>
      <c r="AE564" s="9"/>
      <c r="AF564" s="9"/>
      <c r="AG564" s="96"/>
      <c r="AH564" s="96"/>
      <c r="AI564" s="96"/>
      <c r="AJ564" s="96"/>
      <c r="AK564" s="96"/>
      <c r="AL564" s="59"/>
      <c r="AM564" s="59"/>
      <c r="AN564" s="59"/>
      <c r="AO564" s="59"/>
      <c r="AP564" s="59"/>
      <c r="AQ564" s="59"/>
      <c r="AR564" s="59"/>
      <c r="AS564" s="59"/>
      <c r="AT564" s="59"/>
      <c r="AU564" s="59"/>
      <c r="AV564" s="5"/>
    </row>
    <row r="565" spans="2:48" ht="1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25"/>
      <c r="S565" s="5"/>
      <c r="T565" s="5"/>
      <c r="U565" s="5"/>
      <c r="V565" s="5"/>
      <c r="W565" s="5"/>
      <c r="X565" s="9"/>
      <c r="Y565" s="9"/>
      <c r="Z565" s="9"/>
      <c r="AA565" s="9"/>
      <c r="AB565" s="9"/>
      <c r="AC565" s="9"/>
      <c r="AD565" s="9"/>
      <c r="AE565" s="9"/>
      <c r="AF565" s="9"/>
      <c r="AG565" s="96"/>
      <c r="AH565" s="96"/>
      <c r="AI565" s="96"/>
      <c r="AJ565" s="96"/>
      <c r="AK565" s="96"/>
    </row>
    <row r="566" spans="2:48" ht="1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25"/>
      <c r="S566" s="5"/>
      <c r="T566" s="5"/>
      <c r="U566" s="5"/>
      <c r="V566" s="5"/>
      <c r="W566" s="5"/>
      <c r="X566" s="9"/>
      <c r="Y566" s="9"/>
      <c r="Z566" s="9"/>
      <c r="AA566" s="9"/>
      <c r="AB566" s="9"/>
      <c r="AC566" s="9"/>
      <c r="AD566" s="9"/>
      <c r="AE566" s="9"/>
      <c r="AF566" s="9"/>
      <c r="AG566" s="96"/>
      <c r="AH566" s="96"/>
      <c r="AI566" s="96"/>
      <c r="AJ566" s="96"/>
      <c r="AK566" s="96"/>
      <c r="AL566" s="59"/>
      <c r="AM566" s="59"/>
      <c r="AN566" s="59"/>
      <c r="AO566" s="59"/>
      <c r="AP566" s="59"/>
      <c r="AQ566" s="59"/>
      <c r="AR566" s="59"/>
      <c r="AS566" s="59"/>
      <c r="AT566" s="59"/>
      <c r="AU566" s="59"/>
      <c r="AV566" s="5"/>
    </row>
    <row r="568" spans="2:48" ht="15" customHeight="1">
      <c r="B568" s="5"/>
      <c r="C568" s="5"/>
      <c r="D568" s="5"/>
      <c r="E568" s="5"/>
      <c r="F568" s="5"/>
      <c r="G568" s="5"/>
      <c r="H568" s="5"/>
      <c r="I568" s="5"/>
      <c r="J568" s="5"/>
      <c r="K568" s="7"/>
      <c r="L568" s="7"/>
      <c r="M568" s="7"/>
      <c r="N568" s="7"/>
      <c r="O568" s="7"/>
      <c r="P568" s="7"/>
      <c r="Q568" s="7"/>
      <c r="R568" s="25"/>
      <c r="S568" s="5"/>
      <c r="T568" s="5"/>
      <c r="U568" s="5"/>
      <c r="V568" s="5"/>
      <c r="W568" s="5"/>
      <c r="X568" s="9"/>
      <c r="Y568" s="9"/>
      <c r="Z568" s="9"/>
      <c r="AA568" s="9"/>
      <c r="AB568" s="9"/>
      <c r="AC568" s="9"/>
      <c r="AD568" s="9"/>
      <c r="AE568" s="9"/>
      <c r="AF568" s="9"/>
      <c r="AG568" s="96"/>
      <c r="AH568" s="96"/>
      <c r="AI568" s="96"/>
      <c r="AJ568" s="96"/>
      <c r="AK568" s="96"/>
      <c r="AL568" s="59"/>
      <c r="AM568" s="59"/>
      <c r="AN568" s="59"/>
      <c r="AO568" s="59"/>
      <c r="AP568" s="59"/>
      <c r="AQ568" s="59"/>
      <c r="AR568" s="59"/>
      <c r="AS568" s="59"/>
      <c r="AT568" s="59"/>
      <c r="AU568" s="59"/>
      <c r="AV568" s="5"/>
    </row>
    <row r="570" spans="2:48" ht="15" customHeight="1">
      <c r="B570" s="5"/>
      <c r="C570" s="5"/>
      <c r="D570" s="6"/>
      <c r="E570" s="7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25"/>
      <c r="S570" s="5"/>
      <c r="T570" s="5"/>
      <c r="U570" s="5"/>
      <c r="V570" s="5"/>
      <c r="W570" s="5"/>
      <c r="X570" s="9"/>
      <c r="Y570" s="9"/>
      <c r="Z570" s="9"/>
      <c r="AA570" s="9"/>
      <c r="AB570" s="9"/>
      <c r="AC570" s="9"/>
      <c r="AD570" s="9"/>
      <c r="AE570" s="9"/>
      <c r="AF570" s="9"/>
      <c r="AG570" s="96"/>
      <c r="AH570" s="96"/>
      <c r="AI570" s="96"/>
      <c r="AJ570" s="96"/>
      <c r="AK570" s="96"/>
    </row>
    <row r="572" spans="2:48" ht="15" customHeight="1">
      <c r="AL572" s="59"/>
      <c r="AM572" s="59"/>
      <c r="AN572" s="59"/>
      <c r="AO572" s="59"/>
      <c r="AP572" s="59"/>
      <c r="AQ572" s="59"/>
      <c r="AR572" s="59"/>
      <c r="AS572" s="59"/>
      <c r="AT572" s="59"/>
      <c r="AU572" s="59"/>
      <c r="AV572" s="5"/>
    </row>
    <row r="573" spans="2:48" ht="15" customHeight="1">
      <c r="AL573" s="59"/>
      <c r="AM573" s="59"/>
      <c r="AN573" s="59"/>
      <c r="AO573" s="59"/>
      <c r="AP573" s="59"/>
      <c r="AQ573" s="59"/>
      <c r="AR573" s="59"/>
      <c r="AS573" s="59"/>
      <c r="AT573" s="59"/>
      <c r="AU573" s="59"/>
      <c r="AV573" s="5"/>
    </row>
    <row r="574" spans="2:48" ht="1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7"/>
      <c r="S574" s="5"/>
      <c r="T574" s="5"/>
      <c r="U574" s="5"/>
      <c r="V574" s="5"/>
      <c r="W574" s="5"/>
      <c r="X574" s="9"/>
      <c r="Y574" s="9"/>
      <c r="Z574" s="9"/>
      <c r="AA574" s="9"/>
      <c r="AB574" s="9"/>
      <c r="AC574" s="9"/>
      <c r="AD574" s="9"/>
      <c r="AE574" s="9"/>
      <c r="AF574" s="9"/>
      <c r="AG574" s="96"/>
      <c r="AH574" s="96"/>
      <c r="AI574" s="96"/>
      <c r="AJ574" s="96"/>
      <c r="AK574" s="96"/>
      <c r="AL574" s="59"/>
      <c r="AM574" s="59"/>
      <c r="AN574" s="59"/>
      <c r="AO574" s="59"/>
      <c r="AP574" s="59"/>
      <c r="AQ574" s="59"/>
      <c r="AR574" s="59"/>
      <c r="AS574" s="59"/>
      <c r="AT574" s="59"/>
      <c r="AU574" s="59"/>
      <c r="AV574" s="5"/>
    </row>
    <row r="575" spans="2:48" ht="1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25"/>
      <c r="S575" s="5"/>
      <c r="T575" s="5"/>
      <c r="U575" s="5"/>
      <c r="V575" s="5"/>
      <c r="W575" s="5"/>
      <c r="X575" s="9"/>
      <c r="Y575" s="9"/>
      <c r="Z575" s="9"/>
      <c r="AA575" s="9"/>
      <c r="AB575" s="9"/>
      <c r="AC575" s="9"/>
      <c r="AD575" s="9"/>
      <c r="AE575" s="9"/>
      <c r="AF575" s="9"/>
      <c r="AG575" s="96"/>
      <c r="AH575" s="96"/>
      <c r="AI575" s="96"/>
      <c r="AJ575" s="96"/>
      <c r="AK575" s="96"/>
      <c r="AL575" s="59"/>
      <c r="AM575" s="59"/>
      <c r="AN575" s="59"/>
      <c r="AO575" s="59"/>
      <c r="AP575" s="59"/>
      <c r="AQ575" s="59"/>
      <c r="AR575" s="59"/>
      <c r="AS575" s="59"/>
      <c r="AT575" s="59"/>
      <c r="AU575" s="59"/>
      <c r="AV575" s="5"/>
    </row>
    <row r="576" spans="2:48" ht="1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25"/>
      <c r="S576" s="5"/>
      <c r="T576" s="5"/>
      <c r="U576" s="5"/>
      <c r="V576" s="5"/>
      <c r="W576" s="5"/>
      <c r="X576" s="9"/>
      <c r="Y576" s="9"/>
      <c r="Z576" s="9"/>
      <c r="AA576" s="9"/>
      <c r="AB576" s="9"/>
      <c r="AC576" s="9"/>
      <c r="AD576" s="9"/>
      <c r="AE576" s="9"/>
      <c r="AF576" s="9"/>
      <c r="AG576" s="96"/>
      <c r="AH576" s="96"/>
      <c r="AI576" s="96"/>
      <c r="AJ576" s="96"/>
      <c r="AK576" s="96"/>
      <c r="AL576" s="59"/>
      <c r="AM576" s="59"/>
      <c r="AN576" s="59"/>
      <c r="AO576" s="59"/>
      <c r="AP576" s="59"/>
      <c r="AQ576" s="59"/>
      <c r="AR576" s="59"/>
      <c r="AS576" s="59"/>
      <c r="AT576" s="59"/>
      <c r="AU576" s="59"/>
      <c r="AV576" s="5"/>
    </row>
    <row r="577" spans="2:48" ht="1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25"/>
      <c r="S577" s="5"/>
      <c r="T577" s="5"/>
      <c r="U577" s="5"/>
      <c r="V577" s="5"/>
      <c r="W577" s="5"/>
      <c r="X577" s="9"/>
      <c r="Y577" s="9"/>
      <c r="Z577" s="9"/>
      <c r="AA577" s="9"/>
      <c r="AB577" s="9"/>
      <c r="AC577" s="9"/>
      <c r="AD577" s="9"/>
      <c r="AE577" s="9"/>
      <c r="AF577" s="9"/>
      <c r="AG577" s="96"/>
      <c r="AH577" s="96"/>
      <c r="AI577" s="96"/>
      <c r="AJ577" s="96"/>
      <c r="AK577" s="96"/>
      <c r="AL577" s="59"/>
      <c r="AM577" s="59"/>
      <c r="AN577" s="59"/>
      <c r="AO577" s="59"/>
      <c r="AP577" s="59"/>
      <c r="AQ577" s="59"/>
      <c r="AR577" s="59"/>
      <c r="AS577" s="59"/>
      <c r="AT577" s="59"/>
      <c r="AU577" s="59"/>
      <c r="AV577" s="5"/>
    </row>
    <row r="578" spans="2:48" ht="1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25"/>
      <c r="S578" s="5"/>
      <c r="T578" s="5"/>
      <c r="U578" s="5"/>
      <c r="V578" s="5"/>
      <c r="W578" s="5"/>
      <c r="X578" s="9"/>
      <c r="Y578" s="9"/>
      <c r="Z578" s="9"/>
      <c r="AA578" s="9"/>
      <c r="AB578" s="9"/>
      <c r="AC578" s="9"/>
      <c r="AD578" s="9"/>
      <c r="AE578" s="9"/>
      <c r="AF578" s="9"/>
      <c r="AG578" s="96"/>
      <c r="AH578" s="96"/>
      <c r="AI578" s="96"/>
      <c r="AJ578" s="96"/>
      <c r="AK578" s="96"/>
      <c r="AL578" s="59"/>
      <c r="AM578" s="59"/>
      <c r="AN578" s="59"/>
      <c r="AO578" s="59"/>
      <c r="AP578" s="59"/>
      <c r="AQ578" s="59"/>
      <c r="AR578" s="59"/>
      <c r="AS578" s="59"/>
      <c r="AT578" s="59"/>
      <c r="AU578" s="59"/>
      <c r="AV578" s="5"/>
    </row>
    <row r="579" spans="2:48" ht="1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25"/>
      <c r="S579" s="5"/>
      <c r="T579" s="5"/>
      <c r="U579" s="5"/>
      <c r="V579" s="5"/>
      <c r="W579" s="5"/>
      <c r="X579" s="9"/>
      <c r="Y579" s="9"/>
      <c r="Z579" s="9"/>
      <c r="AA579" s="9"/>
      <c r="AB579" s="9"/>
      <c r="AC579" s="9"/>
      <c r="AD579" s="9"/>
      <c r="AE579" s="9"/>
      <c r="AF579" s="9"/>
      <c r="AG579" s="96"/>
      <c r="AH579" s="96"/>
      <c r="AI579" s="96"/>
      <c r="AJ579" s="96"/>
      <c r="AK579" s="96"/>
      <c r="AL579" s="59"/>
      <c r="AM579" s="59"/>
      <c r="AN579" s="59"/>
      <c r="AO579" s="59"/>
      <c r="AP579" s="59"/>
      <c r="AQ579" s="59"/>
      <c r="AR579" s="59"/>
      <c r="AS579" s="59"/>
      <c r="AT579" s="59"/>
      <c r="AU579" s="59"/>
      <c r="AV579" s="5"/>
    </row>
    <row r="580" spans="2:48" ht="1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25"/>
      <c r="S580" s="5"/>
      <c r="T580" s="5"/>
      <c r="U580" s="5"/>
      <c r="V580" s="5"/>
      <c r="W580" s="5"/>
      <c r="X580" s="9"/>
      <c r="Y580" s="9"/>
      <c r="Z580" s="9"/>
      <c r="AA580" s="9"/>
      <c r="AB580" s="9"/>
      <c r="AC580" s="9"/>
      <c r="AD580" s="9"/>
      <c r="AE580" s="9"/>
      <c r="AF580" s="9"/>
      <c r="AG580" s="96"/>
      <c r="AH580" s="96"/>
      <c r="AI580" s="96"/>
      <c r="AJ580" s="96"/>
      <c r="AK580" s="96"/>
      <c r="AL580" s="59"/>
      <c r="AM580" s="59"/>
      <c r="AN580" s="59"/>
      <c r="AO580" s="59"/>
      <c r="AP580" s="59"/>
      <c r="AQ580" s="59"/>
      <c r="AR580" s="59"/>
      <c r="AS580" s="59"/>
      <c r="AT580" s="59"/>
      <c r="AU580" s="59"/>
      <c r="AV580" s="5"/>
    </row>
    <row r="581" spans="2:48" ht="1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25"/>
      <c r="S581" s="5"/>
      <c r="T581" s="5"/>
      <c r="U581" s="5"/>
      <c r="V581" s="5"/>
      <c r="W581" s="5"/>
      <c r="X581" s="9"/>
      <c r="Y581" s="9"/>
      <c r="Z581" s="9"/>
      <c r="AA581" s="9"/>
      <c r="AB581" s="9"/>
      <c r="AC581" s="9"/>
      <c r="AD581" s="9"/>
      <c r="AE581" s="9"/>
      <c r="AF581" s="9"/>
      <c r="AG581" s="96"/>
      <c r="AH581" s="96"/>
      <c r="AI581" s="96"/>
      <c r="AJ581" s="96"/>
      <c r="AK581" s="96"/>
      <c r="AL581" s="59"/>
      <c r="AM581" s="59"/>
      <c r="AN581" s="59"/>
      <c r="AO581" s="59"/>
      <c r="AP581" s="59"/>
      <c r="AQ581" s="59"/>
      <c r="AR581" s="59"/>
      <c r="AS581" s="59"/>
      <c r="AT581" s="59"/>
      <c r="AU581" s="59"/>
      <c r="AV581" s="5"/>
    </row>
    <row r="582" spans="2:48" ht="1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25"/>
      <c r="S582" s="5"/>
      <c r="T582" s="5"/>
      <c r="U582" s="5"/>
      <c r="V582" s="5"/>
      <c r="W582" s="5"/>
      <c r="X582" s="9"/>
      <c r="Y582" s="9"/>
      <c r="Z582" s="9"/>
      <c r="AA582" s="9"/>
      <c r="AB582" s="9"/>
      <c r="AC582" s="9"/>
      <c r="AD582" s="9"/>
      <c r="AE582" s="9"/>
      <c r="AF582" s="9"/>
      <c r="AG582" s="96"/>
      <c r="AH582" s="96"/>
      <c r="AI582" s="96"/>
      <c r="AJ582" s="96"/>
      <c r="AK582" s="96"/>
      <c r="AL582" s="59"/>
      <c r="AM582" s="59"/>
      <c r="AN582" s="59"/>
      <c r="AO582" s="59"/>
      <c r="AP582" s="59"/>
      <c r="AQ582" s="59"/>
      <c r="AR582" s="59"/>
      <c r="AS582" s="59"/>
      <c r="AT582" s="59"/>
      <c r="AU582" s="59"/>
      <c r="AV582" s="5"/>
    </row>
    <row r="583" spans="2:48" ht="1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25"/>
      <c r="S583" s="5"/>
      <c r="T583" s="5"/>
      <c r="U583" s="5"/>
      <c r="V583" s="5"/>
      <c r="W583" s="5"/>
      <c r="X583" s="9"/>
      <c r="Y583" s="9"/>
      <c r="Z583" s="9"/>
      <c r="AA583" s="9"/>
      <c r="AB583" s="9"/>
      <c r="AC583" s="9"/>
      <c r="AD583" s="9"/>
      <c r="AE583" s="9"/>
      <c r="AF583" s="9"/>
      <c r="AG583" s="96"/>
      <c r="AH583" s="96"/>
      <c r="AI583" s="96"/>
      <c r="AJ583" s="96"/>
      <c r="AK583" s="96"/>
      <c r="AL583" s="59"/>
      <c r="AM583" s="59"/>
      <c r="AN583" s="59"/>
      <c r="AO583" s="59"/>
      <c r="AP583" s="59"/>
      <c r="AQ583" s="59"/>
      <c r="AR583" s="59"/>
      <c r="AS583" s="59"/>
      <c r="AT583" s="59"/>
      <c r="AU583" s="59"/>
      <c r="AV583" s="5"/>
    </row>
    <row r="584" spans="2:48" ht="1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25"/>
      <c r="S584" s="5"/>
      <c r="T584" s="5"/>
      <c r="U584" s="5"/>
      <c r="V584" s="5"/>
      <c r="W584" s="5"/>
      <c r="X584" s="9"/>
      <c r="Y584" s="9"/>
      <c r="Z584" s="9"/>
      <c r="AA584" s="9"/>
      <c r="AB584" s="9"/>
      <c r="AC584" s="9"/>
      <c r="AD584" s="9"/>
      <c r="AE584" s="9"/>
      <c r="AF584" s="9"/>
      <c r="AG584" s="96"/>
      <c r="AH584" s="96"/>
      <c r="AI584" s="96"/>
      <c r="AJ584" s="96"/>
      <c r="AK584" s="96"/>
      <c r="AL584" s="59"/>
      <c r="AM584" s="59"/>
      <c r="AN584" s="59"/>
      <c r="AO584" s="59"/>
      <c r="AP584" s="59"/>
      <c r="AQ584" s="59"/>
      <c r="AR584" s="59"/>
      <c r="AS584" s="59"/>
      <c r="AT584" s="59"/>
      <c r="AU584" s="59"/>
      <c r="AV584" s="5"/>
    </row>
    <row r="585" spans="2:48" ht="1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25"/>
      <c r="S585" s="5"/>
      <c r="T585" s="5"/>
      <c r="U585" s="5"/>
      <c r="V585" s="5"/>
      <c r="W585" s="5"/>
      <c r="X585" s="9"/>
      <c r="Y585" s="9"/>
      <c r="Z585" s="9"/>
      <c r="AA585" s="9"/>
      <c r="AB585" s="9"/>
      <c r="AC585" s="9"/>
      <c r="AD585" s="9"/>
      <c r="AE585" s="9"/>
      <c r="AF585" s="9"/>
      <c r="AG585" s="96"/>
      <c r="AH585" s="96"/>
      <c r="AI585" s="96"/>
      <c r="AJ585" s="96"/>
      <c r="AK585" s="96"/>
      <c r="AL585" s="59"/>
      <c r="AM585" s="59"/>
      <c r="AN585" s="59"/>
      <c r="AO585" s="59"/>
      <c r="AP585" s="59"/>
      <c r="AQ585" s="59"/>
      <c r="AR585" s="59"/>
      <c r="AS585" s="59"/>
      <c r="AT585" s="59"/>
      <c r="AU585" s="59"/>
      <c r="AV585" s="5"/>
    </row>
    <row r="586" spans="2:48" ht="1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25"/>
      <c r="S586" s="5"/>
      <c r="T586" s="5"/>
      <c r="U586" s="5"/>
      <c r="V586" s="5"/>
      <c r="W586" s="5"/>
      <c r="X586" s="9"/>
      <c r="Y586" s="9"/>
      <c r="Z586" s="9"/>
      <c r="AA586" s="9"/>
      <c r="AB586" s="9"/>
      <c r="AC586" s="9"/>
      <c r="AD586" s="9"/>
      <c r="AE586" s="9"/>
      <c r="AF586" s="9"/>
      <c r="AG586" s="96"/>
      <c r="AH586" s="96"/>
      <c r="AI586" s="96"/>
      <c r="AJ586" s="96"/>
      <c r="AK586" s="96"/>
      <c r="AL586" s="59"/>
      <c r="AM586" s="59"/>
      <c r="AN586" s="59"/>
      <c r="AO586" s="59"/>
      <c r="AP586" s="59"/>
      <c r="AQ586" s="59"/>
      <c r="AR586" s="59"/>
      <c r="AS586" s="59"/>
      <c r="AT586" s="59"/>
      <c r="AU586" s="59"/>
      <c r="AV586" s="5"/>
    </row>
    <row r="587" spans="2:48" ht="1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25"/>
      <c r="S587" s="5"/>
      <c r="T587" s="5"/>
      <c r="U587" s="5"/>
      <c r="V587" s="5"/>
      <c r="W587" s="5"/>
      <c r="X587" s="9"/>
      <c r="Y587" s="9"/>
      <c r="Z587" s="9"/>
      <c r="AA587" s="9"/>
      <c r="AB587" s="9"/>
      <c r="AC587" s="9"/>
      <c r="AD587" s="9"/>
      <c r="AE587" s="9"/>
      <c r="AF587" s="9"/>
      <c r="AG587" s="96"/>
      <c r="AH587" s="96"/>
      <c r="AI587" s="96"/>
      <c r="AJ587" s="96"/>
      <c r="AK587" s="96"/>
      <c r="AL587" s="59"/>
      <c r="AM587" s="59"/>
      <c r="AN587" s="59"/>
      <c r="AO587" s="59"/>
      <c r="AP587" s="59"/>
      <c r="AQ587" s="59"/>
      <c r="AR587" s="59"/>
      <c r="AS587" s="59"/>
      <c r="AT587" s="59"/>
      <c r="AU587" s="59"/>
      <c r="AV587" s="5"/>
    </row>
    <row r="588" spans="2:48" ht="1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25"/>
      <c r="S588" s="5"/>
      <c r="T588" s="5"/>
      <c r="U588" s="5"/>
      <c r="V588" s="5"/>
      <c r="W588" s="5"/>
      <c r="X588" s="9"/>
      <c r="Y588" s="9"/>
      <c r="Z588" s="9"/>
      <c r="AA588" s="9"/>
      <c r="AB588" s="9"/>
      <c r="AC588" s="9"/>
      <c r="AD588" s="9"/>
      <c r="AE588" s="9"/>
      <c r="AF588" s="9"/>
      <c r="AG588" s="96"/>
      <c r="AH588" s="96"/>
      <c r="AI588" s="96"/>
      <c r="AJ588" s="96"/>
      <c r="AK588" s="96"/>
      <c r="AL588" s="59"/>
      <c r="AM588" s="59"/>
      <c r="AN588" s="59"/>
      <c r="AO588" s="59"/>
      <c r="AP588" s="59"/>
      <c r="AQ588" s="59"/>
      <c r="AR588" s="59"/>
      <c r="AS588" s="59"/>
      <c r="AT588" s="59"/>
      <c r="AU588" s="59"/>
      <c r="AV588" s="5"/>
    </row>
    <row r="589" spans="2:48" ht="1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25"/>
      <c r="S589" s="5"/>
      <c r="T589" s="5"/>
      <c r="U589" s="5"/>
      <c r="V589" s="5"/>
      <c r="W589" s="5"/>
      <c r="X589" s="9"/>
      <c r="Y589" s="9"/>
      <c r="Z589" s="9"/>
      <c r="AA589" s="9"/>
      <c r="AB589" s="9"/>
      <c r="AC589" s="9"/>
      <c r="AD589" s="9"/>
      <c r="AE589" s="9"/>
      <c r="AF589" s="9"/>
      <c r="AG589" s="96"/>
      <c r="AH589" s="96"/>
      <c r="AI589" s="96"/>
      <c r="AJ589" s="96"/>
      <c r="AK589" s="96"/>
      <c r="AL589" s="59"/>
      <c r="AM589" s="59"/>
      <c r="AN589" s="59"/>
      <c r="AO589" s="59"/>
      <c r="AP589" s="59"/>
      <c r="AQ589" s="59"/>
      <c r="AR589" s="59"/>
      <c r="AS589" s="59"/>
      <c r="AT589" s="59"/>
      <c r="AU589" s="59"/>
      <c r="AV589" s="5"/>
    </row>
    <row r="590" spans="2:48" ht="1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25"/>
      <c r="S590" s="5"/>
      <c r="T590" s="5"/>
      <c r="U590" s="5"/>
      <c r="V590" s="5"/>
      <c r="W590" s="5"/>
      <c r="X590" s="9"/>
      <c r="Y590" s="9"/>
      <c r="Z590" s="9"/>
      <c r="AA590" s="9"/>
      <c r="AB590" s="9"/>
      <c r="AC590" s="9"/>
      <c r="AD590" s="9"/>
      <c r="AE590" s="9"/>
      <c r="AF590" s="9"/>
      <c r="AG590" s="96"/>
      <c r="AH590" s="96"/>
      <c r="AI590" s="96"/>
      <c r="AJ590" s="96"/>
      <c r="AK590" s="96"/>
      <c r="AL590" s="59"/>
      <c r="AM590" s="59"/>
      <c r="AN590" s="59"/>
      <c r="AO590" s="59"/>
      <c r="AP590" s="59"/>
      <c r="AQ590" s="59"/>
      <c r="AR590" s="59"/>
      <c r="AS590" s="59"/>
      <c r="AT590" s="59"/>
      <c r="AU590" s="59"/>
      <c r="AV590" s="5"/>
    </row>
    <row r="591" spans="2:48" ht="1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25"/>
      <c r="S591" s="5"/>
      <c r="T591" s="5"/>
      <c r="U591" s="5"/>
      <c r="V591" s="5"/>
      <c r="W591" s="5"/>
      <c r="X591" s="9"/>
      <c r="Y591" s="9"/>
      <c r="Z591" s="9"/>
      <c r="AA591" s="9"/>
      <c r="AB591" s="9"/>
      <c r="AC591" s="9"/>
      <c r="AD591" s="9"/>
      <c r="AE591" s="9"/>
      <c r="AF591" s="9"/>
      <c r="AG591" s="96"/>
      <c r="AH591" s="96"/>
      <c r="AI591" s="96"/>
      <c r="AJ591" s="96"/>
      <c r="AK591" s="96"/>
    </row>
    <row r="592" spans="2:48" ht="1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25"/>
      <c r="S592" s="5"/>
      <c r="T592" s="5"/>
      <c r="U592" s="5"/>
      <c r="V592" s="5"/>
      <c r="W592" s="5"/>
      <c r="X592" s="9"/>
      <c r="Y592" s="9"/>
      <c r="Z592" s="9"/>
      <c r="AA592" s="9"/>
      <c r="AB592" s="9"/>
      <c r="AC592" s="9"/>
      <c r="AD592" s="9"/>
      <c r="AE592" s="9"/>
      <c r="AF592" s="9"/>
      <c r="AG592" s="96"/>
      <c r="AH592" s="96"/>
      <c r="AI592" s="96"/>
      <c r="AJ592" s="96"/>
      <c r="AK592" s="96"/>
      <c r="AL592" s="59"/>
      <c r="AM592" s="59"/>
      <c r="AN592" s="59"/>
      <c r="AO592" s="59"/>
      <c r="AP592" s="59"/>
      <c r="AQ592" s="59"/>
      <c r="AR592" s="59"/>
      <c r="AS592" s="59"/>
      <c r="AT592" s="59"/>
      <c r="AU592" s="59"/>
      <c r="AV592" s="5"/>
    </row>
    <row r="593" spans="2:48" ht="15" customHeight="1">
      <c r="AL593" s="59"/>
      <c r="AM593" s="59"/>
      <c r="AN593" s="59"/>
      <c r="AO593" s="59"/>
      <c r="AP593" s="59"/>
      <c r="AQ593" s="59"/>
      <c r="AR593" s="59"/>
      <c r="AS593" s="59"/>
      <c r="AT593" s="59"/>
      <c r="AU593" s="59"/>
      <c r="AV593" s="5"/>
    </row>
    <row r="594" spans="2:48" ht="15" customHeight="1">
      <c r="B594" s="5"/>
      <c r="C594" s="5"/>
      <c r="D594" s="5"/>
      <c r="E594" s="5"/>
      <c r="F594" s="5"/>
      <c r="G594" s="5"/>
      <c r="H594" s="5"/>
      <c r="I594" s="5"/>
      <c r="J594" s="5"/>
      <c r="K594" s="7"/>
      <c r="L594" s="7"/>
      <c r="M594" s="7"/>
      <c r="N594" s="7"/>
      <c r="O594" s="7"/>
      <c r="P594" s="7"/>
      <c r="Q594" s="7"/>
      <c r="R594" s="25"/>
      <c r="S594" s="5"/>
      <c r="T594" s="5"/>
      <c r="U594" s="5"/>
      <c r="V594" s="5"/>
      <c r="W594" s="5"/>
      <c r="X594" s="9"/>
      <c r="Y594" s="9"/>
      <c r="Z594" s="9"/>
      <c r="AA594" s="9"/>
      <c r="AB594" s="9"/>
      <c r="AC594" s="9"/>
      <c r="AD594" s="9"/>
      <c r="AE594" s="9"/>
      <c r="AF594" s="9"/>
      <c r="AG594" s="96"/>
      <c r="AH594" s="96"/>
      <c r="AI594" s="96"/>
      <c r="AJ594" s="96"/>
      <c r="AK594" s="96"/>
      <c r="AL594" s="59"/>
      <c r="AM594" s="59"/>
      <c r="AN594" s="59"/>
      <c r="AO594" s="59"/>
      <c r="AP594" s="59"/>
      <c r="AQ594" s="59"/>
      <c r="AR594" s="59"/>
      <c r="AS594" s="59"/>
      <c r="AT594" s="59"/>
      <c r="AU594" s="59"/>
      <c r="AV594" s="5"/>
    </row>
    <row r="595" spans="2:48" ht="15" customHeight="1">
      <c r="B595" s="5"/>
      <c r="C595" s="7"/>
      <c r="D595" s="6"/>
      <c r="E595" s="7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9"/>
      <c r="Y595" s="9"/>
      <c r="Z595" s="9"/>
      <c r="AA595" s="9"/>
      <c r="AB595" s="9"/>
      <c r="AC595" s="9"/>
      <c r="AD595" s="9"/>
      <c r="AE595" s="9"/>
      <c r="AF595" s="9"/>
      <c r="AG595" s="96"/>
      <c r="AH595" s="96"/>
      <c r="AI595" s="96"/>
      <c r="AJ595" s="96"/>
      <c r="AK595" s="96"/>
    </row>
    <row r="596" spans="2:48" ht="15" customHeight="1">
      <c r="B596" s="5"/>
      <c r="C596" s="5"/>
      <c r="D596" s="5"/>
      <c r="E596" s="7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9"/>
      <c r="Y596" s="9"/>
      <c r="Z596" s="9"/>
      <c r="AA596" s="9"/>
      <c r="AB596" s="9"/>
      <c r="AC596" s="9"/>
      <c r="AD596" s="9"/>
      <c r="AE596" s="9"/>
      <c r="AF596" s="9"/>
      <c r="AG596" s="96"/>
      <c r="AH596" s="96"/>
      <c r="AI596" s="96"/>
      <c r="AJ596" s="96"/>
      <c r="AK596" s="96"/>
    </row>
    <row r="598" spans="2:48" ht="15" customHeight="1">
      <c r="AL598" s="59"/>
      <c r="AM598" s="59"/>
      <c r="AN598" s="59"/>
      <c r="AO598" s="59"/>
      <c r="AP598" s="59"/>
      <c r="AQ598" s="59"/>
      <c r="AR598" s="59"/>
      <c r="AS598" s="59"/>
      <c r="AT598" s="59"/>
      <c r="AU598" s="59"/>
      <c r="AV598" s="5"/>
    </row>
    <row r="599" spans="2:48" ht="15" customHeight="1">
      <c r="AL599" s="59"/>
      <c r="AM599" s="59"/>
      <c r="AN599" s="59"/>
      <c r="AO599" s="59"/>
      <c r="AP599" s="59"/>
      <c r="AQ599" s="59"/>
      <c r="AR599" s="59"/>
      <c r="AS599" s="59"/>
      <c r="AT599" s="59"/>
      <c r="AU599" s="59"/>
      <c r="AV599" s="5"/>
    </row>
    <row r="600" spans="2:48" ht="1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7"/>
      <c r="S600" s="5"/>
      <c r="T600" s="5"/>
      <c r="U600" s="5"/>
      <c r="V600" s="5"/>
      <c r="W600" s="5"/>
      <c r="X600" s="9"/>
      <c r="Y600" s="9"/>
      <c r="Z600" s="9"/>
      <c r="AA600" s="9"/>
      <c r="AB600" s="9"/>
      <c r="AC600" s="9"/>
      <c r="AD600" s="9"/>
      <c r="AE600" s="9"/>
      <c r="AF600" s="9"/>
      <c r="AG600" s="96"/>
      <c r="AH600" s="96"/>
      <c r="AI600" s="96"/>
      <c r="AJ600" s="96"/>
      <c r="AK600" s="96"/>
      <c r="AL600" s="59"/>
      <c r="AM600" s="59"/>
      <c r="AN600" s="59"/>
      <c r="AO600" s="59"/>
      <c r="AP600" s="59"/>
      <c r="AQ600" s="59"/>
      <c r="AR600" s="59"/>
      <c r="AS600" s="59"/>
      <c r="AT600" s="59"/>
      <c r="AU600" s="59"/>
      <c r="AV600" s="5"/>
    </row>
    <row r="601" spans="2:48" ht="1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25"/>
      <c r="S601" s="5"/>
      <c r="T601" s="5"/>
      <c r="U601" s="5"/>
      <c r="V601" s="5"/>
      <c r="W601" s="5"/>
      <c r="X601" s="9"/>
      <c r="Y601" s="9"/>
      <c r="Z601" s="9"/>
      <c r="AA601" s="9"/>
      <c r="AB601" s="9"/>
      <c r="AC601" s="9"/>
      <c r="AD601" s="9"/>
      <c r="AE601" s="9"/>
      <c r="AF601" s="9"/>
      <c r="AG601" s="96"/>
      <c r="AH601" s="96"/>
      <c r="AI601" s="96"/>
      <c r="AJ601" s="96"/>
      <c r="AK601" s="96"/>
      <c r="AL601" s="59"/>
      <c r="AM601" s="59"/>
      <c r="AN601" s="59"/>
      <c r="AO601" s="59"/>
      <c r="AP601" s="59"/>
      <c r="AQ601" s="59"/>
      <c r="AR601" s="59"/>
      <c r="AS601" s="59"/>
      <c r="AT601" s="59"/>
      <c r="AU601" s="59"/>
      <c r="AV601" s="5"/>
    </row>
    <row r="602" spans="2:48" ht="1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25"/>
      <c r="S602" s="5"/>
      <c r="T602" s="5"/>
      <c r="U602" s="5"/>
      <c r="V602" s="5"/>
      <c r="W602" s="5"/>
      <c r="X602" s="9"/>
      <c r="Y602" s="9"/>
      <c r="Z602" s="9"/>
      <c r="AA602" s="9"/>
      <c r="AB602" s="9"/>
      <c r="AC602" s="9"/>
      <c r="AD602" s="9"/>
      <c r="AE602" s="9"/>
      <c r="AF602" s="9"/>
      <c r="AG602" s="96"/>
      <c r="AH602" s="96"/>
      <c r="AI602" s="96"/>
      <c r="AJ602" s="96"/>
      <c r="AK602" s="96"/>
      <c r="AL602" s="59"/>
      <c r="AM602" s="59"/>
      <c r="AN602" s="59"/>
      <c r="AO602" s="59"/>
      <c r="AP602" s="59"/>
      <c r="AQ602" s="59"/>
      <c r="AR602" s="59"/>
      <c r="AS602" s="59"/>
      <c r="AT602" s="59"/>
      <c r="AU602" s="59"/>
      <c r="AV602" s="5"/>
    </row>
    <row r="603" spans="2:48" ht="1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25"/>
      <c r="S603" s="5"/>
      <c r="T603" s="5"/>
      <c r="U603" s="5"/>
      <c r="V603" s="5"/>
      <c r="W603" s="5"/>
      <c r="X603" s="9"/>
      <c r="Y603" s="9"/>
      <c r="Z603" s="9"/>
      <c r="AA603" s="9"/>
      <c r="AB603" s="9"/>
      <c r="AC603" s="9"/>
      <c r="AD603" s="9"/>
      <c r="AE603" s="9"/>
      <c r="AF603" s="9"/>
      <c r="AG603" s="96"/>
      <c r="AH603" s="96"/>
      <c r="AI603" s="96"/>
      <c r="AJ603" s="96"/>
      <c r="AK603" s="96"/>
      <c r="AL603" s="59"/>
      <c r="AM603" s="59"/>
      <c r="AN603" s="59"/>
      <c r="AO603" s="59"/>
      <c r="AP603" s="59"/>
      <c r="AQ603" s="59"/>
      <c r="AR603" s="59"/>
      <c r="AS603" s="59"/>
      <c r="AT603" s="59"/>
      <c r="AU603" s="59"/>
      <c r="AV603" s="5"/>
    </row>
    <row r="604" spans="2:48" ht="1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25"/>
      <c r="S604" s="5"/>
      <c r="T604" s="5"/>
      <c r="U604" s="5"/>
      <c r="V604" s="5"/>
      <c r="W604" s="5"/>
      <c r="X604" s="9"/>
      <c r="Y604" s="9"/>
      <c r="Z604" s="9"/>
      <c r="AA604" s="9"/>
      <c r="AB604" s="9"/>
      <c r="AC604" s="9"/>
      <c r="AD604" s="9"/>
      <c r="AE604" s="9"/>
      <c r="AF604" s="9"/>
      <c r="AG604" s="96"/>
      <c r="AH604" s="96"/>
      <c r="AI604" s="96"/>
      <c r="AJ604" s="96"/>
      <c r="AK604" s="96"/>
      <c r="AL604" s="59"/>
      <c r="AM604" s="59"/>
      <c r="AN604" s="59"/>
      <c r="AO604" s="59"/>
      <c r="AP604" s="59"/>
      <c r="AQ604" s="59"/>
      <c r="AR604" s="59"/>
      <c r="AS604" s="59"/>
      <c r="AT604" s="59"/>
      <c r="AU604" s="59"/>
      <c r="AV604" s="5"/>
    </row>
    <row r="605" spans="2:48" ht="1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25"/>
      <c r="S605" s="5"/>
      <c r="T605" s="5"/>
      <c r="U605" s="5"/>
      <c r="V605" s="5"/>
      <c r="W605" s="5"/>
      <c r="X605" s="9"/>
      <c r="Y605" s="9"/>
      <c r="Z605" s="9"/>
      <c r="AA605" s="9"/>
      <c r="AB605" s="9"/>
      <c r="AC605" s="9"/>
      <c r="AD605" s="9"/>
      <c r="AE605" s="9"/>
      <c r="AF605" s="9"/>
      <c r="AG605" s="96"/>
      <c r="AH605" s="96"/>
      <c r="AI605" s="96"/>
      <c r="AJ605" s="96"/>
      <c r="AK605" s="96"/>
      <c r="AL605" s="59"/>
      <c r="AM605" s="59"/>
      <c r="AN605" s="59"/>
      <c r="AO605" s="59"/>
      <c r="AP605" s="59"/>
      <c r="AQ605" s="59"/>
      <c r="AR605" s="59"/>
      <c r="AS605" s="59"/>
      <c r="AT605" s="59"/>
      <c r="AU605" s="59"/>
      <c r="AV605" s="5"/>
    </row>
    <row r="606" spans="2:48" ht="1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25"/>
      <c r="S606" s="5"/>
      <c r="T606" s="5"/>
      <c r="U606" s="5"/>
      <c r="V606" s="5"/>
      <c r="W606" s="5"/>
      <c r="X606" s="9"/>
      <c r="Y606" s="9"/>
      <c r="Z606" s="9"/>
      <c r="AA606" s="9"/>
      <c r="AB606" s="9"/>
      <c r="AC606" s="9"/>
      <c r="AD606" s="9"/>
      <c r="AE606" s="9"/>
      <c r="AF606" s="9"/>
      <c r="AG606" s="96"/>
      <c r="AH606" s="96"/>
      <c r="AI606" s="96"/>
      <c r="AJ606" s="96"/>
      <c r="AK606" s="96"/>
      <c r="AL606" s="59"/>
      <c r="AM606" s="59"/>
      <c r="AN606" s="59"/>
      <c r="AO606" s="59"/>
      <c r="AP606" s="59"/>
      <c r="AQ606" s="59"/>
      <c r="AR606" s="59"/>
      <c r="AS606" s="59"/>
      <c r="AT606" s="59"/>
      <c r="AU606" s="59"/>
      <c r="AV606" s="5"/>
    </row>
    <row r="607" spans="2:48" ht="1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25"/>
      <c r="S607" s="5"/>
      <c r="T607" s="5"/>
      <c r="U607" s="5"/>
      <c r="V607" s="5"/>
      <c r="W607" s="5"/>
      <c r="X607" s="9"/>
      <c r="Y607" s="9"/>
      <c r="Z607" s="9"/>
      <c r="AA607" s="9"/>
      <c r="AB607" s="9"/>
      <c r="AC607" s="9"/>
      <c r="AD607" s="9"/>
      <c r="AE607" s="9"/>
      <c r="AF607" s="9"/>
      <c r="AG607" s="96"/>
      <c r="AH607" s="96"/>
      <c r="AI607" s="96"/>
      <c r="AJ607" s="96"/>
      <c r="AK607" s="96"/>
      <c r="AL607" s="59"/>
      <c r="AM607" s="59"/>
      <c r="AN607" s="59"/>
      <c r="AO607" s="59"/>
      <c r="AP607" s="59"/>
      <c r="AQ607" s="59"/>
      <c r="AR607" s="59"/>
      <c r="AS607" s="59"/>
      <c r="AT607" s="59"/>
      <c r="AU607" s="59"/>
      <c r="AV607" s="5"/>
    </row>
    <row r="608" spans="2:48" ht="1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25"/>
      <c r="S608" s="5"/>
      <c r="T608" s="5"/>
      <c r="U608" s="5"/>
      <c r="V608" s="5"/>
      <c r="W608" s="5"/>
      <c r="X608" s="9"/>
      <c r="Y608" s="9"/>
      <c r="Z608" s="9"/>
      <c r="AA608" s="9"/>
      <c r="AB608" s="9"/>
      <c r="AC608" s="9"/>
      <c r="AD608" s="9"/>
      <c r="AE608" s="9"/>
      <c r="AF608" s="9"/>
      <c r="AG608" s="96"/>
      <c r="AH608" s="96"/>
      <c r="AI608" s="96"/>
      <c r="AJ608" s="96"/>
      <c r="AK608" s="96"/>
      <c r="AL608" s="59"/>
      <c r="AM608" s="59"/>
      <c r="AN608" s="59"/>
      <c r="AO608" s="59"/>
      <c r="AP608" s="59"/>
      <c r="AQ608" s="59"/>
      <c r="AR608" s="59"/>
      <c r="AS608" s="59"/>
      <c r="AT608" s="59"/>
      <c r="AU608" s="59"/>
      <c r="AV608" s="5"/>
    </row>
    <row r="609" spans="2:48" ht="1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25"/>
      <c r="S609" s="5"/>
      <c r="T609" s="5"/>
      <c r="U609" s="5"/>
      <c r="V609" s="5"/>
      <c r="W609" s="5"/>
      <c r="X609" s="9"/>
      <c r="Y609" s="9"/>
      <c r="Z609" s="9"/>
      <c r="AA609" s="9"/>
      <c r="AB609" s="9"/>
      <c r="AC609" s="9"/>
      <c r="AD609" s="9"/>
      <c r="AE609" s="9"/>
      <c r="AF609" s="9"/>
      <c r="AG609" s="96"/>
      <c r="AH609" s="96"/>
      <c r="AI609" s="96"/>
      <c r="AJ609" s="96"/>
      <c r="AK609" s="96"/>
      <c r="AL609" s="59"/>
      <c r="AM609" s="59"/>
      <c r="AN609" s="59"/>
      <c r="AO609" s="59"/>
      <c r="AP609" s="59"/>
      <c r="AQ609" s="59"/>
      <c r="AR609" s="59"/>
      <c r="AS609" s="59"/>
      <c r="AT609" s="59"/>
      <c r="AU609" s="59"/>
      <c r="AV609" s="5"/>
    </row>
    <row r="610" spans="2:48" ht="1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25"/>
      <c r="S610" s="5"/>
      <c r="T610" s="5"/>
      <c r="U610" s="5"/>
      <c r="V610" s="5"/>
      <c r="W610" s="5"/>
      <c r="X610" s="9"/>
      <c r="Y610" s="9"/>
      <c r="Z610" s="9"/>
      <c r="AA610" s="9"/>
      <c r="AB610" s="9"/>
      <c r="AC610" s="9"/>
      <c r="AD610" s="9"/>
      <c r="AE610" s="9"/>
      <c r="AF610" s="9"/>
      <c r="AG610" s="96"/>
      <c r="AH610" s="96"/>
      <c r="AI610" s="96"/>
      <c r="AJ610" s="96"/>
      <c r="AK610" s="96"/>
      <c r="AL610" s="59"/>
      <c r="AM610" s="59"/>
      <c r="AN610" s="59"/>
      <c r="AO610" s="59"/>
      <c r="AP610" s="59"/>
      <c r="AQ610" s="59"/>
      <c r="AR610" s="59"/>
      <c r="AS610" s="59"/>
      <c r="AT610" s="59"/>
      <c r="AU610" s="59"/>
      <c r="AV610" s="5"/>
    </row>
    <row r="611" spans="2:48" ht="1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25"/>
      <c r="S611" s="5"/>
      <c r="T611" s="5"/>
      <c r="U611" s="5"/>
      <c r="V611" s="5"/>
      <c r="W611" s="5"/>
      <c r="X611" s="9"/>
      <c r="Y611" s="9"/>
      <c r="Z611" s="9"/>
      <c r="AA611" s="9"/>
      <c r="AB611" s="9"/>
      <c r="AC611" s="9"/>
      <c r="AD611" s="9"/>
      <c r="AE611" s="9"/>
      <c r="AF611" s="9"/>
      <c r="AG611" s="96"/>
      <c r="AH611" s="96"/>
      <c r="AI611" s="96"/>
      <c r="AJ611" s="96"/>
      <c r="AK611" s="96"/>
      <c r="AL611" s="59"/>
      <c r="AM611" s="59"/>
      <c r="AN611" s="59"/>
      <c r="AO611" s="59"/>
      <c r="AP611" s="59"/>
      <c r="AQ611" s="59"/>
      <c r="AR611" s="59"/>
      <c r="AS611" s="59"/>
      <c r="AT611" s="59"/>
      <c r="AU611" s="59"/>
      <c r="AV611" s="5"/>
    </row>
    <row r="612" spans="2:48" ht="1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25"/>
      <c r="S612" s="5"/>
      <c r="T612" s="5"/>
      <c r="U612" s="5"/>
      <c r="V612" s="5"/>
      <c r="W612" s="5"/>
      <c r="X612" s="9"/>
      <c r="Y612" s="9"/>
      <c r="Z612" s="9"/>
      <c r="AA612" s="9"/>
      <c r="AB612" s="9"/>
      <c r="AC612" s="9"/>
      <c r="AD612" s="9"/>
      <c r="AE612" s="9"/>
      <c r="AF612" s="9"/>
      <c r="AG612" s="96"/>
      <c r="AH612" s="96"/>
      <c r="AI612" s="96"/>
      <c r="AJ612" s="96"/>
      <c r="AK612" s="96"/>
      <c r="AL612" s="59"/>
      <c r="AM612" s="59"/>
      <c r="AN612" s="59"/>
      <c r="AO612" s="59"/>
      <c r="AP612" s="59"/>
      <c r="AQ612" s="59"/>
      <c r="AR612" s="59"/>
      <c r="AS612" s="59"/>
      <c r="AT612" s="59"/>
      <c r="AU612" s="59"/>
      <c r="AV612" s="5"/>
    </row>
    <row r="613" spans="2:48" ht="1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25"/>
      <c r="S613" s="5"/>
      <c r="T613" s="5"/>
      <c r="U613" s="5"/>
      <c r="V613" s="5"/>
      <c r="W613" s="5"/>
      <c r="X613" s="9"/>
      <c r="Y613" s="9"/>
      <c r="Z613" s="9"/>
      <c r="AA613" s="9"/>
      <c r="AB613" s="9"/>
      <c r="AC613" s="9"/>
      <c r="AD613" s="9"/>
      <c r="AE613" s="9"/>
      <c r="AF613" s="9"/>
      <c r="AG613" s="96"/>
      <c r="AH613" s="96"/>
      <c r="AI613" s="96"/>
      <c r="AJ613" s="96"/>
      <c r="AK613" s="96"/>
      <c r="AL613" s="59"/>
      <c r="AM613" s="59"/>
      <c r="AN613" s="59"/>
      <c r="AO613" s="59"/>
      <c r="AP613" s="59"/>
      <c r="AQ613" s="59"/>
      <c r="AR613" s="59"/>
      <c r="AS613" s="59"/>
      <c r="AT613" s="59"/>
      <c r="AU613" s="59"/>
      <c r="AV613" s="5"/>
    </row>
    <row r="614" spans="2:48" ht="1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25"/>
      <c r="S614" s="5"/>
      <c r="T614" s="5"/>
      <c r="U614" s="5"/>
      <c r="V614" s="5"/>
      <c r="W614" s="5"/>
      <c r="X614" s="9"/>
      <c r="Y614" s="9"/>
      <c r="Z614" s="9"/>
      <c r="AA614" s="9"/>
      <c r="AB614" s="9"/>
      <c r="AC614" s="9"/>
      <c r="AD614" s="9"/>
      <c r="AE614" s="9"/>
      <c r="AF614" s="9"/>
      <c r="AG614" s="96"/>
      <c r="AH614" s="96"/>
      <c r="AI614" s="96"/>
      <c r="AJ614" s="96"/>
      <c r="AK614" s="96"/>
      <c r="AL614" s="59"/>
      <c r="AM614" s="59"/>
      <c r="AN614" s="59"/>
      <c r="AO614" s="59"/>
      <c r="AP614" s="59"/>
      <c r="AQ614" s="59"/>
      <c r="AR614" s="59"/>
      <c r="AS614" s="59"/>
      <c r="AT614" s="59"/>
      <c r="AU614" s="59"/>
      <c r="AV614" s="5"/>
    </row>
    <row r="615" spans="2:48" ht="1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25"/>
      <c r="S615" s="5"/>
      <c r="T615" s="5"/>
      <c r="U615" s="5"/>
      <c r="V615" s="5"/>
      <c r="W615" s="5"/>
      <c r="X615" s="9"/>
      <c r="Y615" s="9"/>
      <c r="Z615" s="9"/>
      <c r="AA615" s="9"/>
      <c r="AB615" s="9"/>
      <c r="AC615" s="9"/>
      <c r="AD615" s="9"/>
      <c r="AE615" s="9"/>
      <c r="AF615" s="9"/>
      <c r="AG615" s="96"/>
      <c r="AH615" s="96"/>
      <c r="AI615" s="96"/>
      <c r="AJ615" s="96"/>
      <c r="AK615" s="96"/>
      <c r="AL615" s="59"/>
      <c r="AM615" s="59"/>
      <c r="AN615" s="59"/>
      <c r="AO615" s="59"/>
      <c r="AP615" s="59"/>
      <c r="AQ615" s="59"/>
      <c r="AR615" s="59"/>
      <c r="AS615" s="59"/>
      <c r="AT615" s="59"/>
      <c r="AU615" s="59"/>
      <c r="AV615" s="5"/>
    </row>
    <row r="616" spans="2:48" ht="1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25"/>
      <c r="S616" s="5"/>
      <c r="T616" s="5"/>
      <c r="U616" s="5"/>
      <c r="V616" s="5"/>
      <c r="W616" s="5"/>
      <c r="X616" s="9"/>
      <c r="Y616" s="9"/>
      <c r="Z616" s="9"/>
      <c r="AA616" s="9"/>
      <c r="AB616" s="9"/>
      <c r="AC616" s="9"/>
      <c r="AD616" s="9"/>
      <c r="AE616" s="9"/>
      <c r="AF616" s="9"/>
      <c r="AG616" s="96"/>
      <c r="AH616" s="96"/>
      <c r="AI616" s="96"/>
      <c r="AJ616" s="96"/>
      <c r="AK616" s="96"/>
      <c r="AL616" s="59"/>
      <c r="AM616" s="59"/>
      <c r="AN616" s="59"/>
      <c r="AO616" s="59"/>
      <c r="AP616" s="59"/>
      <c r="AQ616" s="59"/>
      <c r="AR616" s="59"/>
      <c r="AS616" s="59"/>
      <c r="AT616" s="59"/>
      <c r="AU616" s="59"/>
      <c r="AV616" s="5"/>
    </row>
    <row r="617" spans="2:48" ht="1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25"/>
      <c r="S617" s="5"/>
      <c r="T617" s="5"/>
      <c r="U617" s="5"/>
      <c r="V617" s="5"/>
      <c r="W617" s="5"/>
      <c r="X617" s="9"/>
      <c r="Y617" s="9"/>
      <c r="Z617" s="9"/>
      <c r="AA617" s="9"/>
      <c r="AB617" s="9"/>
      <c r="AC617" s="9"/>
      <c r="AD617" s="9"/>
      <c r="AE617" s="9"/>
      <c r="AF617" s="9"/>
      <c r="AG617" s="96"/>
      <c r="AH617" s="96"/>
      <c r="AI617" s="96"/>
      <c r="AJ617" s="96"/>
      <c r="AK617" s="96"/>
    </row>
    <row r="618" spans="2:48" ht="1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25"/>
      <c r="S618" s="5"/>
      <c r="T618" s="5"/>
      <c r="U618" s="5"/>
      <c r="V618" s="5"/>
      <c r="W618" s="5"/>
      <c r="X618" s="9"/>
      <c r="Y618" s="9"/>
      <c r="Z618" s="9"/>
      <c r="AA618" s="9"/>
      <c r="AB618" s="9"/>
      <c r="AC618" s="9"/>
      <c r="AD618" s="9"/>
      <c r="AE618" s="9"/>
      <c r="AF618" s="9"/>
      <c r="AG618" s="96"/>
      <c r="AH618" s="96"/>
      <c r="AI618" s="96"/>
      <c r="AJ618" s="96"/>
      <c r="AK618" s="96"/>
      <c r="AL618" s="59"/>
      <c r="AM618" s="59"/>
      <c r="AN618" s="59"/>
      <c r="AO618" s="59"/>
      <c r="AP618" s="59"/>
      <c r="AQ618" s="59"/>
      <c r="AR618" s="59"/>
      <c r="AS618" s="59"/>
      <c r="AT618" s="59"/>
      <c r="AU618" s="59"/>
      <c r="AV618" s="5"/>
    </row>
    <row r="619" spans="2:48" ht="15" customHeight="1">
      <c r="AL619" s="59"/>
      <c r="AM619" s="59"/>
      <c r="AN619" s="59"/>
      <c r="AO619" s="59"/>
      <c r="AP619" s="59"/>
      <c r="AQ619" s="59"/>
      <c r="AR619" s="59"/>
      <c r="AS619" s="59"/>
      <c r="AT619" s="59"/>
      <c r="AU619" s="59"/>
      <c r="AV619" s="5"/>
    </row>
    <row r="620" spans="2:48" ht="15" customHeight="1">
      <c r="B620" s="5"/>
      <c r="C620" s="5"/>
      <c r="D620" s="5"/>
      <c r="E620" s="5"/>
      <c r="F620" s="5"/>
      <c r="G620" s="5"/>
      <c r="H620" s="5"/>
      <c r="I620" s="5"/>
      <c r="J620" s="5"/>
      <c r="K620" s="7"/>
      <c r="L620" s="7"/>
      <c r="M620" s="7"/>
      <c r="N620" s="7"/>
      <c r="O620" s="7"/>
      <c r="P620" s="7"/>
      <c r="Q620" s="7"/>
      <c r="R620" s="25"/>
      <c r="S620" s="5"/>
      <c r="T620" s="5"/>
      <c r="U620" s="5"/>
      <c r="V620" s="5"/>
      <c r="W620" s="5"/>
      <c r="X620" s="9"/>
      <c r="Y620" s="9"/>
      <c r="Z620" s="9"/>
      <c r="AA620" s="9"/>
      <c r="AB620" s="9"/>
      <c r="AC620" s="9"/>
      <c r="AD620" s="9"/>
      <c r="AE620" s="9"/>
      <c r="AF620" s="9"/>
      <c r="AG620" s="96"/>
      <c r="AH620" s="96"/>
      <c r="AI620" s="96"/>
      <c r="AJ620" s="96"/>
      <c r="AK620" s="96"/>
      <c r="AL620" s="59"/>
      <c r="AM620" s="59"/>
      <c r="AN620" s="59"/>
      <c r="AO620" s="59"/>
      <c r="AP620" s="59"/>
      <c r="AQ620" s="59"/>
      <c r="AR620" s="59"/>
      <c r="AS620" s="59"/>
      <c r="AT620" s="59"/>
      <c r="AU620" s="59"/>
      <c r="AV620" s="5"/>
    </row>
    <row r="621" spans="2:48" ht="15" customHeight="1">
      <c r="B621" s="5"/>
      <c r="C621" s="7"/>
      <c r="D621" s="6"/>
      <c r="E621" s="7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9"/>
      <c r="Y621" s="9"/>
      <c r="Z621" s="9"/>
      <c r="AA621" s="9"/>
      <c r="AB621" s="9"/>
      <c r="AC621" s="9"/>
      <c r="AD621" s="9"/>
      <c r="AE621" s="9"/>
      <c r="AF621" s="9"/>
      <c r="AG621" s="96"/>
      <c r="AH621" s="96"/>
      <c r="AI621" s="96"/>
      <c r="AJ621" s="96"/>
      <c r="AK621" s="96"/>
    </row>
    <row r="622" spans="2:48" ht="1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25"/>
      <c r="S622" s="5"/>
      <c r="T622" s="5"/>
      <c r="U622" s="5"/>
      <c r="V622" s="5"/>
      <c r="W622" s="5"/>
      <c r="X622" s="9"/>
      <c r="Y622" s="9"/>
      <c r="Z622" s="9"/>
      <c r="AA622" s="9"/>
      <c r="AB622" s="9"/>
      <c r="AC622" s="9"/>
      <c r="AD622" s="9"/>
      <c r="AE622" s="9"/>
      <c r="AF622" s="9"/>
      <c r="AG622" s="96"/>
      <c r="AH622" s="96"/>
      <c r="AI622" s="96"/>
      <c r="AJ622" s="96"/>
      <c r="AK622" s="96"/>
    </row>
    <row r="624" spans="2:48" ht="15" customHeight="1">
      <c r="AL624" s="59"/>
      <c r="AM624" s="59"/>
      <c r="AN624" s="59"/>
      <c r="AO624" s="59"/>
      <c r="AP624" s="59"/>
      <c r="AQ624" s="59"/>
      <c r="AR624" s="59"/>
      <c r="AS624" s="59"/>
      <c r="AT624" s="59"/>
      <c r="AU624" s="59"/>
      <c r="AV624" s="5"/>
    </row>
    <row r="625" spans="2:48" ht="15" customHeight="1">
      <c r="AL625" s="59"/>
      <c r="AM625" s="59"/>
      <c r="AN625" s="59"/>
      <c r="AO625" s="59"/>
      <c r="AP625" s="59"/>
      <c r="AQ625" s="59"/>
      <c r="AR625" s="59"/>
      <c r="AS625" s="59"/>
      <c r="AT625" s="59"/>
      <c r="AU625" s="59"/>
      <c r="AV625" s="5"/>
    </row>
    <row r="626" spans="2:48" ht="1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7"/>
      <c r="S626" s="5"/>
      <c r="T626" s="5"/>
      <c r="U626" s="5"/>
      <c r="V626" s="5"/>
      <c r="W626" s="5"/>
      <c r="X626" s="9"/>
      <c r="Y626" s="9"/>
      <c r="Z626" s="9"/>
      <c r="AA626" s="9"/>
      <c r="AB626" s="9"/>
      <c r="AC626" s="9"/>
      <c r="AD626" s="9"/>
      <c r="AE626" s="9"/>
      <c r="AF626" s="9"/>
      <c r="AG626" s="96"/>
      <c r="AH626" s="96"/>
      <c r="AI626" s="96"/>
      <c r="AJ626" s="96"/>
      <c r="AK626" s="96"/>
      <c r="AL626" s="59"/>
      <c r="AM626" s="59"/>
      <c r="AN626" s="59"/>
      <c r="AO626" s="59"/>
      <c r="AP626" s="59"/>
      <c r="AQ626" s="59"/>
      <c r="AR626" s="59"/>
      <c r="AS626" s="59"/>
      <c r="AT626" s="59"/>
      <c r="AU626" s="59"/>
      <c r="AV626" s="5"/>
    </row>
    <row r="627" spans="2:48" ht="1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25"/>
      <c r="S627" s="5"/>
      <c r="T627" s="5"/>
      <c r="U627" s="5"/>
      <c r="V627" s="5"/>
      <c r="W627" s="5"/>
      <c r="X627" s="9"/>
      <c r="Y627" s="9"/>
      <c r="Z627" s="9"/>
      <c r="AA627" s="9"/>
      <c r="AB627" s="9"/>
      <c r="AC627" s="9"/>
      <c r="AD627" s="9"/>
      <c r="AE627" s="9"/>
      <c r="AF627" s="9"/>
      <c r="AG627" s="96"/>
      <c r="AH627" s="96"/>
      <c r="AI627" s="96"/>
      <c r="AJ627" s="96"/>
      <c r="AK627" s="96"/>
      <c r="AL627" s="59"/>
      <c r="AM627" s="59"/>
      <c r="AN627" s="59"/>
      <c r="AO627" s="59"/>
      <c r="AP627" s="59"/>
      <c r="AQ627" s="59"/>
      <c r="AR627" s="59"/>
      <c r="AS627" s="59"/>
      <c r="AT627" s="59"/>
      <c r="AU627" s="59"/>
      <c r="AV627" s="5"/>
    </row>
    <row r="628" spans="2:48" ht="1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25"/>
      <c r="S628" s="5"/>
      <c r="T628" s="5"/>
      <c r="U628" s="5"/>
      <c r="V628" s="5"/>
      <c r="W628" s="5"/>
      <c r="X628" s="9"/>
      <c r="Y628" s="9"/>
      <c r="Z628" s="9"/>
      <c r="AA628" s="9"/>
      <c r="AB628" s="9"/>
      <c r="AC628" s="9"/>
      <c r="AD628" s="9"/>
      <c r="AE628" s="9"/>
      <c r="AF628" s="9"/>
      <c r="AG628" s="96"/>
      <c r="AH628" s="96"/>
      <c r="AI628" s="96"/>
      <c r="AJ628" s="96"/>
      <c r="AK628" s="96"/>
      <c r="AL628" s="59"/>
      <c r="AM628" s="59"/>
      <c r="AN628" s="59"/>
      <c r="AO628" s="59"/>
      <c r="AP628" s="59"/>
      <c r="AQ628" s="59"/>
      <c r="AR628" s="59"/>
      <c r="AS628" s="59"/>
      <c r="AT628" s="59"/>
      <c r="AU628" s="59"/>
      <c r="AV628" s="5"/>
    </row>
    <row r="629" spans="2:48" ht="1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25"/>
      <c r="S629" s="5"/>
      <c r="T629" s="5"/>
      <c r="U629" s="5"/>
      <c r="V629" s="5"/>
      <c r="W629" s="5"/>
      <c r="X629" s="9"/>
      <c r="Y629" s="9"/>
      <c r="Z629" s="9"/>
      <c r="AA629" s="9"/>
      <c r="AB629" s="9"/>
      <c r="AC629" s="9"/>
      <c r="AD629" s="9"/>
      <c r="AE629" s="9"/>
      <c r="AF629" s="9"/>
      <c r="AG629" s="96"/>
      <c r="AH629" s="96"/>
      <c r="AI629" s="96"/>
      <c r="AJ629" s="96"/>
      <c r="AK629" s="96"/>
      <c r="AL629" s="59"/>
      <c r="AM629" s="59"/>
      <c r="AN629" s="59"/>
      <c r="AO629" s="59"/>
      <c r="AP629" s="59"/>
      <c r="AQ629" s="59"/>
      <c r="AR629" s="59"/>
      <c r="AS629" s="59"/>
      <c r="AT629" s="59"/>
      <c r="AU629" s="59"/>
      <c r="AV629" s="5"/>
    </row>
    <row r="630" spans="2:48" ht="1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25"/>
      <c r="S630" s="5"/>
      <c r="T630" s="5"/>
      <c r="U630" s="5"/>
      <c r="V630" s="5"/>
      <c r="W630" s="5"/>
      <c r="X630" s="9"/>
      <c r="Y630" s="9"/>
      <c r="Z630" s="9"/>
      <c r="AA630" s="9"/>
      <c r="AB630" s="9"/>
      <c r="AC630" s="9"/>
      <c r="AD630" s="9"/>
      <c r="AE630" s="9"/>
      <c r="AF630" s="9"/>
      <c r="AG630" s="96"/>
      <c r="AH630" s="96"/>
      <c r="AI630" s="96"/>
      <c r="AJ630" s="96"/>
      <c r="AK630" s="96"/>
      <c r="AL630" s="59"/>
      <c r="AM630" s="59"/>
      <c r="AN630" s="59"/>
      <c r="AO630" s="59"/>
      <c r="AP630" s="59"/>
      <c r="AQ630" s="59"/>
      <c r="AR630" s="59"/>
      <c r="AS630" s="59"/>
      <c r="AT630" s="59"/>
      <c r="AU630" s="59"/>
      <c r="AV630" s="5"/>
    </row>
    <row r="631" spans="2:48" ht="1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25"/>
      <c r="S631" s="5"/>
      <c r="T631" s="5"/>
      <c r="U631" s="5"/>
      <c r="V631" s="5"/>
      <c r="W631" s="5"/>
      <c r="X631" s="9"/>
      <c r="Y631" s="9"/>
      <c r="Z631" s="9"/>
      <c r="AA631" s="9"/>
      <c r="AB631" s="9"/>
      <c r="AC631" s="9"/>
      <c r="AD631" s="9"/>
      <c r="AE631" s="9"/>
      <c r="AF631" s="9"/>
      <c r="AG631" s="96"/>
      <c r="AH631" s="96"/>
      <c r="AI631" s="96"/>
      <c r="AJ631" s="96"/>
      <c r="AK631" s="96"/>
      <c r="AL631" s="59"/>
      <c r="AM631" s="59"/>
      <c r="AN631" s="59"/>
      <c r="AO631" s="59"/>
      <c r="AP631" s="59"/>
      <c r="AQ631" s="59"/>
      <c r="AR631" s="59"/>
      <c r="AS631" s="59"/>
      <c r="AT631" s="59"/>
      <c r="AU631" s="59"/>
      <c r="AV631" s="5"/>
    </row>
    <row r="632" spans="2:48" ht="1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25"/>
      <c r="S632" s="5"/>
      <c r="T632" s="5"/>
      <c r="U632" s="5"/>
      <c r="V632" s="5"/>
      <c r="W632" s="5"/>
      <c r="X632" s="9"/>
      <c r="Y632" s="9"/>
      <c r="Z632" s="9"/>
      <c r="AA632" s="9"/>
      <c r="AB632" s="9"/>
      <c r="AC632" s="9"/>
      <c r="AD632" s="9"/>
      <c r="AE632" s="9"/>
      <c r="AF632" s="9"/>
      <c r="AG632" s="96"/>
      <c r="AH632" s="96"/>
      <c r="AI632" s="96"/>
      <c r="AJ632" s="96"/>
      <c r="AK632" s="96"/>
      <c r="AL632" s="59"/>
      <c r="AM632" s="59"/>
      <c r="AN632" s="59"/>
      <c r="AO632" s="59"/>
      <c r="AP632" s="59"/>
      <c r="AQ632" s="59"/>
      <c r="AR632" s="59"/>
      <c r="AS632" s="59"/>
      <c r="AT632" s="59"/>
      <c r="AU632" s="59"/>
      <c r="AV632" s="5"/>
    </row>
    <row r="633" spans="2:48" ht="1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25"/>
      <c r="S633" s="5"/>
      <c r="T633" s="5"/>
      <c r="U633" s="5"/>
      <c r="V633" s="5"/>
      <c r="W633" s="5"/>
      <c r="X633" s="9"/>
      <c r="Y633" s="9"/>
      <c r="Z633" s="9"/>
      <c r="AA633" s="9"/>
      <c r="AB633" s="9"/>
      <c r="AC633" s="9"/>
      <c r="AD633" s="9"/>
      <c r="AE633" s="9"/>
      <c r="AF633" s="9"/>
      <c r="AG633" s="96"/>
      <c r="AH633" s="96"/>
      <c r="AI633" s="96"/>
      <c r="AJ633" s="96"/>
      <c r="AK633" s="96"/>
      <c r="AL633" s="59"/>
      <c r="AM633" s="59"/>
      <c r="AN633" s="59"/>
      <c r="AO633" s="59"/>
      <c r="AP633" s="59"/>
      <c r="AQ633" s="59"/>
      <c r="AR633" s="59"/>
      <c r="AS633" s="59"/>
      <c r="AT633" s="59"/>
      <c r="AU633" s="59"/>
      <c r="AV633" s="5"/>
    </row>
    <row r="634" spans="2:48" ht="1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25"/>
      <c r="S634" s="5"/>
      <c r="T634" s="5"/>
      <c r="U634" s="5"/>
      <c r="V634" s="5"/>
      <c r="W634" s="5"/>
      <c r="X634" s="9"/>
      <c r="Y634" s="9"/>
      <c r="Z634" s="9"/>
      <c r="AA634" s="9"/>
      <c r="AB634" s="9"/>
      <c r="AC634" s="9"/>
      <c r="AD634" s="9"/>
      <c r="AE634" s="9"/>
      <c r="AF634" s="9"/>
      <c r="AG634" s="96"/>
      <c r="AH634" s="96"/>
      <c r="AI634" s="96"/>
      <c r="AJ634" s="96"/>
      <c r="AK634" s="96"/>
      <c r="AL634" s="59"/>
      <c r="AM634" s="59"/>
      <c r="AN634" s="59"/>
      <c r="AO634" s="59"/>
      <c r="AP634" s="59"/>
      <c r="AQ634" s="59"/>
      <c r="AR634" s="59"/>
      <c r="AS634" s="59"/>
      <c r="AT634" s="59"/>
      <c r="AU634" s="59"/>
      <c r="AV634" s="5"/>
    </row>
    <row r="635" spans="2:48" ht="1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25"/>
      <c r="S635" s="5"/>
      <c r="T635" s="5"/>
      <c r="U635" s="5"/>
      <c r="V635" s="5"/>
      <c r="W635" s="5"/>
      <c r="X635" s="9"/>
      <c r="Y635" s="9"/>
      <c r="Z635" s="9"/>
      <c r="AA635" s="9"/>
      <c r="AB635" s="9"/>
      <c r="AC635" s="9"/>
      <c r="AD635" s="9"/>
      <c r="AE635" s="9"/>
      <c r="AF635" s="9"/>
      <c r="AG635" s="96"/>
      <c r="AH635" s="96"/>
      <c r="AI635" s="96"/>
      <c r="AJ635" s="96"/>
      <c r="AK635" s="96"/>
      <c r="AL635" s="59"/>
      <c r="AM635" s="59"/>
      <c r="AN635" s="59"/>
      <c r="AO635" s="59"/>
      <c r="AP635" s="59"/>
      <c r="AQ635" s="59"/>
      <c r="AR635" s="59"/>
      <c r="AS635" s="59"/>
      <c r="AT635" s="59"/>
      <c r="AU635" s="59"/>
      <c r="AV635" s="5"/>
    </row>
    <row r="636" spans="2:48" ht="1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25"/>
      <c r="S636" s="5"/>
      <c r="T636" s="5"/>
      <c r="U636" s="5"/>
      <c r="V636" s="5"/>
      <c r="W636" s="5"/>
      <c r="X636" s="9"/>
      <c r="Y636" s="9"/>
      <c r="Z636" s="9"/>
      <c r="AA636" s="9"/>
      <c r="AB636" s="9"/>
      <c r="AC636" s="9"/>
      <c r="AD636" s="9"/>
      <c r="AE636" s="9"/>
      <c r="AF636" s="9"/>
      <c r="AG636" s="96"/>
      <c r="AH636" s="96"/>
      <c r="AI636" s="96"/>
      <c r="AJ636" s="96"/>
      <c r="AK636" s="96"/>
      <c r="AL636" s="59"/>
      <c r="AM636" s="59"/>
      <c r="AN636" s="59"/>
      <c r="AO636" s="59"/>
      <c r="AP636" s="59"/>
      <c r="AQ636" s="59"/>
      <c r="AR636" s="59"/>
      <c r="AS636" s="59"/>
      <c r="AT636" s="59"/>
      <c r="AU636" s="59"/>
      <c r="AV636" s="5"/>
    </row>
    <row r="637" spans="2:48" ht="1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25"/>
      <c r="S637" s="5"/>
      <c r="T637" s="5"/>
      <c r="U637" s="5"/>
      <c r="V637" s="5"/>
      <c r="W637" s="5"/>
      <c r="X637" s="9"/>
      <c r="Y637" s="9"/>
      <c r="Z637" s="9"/>
      <c r="AA637" s="9"/>
      <c r="AB637" s="9"/>
      <c r="AC637" s="9"/>
      <c r="AD637" s="9"/>
      <c r="AE637" s="9"/>
      <c r="AF637" s="9"/>
      <c r="AG637" s="96"/>
      <c r="AH637" s="96"/>
      <c r="AI637" s="96"/>
      <c r="AJ637" s="96"/>
      <c r="AK637" s="96"/>
      <c r="AL637" s="59"/>
      <c r="AM637" s="59"/>
      <c r="AN637" s="59"/>
      <c r="AO637" s="59"/>
      <c r="AP637" s="59"/>
      <c r="AQ637" s="59"/>
      <c r="AR637" s="59"/>
      <c r="AS637" s="59"/>
      <c r="AT637" s="59"/>
      <c r="AU637" s="59"/>
      <c r="AV637" s="5"/>
    </row>
    <row r="638" spans="2:48" ht="1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25"/>
      <c r="S638" s="5"/>
      <c r="T638" s="5"/>
      <c r="U638" s="5"/>
      <c r="V638" s="5"/>
      <c r="W638" s="5"/>
      <c r="X638" s="9"/>
      <c r="Y638" s="9"/>
      <c r="Z638" s="9"/>
      <c r="AA638" s="9"/>
      <c r="AB638" s="9"/>
      <c r="AC638" s="9"/>
      <c r="AD638" s="9"/>
      <c r="AE638" s="9"/>
      <c r="AF638" s="9"/>
      <c r="AG638" s="96"/>
      <c r="AH638" s="96"/>
      <c r="AI638" s="96"/>
      <c r="AJ638" s="96"/>
      <c r="AK638" s="96"/>
      <c r="AL638" s="59"/>
      <c r="AM638" s="59"/>
      <c r="AN638" s="59"/>
      <c r="AO638" s="59"/>
      <c r="AP638" s="59"/>
      <c r="AQ638" s="59"/>
      <c r="AR638" s="59"/>
      <c r="AS638" s="59"/>
      <c r="AT638" s="59"/>
      <c r="AU638" s="59"/>
      <c r="AV638" s="5"/>
    </row>
    <row r="639" spans="2:48" ht="1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25"/>
      <c r="S639" s="5"/>
      <c r="T639" s="5"/>
      <c r="U639" s="5"/>
      <c r="V639" s="5"/>
      <c r="W639" s="5"/>
      <c r="X639" s="9"/>
      <c r="Y639" s="9"/>
      <c r="Z639" s="9"/>
      <c r="AA639" s="9"/>
      <c r="AB639" s="9"/>
      <c r="AC639" s="9"/>
      <c r="AD639" s="9"/>
      <c r="AE639" s="9"/>
      <c r="AF639" s="9"/>
      <c r="AG639" s="96"/>
      <c r="AH639" s="96"/>
      <c r="AI639" s="96"/>
      <c r="AJ639" s="96"/>
      <c r="AK639" s="96"/>
      <c r="AL639" s="59"/>
      <c r="AM639" s="59"/>
      <c r="AN639" s="59"/>
      <c r="AO639" s="59"/>
      <c r="AP639" s="59"/>
      <c r="AQ639" s="59"/>
      <c r="AR639" s="59"/>
      <c r="AS639" s="59"/>
      <c r="AT639" s="59"/>
      <c r="AU639" s="59"/>
      <c r="AV639" s="5"/>
    </row>
    <row r="640" spans="2:48" ht="1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25"/>
      <c r="S640" s="5"/>
      <c r="T640" s="5"/>
      <c r="U640" s="5"/>
      <c r="V640" s="5"/>
      <c r="W640" s="5"/>
      <c r="X640" s="9"/>
      <c r="Y640" s="9"/>
      <c r="Z640" s="9"/>
      <c r="AA640" s="9"/>
      <c r="AB640" s="9"/>
      <c r="AC640" s="9"/>
      <c r="AD640" s="9"/>
      <c r="AE640" s="9"/>
      <c r="AF640" s="9"/>
      <c r="AG640" s="96"/>
      <c r="AH640" s="96"/>
      <c r="AI640" s="96"/>
      <c r="AJ640" s="96"/>
      <c r="AK640" s="96"/>
      <c r="AL640" s="59"/>
      <c r="AM640" s="59"/>
      <c r="AN640" s="59"/>
      <c r="AO640" s="59"/>
      <c r="AP640" s="59"/>
      <c r="AQ640" s="59"/>
      <c r="AR640" s="59"/>
      <c r="AS640" s="59"/>
      <c r="AT640" s="59"/>
      <c r="AU640" s="59"/>
      <c r="AV640" s="5"/>
    </row>
    <row r="641" spans="2:48" ht="1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25"/>
      <c r="S641" s="5"/>
      <c r="T641" s="5"/>
      <c r="U641" s="5"/>
      <c r="V641" s="5"/>
      <c r="W641" s="5"/>
      <c r="X641" s="9"/>
      <c r="Y641" s="9"/>
      <c r="Z641" s="9"/>
      <c r="AA641" s="9"/>
      <c r="AB641" s="9"/>
      <c r="AC641" s="9"/>
      <c r="AD641" s="9"/>
      <c r="AE641" s="9"/>
      <c r="AF641" s="9"/>
      <c r="AG641" s="96"/>
      <c r="AH641" s="96"/>
      <c r="AI641" s="96"/>
      <c r="AJ641" s="96"/>
      <c r="AK641" s="96"/>
      <c r="AL641" s="59"/>
      <c r="AM641" s="59"/>
      <c r="AN641" s="59"/>
      <c r="AO641" s="59"/>
      <c r="AP641" s="59"/>
      <c r="AQ641" s="59"/>
      <c r="AR641" s="59"/>
      <c r="AS641" s="59"/>
      <c r="AT641" s="59"/>
      <c r="AU641" s="59"/>
      <c r="AV641" s="5"/>
    </row>
    <row r="642" spans="2:48" ht="1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25"/>
      <c r="S642" s="5"/>
      <c r="T642" s="5"/>
      <c r="U642" s="5"/>
      <c r="V642" s="5"/>
      <c r="W642" s="5"/>
      <c r="X642" s="9"/>
      <c r="Y642" s="9"/>
      <c r="Z642" s="9"/>
      <c r="AA642" s="9"/>
      <c r="AB642" s="9"/>
      <c r="AC642" s="9"/>
      <c r="AD642" s="9"/>
      <c r="AE642" s="9"/>
      <c r="AF642" s="9"/>
      <c r="AG642" s="96"/>
      <c r="AH642" s="96"/>
      <c r="AI642" s="96"/>
      <c r="AJ642" s="96"/>
      <c r="AK642" s="96"/>
      <c r="AL642" s="59"/>
      <c r="AM642" s="59"/>
      <c r="AN642" s="59"/>
      <c r="AO642" s="59"/>
      <c r="AP642" s="59"/>
      <c r="AQ642" s="59"/>
      <c r="AR642" s="59"/>
      <c r="AS642" s="59"/>
      <c r="AT642" s="59"/>
      <c r="AU642" s="59"/>
      <c r="AV642" s="5"/>
    </row>
    <row r="643" spans="2:48" ht="1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25"/>
      <c r="S643" s="5"/>
      <c r="T643" s="5"/>
      <c r="U643" s="5"/>
      <c r="V643" s="5"/>
      <c r="W643" s="5"/>
      <c r="X643" s="9"/>
      <c r="Y643" s="9"/>
      <c r="Z643" s="9"/>
      <c r="AA643" s="9"/>
      <c r="AB643" s="9"/>
      <c r="AC643" s="9"/>
      <c r="AD643" s="9"/>
      <c r="AE643" s="9"/>
      <c r="AF643" s="9"/>
      <c r="AG643" s="96"/>
      <c r="AH643" s="96"/>
      <c r="AI643" s="96"/>
      <c r="AJ643" s="96"/>
      <c r="AK643" s="96"/>
    </row>
    <row r="644" spans="2:48" ht="1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25"/>
      <c r="S644" s="5"/>
      <c r="T644" s="5"/>
      <c r="U644" s="5"/>
      <c r="V644" s="5"/>
      <c r="W644" s="5"/>
      <c r="X644" s="9"/>
      <c r="Y644" s="9"/>
      <c r="Z644" s="9"/>
      <c r="AA644" s="9"/>
      <c r="AB644" s="9"/>
      <c r="AC644" s="9"/>
      <c r="AD644" s="9"/>
      <c r="AE644" s="9"/>
      <c r="AF644" s="9"/>
      <c r="AG644" s="96"/>
      <c r="AH644" s="96"/>
      <c r="AI644" s="96"/>
      <c r="AJ644" s="96"/>
      <c r="AK644" s="96"/>
      <c r="AL644" s="59"/>
      <c r="AM644" s="59"/>
      <c r="AN644" s="59"/>
      <c r="AO644" s="59"/>
      <c r="AP644" s="59"/>
      <c r="AQ644" s="59"/>
      <c r="AR644" s="59"/>
      <c r="AS644" s="59"/>
      <c r="AT644" s="59"/>
      <c r="AU644" s="59"/>
      <c r="AV644" s="5"/>
    </row>
    <row r="646" spans="2:48" ht="15" customHeight="1">
      <c r="B646" s="5"/>
      <c r="C646" s="5"/>
      <c r="D646" s="5"/>
      <c r="E646" s="5"/>
      <c r="F646" s="5"/>
      <c r="G646" s="5"/>
      <c r="H646" s="5"/>
      <c r="I646" s="5"/>
      <c r="J646" s="5"/>
      <c r="K646" s="7"/>
      <c r="L646" s="7"/>
      <c r="M646" s="7"/>
      <c r="N646" s="7"/>
      <c r="O646" s="7"/>
      <c r="P646" s="7"/>
      <c r="Q646" s="7"/>
      <c r="R646" s="25"/>
      <c r="S646" s="5"/>
      <c r="T646" s="5"/>
      <c r="U646" s="5"/>
      <c r="V646" s="5"/>
      <c r="W646" s="5"/>
      <c r="X646" s="9"/>
      <c r="Y646" s="9"/>
      <c r="Z646" s="9"/>
      <c r="AA646" s="9"/>
      <c r="AB646" s="9"/>
      <c r="AC646" s="9"/>
      <c r="AD646" s="9"/>
      <c r="AE646" s="9"/>
      <c r="AF646" s="9"/>
      <c r="AG646" s="96"/>
      <c r="AH646" s="96"/>
      <c r="AI646" s="96"/>
      <c r="AJ646" s="96"/>
      <c r="AK646" s="96"/>
    </row>
    <row r="651" spans="2:48" ht="15" customHeight="1">
      <c r="AL651" s="59"/>
      <c r="AM651" s="59"/>
      <c r="AN651" s="59"/>
      <c r="AO651" s="59"/>
      <c r="AP651" s="59"/>
      <c r="AQ651" s="59"/>
      <c r="AR651" s="59"/>
      <c r="AS651" s="59"/>
      <c r="AT651" s="59"/>
      <c r="AU651" s="59"/>
      <c r="AV651" s="5"/>
    </row>
    <row r="652" spans="2:48" ht="15" customHeight="1">
      <c r="AL652" s="59"/>
      <c r="AM652" s="59"/>
      <c r="AN652" s="59"/>
      <c r="AO652" s="59"/>
      <c r="AP652" s="59"/>
      <c r="AQ652" s="59"/>
      <c r="AR652" s="59"/>
      <c r="AS652" s="59"/>
      <c r="AT652" s="59"/>
      <c r="AU652" s="59"/>
      <c r="AV652" s="5"/>
    </row>
    <row r="653" spans="2:48" ht="1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7"/>
      <c r="S653" s="5"/>
      <c r="T653" s="5"/>
      <c r="U653" s="5"/>
      <c r="V653" s="5"/>
      <c r="W653" s="5"/>
      <c r="X653" s="9"/>
      <c r="Y653" s="9"/>
      <c r="Z653" s="9"/>
      <c r="AA653" s="9"/>
      <c r="AB653" s="9"/>
      <c r="AC653" s="9"/>
      <c r="AD653" s="9"/>
      <c r="AE653" s="9"/>
      <c r="AF653" s="9"/>
      <c r="AG653" s="96"/>
      <c r="AH653" s="96"/>
      <c r="AI653" s="96"/>
      <c r="AJ653" s="96"/>
      <c r="AK653" s="96"/>
      <c r="AL653" s="59"/>
      <c r="AM653" s="59"/>
      <c r="AN653" s="59"/>
      <c r="AO653" s="59"/>
      <c r="AP653" s="59"/>
      <c r="AQ653" s="59"/>
      <c r="AR653" s="59"/>
      <c r="AS653" s="59"/>
      <c r="AT653" s="59"/>
      <c r="AU653" s="59"/>
      <c r="AV653" s="5"/>
    </row>
    <row r="654" spans="2:48" ht="1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25"/>
      <c r="S654" s="5"/>
      <c r="T654" s="5"/>
      <c r="U654" s="5"/>
      <c r="V654" s="5"/>
      <c r="W654" s="5"/>
      <c r="X654" s="9"/>
      <c r="Y654" s="9"/>
      <c r="Z654" s="9"/>
      <c r="AA654" s="9"/>
      <c r="AB654" s="9"/>
      <c r="AC654" s="9"/>
      <c r="AD654" s="9"/>
      <c r="AE654" s="9"/>
      <c r="AF654" s="9"/>
      <c r="AG654" s="96"/>
      <c r="AH654" s="96"/>
      <c r="AI654" s="96"/>
      <c r="AJ654" s="96"/>
      <c r="AK654" s="96"/>
      <c r="AL654" s="59"/>
      <c r="AM654" s="59"/>
      <c r="AN654" s="59"/>
      <c r="AO654" s="59"/>
      <c r="AP654" s="59"/>
      <c r="AQ654" s="59"/>
      <c r="AR654" s="59"/>
      <c r="AS654" s="59"/>
      <c r="AT654" s="59"/>
      <c r="AU654" s="59"/>
      <c r="AV654" s="5"/>
    </row>
    <row r="655" spans="2:48" ht="1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25"/>
      <c r="S655" s="5"/>
      <c r="T655" s="5"/>
      <c r="U655" s="5"/>
      <c r="V655" s="5"/>
      <c r="W655" s="5"/>
      <c r="X655" s="9"/>
      <c r="Y655" s="9"/>
      <c r="Z655" s="9"/>
      <c r="AA655" s="9"/>
      <c r="AB655" s="9"/>
      <c r="AC655" s="9"/>
      <c r="AD655" s="9"/>
      <c r="AE655" s="9"/>
      <c r="AF655" s="9"/>
      <c r="AG655" s="96"/>
      <c r="AH655" s="96"/>
      <c r="AI655" s="96"/>
      <c r="AJ655" s="96"/>
      <c r="AK655" s="96"/>
      <c r="AL655" s="59"/>
      <c r="AM655" s="59"/>
      <c r="AN655" s="59"/>
      <c r="AO655" s="59"/>
      <c r="AP655" s="59"/>
      <c r="AQ655" s="59"/>
      <c r="AR655" s="59"/>
      <c r="AS655" s="59"/>
      <c r="AT655" s="59"/>
      <c r="AU655" s="59"/>
      <c r="AV655" s="5"/>
    </row>
    <row r="656" spans="2:48" ht="1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25"/>
      <c r="S656" s="5"/>
      <c r="T656" s="5"/>
      <c r="U656" s="5"/>
      <c r="V656" s="5"/>
      <c r="W656" s="5"/>
      <c r="X656" s="9"/>
      <c r="Y656" s="9"/>
      <c r="Z656" s="9"/>
      <c r="AA656" s="9"/>
      <c r="AB656" s="9"/>
      <c r="AC656" s="9"/>
      <c r="AD656" s="9"/>
      <c r="AE656" s="9"/>
      <c r="AF656" s="9"/>
      <c r="AG656" s="96"/>
      <c r="AH656" s="96"/>
      <c r="AI656" s="96"/>
      <c r="AJ656" s="96"/>
      <c r="AK656" s="96"/>
      <c r="AL656" s="59"/>
      <c r="AM656" s="59"/>
      <c r="AN656" s="59"/>
      <c r="AO656" s="59"/>
      <c r="AP656" s="59"/>
      <c r="AQ656" s="59"/>
      <c r="AR656" s="59"/>
      <c r="AS656" s="59"/>
      <c r="AT656" s="59"/>
      <c r="AU656" s="59"/>
      <c r="AV656" s="5"/>
    </row>
    <row r="657" spans="2:48" ht="1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25"/>
      <c r="S657" s="5"/>
      <c r="T657" s="5"/>
      <c r="U657" s="5"/>
      <c r="V657" s="5"/>
      <c r="W657" s="5"/>
      <c r="X657" s="9"/>
      <c r="Y657" s="9"/>
      <c r="Z657" s="9"/>
      <c r="AA657" s="9"/>
      <c r="AB657" s="9"/>
      <c r="AC657" s="9"/>
      <c r="AD657" s="9"/>
      <c r="AE657" s="9"/>
      <c r="AF657" s="9"/>
      <c r="AG657" s="96"/>
      <c r="AH657" s="96"/>
      <c r="AI657" s="96"/>
      <c r="AJ657" s="96"/>
      <c r="AK657" s="96"/>
      <c r="AL657" s="59"/>
      <c r="AM657" s="59"/>
      <c r="AN657" s="59"/>
      <c r="AO657" s="59"/>
      <c r="AP657" s="59"/>
      <c r="AQ657" s="59"/>
      <c r="AR657" s="59"/>
      <c r="AS657" s="59"/>
      <c r="AT657" s="59"/>
      <c r="AU657" s="59"/>
      <c r="AV657" s="5"/>
    </row>
    <row r="658" spans="2:48" ht="1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25"/>
      <c r="S658" s="5"/>
      <c r="T658" s="5"/>
      <c r="U658" s="5"/>
      <c r="V658" s="5"/>
      <c r="W658" s="5"/>
      <c r="X658" s="9"/>
      <c r="Y658" s="9"/>
      <c r="Z658" s="9"/>
      <c r="AA658" s="9"/>
      <c r="AB658" s="9"/>
      <c r="AC658" s="9"/>
      <c r="AD658" s="9"/>
      <c r="AE658" s="9"/>
      <c r="AF658" s="9"/>
      <c r="AG658" s="96"/>
      <c r="AH658" s="96"/>
      <c r="AI658" s="96"/>
      <c r="AJ658" s="96"/>
      <c r="AK658" s="96"/>
      <c r="AL658" s="59"/>
      <c r="AM658" s="59"/>
      <c r="AN658" s="59"/>
      <c r="AO658" s="59"/>
      <c r="AP658" s="59"/>
      <c r="AQ658" s="59"/>
      <c r="AR658" s="59"/>
      <c r="AS658" s="59"/>
      <c r="AT658" s="59"/>
      <c r="AU658" s="59"/>
      <c r="AV658" s="5"/>
    </row>
    <row r="659" spans="2:48" ht="1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25"/>
      <c r="S659" s="5"/>
      <c r="T659" s="5"/>
      <c r="U659" s="5"/>
      <c r="V659" s="5"/>
      <c r="W659" s="5"/>
      <c r="X659" s="9"/>
      <c r="Y659" s="9"/>
      <c r="Z659" s="9"/>
      <c r="AA659" s="9"/>
      <c r="AB659" s="9"/>
      <c r="AC659" s="9"/>
      <c r="AD659" s="9"/>
      <c r="AE659" s="9"/>
      <c r="AF659" s="9"/>
      <c r="AG659" s="96"/>
      <c r="AH659" s="96"/>
      <c r="AI659" s="96"/>
      <c r="AJ659" s="96"/>
      <c r="AK659" s="96"/>
      <c r="AL659" s="59"/>
      <c r="AM659" s="59"/>
      <c r="AN659" s="59"/>
      <c r="AO659" s="59"/>
      <c r="AP659" s="59"/>
      <c r="AQ659" s="59"/>
      <c r="AR659" s="59"/>
      <c r="AS659" s="59"/>
      <c r="AT659" s="59"/>
      <c r="AU659" s="59"/>
      <c r="AV659" s="5"/>
    </row>
    <row r="660" spans="2:48" ht="1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25"/>
      <c r="S660" s="5"/>
      <c r="T660" s="5"/>
      <c r="U660" s="5"/>
      <c r="V660" s="5"/>
      <c r="W660" s="5"/>
      <c r="X660" s="9"/>
      <c r="Y660" s="9"/>
      <c r="Z660" s="9"/>
      <c r="AA660" s="9"/>
      <c r="AB660" s="9"/>
      <c r="AC660" s="9"/>
      <c r="AD660" s="9"/>
      <c r="AE660" s="9"/>
      <c r="AF660" s="9"/>
      <c r="AG660" s="96"/>
      <c r="AH660" s="96"/>
      <c r="AI660" s="96"/>
      <c r="AJ660" s="96"/>
      <c r="AK660" s="96"/>
      <c r="AL660" s="59"/>
      <c r="AM660" s="59"/>
      <c r="AN660" s="59"/>
      <c r="AO660" s="59"/>
      <c r="AP660" s="59"/>
      <c r="AQ660" s="59"/>
      <c r="AR660" s="59"/>
      <c r="AS660" s="59"/>
      <c r="AT660" s="59"/>
      <c r="AU660" s="59"/>
      <c r="AV660" s="5"/>
    </row>
    <row r="661" spans="2:48" ht="1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25"/>
      <c r="S661" s="5"/>
      <c r="T661" s="5"/>
      <c r="U661" s="5"/>
      <c r="V661" s="5"/>
      <c r="W661" s="5"/>
      <c r="X661" s="9"/>
      <c r="Y661" s="9"/>
      <c r="Z661" s="9"/>
      <c r="AA661" s="9"/>
      <c r="AB661" s="9"/>
      <c r="AC661" s="9"/>
      <c r="AD661" s="9"/>
      <c r="AE661" s="9"/>
      <c r="AF661" s="9"/>
      <c r="AG661" s="96"/>
      <c r="AH661" s="96"/>
      <c r="AI661" s="96"/>
      <c r="AJ661" s="96"/>
      <c r="AK661" s="96"/>
      <c r="AL661" s="59"/>
      <c r="AM661" s="59"/>
      <c r="AN661" s="59"/>
      <c r="AO661" s="59"/>
      <c r="AP661" s="59"/>
      <c r="AQ661" s="59"/>
      <c r="AR661" s="59"/>
      <c r="AS661" s="59"/>
      <c r="AT661" s="59"/>
      <c r="AU661" s="59"/>
      <c r="AV661" s="5"/>
    </row>
    <row r="662" spans="2:48" ht="1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25"/>
      <c r="S662" s="5"/>
      <c r="T662" s="5"/>
      <c r="U662" s="5"/>
      <c r="V662" s="5"/>
      <c r="W662" s="5"/>
      <c r="X662" s="9"/>
      <c r="Y662" s="9"/>
      <c r="Z662" s="9"/>
      <c r="AA662" s="9"/>
      <c r="AB662" s="9"/>
      <c r="AC662" s="9"/>
      <c r="AD662" s="9"/>
      <c r="AE662" s="9"/>
      <c r="AF662" s="9"/>
      <c r="AG662" s="96"/>
      <c r="AH662" s="96"/>
      <c r="AI662" s="96"/>
      <c r="AJ662" s="96"/>
      <c r="AK662" s="96"/>
      <c r="AL662" s="59"/>
      <c r="AM662" s="59"/>
      <c r="AN662" s="59"/>
      <c r="AO662" s="59"/>
      <c r="AP662" s="59"/>
      <c r="AQ662" s="59"/>
      <c r="AR662" s="59"/>
      <c r="AS662" s="59"/>
      <c r="AT662" s="59"/>
      <c r="AU662" s="59"/>
      <c r="AV662" s="5"/>
    </row>
    <row r="663" spans="2:48" ht="1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25"/>
      <c r="S663" s="5"/>
      <c r="T663" s="5"/>
      <c r="U663" s="5"/>
      <c r="V663" s="5"/>
      <c r="W663" s="5"/>
      <c r="X663" s="9"/>
      <c r="Y663" s="9"/>
      <c r="Z663" s="9"/>
      <c r="AA663" s="9"/>
      <c r="AB663" s="9"/>
      <c r="AC663" s="9"/>
      <c r="AD663" s="9"/>
      <c r="AE663" s="9"/>
      <c r="AF663" s="9"/>
      <c r="AG663" s="96"/>
      <c r="AH663" s="96"/>
      <c r="AI663" s="96"/>
      <c r="AJ663" s="96"/>
      <c r="AK663" s="96"/>
      <c r="AL663" s="59"/>
      <c r="AM663" s="59"/>
      <c r="AN663" s="59"/>
      <c r="AO663" s="59"/>
      <c r="AP663" s="59"/>
      <c r="AQ663" s="59"/>
      <c r="AR663" s="59"/>
      <c r="AS663" s="59"/>
      <c r="AT663" s="59"/>
      <c r="AU663" s="59"/>
      <c r="AV663" s="5"/>
    </row>
    <row r="664" spans="2:48" ht="1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25"/>
      <c r="S664" s="5"/>
      <c r="T664" s="5"/>
      <c r="U664" s="5"/>
      <c r="V664" s="5"/>
      <c r="W664" s="5"/>
      <c r="X664" s="9"/>
      <c r="Y664" s="9"/>
      <c r="Z664" s="9"/>
      <c r="AA664" s="9"/>
      <c r="AB664" s="9"/>
      <c r="AC664" s="9"/>
      <c r="AD664" s="9"/>
      <c r="AE664" s="9"/>
      <c r="AF664" s="9"/>
      <c r="AG664" s="96"/>
      <c r="AH664" s="96"/>
      <c r="AI664" s="96"/>
      <c r="AJ664" s="96"/>
      <c r="AK664" s="96"/>
      <c r="AL664" s="59"/>
      <c r="AM664" s="59"/>
      <c r="AN664" s="59"/>
      <c r="AO664" s="59"/>
      <c r="AP664" s="59"/>
      <c r="AQ664" s="59"/>
      <c r="AR664" s="59"/>
      <c r="AS664" s="59"/>
      <c r="AT664" s="59"/>
      <c r="AU664" s="59"/>
      <c r="AV664" s="5"/>
    </row>
    <row r="665" spans="2:48" ht="1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25"/>
      <c r="S665" s="5"/>
      <c r="T665" s="5"/>
      <c r="U665" s="5"/>
      <c r="V665" s="5"/>
      <c r="W665" s="5"/>
      <c r="X665" s="9"/>
      <c r="Y665" s="9"/>
      <c r="Z665" s="9"/>
      <c r="AA665" s="9"/>
      <c r="AB665" s="9"/>
      <c r="AC665" s="9"/>
      <c r="AD665" s="9"/>
      <c r="AE665" s="9"/>
      <c r="AF665" s="9"/>
      <c r="AG665" s="96"/>
      <c r="AH665" s="96"/>
      <c r="AI665" s="96"/>
      <c r="AJ665" s="96"/>
      <c r="AK665" s="96"/>
      <c r="AL665" s="59"/>
      <c r="AM665" s="59"/>
      <c r="AN665" s="59"/>
      <c r="AO665" s="59"/>
      <c r="AP665" s="59"/>
      <c r="AQ665" s="59"/>
      <c r="AR665" s="59"/>
      <c r="AS665" s="59"/>
      <c r="AT665" s="59"/>
      <c r="AU665" s="59"/>
      <c r="AV665" s="5"/>
    </row>
    <row r="666" spans="2:48" ht="1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25"/>
      <c r="S666" s="5"/>
      <c r="T666" s="5"/>
      <c r="U666" s="5"/>
      <c r="V666" s="5"/>
      <c r="W666" s="5"/>
      <c r="X666" s="9"/>
      <c r="Y666" s="9"/>
      <c r="Z666" s="9"/>
      <c r="AA666" s="9"/>
      <c r="AB666" s="9"/>
      <c r="AC666" s="9"/>
      <c r="AD666" s="9"/>
      <c r="AE666" s="9"/>
      <c r="AF666" s="9"/>
      <c r="AG666" s="96"/>
      <c r="AH666" s="96"/>
      <c r="AI666" s="96"/>
      <c r="AJ666" s="96"/>
      <c r="AK666" s="96"/>
      <c r="AL666" s="59"/>
      <c r="AM666" s="59"/>
      <c r="AN666" s="59"/>
      <c r="AO666" s="59"/>
      <c r="AP666" s="59"/>
      <c r="AQ666" s="59"/>
      <c r="AR666" s="59"/>
      <c r="AS666" s="59"/>
      <c r="AT666" s="59"/>
      <c r="AU666" s="59"/>
      <c r="AV666" s="5"/>
    </row>
    <row r="667" spans="2:48" ht="1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25"/>
      <c r="S667" s="5"/>
      <c r="T667" s="5"/>
      <c r="U667" s="5"/>
      <c r="V667" s="5"/>
      <c r="W667" s="5"/>
      <c r="X667" s="9"/>
      <c r="Y667" s="9"/>
      <c r="Z667" s="9"/>
      <c r="AA667" s="9"/>
      <c r="AB667" s="9"/>
      <c r="AC667" s="9"/>
      <c r="AD667" s="9"/>
      <c r="AE667" s="9"/>
      <c r="AF667" s="9"/>
      <c r="AG667" s="96"/>
      <c r="AH667" s="96"/>
      <c r="AI667" s="96"/>
      <c r="AJ667" s="96"/>
      <c r="AK667" s="96"/>
      <c r="AL667" s="59"/>
      <c r="AM667" s="59"/>
      <c r="AN667" s="59"/>
      <c r="AO667" s="59"/>
      <c r="AP667" s="59"/>
      <c r="AQ667" s="59"/>
      <c r="AR667" s="59"/>
      <c r="AS667" s="59"/>
      <c r="AT667" s="59"/>
      <c r="AU667" s="59"/>
      <c r="AV667" s="5"/>
    </row>
    <row r="668" spans="2:48" ht="1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25"/>
      <c r="S668" s="5"/>
      <c r="T668" s="5"/>
      <c r="U668" s="5"/>
      <c r="V668" s="5"/>
      <c r="W668" s="5"/>
      <c r="X668" s="9"/>
      <c r="Y668" s="9"/>
      <c r="Z668" s="9"/>
      <c r="AA668" s="9"/>
      <c r="AB668" s="9"/>
      <c r="AC668" s="9"/>
      <c r="AD668" s="9"/>
      <c r="AE668" s="9"/>
      <c r="AF668" s="9"/>
      <c r="AG668" s="96"/>
      <c r="AH668" s="96"/>
      <c r="AI668" s="96"/>
      <c r="AJ668" s="96"/>
      <c r="AK668" s="96"/>
      <c r="AL668" s="59"/>
      <c r="AM668" s="59"/>
      <c r="AN668" s="59"/>
      <c r="AO668" s="59"/>
      <c r="AP668" s="59"/>
      <c r="AQ668" s="59"/>
      <c r="AR668" s="59"/>
      <c r="AS668" s="59"/>
      <c r="AT668" s="59"/>
      <c r="AU668" s="59"/>
      <c r="AV668" s="5"/>
    </row>
    <row r="669" spans="2:48" ht="1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25"/>
      <c r="S669" s="5"/>
      <c r="T669" s="5"/>
      <c r="U669" s="5"/>
      <c r="V669" s="5"/>
      <c r="W669" s="5"/>
      <c r="X669" s="9"/>
      <c r="Y669" s="9"/>
      <c r="Z669" s="9"/>
      <c r="AA669" s="9"/>
      <c r="AB669" s="9"/>
      <c r="AC669" s="9"/>
      <c r="AD669" s="9"/>
      <c r="AE669" s="9"/>
      <c r="AF669" s="9"/>
      <c r="AG669" s="96"/>
      <c r="AH669" s="96"/>
      <c r="AI669" s="96"/>
      <c r="AJ669" s="96"/>
      <c r="AK669" s="96"/>
      <c r="AL669" s="59"/>
      <c r="AM669" s="59"/>
      <c r="AN669" s="59"/>
      <c r="AO669" s="59"/>
      <c r="AP669" s="59"/>
      <c r="AQ669" s="59"/>
      <c r="AR669" s="59"/>
      <c r="AS669" s="59"/>
      <c r="AT669" s="59"/>
      <c r="AU669" s="59"/>
      <c r="AV669" s="5"/>
    </row>
    <row r="670" spans="2:48" ht="1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25"/>
      <c r="S670" s="5"/>
      <c r="T670" s="5"/>
      <c r="U670" s="5"/>
      <c r="V670" s="5"/>
      <c r="W670" s="5"/>
      <c r="X670" s="9"/>
      <c r="Y670" s="9"/>
      <c r="Z670" s="9"/>
      <c r="AA670" s="9"/>
      <c r="AB670" s="9"/>
      <c r="AC670" s="9"/>
      <c r="AD670" s="9"/>
      <c r="AE670" s="9"/>
      <c r="AF670" s="9"/>
      <c r="AG670" s="96"/>
      <c r="AH670" s="96"/>
      <c r="AI670" s="96"/>
      <c r="AJ670" s="96"/>
      <c r="AK670" s="96"/>
    </row>
    <row r="671" spans="2:48" ht="1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25"/>
      <c r="S671" s="5"/>
      <c r="T671" s="5"/>
      <c r="U671" s="5"/>
      <c r="V671" s="5"/>
      <c r="W671" s="5"/>
      <c r="X671" s="9"/>
      <c r="Y671" s="9"/>
      <c r="Z671" s="9"/>
      <c r="AA671" s="9"/>
      <c r="AB671" s="9"/>
      <c r="AC671" s="9"/>
      <c r="AD671" s="9"/>
      <c r="AE671" s="9"/>
      <c r="AF671" s="9"/>
      <c r="AG671" s="96"/>
      <c r="AH671" s="96"/>
      <c r="AI671" s="96"/>
      <c r="AJ671" s="96"/>
      <c r="AK671" s="96"/>
      <c r="AL671" s="59"/>
      <c r="AM671" s="59"/>
      <c r="AN671" s="59"/>
      <c r="AO671" s="59"/>
      <c r="AP671" s="59"/>
      <c r="AQ671" s="59"/>
      <c r="AR671" s="59"/>
      <c r="AS671" s="59"/>
      <c r="AT671" s="59"/>
      <c r="AU671" s="59"/>
      <c r="AV671" s="5"/>
    </row>
    <row r="673" spans="2:37" ht="15" customHeight="1">
      <c r="B673" s="5"/>
      <c r="C673" s="5"/>
      <c r="D673" s="5"/>
      <c r="E673" s="5"/>
      <c r="F673" s="5"/>
      <c r="G673" s="5"/>
      <c r="H673" s="5"/>
      <c r="I673" s="5"/>
      <c r="J673" s="5"/>
      <c r="K673" s="7"/>
      <c r="L673" s="7"/>
      <c r="M673" s="7"/>
      <c r="N673" s="7"/>
      <c r="O673" s="7"/>
      <c r="P673" s="7"/>
      <c r="Q673" s="7"/>
      <c r="R673" s="25"/>
      <c r="S673" s="5"/>
      <c r="T673" s="5"/>
      <c r="U673" s="5"/>
      <c r="V673" s="5"/>
      <c r="W673" s="5"/>
      <c r="X673" s="9"/>
      <c r="Y673" s="9"/>
      <c r="Z673" s="9"/>
      <c r="AA673" s="9"/>
      <c r="AB673" s="9"/>
      <c r="AC673" s="9"/>
      <c r="AD673" s="9"/>
      <c r="AE673" s="9"/>
      <c r="AF673" s="9"/>
      <c r="AG673" s="96"/>
      <c r="AH673" s="96"/>
      <c r="AI673" s="96"/>
      <c r="AJ673" s="96"/>
      <c r="AK673" s="96"/>
    </row>
  </sheetData>
  <mergeCells count="42">
    <mergeCell ref="C202:H202"/>
    <mergeCell ref="L202:Q202"/>
    <mergeCell ref="L148:Q148"/>
    <mergeCell ref="C121:H121"/>
    <mergeCell ref="L121:Q121"/>
    <mergeCell ref="B145:I145"/>
    <mergeCell ref="K145:R145"/>
    <mergeCell ref="C175:H175"/>
    <mergeCell ref="L175:Q175"/>
    <mergeCell ref="B172:I172"/>
    <mergeCell ref="K172:R172"/>
    <mergeCell ref="C148:H148"/>
    <mergeCell ref="C256:H256"/>
    <mergeCell ref="L256:Q256"/>
    <mergeCell ref="B226:I226"/>
    <mergeCell ref="K226:R226"/>
    <mergeCell ref="C229:H229"/>
    <mergeCell ref="L229:Q229"/>
    <mergeCell ref="B253:I253"/>
    <mergeCell ref="K253:R253"/>
    <mergeCell ref="AT37:AU37"/>
    <mergeCell ref="B199:I199"/>
    <mergeCell ref="K199:R199"/>
    <mergeCell ref="N37:O37"/>
    <mergeCell ref="B118:I118"/>
    <mergeCell ref="K118:R118"/>
    <mergeCell ref="B92:I92"/>
    <mergeCell ref="K92:R92"/>
    <mergeCell ref="K65:R65"/>
    <mergeCell ref="C68:H68"/>
    <mergeCell ref="L68:Q68"/>
    <mergeCell ref="D37:E37"/>
    <mergeCell ref="I37:J37"/>
    <mergeCell ref="C95:H95"/>
    <mergeCell ref="L95:Q95"/>
    <mergeCell ref="B65:I65"/>
    <mergeCell ref="AI37:AK37"/>
    <mergeCell ref="AQ36:AR36"/>
    <mergeCell ref="S37:T37"/>
    <mergeCell ref="X37:Y37"/>
    <mergeCell ref="AC37:AD37"/>
    <mergeCell ref="AO37:AP37"/>
  </mergeCells>
  <phoneticPr fontId="20" type="noConversion"/>
  <pageMargins left="0.75" right="0.75" top="1" bottom="1" header="0.5" footer="0.5"/>
  <pageSetup orientation="portrait" r:id="rId1"/>
  <headerFooter alignWithMargins="0"/>
  <ignoredErrors>
    <ignoredError sqref="I150 I70" formulaRange="1"/>
    <ignoredError sqref="AI40" formula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X53"/>
  <sheetViews>
    <sheetView zoomScaleNormal="100" workbookViewId="0">
      <selection activeCell="C15" sqref="C15"/>
    </sheetView>
  </sheetViews>
  <sheetFormatPr defaultColWidth="8.88671875" defaultRowHeight="11.1" customHeight="1"/>
  <cols>
    <col min="1" max="1" width="5.77734375" style="403" bestFit="1" customWidth="1"/>
    <col min="2" max="2" width="6.21875" style="256" bestFit="1" customWidth="1"/>
    <col min="3" max="3" width="5.6640625" style="256" bestFit="1" customWidth="1"/>
    <col min="4" max="4" width="6.44140625" style="256" customWidth="1"/>
    <col min="5" max="5" width="1.44140625" style="256" customWidth="1"/>
    <col min="6" max="6" width="5.77734375" style="403" bestFit="1" customWidth="1"/>
    <col min="7" max="7" width="6.21875" style="256" bestFit="1" customWidth="1"/>
    <col min="8" max="8" width="5.6640625" style="256" bestFit="1" customWidth="1"/>
    <col min="9" max="9" width="9.44140625" style="256" customWidth="1"/>
    <col min="10" max="10" width="1.33203125" style="256" customWidth="1"/>
    <col min="11" max="11" width="5.77734375" style="403" bestFit="1" customWidth="1"/>
    <col min="12" max="12" width="7.21875" style="256" bestFit="1" customWidth="1"/>
    <col min="13" max="13" width="5.6640625" style="256" bestFit="1" customWidth="1"/>
    <col min="14" max="14" width="6.44140625" style="256" bestFit="1" customWidth="1"/>
    <col min="15" max="15" width="1.6640625" style="256" customWidth="1"/>
    <col min="16" max="16" width="5.77734375" style="403" bestFit="1" customWidth="1"/>
    <col min="17" max="17" width="6.21875" style="256" bestFit="1" customWidth="1"/>
    <col min="18" max="18" width="5.6640625" style="256" bestFit="1" customWidth="1"/>
    <col min="19" max="19" width="6.44140625" style="256" bestFit="1" customWidth="1"/>
    <col min="20" max="20" width="1.77734375" style="256" customWidth="1"/>
    <col min="21" max="21" width="5.77734375" style="403" bestFit="1" customWidth="1"/>
    <col min="22" max="22" width="7.21875" style="256" bestFit="1" customWidth="1"/>
    <col min="23" max="23" width="5.6640625" style="256" bestFit="1" customWidth="1"/>
    <col min="24" max="24" width="11.33203125" style="256" customWidth="1"/>
    <col min="25" max="16384" width="8.88671875" style="256"/>
  </cols>
  <sheetData>
    <row r="2" spans="1:24" ht="11.1" customHeight="1">
      <c r="A2" s="402"/>
      <c r="B2" s="388"/>
      <c r="C2" s="388"/>
      <c r="D2" s="388"/>
      <c r="E2" s="388"/>
      <c r="F2" s="402"/>
      <c r="G2" s="388"/>
      <c r="H2" s="388"/>
      <c r="I2" s="388"/>
    </row>
    <row r="3" spans="1:24" ht="11.1" customHeight="1">
      <c r="A3" s="439" t="s">
        <v>48</v>
      </c>
      <c r="B3" s="439"/>
      <c r="C3" s="434">
        <f>TotalRunBiomass!C8</f>
        <v>42864</v>
      </c>
      <c r="D3" s="434"/>
      <c r="F3" s="439" t="s">
        <v>48</v>
      </c>
      <c r="G3" s="439"/>
      <c r="H3" s="434">
        <f>TotalRunBiomass!H8</f>
        <v>42870</v>
      </c>
      <c r="I3" s="434"/>
      <c r="J3" s="389"/>
      <c r="K3" s="441" t="s">
        <v>48</v>
      </c>
      <c r="L3" s="441"/>
      <c r="M3" s="442" t="s">
        <v>77</v>
      </c>
      <c r="N3" s="442"/>
      <c r="P3" s="441" t="s">
        <v>48</v>
      </c>
      <c r="Q3" s="441"/>
      <c r="R3" s="442" t="s">
        <v>77</v>
      </c>
      <c r="S3" s="442"/>
      <c r="U3" s="441" t="s">
        <v>48</v>
      </c>
      <c r="V3" s="441"/>
      <c r="W3" s="442" t="s">
        <v>87</v>
      </c>
      <c r="X3" s="442"/>
    </row>
    <row r="4" spans="1:24" ht="11.1" customHeight="1">
      <c r="A4" s="435" t="s">
        <v>49</v>
      </c>
      <c r="B4" s="435"/>
      <c r="C4" s="440" t="str">
        <f>TotalRunBiomass!C9</f>
        <v>TOG</v>
      </c>
      <c r="D4" s="440"/>
      <c r="E4" s="390"/>
      <c r="F4" s="435" t="s">
        <v>49</v>
      </c>
      <c r="G4" s="435"/>
      <c r="H4" s="436" t="str">
        <f>TotalRunBiomass!H9</f>
        <v>MET</v>
      </c>
      <c r="I4" s="436"/>
      <c r="K4" s="435" t="s">
        <v>49</v>
      </c>
      <c r="L4" s="435"/>
      <c r="M4" s="436" t="str">
        <f>TotalRunBiomass!M9</f>
        <v>NUN/TOG/HAG/PYP</v>
      </c>
      <c r="N4" s="436"/>
      <c r="P4" s="435" t="s">
        <v>49</v>
      </c>
      <c r="Q4" s="435"/>
      <c r="R4" s="436" t="str">
        <f>TotalRunBiomass!R9</f>
        <v>KUK</v>
      </c>
      <c r="S4" s="436"/>
      <c r="U4" s="435" t="s">
        <v>49</v>
      </c>
      <c r="V4" s="435"/>
      <c r="W4" s="436" t="s">
        <v>99</v>
      </c>
      <c r="X4" s="436"/>
    </row>
    <row r="5" spans="1:24" ht="11.1" customHeight="1">
      <c r="A5" s="437" t="s">
        <v>50</v>
      </c>
      <c r="B5" s="437"/>
      <c r="C5" s="438">
        <f>TotalRunBiomass!D10</f>
        <v>65574</v>
      </c>
      <c r="D5" s="438"/>
      <c r="F5" s="437" t="s">
        <v>50</v>
      </c>
      <c r="G5" s="437"/>
      <c r="H5" s="438">
        <f>TotalRunBiomass!I10</f>
        <v>8196</v>
      </c>
      <c r="I5" s="438"/>
      <c r="K5" s="437" t="s">
        <v>50</v>
      </c>
      <c r="L5" s="437"/>
      <c r="M5" s="438">
        <f>TotalRunBiomass!N10</f>
        <v>15626.6</v>
      </c>
      <c r="N5" s="438"/>
      <c r="P5" s="437" t="s">
        <v>50</v>
      </c>
      <c r="Q5" s="437"/>
      <c r="R5" s="438">
        <f>TotalRunBiomass!R10</f>
        <v>0</v>
      </c>
      <c r="S5" s="438"/>
      <c r="U5" s="437" t="s">
        <v>50</v>
      </c>
      <c r="V5" s="437"/>
      <c r="W5" s="438">
        <f>TotalRunBiomass!X10</f>
        <v>90268.6</v>
      </c>
      <c r="X5" s="438"/>
    </row>
    <row r="6" spans="1:24" ht="11.1" customHeight="1">
      <c r="A6" s="403" t="s">
        <v>3</v>
      </c>
      <c r="B6" s="391" t="s">
        <v>9</v>
      </c>
      <c r="C6" s="391" t="s">
        <v>2</v>
      </c>
      <c r="D6" s="391" t="s">
        <v>10</v>
      </c>
      <c r="F6" s="403" t="s">
        <v>3</v>
      </c>
      <c r="G6" s="391" t="s">
        <v>9</v>
      </c>
      <c r="H6" s="391" t="s">
        <v>2</v>
      </c>
      <c r="I6" s="391" t="s">
        <v>10</v>
      </c>
      <c r="K6" s="403" t="s">
        <v>3</v>
      </c>
      <c r="L6" s="391" t="s">
        <v>9</v>
      </c>
      <c r="M6" s="391" t="s">
        <v>2</v>
      </c>
      <c r="N6" s="391" t="s">
        <v>10</v>
      </c>
      <c r="P6" s="403" t="s">
        <v>3</v>
      </c>
      <c r="Q6" s="391" t="s">
        <v>9</v>
      </c>
      <c r="R6" s="391" t="s">
        <v>2</v>
      </c>
      <c r="S6" s="391" t="s">
        <v>10</v>
      </c>
      <c r="U6" s="403" t="s">
        <v>3</v>
      </c>
      <c r="V6" s="391" t="s">
        <v>9</v>
      </c>
      <c r="W6" s="391" t="s">
        <v>2</v>
      </c>
      <c r="X6" s="391" t="s">
        <v>10</v>
      </c>
    </row>
    <row r="7" spans="1:24" ht="11.1" customHeight="1">
      <c r="A7" s="402"/>
      <c r="B7" s="288"/>
      <c r="C7" s="392" t="s">
        <v>5</v>
      </c>
      <c r="D7" s="392" t="s">
        <v>30</v>
      </c>
      <c r="F7" s="402"/>
      <c r="G7" s="288"/>
      <c r="H7" s="392" t="s">
        <v>5</v>
      </c>
      <c r="I7" s="392" t="s">
        <v>30</v>
      </c>
      <c r="K7" s="402"/>
      <c r="L7" s="288"/>
      <c r="M7" s="392" t="s">
        <v>5</v>
      </c>
      <c r="N7" s="392" t="s">
        <v>30</v>
      </c>
      <c r="P7" s="402"/>
      <c r="Q7" s="288"/>
      <c r="R7" s="392" t="s">
        <v>5</v>
      </c>
      <c r="S7" s="392" t="s">
        <v>30</v>
      </c>
      <c r="U7" s="402"/>
      <c r="V7" s="288"/>
      <c r="W7" s="392" t="s">
        <v>5</v>
      </c>
      <c r="X7" s="392" t="s">
        <v>30</v>
      </c>
    </row>
    <row r="8" spans="1:24" ht="11.1" hidden="1" customHeight="1">
      <c r="A8" s="404">
        <v>1</v>
      </c>
      <c r="B8" s="393">
        <f>TotalRunBiomass!C14</f>
        <v>0</v>
      </c>
      <c r="C8" s="394">
        <f>TotalRunBiomass!D14*100</f>
        <v>0</v>
      </c>
      <c r="D8" s="393">
        <f>TotalRunBiomass!E14</f>
        <v>0</v>
      </c>
      <c r="F8" s="404">
        <v>1</v>
      </c>
      <c r="G8" s="256">
        <f>TotalRunBiomass!H14</f>
        <v>0</v>
      </c>
      <c r="H8" s="394">
        <f>TotalRunBiomass!I14*100</f>
        <v>0</v>
      </c>
      <c r="I8" s="393">
        <f>TotalRunBiomass!J14</f>
        <v>0</v>
      </c>
      <c r="K8" s="404">
        <v>1</v>
      </c>
      <c r="L8" s="256">
        <f>TotalRunBiomass!M14</f>
        <v>0</v>
      </c>
      <c r="M8" s="394">
        <f>TotalRunBiomass!N14*100</f>
        <v>0</v>
      </c>
      <c r="N8" s="393">
        <f>TotalRunBiomass!O14</f>
        <v>0</v>
      </c>
      <c r="P8" s="404">
        <v>1</v>
      </c>
      <c r="Q8" s="256">
        <f>TotalRunBiomass!R14</f>
        <v>0</v>
      </c>
      <c r="R8" s="395">
        <f>TotalRunBiomass!S14*100</f>
        <v>0</v>
      </c>
      <c r="S8" s="393">
        <f>TotalRunBiomass!T14</f>
        <v>0</v>
      </c>
      <c r="U8" s="404">
        <v>1</v>
      </c>
      <c r="V8" s="393">
        <f>TotalRunBiomass!W14</f>
        <v>0</v>
      </c>
      <c r="W8" s="395">
        <f>TotalRunBiomass!X14*100</f>
        <v>0</v>
      </c>
      <c r="X8" s="393">
        <f>TotalRunBiomass!Z14</f>
        <v>0</v>
      </c>
    </row>
    <row r="9" spans="1:24" ht="11.1" hidden="1" customHeight="1">
      <c r="A9" s="404">
        <v>2</v>
      </c>
      <c r="B9" s="393">
        <f>TotalRunBiomass!C15</f>
        <v>0</v>
      </c>
      <c r="C9" s="394">
        <f>TotalRunBiomass!D15*100</f>
        <v>0</v>
      </c>
      <c r="D9" s="393">
        <f>TotalRunBiomass!E15</f>
        <v>0</v>
      </c>
      <c r="F9" s="404">
        <v>2</v>
      </c>
      <c r="G9" s="256">
        <f>TotalRunBiomass!H15</f>
        <v>0</v>
      </c>
      <c r="H9" s="394">
        <f>TotalRunBiomass!I15*100</f>
        <v>0</v>
      </c>
      <c r="I9" s="393">
        <f>TotalRunBiomass!J15</f>
        <v>0</v>
      </c>
      <c r="K9" s="404">
        <v>2</v>
      </c>
      <c r="L9" s="256">
        <f>TotalRunBiomass!M15</f>
        <v>0</v>
      </c>
      <c r="M9" s="394">
        <f>TotalRunBiomass!N15*100</f>
        <v>0</v>
      </c>
      <c r="N9" s="393">
        <f>TotalRunBiomass!O15</f>
        <v>0</v>
      </c>
      <c r="P9" s="404">
        <v>2</v>
      </c>
      <c r="Q9" s="256">
        <f>TotalRunBiomass!R15</f>
        <v>0</v>
      </c>
      <c r="R9" s="394">
        <f>TotalRunBiomass!S15*100</f>
        <v>0</v>
      </c>
      <c r="S9" s="393">
        <f>TotalRunBiomass!T15</f>
        <v>0</v>
      </c>
      <c r="U9" s="404">
        <v>2</v>
      </c>
      <c r="V9" s="256">
        <f>TotalRunBiomass!W15</f>
        <v>0</v>
      </c>
      <c r="W9" s="394">
        <f>TotalRunBiomass!X15*100</f>
        <v>0</v>
      </c>
      <c r="X9" s="393">
        <f>TotalRunBiomass!Z15</f>
        <v>0</v>
      </c>
    </row>
    <row r="10" spans="1:24" ht="11.1" customHeight="1">
      <c r="A10" s="404">
        <v>3</v>
      </c>
      <c r="B10" s="393">
        <f>TotalRunBiomass!C16</f>
        <v>1</v>
      </c>
      <c r="C10" s="394">
        <f>TotalRunBiomass!D16*100</f>
        <v>0.10559662090813093</v>
      </c>
      <c r="D10" s="393">
        <f>TotalRunBiomass!E16</f>
        <v>169.79980406820957</v>
      </c>
      <c r="F10" s="404">
        <v>3</v>
      </c>
      <c r="G10" s="256">
        <f>TotalRunBiomass!H16</f>
        <v>7</v>
      </c>
      <c r="H10" s="394">
        <f>TotalRunBiomass!I16*100</f>
        <v>0.63926940639269414</v>
      </c>
      <c r="I10" s="393">
        <f>TotalRunBiomass!J16</f>
        <v>140.63367036976516</v>
      </c>
      <c r="K10" s="404">
        <v>3</v>
      </c>
      <c r="L10" s="256">
        <f>TotalRunBiomass!M16</f>
        <v>10</v>
      </c>
      <c r="M10" s="394">
        <f>TotalRunBiomass!N16*100</f>
        <v>0.23657440264963334</v>
      </c>
      <c r="N10" s="393">
        <f>TotalRunBiomass!O16</f>
        <v>91.346047676379811</v>
      </c>
      <c r="P10" s="404">
        <v>3</v>
      </c>
      <c r="Q10" s="256">
        <f>TotalRunBiomass!R16</f>
        <v>0</v>
      </c>
      <c r="R10" s="394">
        <f>TotalRunBiomass!S16*100</f>
        <v>0</v>
      </c>
      <c r="S10" s="393">
        <f>TotalRunBiomass!T16</f>
        <v>0</v>
      </c>
      <c r="U10" s="404">
        <v>3</v>
      </c>
      <c r="V10" s="256">
        <f>TotalRunBiomass!W16</f>
        <v>18</v>
      </c>
      <c r="W10" s="394">
        <f>TotalRunBiomass!X16*100</f>
        <v>0.18000027457401399</v>
      </c>
      <c r="X10" s="393">
        <f>TotalRunBiomass!Z16</f>
        <v>401.77952211435456</v>
      </c>
    </row>
    <row r="11" spans="1:24" ht="11.1" customHeight="1">
      <c r="A11" s="404">
        <v>4</v>
      </c>
      <c r="B11" s="393">
        <f>TotalRunBiomass!C17</f>
        <v>51</v>
      </c>
      <c r="C11" s="394">
        <f>TotalRunBiomass!D17*100</f>
        <v>5.3854276663146781</v>
      </c>
      <c r="D11" s="393">
        <f>TotalRunBiomass!E17</f>
        <v>8659.7900074786903</v>
      </c>
      <c r="F11" s="404">
        <v>4</v>
      </c>
      <c r="G11" s="256">
        <f>TotalRunBiomass!H17</f>
        <v>153</v>
      </c>
      <c r="H11" s="394">
        <f>TotalRunBiomass!I17*100</f>
        <v>13.972602739726028</v>
      </c>
      <c r="I11" s="393">
        <f>TotalRunBiomass!J17</f>
        <v>3073.8502237962948</v>
      </c>
      <c r="K11" s="404">
        <v>4</v>
      </c>
      <c r="L11" s="256">
        <f>TotalRunBiomass!M17</f>
        <v>246</v>
      </c>
      <c r="M11" s="394">
        <f>TotalRunBiomass!N17*100</f>
        <v>5.819730305180979</v>
      </c>
      <c r="N11" s="393">
        <f>TotalRunBiomass!O17</f>
        <v>2247.1127728389433</v>
      </c>
      <c r="P11" s="404">
        <v>4</v>
      </c>
      <c r="Q11" s="256">
        <f>TotalRunBiomass!R17</f>
        <v>1</v>
      </c>
      <c r="R11" s="394">
        <f>TotalRunBiomass!S17*100</f>
        <v>0.13106159895150721</v>
      </c>
      <c r="S11" s="393">
        <f>TotalRunBiomass!T17</f>
        <v>2.357787909809514</v>
      </c>
      <c r="U11" s="404">
        <v>4</v>
      </c>
      <c r="V11" s="256">
        <f>TotalRunBiomass!W17</f>
        <v>451</v>
      </c>
      <c r="W11" s="394">
        <f>TotalRunBiomass!X17*100</f>
        <v>6.2645397374103924</v>
      </c>
      <c r="X11" s="393">
        <f>TotalRunBiomass!Z17</f>
        <v>13983.110792023739</v>
      </c>
    </row>
    <row r="12" spans="1:24" ht="11.1" customHeight="1">
      <c r="A12" s="404">
        <v>5</v>
      </c>
      <c r="B12" s="393">
        <f>TotalRunBiomass!C18</f>
        <v>21</v>
      </c>
      <c r="C12" s="394">
        <f>TotalRunBiomass!D18*100</f>
        <v>2.2175290390707496</v>
      </c>
      <c r="D12" s="393">
        <f>TotalRunBiomass!E18</f>
        <v>3565.7958854324015</v>
      </c>
      <c r="F12" s="404">
        <v>5</v>
      </c>
      <c r="G12" s="256">
        <f>TotalRunBiomass!H18</f>
        <v>33</v>
      </c>
      <c r="H12" s="394">
        <f>TotalRunBiomass!I18*100</f>
        <v>3.0136986301369864</v>
      </c>
      <c r="I12" s="393">
        <f>TotalRunBiomass!J18</f>
        <v>662.98730317174989</v>
      </c>
      <c r="K12" s="404">
        <v>5</v>
      </c>
      <c r="L12" s="256">
        <f>TotalRunBiomass!M18</f>
        <v>118</v>
      </c>
      <c r="M12" s="394">
        <f>TotalRunBiomass!N18*100</f>
        <v>2.7915779512656731</v>
      </c>
      <c r="N12" s="393">
        <f>TotalRunBiomass!O18</f>
        <v>1077.8833625812817</v>
      </c>
      <c r="P12" s="404">
        <v>5</v>
      </c>
      <c r="Q12" s="256">
        <f>TotalRunBiomass!R18</f>
        <v>2</v>
      </c>
      <c r="R12" s="394">
        <f>TotalRunBiomass!S18*100</f>
        <v>0.26212319790301442</v>
      </c>
      <c r="S12" s="393">
        <f>TotalRunBiomass!T18</f>
        <v>4.7155758196190281</v>
      </c>
      <c r="U12" s="404">
        <v>5</v>
      </c>
      <c r="V12" s="256">
        <f>TotalRunBiomass!W18</f>
        <v>174</v>
      </c>
      <c r="W12" s="394">
        <f>TotalRunBiomass!X18*100</f>
        <v>2.3795394951868869</v>
      </c>
      <c r="X12" s="393">
        <f>TotalRunBiomass!Z18</f>
        <v>5311.3821270050521</v>
      </c>
    </row>
    <row r="13" spans="1:24" ht="11.1" customHeight="1">
      <c r="A13" s="404">
        <v>6</v>
      </c>
      <c r="B13" s="393">
        <f>TotalRunBiomass!C19</f>
        <v>64</v>
      </c>
      <c r="C13" s="394">
        <f>TotalRunBiomass!D19*100</f>
        <v>6.7581837381203798</v>
      </c>
      <c r="D13" s="393">
        <f>TotalRunBiomass!E19</f>
        <v>10867.187460365414</v>
      </c>
      <c r="F13" s="404">
        <v>6</v>
      </c>
      <c r="G13" s="256">
        <f>TotalRunBiomass!H19</f>
        <v>54</v>
      </c>
      <c r="H13" s="394">
        <f>TotalRunBiomass!I19*100</f>
        <v>4.9315068493150687</v>
      </c>
      <c r="I13" s="393">
        <f>TotalRunBiomass!J19</f>
        <v>1084.8883142810455</v>
      </c>
      <c r="K13" s="404">
        <v>6</v>
      </c>
      <c r="L13" s="256">
        <f>TotalRunBiomass!M19</f>
        <v>321</v>
      </c>
      <c r="M13" s="394">
        <f>TotalRunBiomass!N19*100</f>
        <v>7.5940383250532291</v>
      </c>
      <c r="N13" s="393">
        <f>TotalRunBiomass!O19</f>
        <v>2932.2081304117924</v>
      </c>
      <c r="P13" s="404">
        <v>6</v>
      </c>
      <c r="Q13" s="256">
        <f>TotalRunBiomass!R19</f>
        <v>24</v>
      </c>
      <c r="R13" s="394">
        <f>TotalRunBiomass!S19*100</f>
        <v>3.1454783748361725</v>
      </c>
      <c r="S13" s="393">
        <f>TotalRunBiomass!T19</f>
        <v>56.586909835428337</v>
      </c>
      <c r="U13" s="404">
        <v>6</v>
      </c>
      <c r="V13" s="256">
        <f>TotalRunBiomass!W19</f>
        <v>463</v>
      </c>
      <c r="W13" s="394">
        <f>TotalRunBiomass!X19*100</f>
        <v>6.6936234950528126</v>
      </c>
      <c r="X13" s="393">
        <f>TotalRunBiomass!Z19</f>
        <v>14940.87081489368</v>
      </c>
    </row>
    <row r="14" spans="1:24" ht="11.1" customHeight="1">
      <c r="A14" s="404">
        <v>7</v>
      </c>
      <c r="B14" s="393">
        <f>TotalRunBiomass!C20</f>
        <v>142</v>
      </c>
      <c r="C14" s="394">
        <f>TotalRunBiomass!D20*100</f>
        <v>14.994720168954592</v>
      </c>
      <c r="D14" s="393">
        <f>TotalRunBiomass!E20</f>
        <v>24111.572177685761</v>
      </c>
      <c r="F14" s="404">
        <v>7</v>
      </c>
      <c r="G14" s="256">
        <f>TotalRunBiomass!H20</f>
        <v>98</v>
      </c>
      <c r="H14" s="394">
        <f>TotalRunBiomass!I20*100</f>
        <v>8.949771689497716</v>
      </c>
      <c r="I14" s="393">
        <f>TotalRunBiomass!J20</f>
        <v>1968.871385176712</v>
      </c>
      <c r="K14" s="404">
        <v>7</v>
      </c>
      <c r="L14" s="256">
        <f>TotalRunBiomass!M20</f>
        <v>648</v>
      </c>
      <c r="M14" s="394">
        <f>TotalRunBiomass!N20*100</f>
        <v>15.330021291696239</v>
      </c>
      <c r="N14" s="393">
        <f>TotalRunBiomass!O20</f>
        <v>5919.2238894294132</v>
      </c>
      <c r="P14" s="404">
        <v>7</v>
      </c>
      <c r="Q14" s="256">
        <f>TotalRunBiomass!R20</f>
        <v>89</v>
      </c>
      <c r="R14" s="394">
        <f>TotalRunBiomass!S20*100</f>
        <v>11.664482306684141</v>
      </c>
      <c r="S14" s="393">
        <f>TotalRunBiomass!T20</f>
        <v>209.84312397304674</v>
      </c>
      <c r="U14" s="404">
        <v>7</v>
      </c>
      <c r="V14" s="256">
        <f>TotalRunBiomass!W20</f>
        <v>977</v>
      </c>
      <c r="W14" s="394">
        <f>TotalRunBiomass!X20*100</f>
        <v>14.430105141028434</v>
      </c>
      <c r="X14" s="393">
        <f>TotalRunBiomass!Z20</f>
        <v>32209.510576264933</v>
      </c>
    </row>
    <row r="15" spans="1:24" ht="11.1" customHeight="1">
      <c r="A15" s="404">
        <v>8</v>
      </c>
      <c r="B15" s="393">
        <f>TotalRunBiomass!C21</f>
        <v>193</v>
      </c>
      <c r="C15" s="394">
        <f>TotalRunBiomass!D21*100</f>
        <v>20.380147835269273</v>
      </c>
      <c r="D15" s="393">
        <f>TotalRunBiomass!E21</f>
        <v>32771.362185164457</v>
      </c>
      <c r="F15" s="404">
        <v>8</v>
      </c>
      <c r="G15" s="256">
        <f>TotalRunBiomass!H21</f>
        <v>198</v>
      </c>
      <c r="H15" s="394">
        <f>TotalRunBiomass!I21*100</f>
        <v>18.082191780821919</v>
      </c>
      <c r="I15" s="393">
        <f>TotalRunBiomass!J21</f>
        <v>3977.9238190304991</v>
      </c>
      <c r="K15" s="404">
        <v>8</v>
      </c>
      <c r="L15" s="256">
        <f>TotalRunBiomass!M21</f>
        <v>860</v>
      </c>
      <c r="M15" s="394">
        <f>TotalRunBiomass!N21*100</f>
        <v>20.345398627868462</v>
      </c>
      <c r="N15" s="393">
        <f>TotalRunBiomass!O21</f>
        <v>7855.7601001686653</v>
      </c>
      <c r="P15" s="404">
        <v>8</v>
      </c>
      <c r="Q15" s="256">
        <f>TotalRunBiomass!R21</f>
        <v>168</v>
      </c>
      <c r="R15" s="394">
        <f>TotalRunBiomass!S21*100</f>
        <v>22.018348623853214</v>
      </c>
      <c r="S15" s="393">
        <f>TotalRunBiomass!T21</f>
        <v>396.10836884799835</v>
      </c>
      <c r="U15" s="404">
        <v>8</v>
      </c>
      <c r="V15" s="256">
        <f>TotalRunBiomass!W21</f>
        <v>1419</v>
      </c>
      <c r="W15" s="394">
        <f>TotalRunBiomass!X21*100</f>
        <v>20.16085866870095</v>
      </c>
      <c r="X15" s="393">
        <f>TotalRunBiomass!Z21</f>
        <v>45001.154473211616</v>
      </c>
    </row>
    <row r="16" spans="1:24" ht="11.1" customHeight="1">
      <c r="A16" s="404">
        <v>9</v>
      </c>
      <c r="B16" s="393">
        <f>TotalRunBiomass!C22</f>
        <v>172</v>
      </c>
      <c r="C16" s="394">
        <f>TotalRunBiomass!D22*100</f>
        <v>18.162618796198522</v>
      </c>
      <c r="D16" s="393">
        <f>TotalRunBiomass!E22</f>
        <v>29205.566299732051</v>
      </c>
      <c r="F16" s="404">
        <v>9</v>
      </c>
      <c r="G16" s="256">
        <f>TotalRunBiomass!H22</f>
        <v>161</v>
      </c>
      <c r="H16" s="394">
        <f>TotalRunBiomass!I22*100</f>
        <v>14.703196347031962</v>
      </c>
      <c r="I16" s="393">
        <f>TotalRunBiomass!J22</f>
        <v>3234.5744185045978</v>
      </c>
      <c r="K16" s="404">
        <v>9</v>
      </c>
      <c r="L16" s="256">
        <f>TotalRunBiomass!M22</f>
        <v>757</v>
      </c>
      <c r="M16" s="394">
        <f>TotalRunBiomass!N22*100</f>
        <v>17.908682280577242</v>
      </c>
      <c r="N16" s="393">
        <f>TotalRunBiomass!O22</f>
        <v>6914.8958091019522</v>
      </c>
      <c r="P16" s="404">
        <v>9</v>
      </c>
      <c r="Q16" s="256">
        <f>TotalRunBiomass!R22</f>
        <v>163</v>
      </c>
      <c r="R16" s="394">
        <f>TotalRunBiomass!S22*100</f>
        <v>21.363040629095675</v>
      </c>
      <c r="S16" s="393">
        <f>TotalRunBiomass!T22</f>
        <v>384.31942929895081</v>
      </c>
      <c r="U16" s="404">
        <v>9</v>
      </c>
      <c r="V16" s="256">
        <f>TotalRunBiomass!W22</f>
        <v>1253</v>
      </c>
      <c r="W16" s="394">
        <f>TotalRunBiomass!X22*100</f>
        <v>17.803533007223109</v>
      </c>
      <c r="X16" s="393">
        <f>TotalRunBiomass!Z22</f>
        <v>39739.355956637548</v>
      </c>
    </row>
    <row r="17" spans="1:24" ht="11.1" customHeight="1">
      <c r="A17" s="404">
        <v>10</v>
      </c>
      <c r="B17" s="393">
        <f>TotalRunBiomass!C23</f>
        <v>164</v>
      </c>
      <c r="C17" s="394">
        <f>TotalRunBiomass!D23*100</f>
        <v>17.317845828933471</v>
      </c>
      <c r="D17" s="393">
        <f>TotalRunBiomass!E23</f>
        <v>27847.167867186374</v>
      </c>
      <c r="F17" s="404">
        <v>10</v>
      </c>
      <c r="G17" s="256">
        <f>TotalRunBiomass!H23</f>
        <v>187</v>
      </c>
      <c r="H17" s="394">
        <f>TotalRunBiomass!I23*100</f>
        <v>17.077625570776256</v>
      </c>
      <c r="I17" s="393">
        <f>TotalRunBiomass!J23</f>
        <v>3756.9280513065833</v>
      </c>
      <c r="K17" s="404">
        <v>10</v>
      </c>
      <c r="L17" s="256">
        <f>TotalRunBiomass!M23</f>
        <v>680</v>
      </c>
      <c r="M17" s="394">
        <f>TotalRunBiomass!N23*100</f>
        <v>16.087059380175063</v>
      </c>
      <c r="N17" s="393">
        <f>TotalRunBiomass!O23</f>
        <v>6211.5312419938282</v>
      </c>
      <c r="P17" s="404">
        <v>10</v>
      </c>
      <c r="Q17" s="256">
        <f>TotalRunBiomass!R23</f>
        <v>147</v>
      </c>
      <c r="R17" s="394">
        <f>TotalRunBiomass!S23*100</f>
        <v>19.26605504587156</v>
      </c>
      <c r="S17" s="393">
        <f>TotalRunBiomass!T23</f>
        <v>346.59482274199854</v>
      </c>
      <c r="U17" s="404">
        <v>10</v>
      </c>
      <c r="V17" s="256">
        <f>TotalRunBiomass!W23</f>
        <v>1178</v>
      </c>
      <c r="W17" s="394">
        <f>TotalRunBiomass!X23*100</f>
        <v>17.09696501998561</v>
      </c>
      <c r="X17" s="393">
        <f>TotalRunBiomass!Z23</f>
        <v>38162.221983228788</v>
      </c>
    </row>
    <row r="18" spans="1:24" ht="11.1" customHeight="1">
      <c r="A18" s="404">
        <v>11</v>
      </c>
      <c r="B18" s="393">
        <f>TotalRunBiomass!C24</f>
        <v>83</v>
      </c>
      <c r="C18" s="394">
        <f>TotalRunBiomass!D24*100</f>
        <v>8.7645195353748679</v>
      </c>
      <c r="D18" s="393">
        <f>TotalRunBiomass!E24</f>
        <v>14093.383737661396</v>
      </c>
      <c r="F18" s="404">
        <v>11</v>
      </c>
      <c r="G18" s="256">
        <f>TotalRunBiomass!H24</f>
        <v>129</v>
      </c>
      <c r="H18" s="394">
        <f>TotalRunBiomass!I24*100</f>
        <v>11.78082191780822</v>
      </c>
      <c r="I18" s="393">
        <f>TotalRunBiomass!J24</f>
        <v>2591.6776396713863</v>
      </c>
      <c r="K18" s="404">
        <v>11</v>
      </c>
      <c r="L18" s="256">
        <f>TotalRunBiomass!M24</f>
        <v>379</v>
      </c>
      <c r="M18" s="394">
        <f>TotalRunBiomass!N24*100</f>
        <v>8.9661698604211022</v>
      </c>
      <c r="N18" s="393">
        <f>TotalRunBiomass!O24</f>
        <v>3462.0152069347955</v>
      </c>
      <c r="P18" s="404">
        <v>11</v>
      </c>
      <c r="Q18" s="256">
        <f>TotalRunBiomass!R24</f>
        <v>101</v>
      </c>
      <c r="R18" s="394">
        <f>TotalRunBiomass!S24*100</f>
        <v>13.237221494102227</v>
      </c>
      <c r="S18" s="393">
        <f>TotalRunBiomass!T24</f>
        <v>238.13657889076092</v>
      </c>
      <c r="U18" s="404">
        <v>11</v>
      </c>
      <c r="V18" s="256">
        <f>TotalRunBiomass!W24</f>
        <v>692</v>
      </c>
      <c r="W18" s="394">
        <f>TotalRunBiomass!X24*100</f>
        <v>9.1327301782541728</v>
      </c>
      <c r="X18" s="393">
        <f>TotalRunBiomass!Z24</f>
        <v>20385.21316315834</v>
      </c>
    </row>
    <row r="19" spans="1:24" ht="11.1" customHeight="1">
      <c r="A19" s="404">
        <v>12</v>
      </c>
      <c r="B19" s="393">
        <f>TotalRunBiomass!C25</f>
        <v>40</v>
      </c>
      <c r="C19" s="394">
        <f>TotalRunBiomass!D25*100</f>
        <v>4.2238648363252373</v>
      </c>
      <c r="D19" s="393">
        <f>TotalRunBiomass!E25</f>
        <v>6791.9921627283838</v>
      </c>
      <c r="F19" s="404">
        <v>12</v>
      </c>
      <c r="G19" s="256">
        <f>TotalRunBiomass!H25</f>
        <v>56</v>
      </c>
      <c r="H19" s="394">
        <f>TotalRunBiomass!I25*100</f>
        <v>5.1141552511415531</v>
      </c>
      <c r="I19" s="393">
        <f>TotalRunBiomass!J25</f>
        <v>1125.0693629581212</v>
      </c>
      <c r="K19" s="404">
        <v>12</v>
      </c>
      <c r="L19" s="256">
        <f>TotalRunBiomass!M25</f>
        <v>145</v>
      </c>
      <c r="M19" s="394">
        <f>TotalRunBiomass!N25*100</f>
        <v>3.4303288384196828</v>
      </c>
      <c r="N19" s="393">
        <f>TotalRunBiomass!O25</f>
        <v>1324.5176913075074</v>
      </c>
      <c r="P19" s="404">
        <v>12</v>
      </c>
      <c r="Q19" s="256">
        <f>TotalRunBiomass!R25</f>
        <v>48</v>
      </c>
      <c r="R19" s="394">
        <f>TotalRunBiomass!S25*100</f>
        <v>6.2909567496723451</v>
      </c>
      <c r="S19" s="393">
        <f>TotalRunBiomass!T25</f>
        <v>113.17381967085667</v>
      </c>
      <c r="U19" s="404">
        <v>12</v>
      </c>
      <c r="V19" s="256">
        <f>TotalRunBiomass!W25</f>
        <v>289</v>
      </c>
      <c r="W19" s="394">
        <f>TotalRunBiomass!X25*100</f>
        <v>4.1910003434483345</v>
      </c>
      <c r="X19" s="393">
        <f>TotalRunBiomass!Z25</f>
        <v>9354.7530366648698</v>
      </c>
    </row>
    <row r="20" spans="1:24" ht="11.1" customHeight="1">
      <c r="A20" s="404">
        <v>13</v>
      </c>
      <c r="B20" s="393">
        <f>TotalRunBiomass!C26</f>
        <v>10</v>
      </c>
      <c r="C20" s="394">
        <f>TotalRunBiomass!D26*100</f>
        <v>1.0559662090813093</v>
      </c>
      <c r="D20" s="393">
        <f>TotalRunBiomass!E26</f>
        <v>1697.9980406820957</v>
      </c>
      <c r="F20" s="404">
        <v>13</v>
      </c>
      <c r="G20" s="256">
        <f>TotalRunBiomass!H26</f>
        <v>10</v>
      </c>
      <c r="H20" s="394">
        <f>TotalRunBiomass!I26*100</f>
        <v>0.91324200913242004</v>
      </c>
      <c r="I20" s="393">
        <f>TotalRunBiomass!J26</f>
        <v>200.90524338537878</v>
      </c>
      <c r="K20" s="404">
        <v>13</v>
      </c>
      <c r="L20" s="256">
        <f>TotalRunBiomass!M26</f>
        <v>39</v>
      </c>
      <c r="M20" s="394">
        <f>TotalRunBiomass!N26*100</f>
        <v>0.92264017033356993</v>
      </c>
      <c r="N20" s="393">
        <f>TotalRunBiomass!O26</f>
        <v>356.24958593788131</v>
      </c>
      <c r="P20" s="404">
        <v>13</v>
      </c>
      <c r="Q20" s="256">
        <f>TotalRunBiomass!R26</f>
        <v>11</v>
      </c>
      <c r="R20" s="394">
        <f>TotalRunBiomass!S26*100</f>
        <v>1.4416775884665793</v>
      </c>
      <c r="S20" s="393">
        <f>TotalRunBiomass!T26</f>
        <v>25.935667007904652</v>
      </c>
      <c r="U20" s="404">
        <v>13</v>
      </c>
      <c r="V20" s="256">
        <f>TotalRunBiomass!W26</f>
        <v>70</v>
      </c>
      <c r="W20" s="394">
        <f>TotalRunBiomass!X26*100</f>
        <v>1.0219449732760615</v>
      </c>
      <c r="X20" s="393">
        <f>TotalRunBiomass!Z26</f>
        <v>2281.0885370132605</v>
      </c>
    </row>
    <row r="21" spans="1:24" ht="11.1" customHeight="1">
      <c r="A21" s="404">
        <v>14</v>
      </c>
      <c r="B21" s="393">
        <f>TotalRunBiomass!C27</f>
        <v>3</v>
      </c>
      <c r="C21" s="394">
        <f>TotalRunBiomass!D27*100</f>
        <v>0.31678986272439286</v>
      </c>
      <c r="D21" s="393">
        <f>TotalRunBiomass!E27</f>
        <v>509.39941220462867</v>
      </c>
      <c r="F21" s="404">
        <v>14</v>
      </c>
      <c r="G21" s="256">
        <f>TotalRunBiomass!H27</f>
        <v>7</v>
      </c>
      <c r="H21" s="394">
        <f>TotalRunBiomass!I27*100</f>
        <v>0.63926940639269414</v>
      </c>
      <c r="I21" s="393">
        <f>TotalRunBiomass!J27</f>
        <v>140.63367036976516</v>
      </c>
      <c r="K21" s="404">
        <v>14</v>
      </c>
      <c r="L21" s="256">
        <f>TotalRunBiomass!M27</f>
        <v>17</v>
      </c>
      <c r="M21" s="394">
        <f>TotalRunBiomass!N27*100</f>
        <v>0.40217648450437665</v>
      </c>
      <c r="N21" s="393">
        <f>TotalRunBiomass!O27</f>
        <v>155.28828104984569</v>
      </c>
      <c r="P21" s="404">
        <v>14</v>
      </c>
      <c r="Q21" s="256">
        <f>TotalRunBiomass!R27</f>
        <v>5</v>
      </c>
      <c r="R21" s="394">
        <f>TotalRunBiomass!S27*100</f>
        <v>0.65530799475753598</v>
      </c>
      <c r="S21" s="393">
        <f>TotalRunBiomass!T27</f>
        <v>11.788939549047569</v>
      </c>
      <c r="U21" s="404">
        <v>14</v>
      </c>
      <c r="V21" s="256">
        <f>TotalRunBiomass!W27</f>
        <v>32</v>
      </c>
      <c r="W21" s="394">
        <f>TotalRunBiomass!X27*100</f>
        <v>0.3660716159809298</v>
      </c>
      <c r="X21" s="393">
        <f>TotalRunBiomass!Z27</f>
        <v>817.11030317328698</v>
      </c>
    </row>
    <row r="22" spans="1:24" ht="11.1" customHeight="1">
      <c r="A22" s="404">
        <v>15</v>
      </c>
      <c r="B22" s="393">
        <f>TotalRunBiomass!C28</f>
        <v>2</v>
      </c>
      <c r="C22" s="394">
        <f>TotalRunBiomass!D28*100</f>
        <v>0.21119324181626187</v>
      </c>
      <c r="D22" s="393">
        <f>TotalRunBiomass!E28</f>
        <v>339.59960813641919</v>
      </c>
      <c r="F22" s="404">
        <v>15</v>
      </c>
      <c r="G22" s="256">
        <f>TotalRunBiomass!H28</f>
        <v>0</v>
      </c>
      <c r="H22" s="394">
        <f>TotalRunBiomass!I28*100</f>
        <v>0</v>
      </c>
      <c r="I22" s="393">
        <f>TotalRunBiomass!J28</f>
        <v>0</v>
      </c>
      <c r="K22" s="404">
        <v>15</v>
      </c>
      <c r="L22" s="256">
        <f>TotalRunBiomass!M28</f>
        <v>4</v>
      </c>
      <c r="M22" s="394">
        <f>TotalRunBiomass!N28*100</f>
        <v>9.4629761059853323E-2</v>
      </c>
      <c r="N22" s="393">
        <f>TotalRunBiomass!O28</f>
        <v>36.538419070551925</v>
      </c>
      <c r="P22" s="404">
        <v>15</v>
      </c>
      <c r="Q22" s="256">
        <f>TotalRunBiomass!R28</f>
        <v>4</v>
      </c>
      <c r="R22" s="394">
        <f>TotalRunBiomass!S28*100</f>
        <v>0.52424639580602883</v>
      </c>
      <c r="S22" s="393">
        <f>TotalRunBiomass!T28</f>
        <v>9.4311516392380579</v>
      </c>
      <c r="U22" s="404">
        <v>15</v>
      </c>
      <c r="V22" s="256">
        <f>TotalRunBiomass!W28</f>
        <v>10</v>
      </c>
      <c r="W22" s="394">
        <f>TotalRunBiomass!X28*100</f>
        <v>0.17273791778726191</v>
      </c>
      <c r="X22" s="393">
        <f>TotalRunBiomass!Z28</f>
        <v>385.56917884620918</v>
      </c>
    </row>
    <row r="23" spans="1:24" ht="11.1" customHeight="1">
      <c r="A23" s="404">
        <v>16</v>
      </c>
      <c r="B23" s="393">
        <f>TotalRunBiomass!C29</f>
        <v>1</v>
      </c>
      <c r="C23" s="394">
        <f>TotalRunBiomass!D29*100</f>
        <v>0.10559662090813093</v>
      </c>
      <c r="D23" s="393">
        <f>TotalRunBiomass!E29</f>
        <v>169.7998040682096</v>
      </c>
      <c r="F23" s="404">
        <v>16</v>
      </c>
      <c r="G23" s="256">
        <f>TotalRunBiomass!H29</f>
        <v>1</v>
      </c>
      <c r="H23" s="394">
        <f>TotalRunBiomass!I29*100</f>
        <v>9.1324200913242004E-2</v>
      </c>
      <c r="I23" s="393">
        <f>TotalRunBiomass!J29</f>
        <v>20.090524338537875</v>
      </c>
      <c r="K23" s="404">
        <v>16</v>
      </c>
      <c r="L23" s="256">
        <f>TotalRunBiomass!M29</f>
        <v>2</v>
      </c>
      <c r="M23" s="394">
        <f>TotalRunBiomass!N29*100</f>
        <v>4.7314880529926662E-2</v>
      </c>
      <c r="N23" s="393">
        <f>TotalRunBiomass!O29</f>
        <v>18.269209535275962</v>
      </c>
      <c r="P23" s="404">
        <v>16</v>
      </c>
      <c r="Q23" s="256">
        <f>TotalRunBiomass!R29</f>
        <v>0</v>
      </c>
      <c r="R23" s="394">
        <f>TotalRunBiomass!S29*100</f>
        <v>0</v>
      </c>
      <c r="S23" s="393">
        <f>TotalRunBiomass!T29</f>
        <v>0</v>
      </c>
      <c r="U23" s="404">
        <v>16</v>
      </c>
      <c r="V23" s="256">
        <f>TotalRunBiomass!W29</f>
        <v>4</v>
      </c>
      <c r="W23" s="394">
        <f>TotalRunBiomass!X29*100</f>
        <v>9.3257052493829526E-2</v>
      </c>
      <c r="X23" s="393">
        <f>TotalRunBiomass!Z29</f>
        <v>208.15953794202343</v>
      </c>
    </row>
    <row r="24" spans="1:24" ht="11.1" customHeight="1">
      <c r="A24" s="404">
        <v>17</v>
      </c>
      <c r="B24" s="393">
        <f>TotalRunBiomass!C30</f>
        <v>0</v>
      </c>
      <c r="C24" s="394">
        <f>TotalRunBiomass!D30*100</f>
        <v>0</v>
      </c>
      <c r="D24" s="393">
        <f>TotalRunBiomass!E30</f>
        <v>0</v>
      </c>
      <c r="F24" s="404">
        <v>17</v>
      </c>
      <c r="G24" s="256">
        <f>TotalRunBiomass!H30</f>
        <v>1</v>
      </c>
      <c r="H24" s="394">
        <f>TotalRunBiomass!I30*100</f>
        <v>9.1324200913242004E-2</v>
      </c>
      <c r="I24" s="393">
        <f>TotalRunBiomass!J30</f>
        <v>20.090524338537875</v>
      </c>
      <c r="K24" s="404">
        <v>17</v>
      </c>
      <c r="L24" s="256">
        <f>TotalRunBiomass!M30</f>
        <v>1</v>
      </c>
      <c r="M24" s="394">
        <f>TotalRunBiomass!N30*100</f>
        <v>2.3657440264963331E-2</v>
      </c>
      <c r="N24" s="393">
        <f>TotalRunBiomass!O30</f>
        <v>9.1346047676379811</v>
      </c>
      <c r="P24" s="404">
        <v>17</v>
      </c>
      <c r="Q24" s="256">
        <f>TotalRunBiomass!R30</f>
        <v>0</v>
      </c>
      <c r="R24" s="394">
        <f>TotalRunBiomass!S30*100</f>
        <v>0</v>
      </c>
      <c r="S24" s="393">
        <f>TotalRunBiomass!T30</f>
        <v>0</v>
      </c>
      <c r="U24" s="404">
        <v>17</v>
      </c>
      <c r="V24" s="256">
        <f>TotalRunBiomass!W30</f>
        <v>2</v>
      </c>
      <c r="W24" s="394">
        <f>TotalRunBiomass!X30*100</f>
        <v>1.3093079597211052E-2</v>
      </c>
      <c r="X24" s="393">
        <f>TotalRunBiomass!Z30</f>
        <v>29.225129106175856</v>
      </c>
    </row>
    <row r="25" spans="1:24" ht="11.1" customHeight="1">
      <c r="A25" s="404">
        <v>18</v>
      </c>
      <c r="B25" s="393">
        <f>TotalRunBiomass!C31</f>
        <v>0</v>
      </c>
      <c r="C25" s="394">
        <f>TotalRunBiomass!D31*100</f>
        <v>0</v>
      </c>
      <c r="D25" s="393">
        <f>TotalRunBiomass!E31</f>
        <v>0</v>
      </c>
      <c r="F25" s="404">
        <v>18</v>
      </c>
      <c r="G25" s="256">
        <f>TotalRunBiomass!H31</f>
        <v>0</v>
      </c>
      <c r="H25" s="394">
        <f>TotalRunBiomass!I31*100</f>
        <v>0</v>
      </c>
      <c r="I25" s="393">
        <f>TotalRunBiomass!J31</f>
        <v>0</v>
      </c>
      <c r="K25" s="404">
        <v>18</v>
      </c>
      <c r="L25" s="256">
        <f>TotalRunBiomass!M31</f>
        <v>0</v>
      </c>
      <c r="M25" s="394">
        <f>TotalRunBiomass!N31*100</f>
        <v>0</v>
      </c>
      <c r="N25" s="393">
        <f>TotalRunBiomass!O31</f>
        <v>0</v>
      </c>
      <c r="P25" s="404">
        <v>18</v>
      </c>
      <c r="Q25" s="256">
        <f>TotalRunBiomass!R31</f>
        <v>0</v>
      </c>
      <c r="R25" s="394">
        <f>TotalRunBiomass!S31*100</f>
        <v>0</v>
      </c>
      <c r="S25" s="393">
        <f>TotalRunBiomass!T31</f>
        <v>0</v>
      </c>
      <c r="U25" s="404">
        <v>18</v>
      </c>
      <c r="V25" s="256">
        <f>TotalRunBiomass!W31</f>
        <v>0</v>
      </c>
      <c r="W25" s="394">
        <f>TotalRunBiomass!X31*100</f>
        <v>0</v>
      </c>
      <c r="X25" s="393">
        <f>TotalRunBiomass!Z31</f>
        <v>0</v>
      </c>
    </row>
    <row r="26" spans="1:24" ht="11.1" hidden="1" customHeight="1">
      <c r="A26" s="404">
        <v>19</v>
      </c>
      <c r="B26" s="393">
        <f>TotalRunBiomass!C32</f>
        <v>0</v>
      </c>
      <c r="C26" s="394">
        <f>TotalRunBiomass!D32*100</f>
        <v>0</v>
      </c>
      <c r="D26" s="393">
        <f>TotalRunBiomass!E32</f>
        <v>0</v>
      </c>
      <c r="F26" s="404">
        <v>19</v>
      </c>
      <c r="G26" s="256">
        <f>TotalRunBiomass!H32</f>
        <v>0</v>
      </c>
      <c r="H26" s="394">
        <f>TotalRunBiomass!I32*100</f>
        <v>0</v>
      </c>
      <c r="I26" s="393">
        <f>TotalRunBiomass!J32</f>
        <v>0</v>
      </c>
      <c r="K26" s="404">
        <v>19</v>
      </c>
      <c r="L26" s="256">
        <f>TotalRunBiomass!M32</f>
        <v>0</v>
      </c>
      <c r="M26" s="394">
        <f>TotalRunBiomass!N32*100</f>
        <v>0</v>
      </c>
      <c r="N26" s="393">
        <f>TotalRunBiomass!O32</f>
        <v>0</v>
      </c>
      <c r="P26" s="404">
        <v>19</v>
      </c>
      <c r="Q26" s="256">
        <f>TotalRunBiomass!R32</f>
        <v>0</v>
      </c>
      <c r="R26" s="394">
        <f>TotalRunBiomass!S32*100</f>
        <v>0</v>
      </c>
      <c r="S26" s="393">
        <f>TotalRunBiomass!T32</f>
        <v>0</v>
      </c>
      <c r="U26" s="404">
        <v>19</v>
      </c>
      <c r="V26" s="256">
        <f>TotalRunBiomass!W32</f>
        <v>0</v>
      </c>
      <c r="W26" s="394">
        <f>TotalRunBiomass!X32*100</f>
        <v>0</v>
      </c>
      <c r="X26" s="393">
        <f>TotalRunBiomass!Z32</f>
        <v>0</v>
      </c>
    </row>
    <row r="27" spans="1:24" ht="11.1" hidden="1" customHeight="1">
      <c r="A27" s="404">
        <v>20</v>
      </c>
      <c r="B27" s="393" t="e">
        <f>TotalRunBiomass!#REF!</f>
        <v>#REF!</v>
      </c>
      <c r="C27" s="394" t="e">
        <f>TotalRunBiomass!#REF!*100</f>
        <v>#REF!</v>
      </c>
      <c r="D27" s="393" t="e">
        <f>TotalRunBiomass!#REF!</f>
        <v>#REF!</v>
      </c>
      <c r="F27" s="404">
        <v>20</v>
      </c>
      <c r="G27" s="256" t="e">
        <f>TotalRunBiomass!#REF!</f>
        <v>#REF!</v>
      </c>
      <c r="H27" s="394" t="e">
        <f>TotalRunBiomass!#REF!*100</f>
        <v>#REF!</v>
      </c>
      <c r="I27" s="393" t="e">
        <f>TotalRunBiomass!#REF!</f>
        <v>#REF!</v>
      </c>
      <c r="K27" s="404">
        <v>20</v>
      </c>
      <c r="L27" s="256" t="e">
        <f>TotalRunBiomass!#REF!</f>
        <v>#REF!</v>
      </c>
      <c r="M27" s="394" t="e">
        <f>TotalRunBiomass!#REF!*100</f>
        <v>#REF!</v>
      </c>
      <c r="N27" s="393" t="e">
        <f>TotalRunBiomass!#REF!</f>
        <v>#REF!</v>
      </c>
      <c r="P27" s="404">
        <v>20</v>
      </c>
      <c r="Q27" s="256" t="e">
        <f>TotalRunBiomass!#REF!</f>
        <v>#REF!</v>
      </c>
      <c r="R27" s="394" t="e">
        <f>TotalRunBiomass!#REF!*100</f>
        <v>#REF!</v>
      </c>
      <c r="S27" s="393" t="e">
        <f>TotalRunBiomass!#REF!</f>
        <v>#REF!</v>
      </c>
      <c r="U27" s="404">
        <v>20</v>
      </c>
      <c r="V27" s="256" t="e">
        <f>TotalRunBiomass!#REF!</f>
        <v>#REF!</v>
      </c>
      <c r="W27" s="394" t="e">
        <f>TotalRunBiomass!#REF!*100</f>
        <v>#REF!</v>
      </c>
      <c r="X27" s="393" t="e">
        <f>TotalRunBiomass!#REF!</f>
        <v>#REF!</v>
      </c>
    </row>
    <row r="28" spans="1:24" ht="11.1" customHeight="1">
      <c r="A28" s="405" t="s">
        <v>7</v>
      </c>
      <c r="B28" s="396">
        <f>TotalRunBiomass!C33</f>
        <v>947</v>
      </c>
      <c r="C28" s="397">
        <f>TotalRunBiomass!D33*100</f>
        <v>100</v>
      </c>
      <c r="D28" s="396">
        <f>TotalRunBiomass!E33</f>
        <v>160800.4144525945</v>
      </c>
      <c r="F28" s="405" t="s">
        <v>7</v>
      </c>
      <c r="G28" s="398">
        <f>TotalRunBiomass!H33</f>
        <v>1095</v>
      </c>
      <c r="H28" s="397">
        <f>TotalRunBiomass!I33*100</f>
        <v>100</v>
      </c>
      <c r="I28" s="396">
        <f>TotalRunBiomass!J33</f>
        <v>21999.124150698975</v>
      </c>
      <c r="K28" s="405" t="s">
        <v>7</v>
      </c>
      <c r="L28" s="398">
        <f>TotalRunBiomass!M33</f>
        <v>4227</v>
      </c>
      <c r="M28" s="397">
        <f>TotalRunBiomass!N33*100</f>
        <v>99.999999999999986</v>
      </c>
      <c r="N28" s="396">
        <f>TotalRunBiomass!O33</f>
        <v>38611.974352805759</v>
      </c>
      <c r="P28" s="405" t="s">
        <v>7</v>
      </c>
      <c r="Q28" s="398">
        <f>TotalRunBiomass!R33</f>
        <v>763</v>
      </c>
      <c r="R28" s="397">
        <f>TotalRunBiomass!S33*100</f>
        <v>100</v>
      </c>
      <c r="S28" s="396">
        <f>TotalRunBiomass!T33</f>
        <v>1798.9921751846593</v>
      </c>
      <c r="U28" s="405" t="s">
        <v>7</v>
      </c>
      <c r="V28" s="398">
        <f>TotalRunBiomass!W33</f>
        <v>7032</v>
      </c>
      <c r="W28" s="397">
        <f>TotalRunBiomass!X33*100</f>
        <v>100.00000000000003</v>
      </c>
      <c r="X28" s="396">
        <f>TotalRunBiomass!Z33</f>
        <v>223210.50513128386</v>
      </c>
    </row>
    <row r="29" spans="1:24" ht="11.1" customHeight="1">
      <c r="A29" s="406"/>
      <c r="B29" s="396" t="s">
        <v>31</v>
      </c>
      <c r="C29" s="397" t="s">
        <v>2</v>
      </c>
      <c r="D29" s="396" t="s">
        <v>1</v>
      </c>
      <c r="F29" s="406"/>
      <c r="G29" s="396" t="s">
        <v>31</v>
      </c>
      <c r="H29" s="397" t="s">
        <v>2</v>
      </c>
      <c r="I29" s="396" t="s">
        <v>1</v>
      </c>
      <c r="K29" s="406"/>
      <c r="L29" s="396" t="s">
        <v>31</v>
      </c>
      <c r="M29" s="397" t="s">
        <v>2</v>
      </c>
      <c r="N29" s="396" t="s">
        <v>1</v>
      </c>
      <c r="P29" s="406"/>
      <c r="Q29" s="396" t="s">
        <v>31</v>
      </c>
      <c r="R29" s="397" t="s">
        <v>2</v>
      </c>
      <c r="S29" s="396" t="s">
        <v>1</v>
      </c>
      <c r="U29" s="406"/>
      <c r="V29" s="399" t="s">
        <v>31</v>
      </c>
      <c r="W29" s="400" t="s">
        <v>2</v>
      </c>
      <c r="X29" s="399" t="s">
        <v>1</v>
      </c>
    </row>
    <row r="30" spans="1:24" ht="11.1" customHeight="1">
      <c r="A30" s="407" t="s">
        <v>3</v>
      </c>
      <c r="B30" s="399" t="s">
        <v>101</v>
      </c>
      <c r="C30" s="400" t="s">
        <v>102</v>
      </c>
      <c r="D30" s="399" t="s">
        <v>62</v>
      </c>
      <c r="F30" s="407" t="s">
        <v>3</v>
      </c>
      <c r="G30" s="399" t="s">
        <v>101</v>
      </c>
      <c r="H30" s="400" t="s">
        <v>102</v>
      </c>
      <c r="I30" s="399" t="s">
        <v>62</v>
      </c>
      <c r="K30" s="407" t="s">
        <v>3</v>
      </c>
      <c r="L30" s="399" t="s">
        <v>101</v>
      </c>
      <c r="M30" s="400" t="s">
        <v>102</v>
      </c>
      <c r="N30" s="399" t="s">
        <v>62</v>
      </c>
      <c r="P30" s="407" t="s">
        <v>3</v>
      </c>
      <c r="Q30" s="399" t="s">
        <v>101</v>
      </c>
      <c r="R30" s="400" t="s">
        <v>102</v>
      </c>
      <c r="S30" s="399" t="s">
        <v>62</v>
      </c>
      <c r="U30" s="407" t="s">
        <v>3</v>
      </c>
      <c r="V30" s="399" t="s">
        <v>101</v>
      </c>
      <c r="W30" s="400" t="s">
        <v>102</v>
      </c>
      <c r="X30" s="399" t="s">
        <v>62</v>
      </c>
    </row>
    <row r="31" spans="1:24" ht="11.1" hidden="1" customHeight="1">
      <c r="A31" s="404">
        <v>1</v>
      </c>
      <c r="B31" s="393">
        <f>TotalRunBiomass!C40</f>
        <v>0</v>
      </c>
      <c r="C31" s="394">
        <f>TotalRunBiomass!D40*100</f>
        <v>0</v>
      </c>
      <c r="D31" s="393">
        <f>TotalRunBiomass!E40</f>
        <v>0</v>
      </c>
      <c r="F31" s="404">
        <v>1</v>
      </c>
      <c r="G31" s="393">
        <f>TotalRunBiomass!H40</f>
        <v>0</v>
      </c>
      <c r="H31" s="394">
        <f>TotalRunBiomass!I40*100</f>
        <v>0</v>
      </c>
      <c r="I31" s="393">
        <f>TotalRunBiomass!J40</f>
        <v>0</v>
      </c>
      <c r="K31" s="404">
        <v>1</v>
      </c>
      <c r="L31" s="393">
        <f>TotalRunBiomass!M40</f>
        <v>0</v>
      </c>
      <c r="M31" s="394">
        <f>TotalRunBiomass!N40*100</f>
        <v>0</v>
      </c>
      <c r="N31" s="393">
        <f>TotalRunBiomass!O40</f>
        <v>0</v>
      </c>
      <c r="P31" s="404">
        <v>1</v>
      </c>
      <c r="Q31" s="393">
        <f>TotalRunBiomass!R40</f>
        <v>0</v>
      </c>
      <c r="R31" s="394">
        <f>TotalRunBiomass!S40*100</f>
        <v>0</v>
      </c>
      <c r="S31" s="393">
        <f>TotalRunBiomass!T40</f>
        <v>0</v>
      </c>
      <c r="U31" s="404">
        <v>1</v>
      </c>
      <c r="V31" s="393">
        <f>TotalRunBiomass!W40</f>
        <v>0</v>
      </c>
      <c r="W31" s="394">
        <f>TotalRunBiomass!X40*100</f>
        <v>0</v>
      </c>
      <c r="X31" s="393">
        <f>TotalRunBiomass!Z40</f>
        <v>0</v>
      </c>
    </row>
    <row r="32" spans="1:24" ht="11.1" hidden="1" customHeight="1">
      <c r="A32" s="404">
        <v>2</v>
      </c>
      <c r="B32" s="393">
        <f>TotalRunBiomass!C41</f>
        <v>0</v>
      </c>
      <c r="C32" s="394">
        <f>TotalRunBiomass!D41*100</f>
        <v>0</v>
      </c>
      <c r="D32" s="393">
        <f>TotalRunBiomass!E41</f>
        <v>0</v>
      </c>
      <c r="F32" s="404">
        <v>2</v>
      </c>
      <c r="G32" s="393">
        <f>TotalRunBiomass!H41</f>
        <v>0</v>
      </c>
      <c r="H32" s="394">
        <f>TotalRunBiomass!I41*100</f>
        <v>0</v>
      </c>
      <c r="I32" s="393">
        <f>TotalRunBiomass!J41</f>
        <v>0</v>
      </c>
      <c r="K32" s="404">
        <v>2</v>
      </c>
      <c r="L32" s="393">
        <f>TotalRunBiomass!M41</f>
        <v>0</v>
      </c>
      <c r="M32" s="394">
        <f>TotalRunBiomass!N41*100</f>
        <v>0</v>
      </c>
      <c r="N32" s="393">
        <f>TotalRunBiomass!O41</f>
        <v>0</v>
      </c>
      <c r="P32" s="404">
        <v>2</v>
      </c>
      <c r="Q32" s="393">
        <f>TotalRunBiomass!R41</f>
        <v>0</v>
      </c>
      <c r="R32" s="394">
        <f>TotalRunBiomass!S41*100</f>
        <v>0</v>
      </c>
      <c r="S32" s="393">
        <f>TotalRunBiomass!T41</f>
        <v>0</v>
      </c>
      <c r="U32" s="404">
        <v>2</v>
      </c>
      <c r="V32" s="393">
        <f>TotalRunBiomass!W41</f>
        <v>0</v>
      </c>
      <c r="W32" s="394">
        <f>TotalRunBiomass!X41*100</f>
        <v>0</v>
      </c>
      <c r="X32" s="393">
        <f>TotalRunBiomass!Z41</f>
        <v>0</v>
      </c>
    </row>
    <row r="33" spans="1:24" ht="11.1" customHeight="1">
      <c r="A33" s="404">
        <v>3</v>
      </c>
      <c r="B33" s="393">
        <f>TotalRunBiomass!C42</f>
        <v>228</v>
      </c>
      <c r="C33" s="394">
        <f>TotalRunBiomass!D42*100</f>
        <v>6.5078893887150907E-2</v>
      </c>
      <c r="D33" s="393">
        <f>TotalRunBiomass!E42</f>
        <v>42.674833877560339</v>
      </c>
      <c r="F33" s="404">
        <v>3</v>
      </c>
      <c r="G33" s="393">
        <f>TotalRunBiomass!H42</f>
        <v>1148.9999999999991</v>
      </c>
      <c r="H33" s="394">
        <f>TotalRunBiomass!I42*100</f>
        <v>0.31046250537027159</v>
      </c>
      <c r="I33" s="393">
        <f>TotalRunBiomass!J42</f>
        <v>25.44550694014746</v>
      </c>
      <c r="K33" s="404">
        <v>3</v>
      </c>
      <c r="L33" s="393">
        <f>TotalRunBiomass!M42</f>
        <v>1874</v>
      </c>
      <c r="M33" s="394">
        <f>TotalRunBiomass!N42*100</f>
        <v>0.12075209093135046</v>
      </c>
      <c r="N33" s="393">
        <f>TotalRunBiomass!O42</f>
        <v>18.869446241478411</v>
      </c>
      <c r="P33" s="404">
        <v>3</v>
      </c>
      <c r="Q33" s="393">
        <f>TotalRunBiomass!R42</f>
        <v>0</v>
      </c>
      <c r="R33" s="394">
        <f>TotalRunBiomass!S42*100</f>
        <v>0</v>
      </c>
      <c r="S33" s="393">
        <f>TotalRunBiomass!T42</f>
        <v>0</v>
      </c>
      <c r="U33" s="404">
        <v>3</v>
      </c>
      <c r="V33" s="393">
        <f>TotalRunBiomass!W42</f>
        <v>3250.9999999999991</v>
      </c>
      <c r="W33" s="394">
        <f>TotalRunBiomass!X42*100</f>
        <v>0.12466007027898394</v>
      </c>
      <c r="X33" s="393">
        <f>TotalRunBiomass!Z42</f>
        <v>86.989787059186213</v>
      </c>
    </row>
    <row r="34" spans="1:24" ht="11.1" customHeight="1">
      <c r="A34" s="404">
        <v>4</v>
      </c>
      <c r="B34" s="393">
        <f>TotalRunBiomass!C43</f>
        <v>9854.0000000000109</v>
      </c>
      <c r="C34" s="394">
        <f>TotalRunBiomass!D43*100</f>
        <v>2.8126641244034465</v>
      </c>
      <c r="D34" s="393">
        <f>TotalRunBiomass!E43</f>
        <v>1844.3763729363161</v>
      </c>
      <c r="F34" s="404">
        <v>4</v>
      </c>
      <c r="G34" s="393">
        <f>TotalRunBiomass!H43</f>
        <v>28321.999999999982</v>
      </c>
      <c r="H34" s="394">
        <f>TotalRunBiomass!I43*100</f>
        <v>7.6526710853758342</v>
      </c>
      <c r="I34" s="393">
        <f>TotalRunBiomass!J43</f>
        <v>627.21292215740334</v>
      </c>
      <c r="K34" s="404">
        <v>4</v>
      </c>
      <c r="L34" s="393">
        <f>TotalRunBiomass!M43</f>
        <v>47445.000000000102</v>
      </c>
      <c r="M34" s="394">
        <f>TotalRunBiomass!N43*100</f>
        <v>3.0571413843318753</v>
      </c>
      <c r="N34" s="393">
        <f>TotalRunBiomass!O43</f>
        <v>477.72725556400485</v>
      </c>
      <c r="P34" s="404">
        <v>4</v>
      </c>
      <c r="Q34" s="393">
        <f>TotalRunBiomass!R43</f>
        <v>178</v>
      </c>
      <c r="R34" s="394">
        <f>TotalRunBiomass!S43*100</f>
        <v>5.3052769622818678E-2</v>
      </c>
      <c r="S34" s="393">
        <f>TotalRunBiomass!T43</f>
        <v>0.46262015111097887</v>
      </c>
      <c r="U34" s="404">
        <v>4</v>
      </c>
      <c r="V34" s="393">
        <f>TotalRunBiomass!W43</f>
        <v>85799.000000000087</v>
      </c>
      <c r="W34" s="394">
        <f>TotalRunBiomass!X43*100</f>
        <v>3.2899751983594454</v>
      </c>
      <c r="X34" s="393">
        <f>TotalRunBiomass!Z43</f>
        <v>2949.7791708088353</v>
      </c>
    </row>
    <row r="35" spans="1:24" ht="11.1" customHeight="1">
      <c r="A35" s="404">
        <v>5</v>
      </c>
      <c r="B35" s="393">
        <f>TotalRunBiomass!C44</f>
        <v>5103.9999999999991</v>
      </c>
      <c r="C35" s="394">
        <f>TotalRunBiomass!D44*100</f>
        <v>1.4568538350877993</v>
      </c>
      <c r="D35" s="393">
        <f>TotalRunBiomass!E44</f>
        <v>955.31733382047344</v>
      </c>
      <c r="F35" s="404">
        <v>5</v>
      </c>
      <c r="G35" s="393">
        <f>TotalRunBiomass!H44</f>
        <v>7029</v>
      </c>
      <c r="H35" s="394">
        <f>TotalRunBiomass!I44*100</f>
        <v>1.8992523500849789</v>
      </c>
      <c r="I35" s="393">
        <f>TotalRunBiomass!J44</f>
        <v>155.66272261296487</v>
      </c>
      <c r="K35" s="404">
        <v>5</v>
      </c>
      <c r="L35" s="393">
        <f>TotalRunBiomass!M44</f>
        <v>30438.999999999989</v>
      </c>
      <c r="M35" s="394">
        <f>TotalRunBiomass!N44*100</f>
        <v>1.9613515986442769</v>
      </c>
      <c r="N35" s="393">
        <f>TotalRunBiomass!O44</f>
        <v>306.4925689137466</v>
      </c>
      <c r="P35" s="404">
        <v>5</v>
      </c>
      <c r="Q35" s="393">
        <f>TotalRunBiomass!R44</f>
        <v>709</v>
      </c>
      <c r="R35" s="394">
        <f>TotalRunBiomass!S44*100</f>
        <v>0.21131693068864293</v>
      </c>
      <c r="S35" s="393">
        <f>TotalRunBiomass!T44</f>
        <v>1.8426836356049663</v>
      </c>
      <c r="U35" s="404">
        <v>5</v>
      </c>
      <c r="V35" s="393">
        <f>TotalRunBiomass!W44</f>
        <v>43280.999999999985</v>
      </c>
      <c r="W35" s="394">
        <f>TotalRunBiomass!X44*100</f>
        <v>1.6596162724529999</v>
      </c>
      <c r="X35" s="393">
        <f>TotalRunBiomass!Z44</f>
        <v>1419.3153089827899</v>
      </c>
    </row>
    <row r="36" spans="1:24" ht="11.1" customHeight="1">
      <c r="A36" s="404">
        <v>6</v>
      </c>
      <c r="B36" s="393">
        <f>TotalRunBiomass!C45</f>
        <v>18757</v>
      </c>
      <c r="C36" s="394">
        <f>TotalRunBiomass!D45*100</f>
        <v>5.3538807571986391</v>
      </c>
      <c r="D36" s="393">
        <f>TotalRunBiomass!E45</f>
        <v>3510.7537677254354</v>
      </c>
      <c r="F36" s="404">
        <v>6</v>
      </c>
      <c r="G36" s="393">
        <f>TotalRunBiomass!H45</f>
        <v>14826.000000000024</v>
      </c>
      <c r="H36" s="394">
        <f>TotalRunBiomass!I45*100</f>
        <v>4.0060201084592322</v>
      </c>
      <c r="I36" s="393">
        <f>TotalRunBiomass!J45</f>
        <v>328.33340808931865</v>
      </c>
      <c r="K36" s="404">
        <v>6</v>
      </c>
      <c r="L36" s="393">
        <f>TotalRunBiomass!M45</f>
        <v>99352.000000000058</v>
      </c>
      <c r="M36" s="394">
        <f>TotalRunBiomass!N45*100</f>
        <v>6.4017938837841726</v>
      </c>
      <c r="N36" s="393">
        <f>TotalRunBiomass!O45</f>
        <v>1000.3827230434175</v>
      </c>
      <c r="P36" s="404">
        <v>6</v>
      </c>
      <c r="Q36" s="393">
        <f>TotalRunBiomass!R45</f>
        <v>9330</v>
      </c>
      <c r="R36" s="394">
        <f>TotalRunBiomass!S45*100</f>
        <v>2.7807996661848216</v>
      </c>
      <c r="S36" s="393">
        <f>TotalRunBiomass!T45</f>
        <v>24.248573089131646</v>
      </c>
      <c r="U36" s="404">
        <v>6</v>
      </c>
      <c r="V36" s="393">
        <f>TotalRunBiomass!W45</f>
        <v>142265.00000000009</v>
      </c>
      <c r="W36" s="394">
        <f>TotalRunBiomass!X45*100</f>
        <v>5.4551722233896234</v>
      </c>
      <c r="X36" s="393">
        <f>TotalRunBiomass!Z45</f>
        <v>4863.7184719473025</v>
      </c>
    </row>
    <row r="37" spans="1:24" ht="11.1" customHeight="1">
      <c r="A37" s="404">
        <v>7</v>
      </c>
      <c r="B37" s="393">
        <f>TotalRunBiomass!C46</f>
        <v>46781.999999999985</v>
      </c>
      <c r="C37" s="394">
        <f>TotalRunBiomass!D46*100</f>
        <v>13.353161464160934</v>
      </c>
      <c r="D37" s="393">
        <f>TotalRunBiomass!E46</f>
        <v>8756.2020985088911</v>
      </c>
      <c r="F37" s="404">
        <v>7</v>
      </c>
      <c r="G37" s="393">
        <f>TotalRunBiomass!H46</f>
        <v>31205.999999999956</v>
      </c>
      <c r="H37" s="394">
        <f>TotalRunBiomass!I46*100</f>
        <v>8.4319346758787557</v>
      </c>
      <c r="I37" s="393">
        <f>TotalRunBiomass!J46</f>
        <v>691.08136603502271</v>
      </c>
      <c r="K37" s="404">
        <v>7</v>
      </c>
      <c r="L37" s="393">
        <f>TotalRunBiomass!M46</f>
        <v>220824.9999999998</v>
      </c>
      <c r="M37" s="394">
        <f>TotalRunBiomass!N46*100</f>
        <v>14.228965037308134</v>
      </c>
      <c r="N37" s="393">
        <f>TotalRunBiomass!O46</f>
        <v>2223.5034505199928</v>
      </c>
      <c r="P37" s="404">
        <v>7</v>
      </c>
      <c r="Q37" s="393">
        <f>TotalRunBiomass!R46</f>
        <v>35917</v>
      </c>
      <c r="R37" s="394">
        <f>TotalRunBiomass!S46*100</f>
        <v>10.70503554237516</v>
      </c>
      <c r="S37" s="393">
        <f>TotalRunBiomass!T46</f>
        <v>93.347909929511403</v>
      </c>
      <c r="U37" s="404">
        <v>7</v>
      </c>
      <c r="V37" s="393">
        <f>TotalRunBiomass!W46</f>
        <v>334729.99999999977</v>
      </c>
      <c r="W37" s="394">
        <f>TotalRunBiomass!X46*100</f>
        <v>12.835270785753391</v>
      </c>
      <c r="X37" s="393">
        <f>TotalRunBiomass!Z46</f>
        <v>11764.134824993418</v>
      </c>
    </row>
    <row r="38" spans="1:24" ht="11.1" customHeight="1">
      <c r="A38" s="404">
        <v>8</v>
      </c>
      <c r="B38" s="393">
        <f>TotalRunBiomass!C47</f>
        <v>70216.000000000073</v>
      </c>
      <c r="C38" s="394">
        <f>TotalRunBiomass!D47*100</f>
        <v>20.042015847281551</v>
      </c>
      <c r="D38" s="393">
        <f>TotalRunBiomass!E47</f>
        <v>13142.351471696404</v>
      </c>
      <c r="F38" s="404">
        <v>8</v>
      </c>
      <c r="G38" s="393">
        <f>TotalRunBiomass!H47</f>
        <v>67710</v>
      </c>
      <c r="H38" s="394">
        <f>TotalRunBiomass!I47*100</f>
        <v>18.295401426128031</v>
      </c>
      <c r="I38" s="393">
        <f>TotalRunBiomass!J47</f>
        <v>1499.4911008854533</v>
      </c>
      <c r="K38" s="404">
        <v>8</v>
      </c>
      <c r="L38" s="393">
        <f>TotalRunBiomass!M47</f>
        <v>311508.99999999959</v>
      </c>
      <c r="M38" s="394">
        <f>TotalRunBiomass!N47*100</f>
        <v>20.072232173924228</v>
      </c>
      <c r="N38" s="393">
        <f>TotalRunBiomass!O47</f>
        <v>3136.6074328904433</v>
      </c>
      <c r="P38" s="404">
        <v>8</v>
      </c>
      <c r="Q38" s="393">
        <f>TotalRunBiomass!R47</f>
        <v>70092.999999999985</v>
      </c>
      <c r="R38" s="394">
        <f>TotalRunBiomass!S47*100</f>
        <v>20.891167309956344</v>
      </c>
      <c r="S38" s="393">
        <f>TotalRunBiomass!T47</f>
        <v>182.17097894281932</v>
      </c>
      <c r="U38" s="404">
        <v>8</v>
      </c>
      <c r="V38" s="393">
        <f>TotalRunBiomass!W47</f>
        <v>519527.99999999965</v>
      </c>
      <c r="W38" s="394">
        <f>TotalRunBiomass!X47*100</f>
        <v>19.921377112242368</v>
      </c>
      <c r="X38" s="393">
        <f>TotalRunBiomass!Z47</f>
        <v>17960.62098441512</v>
      </c>
    </row>
    <row r="39" spans="1:24" ht="11.1" customHeight="1">
      <c r="A39" s="404">
        <v>9</v>
      </c>
      <c r="B39" s="393">
        <f>TotalRunBiomass!C48</f>
        <v>67391.999999999985</v>
      </c>
      <c r="C39" s="394">
        <f>TotalRunBiomass!D48*100</f>
        <v>19.235950951065234</v>
      </c>
      <c r="D39" s="393">
        <f>TotalRunBiomass!E48</f>
        <v>12613.782476651517</v>
      </c>
      <c r="F39" s="404">
        <v>9</v>
      </c>
      <c r="G39" s="393">
        <f>TotalRunBiomass!H48</f>
        <v>60941.000000000073</v>
      </c>
      <c r="H39" s="394">
        <f>TotalRunBiomass!I48*100</f>
        <v>16.466401688224334</v>
      </c>
      <c r="I39" s="393">
        <f>TotalRunBiomass!J48</f>
        <v>1349.5862823668663</v>
      </c>
      <c r="K39" s="404">
        <v>9</v>
      </c>
      <c r="L39" s="393">
        <f>TotalRunBiomass!M48</f>
        <v>300673.00000000023</v>
      </c>
      <c r="M39" s="394">
        <f>TotalRunBiomass!N48*100</f>
        <v>19.37400930448344</v>
      </c>
      <c r="N39" s="393">
        <f>TotalRunBiomass!O48</f>
        <v>3027.4989379744093</v>
      </c>
      <c r="P39" s="404">
        <v>9</v>
      </c>
      <c r="Q39" s="393">
        <f>TotalRunBiomass!R48</f>
        <v>71696.999999999913</v>
      </c>
      <c r="R39" s="394">
        <f>TotalRunBiomass!S48*100</f>
        <v>21.369238335096778</v>
      </c>
      <c r="S39" s="393">
        <f>TotalRunBiomass!T48</f>
        <v>186.3397582820439</v>
      </c>
      <c r="U39" s="404">
        <v>9</v>
      </c>
      <c r="V39" s="393">
        <f>TotalRunBiomass!W48</f>
        <v>500703.00000000023</v>
      </c>
      <c r="W39" s="394">
        <f>TotalRunBiomass!X48*100</f>
        <v>19.199529735127079</v>
      </c>
      <c r="X39" s="393">
        <f>TotalRunBiomass!Z48</f>
        <v>17177.207455274835</v>
      </c>
    </row>
    <row r="40" spans="1:24" ht="11.1" customHeight="1">
      <c r="A40" s="404">
        <v>10</v>
      </c>
      <c r="B40" s="393">
        <f>TotalRunBiomass!C49</f>
        <v>68279.999999999971</v>
      </c>
      <c r="C40" s="394">
        <f>TotalRunBiomass!D49*100</f>
        <v>19.489416116730975</v>
      </c>
      <c r="D40" s="393">
        <f>TotalRunBiomass!E49</f>
        <v>12779.98972438517</v>
      </c>
      <c r="F40" s="404">
        <v>10</v>
      </c>
      <c r="G40" s="393">
        <f>TotalRunBiomass!H49</f>
        <v>72222.999999999927</v>
      </c>
      <c r="H40" s="394">
        <f>TotalRunBiomass!I49*100</f>
        <v>19.514824652182003</v>
      </c>
      <c r="I40" s="393">
        <f>TotalRunBiomass!J49</f>
        <v>1599.4350284928369</v>
      </c>
      <c r="K40" s="404">
        <v>10</v>
      </c>
      <c r="L40" s="393">
        <f>TotalRunBiomass!M49</f>
        <v>278583.99999999971</v>
      </c>
      <c r="M40" s="394">
        <f>TotalRunBiomass!N49*100</f>
        <v>17.950693970127695</v>
      </c>
      <c r="N40" s="393">
        <f>TotalRunBiomass!O49</f>
        <v>2805.0831439359745</v>
      </c>
      <c r="P40" s="404">
        <v>10</v>
      </c>
      <c r="Q40" s="393">
        <f>TotalRunBiomass!R49</f>
        <v>67011.000000000015</v>
      </c>
      <c r="R40" s="394">
        <f>TotalRunBiomass!S49*100</f>
        <v>19.972579467385973</v>
      </c>
      <c r="S40" s="393">
        <f>TotalRunBiomass!T49</f>
        <v>174.16089295560568</v>
      </c>
      <c r="U40" s="404">
        <v>10</v>
      </c>
      <c r="V40" s="393">
        <f>TotalRunBiomass!W49</f>
        <v>486097.99999999959</v>
      </c>
      <c r="W40" s="394">
        <f>TotalRunBiomass!X49*100</f>
        <v>18.639498874953397</v>
      </c>
      <c r="X40" s="393">
        <f>TotalRunBiomass!Z49</f>
        <v>17358.668789769588</v>
      </c>
    </row>
    <row r="41" spans="1:24" ht="11.1" customHeight="1">
      <c r="A41" s="404">
        <v>11</v>
      </c>
      <c r="B41" s="393">
        <f>TotalRunBiomass!C50</f>
        <v>36521.999999999985</v>
      </c>
      <c r="C41" s="394">
        <f>TotalRunBiomass!D50*100</f>
        <v>10.424611239239145</v>
      </c>
      <c r="D41" s="393">
        <f>TotalRunBiomass!E50</f>
        <v>6835.834574018676</v>
      </c>
      <c r="F41" s="404">
        <v>11</v>
      </c>
      <c r="G41" s="393">
        <f>TotalRunBiomass!H50</f>
        <v>53454.999999999956</v>
      </c>
      <c r="H41" s="394">
        <f>TotalRunBiomass!I50*100</f>
        <v>14.443666862113028</v>
      </c>
      <c r="I41" s="393">
        <f>TotalRunBiomass!J50</f>
        <v>1183.8029360187838</v>
      </c>
      <c r="K41" s="404">
        <v>11</v>
      </c>
      <c r="L41" s="393">
        <f>TotalRunBiomass!M50</f>
        <v>164324.00000000015</v>
      </c>
      <c r="M41" s="394">
        <f>TotalRunBiomass!N50*100</f>
        <v>10.588295939276014</v>
      </c>
      <c r="N41" s="393">
        <f>TotalRunBiomass!O50</f>
        <v>1654.5906532469057</v>
      </c>
      <c r="P41" s="404">
        <v>11</v>
      </c>
      <c r="Q41" s="393">
        <f>TotalRunBiomass!R50</f>
        <v>47205.999999999964</v>
      </c>
      <c r="R41" s="394">
        <f>TotalRunBiomass!S50*100</f>
        <v>14.06971372367852</v>
      </c>
      <c r="S41" s="393">
        <f>TotalRunBiomass!T50</f>
        <v>122.6879036704767</v>
      </c>
      <c r="U41" s="404">
        <v>11</v>
      </c>
      <c r="V41" s="393">
        <f>TotalRunBiomass!W50</f>
        <v>301507.00000000006</v>
      </c>
      <c r="W41" s="394">
        <f>TotalRunBiomass!X50*100</f>
        <v>11.561329993726737</v>
      </c>
      <c r="X41" s="393">
        <f>TotalRunBiomass!Z50</f>
        <v>9796.9160669548419</v>
      </c>
    </row>
    <row r="42" spans="1:24" ht="11.1" customHeight="1">
      <c r="A42" s="404">
        <v>12</v>
      </c>
      <c r="B42" s="393">
        <f>TotalRunBiomass!C51</f>
        <v>19076</v>
      </c>
      <c r="C42" s="394">
        <f>TotalRunBiomass!D51*100</f>
        <v>5.4449341218916265</v>
      </c>
      <c r="D42" s="393">
        <f>TotalRunBiomass!E51</f>
        <v>3570.4611010892154</v>
      </c>
      <c r="F42" s="404">
        <v>12</v>
      </c>
      <c r="G42" s="393">
        <f>TotalRunBiomass!H51</f>
        <v>23916.000000000025</v>
      </c>
      <c r="H42" s="394">
        <f>TotalRunBiomass!I51*100</f>
        <v>6.4621595112579895</v>
      </c>
      <c r="I42" s="393">
        <f>TotalRunBiomass!J51</f>
        <v>529.63859354270483</v>
      </c>
      <c r="K42" s="404">
        <v>12</v>
      </c>
      <c r="L42" s="393">
        <f>TotalRunBiomass!M51</f>
        <v>66383.999999999942</v>
      </c>
      <c r="M42" s="394">
        <f>TotalRunBiomass!N51*100</f>
        <v>4.2774849543152405</v>
      </c>
      <c r="N42" s="393">
        <f>TotalRunBiomass!O51</f>
        <v>668.4254638710255</v>
      </c>
      <c r="P42" s="404">
        <v>12</v>
      </c>
      <c r="Q42" s="393">
        <f>TotalRunBiomass!R51</f>
        <v>22773</v>
      </c>
      <c r="R42" s="394">
        <f>TotalRunBiomass!S51*100</f>
        <v>6.787475969777808</v>
      </c>
      <c r="S42" s="393">
        <f>TotalRunBiomass!T51</f>
        <v>59.186790456462482</v>
      </c>
      <c r="U42" s="404">
        <v>12</v>
      </c>
      <c r="V42" s="393">
        <f>TotalRunBiomass!W51</f>
        <v>132148.99999999997</v>
      </c>
      <c r="W42" s="394">
        <f>TotalRunBiomass!X51*100</f>
        <v>5.0672727244839892</v>
      </c>
      <c r="X42" s="393">
        <f>TotalRunBiomass!Z51</f>
        <v>4827.7119489594079</v>
      </c>
    </row>
    <row r="43" spans="1:24" ht="11.1" customHeight="1">
      <c r="A43" s="404">
        <v>13</v>
      </c>
      <c r="B43" s="393">
        <f>TotalRunBiomass!C52</f>
        <v>4806</v>
      </c>
      <c r="C43" s="394">
        <f>TotalRunBiomass!D52*100</f>
        <v>1.3717945790423127</v>
      </c>
      <c r="D43" s="393">
        <f>TotalRunBiomass!E52</f>
        <v>899.54057726120607</v>
      </c>
      <c r="F43" s="404">
        <v>13</v>
      </c>
      <c r="G43" s="393">
        <f>TotalRunBiomass!H52</f>
        <v>4799</v>
      </c>
      <c r="H43" s="394">
        <f>TotalRunBiomass!I52*100</f>
        <v>1.296701099453381</v>
      </c>
      <c r="I43" s="393">
        <f>TotalRunBiomass!J52</f>
        <v>106.27762211119909</v>
      </c>
      <c r="K43" s="404">
        <v>13</v>
      </c>
      <c r="L43" s="393">
        <f>TotalRunBiomass!M52</f>
        <v>18325.000000000004</v>
      </c>
      <c r="M43" s="394">
        <f>TotalRunBiomass!N52*100</f>
        <v>1.1807801848009594</v>
      </c>
      <c r="N43" s="393">
        <f>TotalRunBiomass!O52</f>
        <v>184.51579635810671</v>
      </c>
      <c r="P43" s="404">
        <v>13</v>
      </c>
      <c r="Q43" s="393">
        <f>TotalRunBiomass!R52</f>
        <v>5522.9999999999991</v>
      </c>
      <c r="R43" s="394">
        <f>TotalRunBiomass!S52*100</f>
        <v>1.6461261046450983</v>
      </c>
      <c r="S43" s="393">
        <f>TotalRunBiomass!T52</f>
        <v>14.354219632505258</v>
      </c>
      <c r="U43" s="404">
        <v>13</v>
      </c>
      <c r="V43" s="393">
        <f>TotalRunBiomass!W52</f>
        <v>33453</v>
      </c>
      <c r="W43" s="394">
        <f>TotalRunBiomass!X52*100</f>
        <v>1.282760175651446</v>
      </c>
      <c r="X43" s="393">
        <f>TotalRunBiomass!Z52</f>
        <v>1204.688215363017</v>
      </c>
    </row>
    <row r="44" spans="1:24" ht="11.1" customHeight="1">
      <c r="A44" s="404">
        <v>14</v>
      </c>
      <c r="B44" s="393">
        <f>TotalRunBiomass!C53</f>
        <v>1617</v>
      </c>
      <c r="C44" s="394">
        <f>TotalRunBiomass!D53*100</f>
        <v>0.46154636585755709</v>
      </c>
      <c r="D44" s="393">
        <f>TotalRunBiomass!E53</f>
        <v>302.65441394743448</v>
      </c>
      <c r="F44" s="404">
        <v>14</v>
      </c>
      <c r="G44" s="393">
        <f>TotalRunBiomass!H53</f>
        <v>3269.9999999999991</v>
      </c>
      <c r="H44" s="394">
        <f>TotalRunBiomass!I53*100</f>
        <v>0.88356169935664797</v>
      </c>
      <c r="I44" s="393">
        <f>TotalRunBiomass!J53</f>
        <v>72.416716879270865</v>
      </c>
      <c r="K44" s="404">
        <v>14</v>
      </c>
      <c r="L44" s="393">
        <f>TotalRunBiomass!M53</f>
        <v>8166.9999999999936</v>
      </c>
      <c r="M44" s="394">
        <f>TotalRunBiomass!N53*100</f>
        <v>0.5262445713107462</v>
      </c>
      <c r="N44" s="393">
        <f>TotalRunBiomass!O53</f>
        <v>82.234134180445068</v>
      </c>
      <c r="P44" s="404">
        <v>14</v>
      </c>
      <c r="Q44" s="393">
        <f>TotalRunBiomass!R53</f>
        <v>2558</v>
      </c>
      <c r="R44" s="394">
        <f>TotalRunBiomass!S53*100</f>
        <v>0.76241002637736055</v>
      </c>
      <c r="S44" s="393">
        <f>TotalRunBiomass!T53</f>
        <v>6.648215430010584</v>
      </c>
      <c r="U44" s="404">
        <v>14</v>
      </c>
      <c r="V44" s="393">
        <f>TotalRunBiomass!W53</f>
        <v>15611.999999999993</v>
      </c>
      <c r="W44" s="394">
        <f>TotalRunBiomass!X53*100</f>
        <v>0.59864442239172466</v>
      </c>
      <c r="X44" s="393">
        <f>TotalRunBiomass!Z53</f>
        <v>463.95348043716098</v>
      </c>
    </row>
    <row r="45" spans="1:24" ht="11.1" customHeight="1">
      <c r="A45" s="404">
        <v>15</v>
      </c>
      <c r="B45" s="393">
        <f>TotalRunBiomass!C54</f>
        <v>1035</v>
      </c>
      <c r="C45" s="394">
        <f>TotalRunBiomass!D54*100</f>
        <v>0.29542392619825086</v>
      </c>
      <c r="D45" s="393">
        <f>TotalRunBiomass!E54</f>
        <v>193.72128536524102</v>
      </c>
      <c r="F45" s="404">
        <v>15</v>
      </c>
      <c r="G45" s="393">
        <f>TotalRunBiomass!H54</f>
        <v>0</v>
      </c>
      <c r="H45" s="394">
        <f>TotalRunBiomass!I54*100</f>
        <v>0</v>
      </c>
      <c r="I45" s="393">
        <f>TotalRunBiomass!J54</f>
        <v>0</v>
      </c>
      <c r="K45" s="404">
        <v>15</v>
      </c>
      <c r="L45" s="393">
        <f>TotalRunBiomass!M54</f>
        <v>2117</v>
      </c>
      <c r="M45" s="394">
        <f>TotalRunBiomass!N54*100</f>
        <v>0.1364099127543591</v>
      </c>
      <c r="N45" s="393">
        <f>TotalRunBiomass!O54</f>
        <v>21.316231426472676</v>
      </c>
      <c r="P45" s="404">
        <v>15</v>
      </c>
      <c r="Q45" s="393">
        <f>TotalRunBiomass!R54</f>
        <v>2520</v>
      </c>
      <c r="R45" s="394">
        <f>TotalRunBiomass!S54*100</f>
        <v>0.75108415421069141</v>
      </c>
      <c r="S45" s="393">
        <f>TotalRunBiomass!T54</f>
        <v>6.5494538247172294</v>
      </c>
      <c r="U45" s="404">
        <v>15</v>
      </c>
      <c r="V45" s="393">
        <f>TotalRunBiomass!W54</f>
        <v>5672</v>
      </c>
      <c r="W45" s="394">
        <f>TotalRunBiomass!X54*100</f>
        <v>0.21749366921636329</v>
      </c>
      <c r="X45" s="393">
        <f>TotalRunBiomass!Z54</f>
        <v>221.58697061643093</v>
      </c>
    </row>
    <row r="46" spans="1:24" ht="11.1" customHeight="1">
      <c r="A46" s="404">
        <v>16</v>
      </c>
      <c r="B46" s="393">
        <f>TotalRunBiomass!C55</f>
        <v>675</v>
      </c>
      <c r="C46" s="394">
        <f>TotalRunBiomass!D55*100</f>
        <v>0.19266777795538098</v>
      </c>
      <c r="D46" s="393">
        <f>TotalRunBiomass!E55</f>
        <v>126.33996871646153</v>
      </c>
      <c r="F46" s="404">
        <v>16</v>
      </c>
      <c r="G46" s="393">
        <f>TotalRunBiomass!H55</f>
        <v>677</v>
      </c>
      <c r="H46" s="394">
        <f>TotalRunBiomass!I55*100</f>
        <v>0.18292699402582596</v>
      </c>
      <c r="I46" s="393">
        <f>TotalRunBiomass!J55</f>
        <v>14.992696430356697</v>
      </c>
      <c r="K46" s="404">
        <v>16</v>
      </c>
      <c r="L46" s="393">
        <f>TotalRunBiomass!M55</f>
        <v>1352</v>
      </c>
      <c r="M46" s="394">
        <f>TotalRunBiomass!N55*100</f>
        <v>8.711676997822082E-2</v>
      </c>
      <c r="N46" s="393">
        <f>TotalRunBiomass!O55</f>
        <v>13.613389177416655</v>
      </c>
      <c r="P46" s="404">
        <v>16</v>
      </c>
      <c r="Q46" s="393">
        <f>TotalRunBiomass!R55</f>
        <v>0</v>
      </c>
      <c r="R46" s="394">
        <f>TotalRunBiomass!S55*100</f>
        <v>0</v>
      </c>
      <c r="S46" s="393">
        <f>TotalRunBiomass!T55</f>
        <v>0</v>
      </c>
      <c r="U46" s="404">
        <v>16</v>
      </c>
      <c r="V46" s="393">
        <f>TotalRunBiomass!W55</f>
        <v>2704</v>
      </c>
      <c r="W46" s="394">
        <f>TotalRunBiomass!X55*100</f>
        <v>0.10368527531048066</v>
      </c>
      <c r="X46" s="393">
        <f>TotalRunBiomass!Z55</f>
        <v>154.94605432423486</v>
      </c>
    </row>
    <row r="47" spans="1:24" ht="11.1" customHeight="1">
      <c r="A47" s="404">
        <v>17</v>
      </c>
      <c r="B47" s="393">
        <f>TotalRunBiomass!C56</f>
        <v>0</v>
      </c>
      <c r="C47" s="394">
        <f>TotalRunBiomass!D56*100</f>
        <v>0</v>
      </c>
      <c r="D47" s="393">
        <f>TotalRunBiomass!E56</f>
        <v>0</v>
      </c>
      <c r="F47" s="404">
        <v>17</v>
      </c>
      <c r="G47" s="393">
        <f>TotalRunBiomass!H56</f>
        <v>570</v>
      </c>
      <c r="H47" s="394">
        <f>TotalRunBiomass!I56*100</f>
        <v>0.154015342089691</v>
      </c>
      <c r="I47" s="393">
        <f>TotalRunBiomass!J56</f>
        <v>12.623097437671074</v>
      </c>
      <c r="K47" s="404">
        <v>17</v>
      </c>
      <c r="L47" s="393">
        <f>TotalRunBiomass!M56</f>
        <v>570</v>
      </c>
      <c r="M47" s="394">
        <f>TotalRunBiomass!N56*100</f>
        <v>3.6728224029279485E-2</v>
      </c>
      <c r="N47" s="393">
        <f>TotalRunBiomass!O56</f>
        <v>5.7393726561593885</v>
      </c>
      <c r="P47" s="404">
        <v>17</v>
      </c>
      <c r="Q47" s="393">
        <f>TotalRunBiomass!R56</f>
        <v>0</v>
      </c>
      <c r="R47" s="394">
        <f>TotalRunBiomass!S56*100</f>
        <v>0</v>
      </c>
      <c r="S47" s="393">
        <f>TotalRunBiomass!T56</f>
        <v>0</v>
      </c>
      <c r="U47" s="404">
        <v>17</v>
      </c>
      <c r="V47" s="393">
        <f>TotalRunBiomass!W56</f>
        <v>1140</v>
      </c>
      <c r="W47" s="394">
        <f>TotalRunBiomass!X56*100</f>
        <v>4.3713466661963005E-2</v>
      </c>
      <c r="X47" s="393">
        <f>TotalRunBiomass!Z56</f>
        <v>18.362470093830463</v>
      </c>
    </row>
    <row r="48" spans="1:24" ht="11.1" customHeight="1">
      <c r="A48" s="404">
        <v>18</v>
      </c>
      <c r="B48" s="393">
        <f>TotalRunBiomass!C57</f>
        <v>0</v>
      </c>
      <c r="C48" s="394">
        <f>TotalRunBiomass!D57*100</f>
        <v>0</v>
      </c>
      <c r="D48" s="393">
        <f>TotalRunBiomass!E57</f>
        <v>0</v>
      </c>
      <c r="F48" s="404">
        <v>18</v>
      </c>
      <c r="G48" s="393">
        <f>TotalRunBiomass!H57</f>
        <v>0</v>
      </c>
      <c r="H48" s="394">
        <f>TotalRunBiomass!I57*100</f>
        <v>0</v>
      </c>
      <c r="I48" s="393">
        <f>TotalRunBiomass!J57</f>
        <v>0</v>
      </c>
      <c r="K48" s="404">
        <v>18</v>
      </c>
      <c r="L48" s="393">
        <f>TotalRunBiomass!M57</f>
        <v>0</v>
      </c>
      <c r="M48" s="394">
        <f>TotalRunBiomass!N57*100</f>
        <v>0</v>
      </c>
      <c r="N48" s="393">
        <f>TotalRunBiomass!O57</f>
        <v>0</v>
      </c>
      <c r="P48" s="404">
        <v>18</v>
      </c>
      <c r="Q48" s="393">
        <f>TotalRunBiomass!R57</f>
        <v>0</v>
      </c>
      <c r="R48" s="394">
        <f>TotalRunBiomass!S57*100</f>
        <v>0</v>
      </c>
      <c r="S48" s="393">
        <f>TotalRunBiomass!T57</f>
        <v>0</v>
      </c>
      <c r="U48" s="404">
        <v>18</v>
      </c>
      <c r="V48" s="393">
        <f>TotalRunBiomass!W57</f>
        <v>0</v>
      </c>
      <c r="W48" s="394">
        <f>TotalRunBiomass!X57*100</f>
        <v>0</v>
      </c>
      <c r="X48" s="393">
        <f>TotalRunBiomass!Z57</f>
        <v>0</v>
      </c>
    </row>
    <row r="49" spans="1:24" ht="11.1" hidden="1" customHeight="1">
      <c r="A49" s="404">
        <v>19</v>
      </c>
      <c r="B49" s="393">
        <f>TotalRunBiomass!C58</f>
        <v>0</v>
      </c>
      <c r="C49" s="394">
        <f>TotalRunBiomass!D58*100</f>
        <v>0</v>
      </c>
      <c r="D49" s="393">
        <f>TotalRunBiomass!E58</f>
        <v>0</v>
      </c>
      <c r="F49" s="404">
        <v>19</v>
      </c>
      <c r="G49" s="393">
        <f>TotalRunBiomass!H58</f>
        <v>0</v>
      </c>
      <c r="H49" s="394">
        <f>TotalRunBiomass!I58*100</f>
        <v>0</v>
      </c>
      <c r="I49" s="393">
        <f>TotalRunBiomass!J58</f>
        <v>0</v>
      </c>
      <c r="K49" s="404">
        <v>19</v>
      </c>
      <c r="L49" s="393">
        <f>TotalRunBiomass!M58</f>
        <v>0</v>
      </c>
      <c r="M49" s="394">
        <f>TotalRunBiomass!N58*100</f>
        <v>0</v>
      </c>
      <c r="N49" s="393">
        <f>TotalRunBiomass!O58</f>
        <v>0</v>
      </c>
      <c r="P49" s="404">
        <v>19</v>
      </c>
      <c r="Q49" s="393">
        <f>TotalRunBiomass!R58</f>
        <v>0</v>
      </c>
      <c r="R49" s="394">
        <f>TotalRunBiomass!S58*100</f>
        <v>0</v>
      </c>
      <c r="S49" s="393">
        <f>TotalRunBiomass!T58</f>
        <v>0</v>
      </c>
      <c r="U49" s="404">
        <v>19</v>
      </c>
      <c r="V49" s="393">
        <f>TotalRunBiomass!W58</f>
        <v>0</v>
      </c>
      <c r="W49" s="394">
        <f>TotalRunBiomass!X58*100</f>
        <v>0</v>
      </c>
      <c r="X49" s="393">
        <f>TotalRunBiomass!Z58</f>
        <v>0</v>
      </c>
    </row>
    <row r="50" spans="1:24" ht="11.1" hidden="1" customHeight="1">
      <c r="A50" s="404">
        <v>20</v>
      </c>
      <c r="B50" s="393" t="e">
        <f>TotalRunBiomass!#REF!</f>
        <v>#REF!</v>
      </c>
      <c r="C50" s="394" t="e">
        <f>TotalRunBiomass!#REF!*100</f>
        <v>#REF!</v>
      </c>
      <c r="D50" s="393" t="e">
        <f>TotalRunBiomass!#REF!</f>
        <v>#REF!</v>
      </c>
      <c r="E50" s="353"/>
      <c r="F50" s="404">
        <v>20</v>
      </c>
      <c r="G50" s="393" t="e">
        <f>TotalRunBiomass!#REF!</f>
        <v>#REF!</v>
      </c>
      <c r="H50" s="394" t="e">
        <f>TotalRunBiomass!#REF!*100</f>
        <v>#REF!</v>
      </c>
      <c r="I50" s="393" t="e">
        <f>TotalRunBiomass!#REF!</f>
        <v>#REF!</v>
      </c>
      <c r="K50" s="404">
        <v>20</v>
      </c>
      <c r="L50" s="393" t="e">
        <f>TotalRunBiomass!#REF!</f>
        <v>#REF!</v>
      </c>
      <c r="M50" s="394" t="e">
        <f>TotalRunBiomass!#REF!*100</f>
        <v>#REF!</v>
      </c>
      <c r="N50" s="393" t="e">
        <f>TotalRunBiomass!#REF!</f>
        <v>#REF!</v>
      </c>
      <c r="P50" s="407">
        <v>20</v>
      </c>
      <c r="Q50" s="399" t="e">
        <f>TotalRunBiomass!#REF!</f>
        <v>#REF!</v>
      </c>
      <c r="R50" s="400" t="e">
        <f>TotalRunBiomass!#REF!*100</f>
        <v>#REF!</v>
      </c>
      <c r="S50" s="399" t="e">
        <f>TotalRunBiomass!#REF!</f>
        <v>#REF!</v>
      </c>
      <c r="U50" s="407">
        <v>20</v>
      </c>
      <c r="V50" s="399" t="e">
        <f>TotalRunBiomass!#REF!</f>
        <v>#REF!</v>
      </c>
      <c r="W50" s="400" t="e">
        <f>TotalRunBiomass!#REF!*100</f>
        <v>#REF!</v>
      </c>
      <c r="X50" s="399" t="e">
        <f>TotalRunBiomass!#REF!</f>
        <v>#REF!</v>
      </c>
    </row>
    <row r="51" spans="1:24" ht="11.1" customHeight="1">
      <c r="A51" s="405" t="s">
        <v>7</v>
      </c>
      <c r="B51" s="396">
        <f>TotalRunBiomass!C59</f>
        <v>350344</v>
      </c>
      <c r="C51" s="397">
        <f>TotalRunBiomass!D59*100</f>
        <v>100.00000000000003</v>
      </c>
      <c r="D51" s="396">
        <f>TotalRunBiomass!E59</f>
        <v>65574.000000000015</v>
      </c>
      <c r="E51" s="388"/>
      <c r="F51" s="405" t="s">
        <v>7</v>
      </c>
      <c r="G51" s="396">
        <f>TotalRunBiomass!H59</f>
        <v>370092.99999999994</v>
      </c>
      <c r="H51" s="397">
        <f>TotalRunBiomass!I59*100</f>
        <v>99.999999999999986</v>
      </c>
      <c r="I51" s="396">
        <f>TotalRunBiomass!J59</f>
        <v>8196</v>
      </c>
      <c r="J51" s="388"/>
      <c r="K51" s="405" t="s">
        <v>7</v>
      </c>
      <c r="L51" s="396">
        <f>TotalRunBiomass!M59</f>
        <v>1551939.9999999998</v>
      </c>
      <c r="M51" s="397">
        <f>TotalRunBiomass!N59*100</f>
        <v>99.999999999999972</v>
      </c>
      <c r="N51" s="396">
        <f>TotalRunBiomass!O59</f>
        <v>15626.599999999999</v>
      </c>
      <c r="O51" s="388"/>
      <c r="P51" s="405" t="s">
        <v>7</v>
      </c>
      <c r="Q51" s="396">
        <f>TotalRunBiomass!R59</f>
        <v>335514.99999999983</v>
      </c>
      <c r="R51" s="397">
        <f>TotalRunBiomass!S59*100</f>
        <v>100.00000000000003</v>
      </c>
      <c r="S51" s="396">
        <f>TotalRunBiomass!T59</f>
        <v>872.00000000000023</v>
      </c>
      <c r="U51" s="405" t="s">
        <v>7</v>
      </c>
      <c r="V51" s="396">
        <f>TotalRunBiomass!W59</f>
        <v>2607891.9999999995</v>
      </c>
      <c r="W51" s="397">
        <f>TotalRunBiomass!X59*100</f>
        <v>99.999999999999986</v>
      </c>
      <c r="X51" s="396">
        <f>TotalRunBiomass!Z59</f>
        <v>90268.599999999991</v>
      </c>
    </row>
    <row r="52" spans="1:24" ht="11.1" customHeight="1">
      <c r="E52" s="353"/>
    </row>
    <row r="53" spans="1:24" ht="11.1" customHeight="1">
      <c r="E53" s="353"/>
    </row>
  </sheetData>
  <mergeCells count="30">
    <mergeCell ref="U3:V3"/>
    <mergeCell ref="W3:X3"/>
    <mergeCell ref="U4:V4"/>
    <mergeCell ref="W4:X4"/>
    <mergeCell ref="U5:V5"/>
    <mergeCell ref="W5:X5"/>
    <mergeCell ref="P3:Q3"/>
    <mergeCell ref="R3:S3"/>
    <mergeCell ref="P4:Q4"/>
    <mergeCell ref="R4:S4"/>
    <mergeCell ref="P5:Q5"/>
    <mergeCell ref="R5:S5"/>
    <mergeCell ref="K3:L3"/>
    <mergeCell ref="M3:N3"/>
    <mergeCell ref="K4:L4"/>
    <mergeCell ref="M4:N4"/>
    <mergeCell ref="K5:L5"/>
    <mergeCell ref="M5:N5"/>
    <mergeCell ref="A5:B5"/>
    <mergeCell ref="C5:D5"/>
    <mergeCell ref="F3:G3"/>
    <mergeCell ref="A3:B3"/>
    <mergeCell ref="C3:D3"/>
    <mergeCell ref="A4:B4"/>
    <mergeCell ref="C4:D4"/>
    <mergeCell ref="H3:I3"/>
    <mergeCell ref="F4:G4"/>
    <mergeCell ref="H4:I4"/>
    <mergeCell ref="F5:G5"/>
    <mergeCell ref="H5:I5"/>
  </mergeCells>
  <phoneticPr fontId="2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56"/>
  <sheetViews>
    <sheetView topLeftCell="I1" zoomScaleNormal="100" workbookViewId="0">
      <selection activeCell="AS14" sqref="AS14"/>
    </sheetView>
  </sheetViews>
  <sheetFormatPr defaultColWidth="7.77734375" defaultRowHeight="11.1" customHeight="1"/>
  <cols>
    <col min="1" max="1" width="4.88671875" style="1" customWidth="1"/>
    <col min="2" max="2" width="5.33203125" style="1" customWidth="1"/>
    <col min="3" max="4" width="7.77734375" style="1"/>
    <col min="5" max="5" width="2.44140625" style="32" customWidth="1"/>
    <col min="6" max="6" width="4.5546875" style="1" customWidth="1"/>
    <col min="7" max="7" width="5.33203125" style="1" customWidth="1"/>
    <col min="8" max="9" width="7.77734375" style="1"/>
    <col min="10" max="10" width="1.77734375" style="32" customWidth="1"/>
    <col min="11" max="12" width="5.21875" style="1" customWidth="1"/>
    <col min="13" max="14" width="7.77734375" style="1"/>
    <col min="15" max="15" width="1.6640625" style="32" customWidth="1"/>
    <col min="16" max="16" width="4.6640625" style="1" customWidth="1"/>
    <col min="17" max="17" width="5.44140625" style="1" customWidth="1"/>
    <col min="18" max="19" width="7.77734375" style="1"/>
    <col min="20" max="20" width="1.5546875" style="32" customWidth="1"/>
    <col min="21" max="22" width="5.88671875" style="1" customWidth="1"/>
    <col min="23" max="24" width="7.77734375" style="1"/>
    <col min="25" max="25" width="2.109375" style="32" customWidth="1"/>
    <col min="26" max="26" width="4.21875" style="1" customWidth="1"/>
    <col min="27" max="27" width="5.5546875" style="1" customWidth="1"/>
    <col min="28" max="29" width="7.77734375" style="1"/>
    <col min="30" max="30" width="1.21875" style="1" customWidth="1"/>
    <col min="31" max="31" width="4.77734375" style="1" customWidth="1"/>
    <col min="32" max="32" width="5.88671875" style="1" customWidth="1"/>
    <col min="33" max="34" width="7.77734375" style="1"/>
    <col min="35" max="35" width="1.6640625" style="1" customWidth="1"/>
    <col min="36" max="36" width="4.88671875" style="1" customWidth="1"/>
    <col min="37" max="37" width="5.88671875" style="1" customWidth="1"/>
    <col min="38" max="39" width="7.77734375" style="1"/>
    <col min="40" max="40" width="2" style="1" customWidth="1"/>
    <col min="41" max="41" width="4.88671875" style="1" customWidth="1"/>
    <col min="42" max="42" width="7.109375" style="1" customWidth="1"/>
    <col min="43" max="16384" width="7.77734375" style="1"/>
  </cols>
  <sheetData>
    <row r="1" spans="1:44" ht="11.1" customHeight="1">
      <c r="U1" s="282"/>
      <c r="V1" s="282"/>
      <c r="W1" s="282"/>
      <c r="X1" s="282"/>
      <c r="Z1" s="282"/>
      <c r="AA1" s="282"/>
      <c r="AB1" s="282"/>
      <c r="AC1" s="282"/>
    </row>
    <row r="2" spans="1:44" ht="11.1" customHeight="1">
      <c r="A2" s="455" t="s">
        <v>60</v>
      </c>
      <c r="B2" s="455"/>
      <c r="C2" s="446">
        <f>'PurseSeine Biomass'!D6</f>
        <v>1</v>
      </c>
      <c r="D2" s="447"/>
      <c r="F2" s="455" t="s">
        <v>60</v>
      </c>
      <c r="G2" s="455"/>
      <c r="H2" s="446">
        <f>'PurseSeine Biomass'!I6</f>
        <v>2</v>
      </c>
      <c r="I2" s="447"/>
      <c r="J2" s="373"/>
      <c r="K2" s="445" t="s">
        <v>60</v>
      </c>
      <c r="L2" s="445"/>
      <c r="M2" s="446">
        <f>'PurseSeine Biomass'!N6</f>
        <v>3</v>
      </c>
      <c r="N2" s="447"/>
      <c r="P2" s="458" t="s">
        <v>60</v>
      </c>
      <c r="Q2" s="458"/>
      <c r="R2" s="447">
        <f>'PurseSeine Biomass'!S6</f>
        <v>4</v>
      </c>
      <c r="S2" s="447"/>
      <c r="U2" s="448" t="s">
        <v>60</v>
      </c>
      <c r="V2" s="448"/>
      <c r="W2" s="457">
        <f>'PurseSeine Biomass'!X6</f>
        <v>5</v>
      </c>
      <c r="X2" s="457"/>
      <c r="Z2" s="448" t="s">
        <v>60</v>
      </c>
      <c r="AA2" s="448"/>
      <c r="AB2" s="456">
        <f>'PurseSeine Biomass'!AC6</f>
        <v>6</v>
      </c>
      <c r="AC2" s="457"/>
      <c r="AE2" s="445" t="s">
        <v>60</v>
      </c>
      <c r="AF2" s="445"/>
      <c r="AG2" s="446" t="e">
        <f>'PurseSeine Biomass'!#REF!</f>
        <v>#REF!</v>
      </c>
      <c r="AH2" s="447"/>
      <c r="AJ2" s="445" t="s">
        <v>60</v>
      </c>
      <c r="AK2" s="445"/>
      <c r="AL2" s="446" t="e">
        <f>'PurseSeine Biomass'!#REF!</f>
        <v>#REF!</v>
      </c>
      <c r="AM2" s="447"/>
      <c r="AO2" s="445" t="s">
        <v>60</v>
      </c>
      <c r="AP2" s="445"/>
      <c r="AQ2" s="446" t="s">
        <v>100</v>
      </c>
      <c r="AR2" s="447"/>
    </row>
    <row r="3" spans="1:44" ht="11.1" customHeight="1">
      <c r="A3" s="452" t="s">
        <v>45</v>
      </c>
      <c r="B3" s="452"/>
      <c r="C3" s="454" t="str">
        <f>'PurseSeine Biomass'!D8</f>
        <v>4/28-5/1</v>
      </c>
      <c r="D3" s="454"/>
      <c r="F3" s="452" t="s">
        <v>45</v>
      </c>
      <c r="G3" s="452"/>
      <c r="H3" s="449">
        <f>'PurseSeine Biomass'!I8</f>
        <v>42857</v>
      </c>
      <c r="I3" s="449"/>
      <c r="K3" s="448" t="s">
        <v>45</v>
      </c>
      <c r="L3" s="448"/>
      <c r="M3" s="449">
        <f>'PurseSeine Biomass'!N8</f>
        <v>42858</v>
      </c>
      <c r="N3" s="449"/>
      <c r="P3" s="452" t="s">
        <v>45</v>
      </c>
      <c r="Q3" s="452"/>
      <c r="R3" s="451">
        <f>'PurseSeine Biomass'!S8</f>
        <v>42859</v>
      </c>
      <c r="S3" s="451"/>
      <c r="U3" s="448" t="s">
        <v>45</v>
      </c>
      <c r="V3" s="448"/>
      <c r="W3" s="454" t="str">
        <f>'PurseSeine Biomass'!X8</f>
        <v>5/5-5/6</v>
      </c>
      <c r="X3" s="454"/>
      <c r="Z3" s="448" t="s">
        <v>45</v>
      </c>
      <c r="AA3" s="448"/>
      <c r="AB3" s="449" t="str">
        <f>'PurseSeine Biomass'!AC8</f>
        <v>7 - 9 May</v>
      </c>
      <c r="AC3" s="449"/>
      <c r="AE3" s="448" t="s">
        <v>45</v>
      </c>
      <c r="AF3" s="448"/>
      <c r="AG3" s="451" t="e">
        <f>'PurseSeine Biomass'!#REF!</f>
        <v>#REF!</v>
      </c>
      <c r="AH3" s="451"/>
      <c r="AJ3" s="448" t="s">
        <v>45</v>
      </c>
      <c r="AK3" s="448"/>
      <c r="AL3" s="449" t="e">
        <f>'PurseSeine Biomass'!#REF!</f>
        <v>#REF!</v>
      </c>
      <c r="AM3" s="449"/>
      <c r="AO3" s="448" t="s">
        <v>45</v>
      </c>
      <c r="AP3" s="448"/>
      <c r="AQ3" s="449" t="s">
        <v>104</v>
      </c>
      <c r="AR3" s="449"/>
    </row>
    <row r="4" spans="1:44" ht="11.1" customHeight="1">
      <c r="A4" s="452" t="s">
        <v>46</v>
      </c>
      <c r="B4" s="452"/>
      <c r="C4" s="450" t="str">
        <f>'PurseSeine Biomass'!D9</f>
        <v>NUN/TOG</v>
      </c>
      <c r="D4" s="450"/>
      <c r="F4" s="452" t="s">
        <v>46</v>
      </c>
      <c r="G4" s="452"/>
      <c r="H4" s="450" t="str">
        <f>'PurseSeine Biomass'!I9</f>
        <v>NUN/TOG</v>
      </c>
      <c r="I4" s="450"/>
      <c r="K4" s="448" t="s">
        <v>46</v>
      </c>
      <c r="L4" s="448"/>
      <c r="M4" s="450" t="str">
        <f>'PurseSeine Biomass'!N9</f>
        <v>NUN/TOG</v>
      </c>
      <c r="N4" s="450"/>
      <c r="P4" s="452" t="s">
        <v>46</v>
      </c>
      <c r="Q4" s="452"/>
      <c r="R4" s="451" t="str">
        <f>'PurseSeine Biomass'!S9</f>
        <v>NUN/TOG/HAG/PYP</v>
      </c>
      <c r="S4" s="451"/>
      <c r="U4" s="448" t="s">
        <v>46</v>
      </c>
      <c r="V4" s="448"/>
      <c r="W4" s="451" t="str">
        <f>'PurseSeine Biomass'!X9</f>
        <v>NUN/TOG/HAG/PYP</v>
      </c>
      <c r="X4" s="451"/>
      <c r="Z4" s="448" t="s">
        <v>46</v>
      </c>
      <c r="AA4" s="448"/>
      <c r="AB4" s="449" t="str">
        <f>'PurseSeine Biomass'!AC9</f>
        <v>HAG,PYR</v>
      </c>
      <c r="AC4" s="449"/>
      <c r="AE4" s="448" t="s">
        <v>46</v>
      </c>
      <c r="AF4" s="448"/>
      <c r="AG4" s="450" t="e">
        <f>'PurseSeine Biomass'!#REF!</f>
        <v>#REF!</v>
      </c>
      <c r="AH4" s="450"/>
      <c r="AJ4" s="448" t="s">
        <v>46</v>
      </c>
      <c r="AK4" s="448"/>
      <c r="AL4" s="450" t="e">
        <f>'PurseSeine Biomass'!#REF!</f>
        <v>#REF!</v>
      </c>
      <c r="AM4" s="450"/>
      <c r="AO4" s="448" t="s">
        <v>46</v>
      </c>
      <c r="AP4" s="448"/>
      <c r="AQ4" s="450" t="s">
        <v>100</v>
      </c>
      <c r="AR4" s="450"/>
    </row>
    <row r="5" spans="1:44" ht="11.1" customHeight="1">
      <c r="A5" s="453" t="s">
        <v>47</v>
      </c>
      <c r="B5" s="453"/>
      <c r="C5" s="444">
        <f>'PurseSeine Biomass'!D10</f>
        <v>7714.3</v>
      </c>
      <c r="D5" s="444"/>
      <c r="F5" s="453" t="s">
        <v>47</v>
      </c>
      <c r="G5" s="453"/>
      <c r="H5" s="444">
        <f>'PurseSeine Biomass'!I10</f>
        <v>1940.8</v>
      </c>
      <c r="I5" s="444"/>
      <c r="K5" s="443" t="s">
        <v>47</v>
      </c>
      <c r="L5" s="443"/>
      <c r="M5" s="444">
        <f>'PurseSeine Biomass'!N10</f>
        <v>1282</v>
      </c>
      <c r="N5" s="444"/>
      <c r="P5" s="453" t="s">
        <v>47</v>
      </c>
      <c r="Q5" s="453"/>
      <c r="R5" s="444">
        <f>'PurseSeine Biomass'!S10</f>
        <v>2198.9</v>
      </c>
      <c r="S5" s="444"/>
      <c r="U5" s="443" t="s">
        <v>47</v>
      </c>
      <c r="V5" s="443"/>
      <c r="W5" s="444">
        <f>'PurseSeine Biomass'!X10</f>
        <v>2169.5</v>
      </c>
      <c r="X5" s="444"/>
      <c r="Z5" s="443" t="s">
        <v>47</v>
      </c>
      <c r="AA5" s="443"/>
      <c r="AB5" s="444">
        <f>'PurseSeine Biomass'!AC10</f>
        <v>481.4</v>
      </c>
      <c r="AC5" s="444"/>
      <c r="AE5" s="443" t="s">
        <v>47</v>
      </c>
      <c r="AF5" s="443"/>
      <c r="AG5" s="444" t="e">
        <f>'PurseSeine Biomass'!#REF!</f>
        <v>#REF!</v>
      </c>
      <c r="AH5" s="444"/>
      <c r="AJ5" s="443" t="s">
        <v>47</v>
      </c>
      <c r="AK5" s="443"/>
      <c r="AL5" s="444" t="e">
        <f>'PurseSeine Biomass'!#REF!</f>
        <v>#REF!</v>
      </c>
      <c r="AM5" s="444"/>
      <c r="AO5" s="443" t="s">
        <v>47</v>
      </c>
      <c r="AP5" s="443"/>
      <c r="AQ5" s="444">
        <f>'PurseSeine Biomass'!AI10</f>
        <v>15786.9</v>
      </c>
      <c r="AR5" s="444"/>
    </row>
    <row r="6" spans="1:44" ht="11.1" customHeight="1">
      <c r="A6" s="352" t="s">
        <v>3</v>
      </c>
      <c r="B6" s="29" t="s">
        <v>9</v>
      </c>
      <c r="C6" s="29" t="s">
        <v>2</v>
      </c>
      <c r="D6" s="29" t="s">
        <v>10</v>
      </c>
      <c r="F6" s="352" t="s">
        <v>3</v>
      </c>
      <c r="G6" s="29" t="s">
        <v>9</v>
      </c>
      <c r="H6" s="29" t="s">
        <v>2</v>
      </c>
      <c r="I6" s="29" t="s">
        <v>10</v>
      </c>
      <c r="K6" s="352" t="s">
        <v>3</v>
      </c>
      <c r="L6" s="29" t="s">
        <v>9</v>
      </c>
      <c r="M6" s="29" t="s">
        <v>2</v>
      </c>
      <c r="N6" s="29" t="s">
        <v>10</v>
      </c>
      <c r="P6" s="352" t="s">
        <v>3</v>
      </c>
      <c r="Q6" s="29" t="s">
        <v>9</v>
      </c>
      <c r="R6" s="29" t="s">
        <v>2</v>
      </c>
      <c r="S6" s="29" t="s">
        <v>10</v>
      </c>
      <c r="U6" s="352" t="s">
        <v>3</v>
      </c>
      <c r="V6" s="29" t="s">
        <v>9</v>
      </c>
      <c r="W6" s="29" t="s">
        <v>2</v>
      </c>
      <c r="X6" s="29" t="s">
        <v>10</v>
      </c>
      <c r="Z6" s="352" t="s">
        <v>3</v>
      </c>
      <c r="AA6" s="29" t="s">
        <v>9</v>
      </c>
      <c r="AB6" s="29" t="s">
        <v>2</v>
      </c>
      <c r="AC6" s="29" t="s">
        <v>10</v>
      </c>
      <c r="AE6" s="352" t="s">
        <v>3</v>
      </c>
      <c r="AF6" s="29" t="s">
        <v>9</v>
      </c>
      <c r="AG6" s="29" t="s">
        <v>2</v>
      </c>
      <c r="AH6" s="29" t="s">
        <v>10</v>
      </c>
      <c r="AJ6" s="352" t="s">
        <v>3</v>
      </c>
      <c r="AK6" s="29" t="s">
        <v>9</v>
      </c>
      <c r="AL6" s="29" t="s">
        <v>2</v>
      </c>
      <c r="AM6" s="29" t="s">
        <v>10</v>
      </c>
      <c r="AO6" s="384" t="s">
        <v>3</v>
      </c>
      <c r="AP6" s="29" t="s">
        <v>9</v>
      </c>
      <c r="AQ6" s="29" t="s">
        <v>2</v>
      </c>
      <c r="AR6" s="29" t="s">
        <v>10</v>
      </c>
    </row>
    <row r="7" spans="1:44" ht="11.1" customHeight="1">
      <c r="A7" s="318"/>
      <c r="B7" s="47"/>
      <c r="C7" s="46" t="s">
        <v>5</v>
      </c>
      <c r="D7" s="46" t="s">
        <v>30</v>
      </c>
      <c r="F7" s="318"/>
      <c r="G7" s="47"/>
      <c r="H7" s="46" t="s">
        <v>5</v>
      </c>
      <c r="I7" s="46" t="s">
        <v>30</v>
      </c>
      <c r="K7" s="318"/>
      <c r="L7" s="47"/>
      <c r="M7" s="46" t="s">
        <v>5</v>
      </c>
      <c r="N7" s="46" t="s">
        <v>30</v>
      </c>
      <c r="P7" s="318"/>
      <c r="Q7" s="47"/>
      <c r="R7" s="46" t="s">
        <v>5</v>
      </c>
      <c r="S7" s="46" t="s">
        <v>30</v>
      </c>
      <c r="U7" s="318"/>
      <c r="V7" s="47"/>
      <c r="W7" s="46" t="s">
        <v>5</v>
      </c>
      <c r="X7" s="46" t="s">
        <v>30</v>
      </c>
      <c r="Z7" s="318"/>
      <c r="AA7" s="47"/>
      <c r="AB7" s="46" t="s">
        <v>5</v>
      </c>
      <c r="AC7" s="46" t="s">
        <v>30</v>
      </c>
      <c r="AE7" s="318"/>
      <c r="AF7" s="47"/>
      <c r="AG7" s="46" t="s">
        <v>5</v>
      </c>
      <c r="AH7" s="46" t="s">
        <v>30</v>
      </c>
      <c r="AJ7" s="318"/>
      <c r="AK7" s="47"/>
      <c r="AL7" s="46" t="s">
        <v>5</v>
      </c>
      <c r="AM7" s="46" t="s">
        <v>30</v>
      </c>
      <c r="AO7" s="383"/>
      <c r="AP7" s="47"/>
      <c r="AQ7" s="46" t="s">
        <v>5</v>
      </c>
      <c r="AR7" s="46" t="s">
        <v>30</v>
      </c>
    </row>
    <row r="8" spans="1:44" ht="11.1" customHeight="1">
      <c r="A8" s="352">
        <v>1</v>
      </c>
      <c r="B8" s="1">
        <f>'PurseSeine Biomass'!C14</f>
        <v>0</v>
      </c>
      <c r="C8" s="314">
        <f>'PurseSeine Biomass'!D14*100</f>
        <v>0</v>
      </c>
      <c r="D8" s="315">
        <f>'PurseSeine Biomass'!E14</f>
        <v>0</v>
      </c>
      <c r="F8" s="352">
        <v>1</v>
      </c>
      <c r="G8" s="1">
        <f>'PurseSeine Biomass'!H14</f>
        <v>0</v>
      </c>
      <c r="H8" s="314">
        <f>'PurseSeine Biomass'!I14*100</f>
        <v>0</v>
      </c>
      <c r="I8" s="315">
        <f>'PurseSeine Biomass'!J14</f>
        <v>0</v>
      </c>
      <c r="K8" s="352">
        <v>1</v>
      </c>
      <c r="L8" s="1">
        <f>'PurseSeine Biomass'!M14</f>
        <v>0</v>
      </c>
      <c r="M8" s="314">
        <f>'PurseSeine Biomass'!N14*100</f>
        <v>0</v>
      </c>
      <c r="N8" s="315">
        <f>'PurseSeine Biomass'!O14</f>
        <v>0</v>
      </c>
      <c r="P8" s="352">
        <v>1</v>
      </c>
      <c r="Q8" s="1">
        <f>'PurseSeine Biomass'!R14</f>
        <v>0</v>
      </c>
      <c r="R8" s="314">
        <f>'PurseSeine Biomass'!S14*100</f>
        <v>0</v>
      </c>
      <c r="S8" s="315">
        <f>'PurseSeine Biomass'!T14</f>
        <v>0</v>
      </c>
      <c r="U8" s="352">
        <v>1</v>
      </c>
      <c r="V8" s="1">
        <f>'PurseSeine Biomass'!W14</f>
        <v>0</v>
      </c>
      <c r="W8" s="314">
        <f>'PurseSeine Biomass'!X14*100</f>
        <v>0</v>
      </c>
      <c r="X8" s="315">
        <f>'PurseSeine Biomass'!Y14</f>
        <v>0</v>
      </c>
      <c r="Z8" s="352">
        <v>1</v>
      </c>
      <c r="AA8" s="1">
        <f>'PurseSeine Biomass'!AB14</f>
        <v>0</v>
      </c>
      <c r="AB8" s="314">
        <f>'PurseSeine Biomass'!AC14*100</f>
        <v>0</v>
      </c>
      <c r="AC8" s="315">
        <f>'PurseSeine Biomass'!AD14</f>
        <v>0</v>
      </c>
      <c r="AE8" s="352">
        <v>1</v>
      </c>
      <c r="AF8" s="1" t="e">
        <f>'PurseSeine Biomass'!#REF!</f>
        <v>#REF!</v>
      </c>
      <c r="AG8" s="314" t="e">
        <f>'PurseSeine Biomass'!#REF!*100</f>
        <v>#REF!</v>
      </c>
      <c r="AH8" s="315" t="e">
        <f>'PurseSeine Biomass'!#REF!</f>
        <v>#REF!</v>
      </c>
      <c r="AJ8" s="352">
        <v>1</v>
      </c>
      <c r="AK8" s="1" t="e">
        <f>'PurseSeine Biomass'!#REF!</f>
        <v>#REF!</v>
      </c>
      <c r="AL8" s="314" t="e">
        <f>'PurseSeine Biomass'!#REF!*100</f>
        <v>#REF!</v>
      </c>
      <c r="AM8" s="315" t="e">
        <f>'PurseSeine Biomass'!#REF!</f>
        <v>#REF!</v>
      </c>
      <c r="AO8" s="384">
        <v>1</v>
      </c>
      <c r="AP8" s="1">
        <f>'PurseSeine Biomass'!AH14</f>
        <v>0</v>
      </c>
      <c r="AQ8" s="314">
        <f>'PurseSeine Biomass'!AI14*100</f>
        <v>0</v>
      </c>
      <c r="AR8" s="315">
        <f>'PurseSeine Biomass'!AK14</f>
        <v>0</v>
      </c>
    </row>
    <row r="9" spans="1:44" ht="11.1" customHeight="1">
      <c r="A9" s="352">
        <v>2</v>
      </c>
      <c r="B9" s="1">
        <f>'PurseSeine Biomass'!C15</f>
        <v>0</v>
      </c>
      <c r="C9" s="314">
        <f>'PurseSeine Biomass'!D15*100</f>
        <v>0</v>
      </c>
      <c r="D9" s="315">
        <f>'PurseSeine Biomass'!E15</f>
        <v>0</v>
      </c>
      <c r="F9" s="352">
        <v>2</v>
      </c>
      <c r="G9" s="1">
        <f>'PurseSeine Biomass'!H15</f>
        <v>0</v>
      </c>
      <c r="H9" s="314">
        <f>'PurseSeine Biomass'!I15*100</f>
        <v>0</v>
      </c>
      <c r="I9" s="315">
        <f>'PurseSeine Biomass'!J15</f>
        <v>0</v>
      </c>
      <c r="K9" s="352">
        <v>2</v>
      </c>
      <c r="L9" s="1">
        <f>'PurseSeine Biomass'!M15</f>
        <v>0</v>
      </c>
      <c r="M9" s="314">
        <f>'PurseSeine Biomass'!N15*100</f>
        <v>0</v>
      </c>
      <c r="N9" s="315">
        <f>'PurseSeine Biomass'!O15</f>
        <v>0</v>
      </c>
      <c r="P9" s="352">
        <v>2</v>
      </c>
      <c r="Q9" s="1">
        <f>'PurseSeine Biomass'!R15</f>
        <v>0</v>
      </c>
      <c r="R9" s="314">
        <f>'PurseSeine Biomass'!S15*100</f>
        <v>0</v>
      </c>
      <c r="S9" s="315">
        <f>'PurseSeine Biomass'!T15</f>
        <v>0</v>
      </c>
      <c r="U9" s="352">
        <v>2</v>
      </c>
      <c r="V9" s="1">
        <f>'PurseSeine Biomass'!W15</f>
        <v>0</v>
      </c>
      <c r="W9" s="314">
        <f>'PurseSeine Biomass'!X15*100</f>
        <v>0</v>
      </c>
      <c r="X9" s="315">
        <f>'PurseSeine Biomass'!Y15</f>
        <v>0</v>
      </c>
      <c r="Z9" s="352">
        <v>2</v>
      </c>
      <c r="AA9" s="1">
        <f>'PurseSeine Biomass'!AB15</f>
        <v>0</v>
      </c>
      <c r="AB9" s="314">
        <f>'PurseSeine Biomass'!AC15*100</f>
        <v>0</v>
      </c>
      <c r="AC9" s="315">
        <f>'PurseSeine Biomass'!AD15</f>
        <v>0</v>
      </c>
      <c r="AE9" s="352">
        <v>2</v>
      </c>
      <c r="AF9" s="1" t="e">
        <f>'PurseSeine Biomass'!#REF!</f>
        <v>#REF!</v>
      </c>
      <c r="AG9" s="314" t="e">
        <f>'PurseSeine Biomass'!#REF!*100</f>
        <v>#REF!</v>
      </c>
      <c r="AH9" s="315" t="e">
        <f>'PurseSeine Biomass'!#REF!</f>
        <v>#REF!</v>
      </c>
      <c r="AJ9" s="352">
        <v>2</v>
      </c>
      <c r="AK9" s="1" t="e">
        <f>'PurseSeine Biomass'!#REF!</f>
        <v>#REF!</v>
      </c>
      <c r="AL9" s="314" t="e">
        <f>'PurseSeine Biomass'!#REF!*100</f>
        <v>#REF!</v>
      </c>
      <c r="AM9" s="315" t="e">
        <f>'PurseSeine Biomass'!#REF!</f>
        <v>#REF!</v>
      </c>
      <c r="AO9" s="384">
        <v>2</v>
      </c>
      <c r="AP9" s="1">
        <f>'PurseSeine Biomass'!AH15</f>
        <v>0</v>
      </c>
      <c r="AQ9" s="314">
        <f>'PurseSeine Biomass'!AI15*100</f>
        <v>0</v>
      </c>
      <c r="AR9" s="315">
        <f>'PurseSeine Biomass'!AK15</f>
        <v>0</v>
      </c>
    </row>
    <row r="10" spans="1:44" ht="11.1" customHeight="1">
      <c r="A10" s="352">
        <v>3</v>
      </c>
      <c r="B10" s="1">
        <f>'PurseSeine Biomass'!C16</f>
        <v>0</v>
      </c>
      <c r="C10" s="314">
        <f>'PurseSeine Biomass'!D16*100</f>
        <v>0</v>
      </c>
      <c r="D10" s="315">
        <f>'PurseSeine Biomass'!E16</f>
        <v>0</v>
      </c>
      <c r="F10" s="352">
        <v>3</v>
      </c>
      <c r="G10" s="1">
        <f>'PurseSeine Biomass'!H16</f>
        <v>1</v>
      </c>
      <c r="H10" s="314">
        <f>'PurseSeine Biomass'!I16*100</f>
        <v>0.22935779816513763</v>
      </c>
      <c r="I10" s="315">
        <f>'PurseSeine Biomass'!J16</f>
        <v>10.621491801242126</v>
      </c>
      <c r="K10" s="352">
        <v>3</v>
      </c>
      <c r="L10" s="1">
        <f>'PurseSeine Biomass'!M16</f>
        <v>1</v>
      </c>
      <c r="M10" s="314">
        <f>'PurseSeine Biomass'!N16*100</f>
        <v>0.25575447570332482</v>
      </c>
      <c r="N10" s="315">
        <f>'PurseSeine Biomass'!O16</f>
        <v>7.8666601545611217</v>
      </c>
      <c r="P10" s="352">
        <v>3</v>
      </c>
      <c r="Q10" s="1">
        <f>'PurseSeine Biomass'!R16</f>
        <v>0</v>
      </c>
      <c r="R10" s="314">
        <f>'PurseSeine Biomass'!S16*100</f>
        <v>0</v>
      </c>
      <c r="S10" s="315">
        <f>'PurseSeine Biomass'!T16</f>
        <v>0</v>
      </c>
      <c r="U10" s="352">
        <v>3</v>
      </c>
      <c r="V10" s="1">
        <f>'PurseSeine Biomass'!W16</f>
        <v>1</v>
      </c>
      <c r="W10" s="314">
        <f>'PurseSeine Biomass'!X16*100</f>
        <v>0.10559662090813093</v>
      </c>
      <c r="X10" s="315">
        <f>'PurseSeine Biomass'!Y16</f>
        <v>5.6177856303715004</v>
      </c>
      <c r="Z10" s="352">
        <v>3</v>
      </c>
      <c r="AA10" s="1">
        <f>'PurseSeine Biomass'!AB16</f>
        <v>7</v>
      </c>
      <c r="AB10" s="314">
        <f>'PurseSeine Biomass'!AC16*100</f>
        <v>0.63926940639269414</v>
      </c>
      <c r="AC10" s="315">
        <f>'PurseSeine Biomass'!AD16</f>
        <v>8.2602548701811784</v>
      </c>
      <c r="AE10" s="352">
        <v>3</v>
      </c>
      <c r="AF10" s="1" t="e">
        <f>'PurseSeine Biomass'!#REF!</f>
        <v>#REF!</v>
      </c>
      <c r="AG10" s="314" t="e">
        <f>'PurseSeine Biomass'!#REF!*100</f>
        <v>#REF!</v>
      </c>
      <c r="AH10" s="315" t="e">
        <f>'PurseSeine Biomass'!#REF!</f>
        <v>#REF!</v>
      </c>
      <c r="AJ10" s="352">
        <v>3</v>
      </c>
      <c r="AK10" s="1" t="e">
        <f>'PurseSeine Biomass'!#REF!</f>
        <v>#REF!</v>
      </c>
      <c r="AL10" s="314" t="e">
        <f>'PurseSeine Biomass'!#REF!*100</f>
        <v>#REF!</v>
      </c>
      <c r="AM10" s="315" t="e">
        <f>'PurseSeine Biomass'!#REF!</f>
        <v>#REF!</v>
      </c>
      <c r="AO10" s="384">
        <v>3</v>
      </c>
      <c r="AP10" s="1">
        <f>'PurseSeine Biomass'!AH16</f>
        <v>10</v>
      </c>
      <c r="AQ10" s="314">
        <f>'PurseSeine Biomass'!AI16*100</f>
        <v>8.5453814930285699E-2</v>
      </c>
      <c r="AR10" s="315">
        <f>'PurseSeine Biomass'!AK16</f>
        <v>32.366192456355925</v>
      </c>
    </row>
    <row r="11" spans="1:44" ht="11.1" customHeight="1">
      <c r="A11" s="352">
        <v>4</v>
      </c>
      <c r="B11" s="1">
        <f>'PurseSeine Biomass'!C17</f>
        <v>16</v>
      </c>
      <c r="C11" s="314">
        <f>'PurseSeine Biomass'!D17*100</f>
        <v>1.834862385321101</v>
      </c>
      <c r="D11" s="315">
        <f>'PurseSeine Biomass'!E17</f>
        <v>335.76884361034024</v>
      </c>
      <c r="F11" s="352">
        <v>4</v>
      </c>
      <c r="G11" s="1">
        <f>'PurseSeine Biomass'!H17</f>
        <v>13</v>
      </c>
      <c r="H11" s="314">
        <f>'PurseSeine Biomass'!I17*100</f>
        <v>2.9816513761467891</v>
      </c>
      <c r="I11" s="315">
        <f>'PurseSeine Biomass'!J17</f>
        <v>138.07939341614767</v>
      </c>
      <c r="K11" s="352">
        <v>4</v>
      </c>
      <c r="L11" s="1">
        <f>'PurseSeine Biomass'!M17</f>
        <v>5</v>
      </c>
      <c r="M11" s="314">
        <f>'PurseSeine Biomass'!N17*100</f>
        <v>1.2787723785166241</v>
      </c>
      <c r="N11" s="315">
        <f>'PurseSeine Biomass'!O17</f>
        <v>39.333300772805615</v>
      </c>
      <c r="P11" s="352">
        <v>4</v>
      </c>
      <c r="Q11" s="1">
        <f>'PurseSeine Biomass'!R17</f>
        <v>8</v>
      </c>
      <c r="R11" s="314">
        <f>'PurseSeine Biomass'!S17*100</f>
        <v>1.6460905349794239</v>
      </c>
      <c r="S11" s="315">
        <f>'PurseSeine Biomass'!T17</f>
        <v>86.538864223059491</v>
      </c>
      <c r="U11" s="352">
        <v>4</v>
      </c>
      <c r="V11" s="1">
        <f>'PurseSeine Biomass'!W17</f>
        <v>51</v>
      </c>
      <c r="W11" s="314">
        <f>'PurseSeine Biomass'!X17*100</f>
        <v>5.3854276663146781</v>
      </c>
      <c r="X11" s="315">
        <f>'PurseSeine Biomass'!Y17</f>
        <v>286.50706714894653</v>
      </c>
      <c r="Z11" s="352">
        <v>4</v>
      </c>
      <c r="AA11" s="1">
        <f>'PurseSeine Biomass'!AB17</f>
        <v>153</v>
      </c>
      <c r="AB11" s="314">
        <f>'PurseSeine Biomass'!AC17*100</f>
        <v>13.972602739726028</v>
      </c>
      <c r="AC11" s="315">
        <f>'PurseSeine Biomass'!AD17</f>
        <v>180.54557073396003</v>
      </c>
      <c r="AE11" s="352">
        <v>4</v>
      </c>
      <c r="AF11" s="1" t="e">
        <f>'PurseSeine Biomass'!#REF!</f>
        <v>#REF!</v>
      </c>
      <c r="AG11" s="314" t="e">
        <f>'PurseSeine Biomass'!#REF!*100</f>
        <v>#REF!</v>
      </c>
      <c r="AH11" s="315" t="e">
        <f>'PurseSeine Biomass'!#REF!</f>
        <v>#REF!</v>
      </c>
      <c r="AJ11" s="352">
        <v>4</v>
      </c>
      <c r="AK11" s="1" t="e">
        <f>'PurseSeine Biomass'!#REF!</f>
        <v>#REF!</v>
      </c>
      <c r="AL11" s="314" t="e">
        <f>'PurseSeine Biomass'!#REF!*100</f>
        <v>#REF!</v>
      </c>
      <c r="AM11" s="315" t="e">
        <f>'PurseSeine Biomass'!#REF!</f>
        <v>#REF!</v>
      </c>
      <c r="AO11" s="384">
        <v>4</v>
      </c>
      <c r="AP11" s="1">
        <f>'PurseSeine Biomass'!AH17</f>
        <v>246</v>
      </c>
      <c r="AQ11" s="314">
        <f>'PurseSeine Biomass'!AI17*100</f>
        <v>2.8165137449394599</v>
      </c>
      <c r="AR11" s="315">
        <f>'PurseSeine Biomass'!AK17</f>
        <v>1066.7730399052596</v>
      </c>
    </row>
    <row r="12" spans="1:44" ht="11.1" customHeight="1">
      <c r="A12" s="352">
        <v>5</v>
      </c>
      <c r="B12" s="1">
        <f>'PurseSeine Biomass'!C18</f>
        <v>22</v>
      </c>
      <c r="C12" s="314">
        <f>'PurseSeine Biomass'!D18*100</f>
        <v>2.522935779816514</v>
      </c>
      <c r="D12" s="315">
        <f>'PurseSeine Biomass'!E18</f>
        <v>461.68215996421787</v>
      </c>
      <c r="F12" s="352">
        <v>5</v>
      </c>
      <c r="G12" s="1">
        <f>'PurseSeine Biomass'!H18</f>
        <v>20</v>
      </c>
      <c r="H12" s="314">
        <f>'PurseSeine Biomass'!I18*100</f>
        <v>4.5871559633027523</v>
      </c>
      <c r="I12" s="315">
        <f>'PurseSeine Biomass'!J18</f>
        <v>212.42983602484259</v>
      </c>
      <c r="K12" s="352">
        <v>5</v>
      </c>
      <c r="L12" s="1">
        <f>'PurseSeine Biomass'!M18</f>
        <v>9</v>
      </c>
      <c r="M12" s="314">
        <f>'PurseSeine Biomass'!N18*100</f>
        <v>2.3017902813299234</v>
      </c>
      <c r="N12" s="315">
        <f>'PurseSeine Biomass'!O18</f>
        <v>70.799941391050112</v>
      </c>
      <c r="P12" s="352">
        <v>5</v>
      </c>
      <c r="Q12" s="1">
        <f>'PurseSeine Biomass'!R18</f>
        <v>13</v>
      </c>
      <c r="R12" s="314">
        <f>'PurseSeine Biomass'!S18*100</f>
        <v>2.6748971193415638</v>
      </c>
      <c r="S12" s="315">
        <f>'PurseSeine Biomass'!T18</f>
        <v>140.62565436247166</v>
      </c>
      <c r="U12" s="352">
        <v>5</v>
      </c>
      <c r="V12" s="1">
        <f>'PurseSeine Biomass'!W18</f>
        <v>21</v>
      </c>
      <c r="W12" s="314">
        <f>'PurseSeine Biomass'!X18*100</f>
        <v>2.2175290390707496</v>
      </c>
      <c r="X12" s="315">
        <f>'PurseSeine Biomass'!Y18</f>
        <v>117.97349823780149</v>
      </c>
      <c r="Z12" s="352">
        <v>5</v>
      </c>
      <c r="AA12" s="1">
        <f>'PurseSeine Biomass'!AB18</f>
        <v>33</v>
      </c>
      <c r="AB12" s="314">
        <f>'PurseSeine Biomass'!AC18*100</f>
        <v>3.0136986301369864</v>
      </c>
      <c r="AC12" s="315">
        <f>'PurseSeine Biomass'!AD18</f>
        <v>38.941201530854123</v>
      </c>
      <c r="AE12" s="352">
        <v>5</v>
      </c>
      <c r="AF12" s="1" t="e">
        <f>'PurseSeine Biomass'!#REF!</f>
        <v>#REF!</v>
      </c>
      <c r="AG12" s="314" t="e">
        <f>'PurseSeine Biomass'!#REF!*100</f>
        <v>#REF!</v>
      </c>
      <c r="AH12" s="315" t="e">
        <f>'PurseSeine Biomass'!#REF!</f>
        <v>#REF!</v>
      </c>
      <c r="AJ12" s="352">
        <v>5</v>
      </c>
      <c r="AK12" s="1" t="e">
        <f>'PurseSeine Biomass'!#REF!</f>
        <v>#REF!</v>
      </c>
      <c r="AL12" s="314" t="e">
        <f>'PurseSeine Biomass'!#REF!*100</f>
        <v>#REF!</v>
      </c>
      <c r="AM12" s="315" t="e">
        <f>'PurseSeine Biomass'!#REF!</f>
        <v>#REF!</v>
      </c>
      <c r="AO12" s="384">
        <v>5</v>
      </c>
      <c r="AP12" s="1">
        <f>'PurseSeine Biomass'!AH18</f>
        <v>118</v>
      </c>
      <c r="AQ12" s="314">
        <f>'PurseSeine Biomass'!AI18*100</f>
        <v>2.7523016589787388</v>
      </c>
      <c r="AR12" s="315">
        <f>'PurseSeine Biomass'!AK18</f>
        <v>1042.4522915112377</v>
      </c>
    </row>
    <row r="13" spans="1:44" ht="11.1" customHeight="1">
      <c r="A13" s="352">
        <v>6</v>
      </c>
      <c r="B13" s="1">
        <f>'PurseSeine Biomass'!C19</f>
        <v>85</v>
      </c>
      <c r="C13" s="314">
        <f>'PurseSeine Biomass'!D19*100</f>
        <v>9.7477064220183482</v>
      </c>
      <c r="D13" s="315">
        <f>'PurseSeine Biomass'!E19</f>
        <v>1783.7719816799327</v>
      </c>
      <c r="F13" s="352">
        <v>6</v>
      </c>
      <c r="G13" s="1">
        <f>'PurseSeine Biomass'!H19</f>
        <v>50</v>
      </c>
      <c r="H13" s="314">
        <f>'PurseSeine Biomass'!I19*100</f>
        <v>11.467889908256881</v>
      </c>
      <c r="I13" s="315">
        <f>'PurseSeine Biomass'!J19</f>
        <v>531.07459006210638</v>
      </c>
      <c r="K13" s="352">
        <v>6</v>
      </c>
      <c r="L13" s="1">
        <f>'PurseSeine Biomass'!M19</f>
        <v>37</v>
      </c>
      <c r="M13" s="314">
        <f>'PurseSeine Biomass'!N19*100</f>
        <v>9.4629156010230187</v>
      </c>
      <c r="N13" s="315">
        <f>'PurseSeine Biomass'!O19</f>
        <v>291.06642571876154</v>
      </c>
      <c r="P13" s="352">
        <v>6</v>
      </c>
      <c r="Q13" s="1">
        <f>'PurseSeine Biomass'!R19</f>
        <v>31</v>
      </c>
      <c r="R13" s="314">
        <f>'PurseSeine Biomass'!S19*100</f>
        <v>6.378600823045268</v>
      </c>
      <c r="S13" s="315">
        <f>'PurseSeine Biomass'!T19</f>
        <v>335.33809886435552</v>
      </c>
      <c r="U13" s="352">
        <v>6</v>
      </c>
      <c r="V13" s="1">
        <f>'PurseSeine Biomass'!W19</f>
        <v>64</v>
      </c>
      <c r="W13" s="314">
        <f>'PurseSeine Biomass'!X19*100</f>
        <v>6.7581837381203798</v>
      </c>
      <c r="X13" s="315">
        <f>'PurseSeine Biomass'!Y19</f>
        <v>359.53828034377602</v>
      </c>
      <c r="Z13" s="352">
        <v>6</v>
      </c>
      <c r="AA13" s="1">
        <f>'PurseSeine Biomass'!AB19</f>
        <v>54</v>
      </c>
      <c r="AB13" s="314">
        <f>'PurseSeine Biomass'!AC19*100</f>
        <v>4.9315068493150687</v>
      </c>
      <c r="AC13" s="315">
        <f>'PurseSeine Biomass'!AD19</f>
        <v>63.721966141397665</v>
      </c>
      <c r="AE13" s="352">
        <v>6</v>
      </c>
      <c r="AF13" s="1" t="e">
        <f>'PurseSeine Biomass'!#REF!</f>
        <v>#REF!</v>
      </c>
      <c r="AG13" s="314" t="e">
        <f>'PurseSeine Biomass'!#REF!*100</f>
        <v>#REF!</v>
      </c>
      <c r="AH13" s="315" t="e">
        <f>'PurseSeine Biomass'!#REF!</f>
        <v>#REF!</v>
      </c>
      <c r="AJ13" s="352">
        <v>6</v>
      </c>
      <c r="AK13" s="1" t="e">
        <f>'PurseSeine Biomass'!#REF!</f>
        <v>#REF!</v>
      </c>
      <c r="AL13" s="314" t="e">
        <f>'PurseSeine Biomass'!#REF!*100</f>
        <v>#REF!</v>
      </c>
      <c r="AM13" s="315" t="e">
        <f>'PurseSeine Biomass'!#REF!</f>
        <v>#REF!</v>
      </c>
      <c r="AO13" s="384">
        <v>6</v>
      </c>
      <c r="AP13" s="1">
        <f>'PurseSeine Biomass'!AH19</f>
        <v>321</v>
      </c>
      <c r="AQ13" s="314">
        <f>'PurseSeine Biomass'!AI19*100</f>
        <v>8.8830445535740168</v>
      </c>
      <c r="AR13" s="315">
        <f>'PurseSeine Biomass'!AK19</f>
        <v>3364.5113428103296</v>
      </c>
    </row>
    <row r="14" spans="1:44" ht="11.1" customHeight="1">
      <c r="A14" s="352">
        <v>7</v>
      </c>
      <c r="B14" s="1">
        <f>'PurseSeine Biomass'!C20</f>
        <v>160</v>
      </c>
      <c r="C14" s="314">
        <f>'PurseSeine Biomass'!D20*100</f>
        <v>18.348623853211009</v>
      </c>
      <c r="D14" s="315">
        <f>'PurseSeine Biomass'!E20</f>
        <v>3357.6884361034017</v>
      </c>
      <c r="F14" s="352">
        <v>7</v>
      </c>
      <c r="G14" s="1">
        <f>'PurseSeine Biomass'!H20</f>
        <v>102</v>
      </c>
      <c r="H14" s="314">
        <f>'PurseSeine Biomass'!I20*100</f>
        <v>23.394495412844037</v>
      </c>
      <c r="I14" s="315">
        <f>'PurseSeine Biomass'!J20</f>
        <v>1083.3921637266969</v>
      </c>
      <c r="K14" s="352">
        <v>7</v>
      </c>
      <c r="L14" s="1">
        <f>'PurseSeine Biomass'!M20</f>
        <v>79</v>
      </c>
      <c r="M14" s="314">
        <f>'PurseSeine Biomass'!N20*100</f>
        <v>20.204603580562662</v>
      </c>
      <c r="N14" s="315">
        <f>'PurseSeine Biomass'!O20</f>
        <v>621.4661522103288</v>
      </c>
      <c r="P14" s="352">
        <v>7</v>
      </c>
      <c r="Q14" s="1">
        <f>'PurseSeine Biomass'!R20</f>
        <v>67</v>
      </c>
      <c r="R14" s="314">
        <f>'PurseSeine Biomass'!S20*100</f>
        <v>13.786008230452676</v>
      </c>
      <c r="S14" s="315">
        <f>'PurseSeine Biomass'!T20</f>
        <v>724.7629878681231</v>
      </c>
      <c r="U14" s="352">
        <v>7</v>
      </c>
      <c r="V14" s="1">
        <f>'PurseSeine Biomass'!W20</f>
        <v>142</v>
      </c>
      <c r="W14" s="314">
        <f>'PurseSeine Biomass'!X20*100</f>
        <v>14.994720168954592</v>
      </c>
      <c r="X14" s="315">
        <f>'PurseSeine Biomass'!Y20</f>
        <v>797.72555951275308</v>
      </c>
      <c r="Z14" s="352">
        <v>7</v>
      </c>
      <c r="AA14" s="1">
        <f>'PurseSeine Biomass'!AB20</f>
        <v>98</v>
      </c>
      <c r="AB14" s="314">
        <f>'PurseSeine Biomass'!AC20*100</f>
        <v>8.949771689497716</v>
      </c>
      <c r="AC14" s="315">
        <f>'PurseSeine Biomass'!AD20</f>
        <v>115.64356818253651</v>
      </c>
      <c r="AE14" s="352">
        <v>7</v>
      </c>
      <c r="AF14" s="1" t="e">
        <f>'PurseSeine Biomass'!#REF!</f>
        <v>#REF!</v>
      </c>
      <c r="AG14" s="314" t="e">
        <f>'PurseSeine Biomass'!#REF!*100</f>
        <v>#REF!</v>
      </c>
      <c r="AH14" s="315" t="e">
        <f>'PurseSeine Biomass'!#REF!</f>
        <v>#REF!</v>
      </c>
      <c r="AJ14" s="352">
        <v>7</v>
      </c>
      <c r="AK14" s="1" t="e">
        <f>'PurseSeine Biomass'!#REF!</f>
        <v>#REF!</v>
      </c>
      <c r="AL14" s="314" t="e">
        <f>'PurseSeine Biomass'!#REF!*100</f>
        <v>#REF!</v>
      </c>
      <c r="AM14" s="315" t="e">
        <f>'PurseSeine Biomass'!#REF!</f>
        <v>#REF!</v>
      </c>
      <c r="AO14" s="384">
        <v>7</v>
      </c>
      <c r="AP14" s="1">
        <f>'PurseSeine Biomass'!AH20</f>
        <v>648</v>
      </c>
      <c r="AQ14" s="314">
        <f>'PurseSeine Biomass'!AI20*100</f>
        <v>17.691255238984734</v>
      </c>
      <c r="AR14" s="315">
        <f>'PurseSeine Biomass'!AK20</f>
        <v>6700.6788676038404</v>
      </c>
    </row>
    <row r="15" spans="1:44" ht="11.1" customHeight="1">
      <c r="A15" s="352">
        <v>8</v>
      </c>
      <c r="B15" s="1">
        <f>'PurseSeine Biomass'!C21</f>
        <v>199</v>
      </c>
      <c r="C15" s="314">
        <f>'PurseSeine Biomass'!D21*100</f>
        <v>22.821100917431192</v>
      </c>
      <c r="D15" s="315">
        <f>'PurseSeine Biomass'!E21</f>
        <v>4176.1249924036074</v>
      </c>
      <c r="F15" s="352">
        <v>8</v>
      </c>
      <c r="G15" s="1">
        <f>'PurseSeine Biomass'!H21</f>
        <v>86</v>
      </c>
      <c r="H15" s="314">
        <f>'PurseSeine Biomass'!I21*100</f>
        <v>19.724770642201836</v>
      </c>
      <c r="I15" s="315">
        <f>'PurseSeine Biomass'!J21</f>
        <v>913.44829490682287</v>
      </c>
      <c r="K15" s="352">
        <v>8</v>
      </c>
      <c r="L15" s="1">
        <f>'PurseSeine Biomass'!M21</f>
        <v>82</v>
      </c>
      <c r="M15" s="314">
        <f>'PurseSeine Biomass'!N21*100</f>
        <v>20.971867007672635</v>
      </c>
      <c r="N15" s="315">
        <f>'PurseSeine Biomass'!O21</f>
        <v>645.06613267401201</v>
      </c>
      <c r="P15" s="352">
        <v>8</v>
      </c>
      <c r="Q15" s="1">
        <f>'PurseSeine Biomass'!R21</f>
        <v>102</v>
      </c>
      <c r="R15" s="314">
        <f>'PurseSeine Biomass'!S21*100</f>
        <v>20.987654320987652</v>
      </c>
      <c r="S15" s="315">
        <f>'PurseSeine Biomass'!T21</f>
        <v>1103.3705188440083</v>
      </c>
      <c r="U15" s="352">
        <v>8</v>
      </c>
      <c r="V15" s="1">
        <f>'PurseSeine Biomass'!W21</f>
        <v>193</v>
      </c>
      <c r="W15" s="314">
        <f>'PurseSeine Biomass'!X21*100</f>
        <v>20.380147835269273</v>
      </c>
      <c r="X15" s="315">
        <f>'PurseSeine Biomass'!Y21</f>
        <v>1084.2326266616994</v>
      </c>
      <c r="Z15" s="352">
        <v>8</v>
      </c>
      <c r="AA15" s="1">
        <f>'PurseSeine Biomass'!AB21</f>
        <v>198</v>
      </c>
      <c r="AB15" s="314">
        <f>'PurseSeine Biomass'!AC21*100</f>
        <v>18.082191780821919</v>
      </c>
      <c r="AC15" s="315">
        <f>'PurseSeine Biomass'!AD21</f>
        <v>233.64720918512478</v>
      </c>
      <c r="AE15" s="352">
        <v>8</v>
      </c>
      <c r="AF15" s="1" t="e">
        <f>'PurseSeine Biomass'!#REF!</f>
        <v>#REF!</v>
      </c>
      <c r="AG15" s="314" t="e">
        <f>'PurseSeine Biomass'!#REF!*100</f>
        <v>#REF!</v>
      </c>
      <c r="AH15" s="315" t="e">
        <f>'PurseSeine Biomass'!#REF!</f>
        <v>#REF!</v>
      </c>
      <c r="AJ15" s="352">
        <v>8</v>
      </c>
      <c r="AK15" s="1" t="e">
        <f>'PurseSeine Biomass'!#REF!</f>
        <v>#REF!</v>
      </c>
      <c r="AL15" s="314" t="e">
        <f>'PurseSeine Biomass'!#REF!*100</f>
        <v>#REF!</v>
      </c>
      <c r="AM15" s="315" t="e">
        <f>'PurseSeine Biomass'!#REF!</f>
        <v>#REF!</v>
      </c>
      <c r="AO15" s="384">
        <v>8</v>
      </c>
      <c r="AP15" s="1">
        <f>'PurseSeine Biomass'!AH21</f>
        <v>860</v>
      </c>
      <c r="AQ15" s="314">
        <f>'PurseSeine Biomass'!AI21*100</f>
        <v>21.533329764899371</v>
      </c>
      <c r="AR15" s="315">
        <f>'PurseSeine Biomass'!AK21</f>
        <v>8155.8897746752755</v>
      </c>
    </row>
    <row r="16" spans="1:44" ht="11.1" customHeight="1">
      <c r="A16" s="352">
        <v>9</v>
      </c>
      <c r="B16" s="1">
        <f>'PurseSeine Biomass'!C22</f>
        <v>153</v>
      </c>
      <c r="C16" s="314">
        <f>'PurseSeine Biomass'!D22*100</f>
        <v>17.545871559633028</v>
      </c>
      <c r="D16" s="315">
        <f>'PurseSeine Biomass'!E22</f>
        <v>3210.789567023879</v>
      </c>
      <c r="F16" s="352">
        <v>9</v>
      </c>
      <c r="G16" s="1">
        <f>'PurseSeine Biomass'!H22</f>
        <v>78</v>
      </c>
      <c r="H16" s="314">
        <f>'PurseSeine Biomass'!I22*100</f>
        <v>17.889908256880734</v>
      </c>
      <c r="I16" s="315">
        <f>'PurseSeine Biomass'!J22</f>
        <v>828.47636049688583</v>
      </c>
      <c r="K16" s="352">
        <v>9</v>
      </c>
      <c r="L16" s="1">
        <f>'PurseSeine Biomass'!M22</f>
        <v>83</v>
      </c>
      <c r="M16" s="314">
        <f>'PurseSeine Biomass'!N22*100</f>
        <v>21.227621483375959</v>
      </c>
      <c r="N16" s="315">
        <f>'PurseSeine Biomass'!O22</f>
        <v>652.93279282857327</v>
      </c>
      <c r="P16" s="352">
        <v>9</v>
      </c>
      <c r="Q16" s="1">
        <f>'PurseSeine Biomass'!R22</f>
        <v>110</v>
      </c>
      <c r="R16" s="314">
        <f>'PurseSeine Biomass'!S22*100</f>
        <v>22.633744855967077</v>
      </c>
      <c r="S16" s="315">
        <f>'PurseSeine Biomass'!T22</f>
        <v>1189.9093830670679</v>
      </c>
      <c r="U16" s="352">
        <v>9</v>
      </c>
      <c r="V16" s="1">
        <f>'PurseSeine Biomass'!W22</f>
        <v>172</v>
      </c>
      <c r="W16" s="314">
        <f>'PurseSeine Biomass'!X22*100</f>
        <v>18.162618796198522</v>
      </c>
      <c r="X16" s="315">
        <f>'PurseSeine Biomass'!Y22</f>
        <v>966.25912842389801</v>
      </c>
      <c r="Z16" s="352">
        <v>9</v>
      </c>
      <c r="AA16" s="1">
        <f>'PurseSeine Biomass'!AB22</f>
        <v>161</v>
      </c>
      <c r="AB16" s="314">
        <f>'PurseSeine Biomass'!AC22*100</f>
        <v>14.703196347031962</v>
      </c>
      <c r="AC16" s="315">
        <f>'PurseSeine Biomass'!AD22</f>
        <v>189.98586201416708</v>
      </c>
      <c r="AE16" s="352">
        <v>9</v>
      </c>
      <c r="AF16" s="1" t="e">
        <f>'PurseSeine Biomass'!#REF!</f>
        <v>#REF!</v>
      </c>
      <c r="AG16" s="314" t="e">
        <f>'PurseSeine Biomass'!#REF!*100</f>
        <v>#REF!</v>
      </c>
      <c r="AH16" s="315" t="e">
        <f>'PurseSeine Biomass'!#REF!</f>
        <v>#REF!</v>
      </c>
      <c r="AJ16" s="352">
        <v>9</v>
      </c>
      <c r="AK16" s="1" t="e">
        <f>'PurseSeine Biomass'!#REF!</f>
        <v>#REF!</v>
      </c>
      <c r="AL16" s="314" t="e">
        <f>'PurseSeine Biomass'!#REF!*100</f>
        <v>#REF!</v>
      </c>
      <c r="AM16" s="315" t="e">
        <f>'PurseSeine Biomass'!#REF!</f>
        <v>#REF!</v>
      </c>
      <c r="AO16" s="384">
        <v>9</v>
      </c>
      <c r="AP16" s="1">
        <f>'PurseSeine Biomass'!AH22</f>
        <v>757</v>
      </c>
      <c r="AQ16" s="314">
        <f>'PurseSeine Biomass'!AI22*100</f>
        <v>18.582788924192194</v>
      </c>
      <c r="AR16" s="315">
        <f>'PurseSeine Biomass'!AK22</f>
        <v>7038.3530938544709</v>
      </c>
    </row>
    <row r="17" spans="1:44" ht="11.1" customHeight="1">
      <c r="A17" s="352">
        <v>10</v>
      </c>
      <c r="B17" s="1">
        <f>'PurseSeine Biomass'!C23</f>
        <v>132</v>
      </c>
      <c r="C17" s="314">
        <f>'PurseSeine Biomass'!D23*100</f>
        <v>15.137614678899084</v>
      </c>
      <c r="D17" s="315">
        <f>'PurseSeine Biomass'!E23</f>
        <v>2770.0929597853064</v>
      </c>
      <c r="F17" s="352">
        <v>10</v>
      </c>
      <c r="G17" s="1">
        <f>'PurseSeine Biomass'!H23</f>
        <v>51</v>
      </c>
      <c r="H17" s="314">
        <f>'PurseSeine Biomass'!I23*100</f>
        <v>11.697247706422019</v>
      </c>
      <c r="I17" s="315">
        <f>'PurseSeine Biomass'!J23</f>
        <v>541.69608186334835</v>
      </c>
      <c r="K17" s="352">
        <v>10</v>
      </c>
      <c r="L17" s="1">
        <f>'PurseSeine Biomass'!M23</f>
        <v>49</v>
      </c>
      <c r="M17" s="314">
        <f>'PurseSeine Biomass'!N23*100</f>
        <v>12.531969309462914</v>
      </c>
      <c r="N17" s="315">
        <f>'PurseSeine Biomass'!O23</f>
        <v>385.466347573495</v>
      </c>
      <c r="P17" s="352">
        <v>10</v>
      </c>
      <c r="Q17" s="1">
        <f>'PurseSeine Biomass'!R23</f>
        <v>97</v>
      </c>
      <c r="R17" s="314">
        <f>'PurseSeine Biomass'!S23*100</f>
        <v>19.958847736625515</v>
      </c>
      <c r="S17" s="315">
        <f>'PurseSeine Biomass'!T23</f>
        <v>1049.2837287045961</v>
      </c>
      <c r="U17" s="352">
        <v>10</v>
      </c>
      <c r="V17" s="1">
        <f>'PurseSeine Biomass'!W23</f>
        <v>164</v>
      </c>
      <c r="W17" s="314">
        <f>'PurseSeine Biomass'!X23*100</f>
        <v>17.317845828933471</v>
      </c>
      <c r="X17" s="315">
        <f>'PurseSeine Biomass'!Y23</f>
        <v>921.31684338092612</v>
      </c>
      <c r="Z17" s="352">
        <v>10</v>
      </c>
      <c r="AA17" s="1">
        <f>'PurseSeine Biomass'!AB23</f>
        <v>187</v>
      </c>
      <c r="AB17" s="314">
        <f>'PurseSeine Biomass'!AC23*100</f>
        <v>17.077625570776256</v>
      </c>
      <c r="AC17" s="315">
        <f>'PurseSeine Biomass'!AD23</f>
        <v>220.6668086748401</v>
      </c>
      <c r="AE17" s="352">
        <v>10</v>
      </c>
      <c r="AF17" s="1" t="e">
        <f>'PurseSeine Biomass'!#REF!</f>
        <v>#REF!</v>
      </c>
      <c r="AG17" s="314" t="e">
        <f>'PurseSeine Biomass'!#REF!*100</f>
        <v>#REF!</v>
      </c>
      <c r="AH17" s="315" t="e">
        <f>'PurseSeine Biomass'!#REF!</f>
        <v>#REF!</v>
      </c>
      <c r="AJ17" s="352">
        <v>10</v>
      </c>
      <c r="AK17" s="1" t="e">
        <f>'PurseSeine Biomass'!#REF!</f>
        <v>#REF!</v>
      </c>
      <c r="AL17" s="314" t="e">
        <f>'PurseSeine Biomass'!#REF!*100</f>
        <v>#REF!</v>
      </c>
      <c r="AM17" s="315" t="e">
        <f>'PurseSeine Biomass'!#REF!</f>
        <v>#REF!</v>
      </c>
      <c r="AO17" s="384">
        <v>10</v>
      </c>
      <c r="AP17" s="1">
        <f>'PurseSeine Biomass'!AH23</f>
        <v>680</v>
      </c>
      <c r="AQ17" s="314">
        <f>'PurseSeine Biomass'!AI23*100</f>
        <v>15.546985814824918</v>
      </c>
      <c r="AR17" s="315">
        <f>'PurseSeine Biomass'!AK23</f>
        <v>5888.5227699825118</v>
      </c>
    </row>
    <row r="18" spans="1:44" ht="11.1" customHeight="1">
      <c r="A18" s="352">
        <v>11</v>
      </c>
      <c r="B18" s="1">
        <f>'PurseSeine Biomass'!C24</f>
        <v>65</v>
      </c>
      <c r="C18" s="314">
        <f>'PurseSeine Biomass'!D24*100</f>
        <v>7.4541284403669721</v>
      </c>
      <c r="D18" s="315">
        <f>'PurseSeine Biomass'!E24</f>
        <v>1364.0609271670075</v>
      </c>
      <c r="F18" s="352">
        <v>11</v>
      </c>
      <c r="G18" s="1">
        <f>'PurseSeine Biomass'!H24</f>
        <v>23</v>
      </c>
      <c r="H18" s="314">
        <f>'PurseSeine Biomass'!I24*100</f>
        <v>5.2752293577981657</v>
      </c>
      <c r="I18" s="315">
        <f>'PurseSeine Biomass'!J24</f>
        <v>244.2943114285689</v>
      </c>
      <c r="K18" s="352">
        <v>11</v>
      </c>
      <c r="L18" s="1">
        <f>'PurseSeine Biomass'!M24</f>
        <v>32</v>
      </c>
      <c r="M18" s="314">
        <f>'PurseSeine Biomass'!N24*100</f>
        <v>8.1841432225063944</v>
      </c>
      <c r="N18" s="315">
        <f>'PurseSeine Biomass'!O24</f>
        <v>251.73312494595595</v>
      </c>
      <c r="P18" s="352">
        <v>11</v>
      </c>
      <c r="Q18" s="1">
        <f>'PurseSeine Biomass'!R24</f>
        <v>47</v>
      </c>
      <c r="R18" s="314">
        <f>'PurseSeine Biomass'!S24*100</f>
        <v>9.6707818930041149</v>
      </c>
      <c r="S18" s="315">
        <f>'PurseSeine Biomass'!T24</f>
        <v>508.41582731047453</v>
      </c>
      <c r="U18" s="352">
        <v>11</v>
      </c>
      <c r="V18" s="1">
        <f>'PurseSeine Biomass'!W24</f>
        <v>83</v>
      </c>
      <c r="W18" s="314">
        <f>'PurseSeine Biomass'!X24*100</f>
        <v>8.7645195353748679</v>
      </c>
      <c r="X18" s="315">
        <f>'PurseSeine Biomass'!Y24</f>
        <v>466.27620732083449</v>
      </c>
      <c r="Z18" s="352">
        <v>11</v>
      </c>
      <c r="AA18" s="1">
        <f>'PurseSeine Biomass'!AB24</f>
        <v>129</v>
      </c>
      <c r="AB18" s="314">
        <f>'PurseSeine Biomass'!AC24*100</f>
        <v>11.78082191780822</v>
      </c>
      <c r="AC18" s="315">
        <f>'PurseSeine Biomass'!AD24</f>
        <v>152.22469689333886</v>
      </c>
      <c r="AE18" s="352">
        <v>11</v>
      </c>
      <c r="AF18" s="1" t="e">
        <f>'PurseSeine Biomass'!#REF!</f>
        <v>#REF!</v>
      </c>
      <c r="AG18" s="314" t="e">
        <f>'PurseSeine Biomass'!#REF!*100</f>
        <v>#REF!</v>
      </c>
      <c r="AH18" s="315" t="e">
        <f>'PurseSeine Biomass'!#REF!</f>
        <v>#REF!</v>
      </c>
      <c r="AJ18" s="352">
        <v>11</v>
      </c>
      <c r="AK18" s="1" t="e">
        <f>'PurseSeine Biomass'!#REF!</f>
        <v>#REF!</v>
      </c>
      <c r="AL18" s="314" t="e">
        <f>'PurseSeine Biomass'!#REF!*100</f>
        <v>#REF!</v>
      </c>
      <c r="AM18" s="315" t="e">
        <f>'PurseSeine Biomass'!#REF!</f>
        <v>#REF!</v>
      </c>
      <c r="AO18" s="384">
        <v>11</v>
      </c>
      <c r="AP18" s="1">
        <f>'PurseSeine Biomass'!AH24</f>
        <v>379</v>
      </c>
      <c r="AQ18" s="314">
        <f>'PurseSeine Biomass'!AI24*100</f>
        <v>7.8863456346865046</v>
      </c>
      <c r="AR18" s="315">
        <f>'PurseSeine Biomass'!AK24</f>
        <v>2987.0050950661807</v>
      </c>
    </row>
    <row r="19" spans="1:44" ht="11.1" customHeight="1">
      <c r="A19" s="352">
        <v>12</v>
      </c>
      <c r="B19" s="1">
        <f>'PurseSeine Biomass'!C25</f>
        <v>29</v>
      </c>
      <c r="C19" s="314">
        <f>'PurseSeine Biomass'!D25*100</f>
        <v>3.3256880733944958</v>
      </c>
      <c r="D19" s="315">
        <f>'PurseSeine Biomass'!E25</f>
        <v>608.58102904374164</v>
      </c>
      <c r="F19" s="352">
        <v>12</v>
      </c>
      <c r="G19" s="1">
        <f>'PurseSeine Biomass'!H25</f>
        <v>8</v>
      </c>
      <c r="H19" s="314">
        <f>'PurseSeine Biomass'!I25*100</f>
        <v>1.834862385321101</v>
      </c>
      <c r="I19" s="315">
        <f>'PurseSeine Biomass'!J25</f>
        <v>84.971934409937006</v>
      </c>
      <c r="K19" s="352">
        <v>12</v>
      </c>
      <c r="L19" s="1">
        <f>'PurseSeine Biomass'!M25</f>
        <v>7</v>
      </c>
      <c r="M19" s="314">
        <f>'PurseSeine Biomass'!N25*100</f>
        <v>1.7902813299232736</v>
      </c>
      <c r="N19" s="315">
        <f>'PurseSeine Biomass'!O25</f>
        <v>55.066621081927849</v>
      </c>
      <c r="P19" s="352">
        <v>12</v>
      </c>
      <c r="Q19" s="1">
        <f>'PurseSeine Biomass'!R25</f>
        <v>5</v>
      </c>
      <c r="R19" s="314">
        <f>'PurseSeine Biomass'!S25*100</f>
        <v>1.0288065843621399</v>
      </c>
      <c r="S19" s="315">
        <f>'PurseSeine Biomass'!T25</f>
        <v>54.08679013941218</v>
      </c>
      <c r="U19" s="352">
        <v>12</v>
      </c>
      <c r="V19" s="1">
        <f>'PurseSeine Biomass'!W25</f>
        <v>40</v>
      </c>
      <c r="W19" s="314">
        <f>'PurseSeine Biomass'!X25*100</f>
        <v>4.2238648363252373</v>
      </c>
      <c r="X19" s="315">
        <f>'PurseSeine Biomass'!Y25</f>
        <v>224.71142521486001</v>
      </c>
      <c r="Z19" s="352">
        <v>12</v>
      </c>
      <c r="AA19" s="1">
        <f>'PurseSeine Biomass'!AB25</f>
        <v>56</v>
      </c>
      <c r="AB19" s="314">
        <f>'PurseSeine Biomass'!AC25*100</f>
        <v>5.1141552511415531</v>
      </c>
      <c r="AC19" s="315">
        <f>'PurseSeine Biomass'!AD25</f>
        <v>66.082038961449427</v>
      </c>
      <c r="AE19" s="352">
        <v>12</v>
      </c>
      <c r="AF19" s="1" t="e">
        <f>'PurseSeine Biomass'!#REF!</f>
        <v>#REF!</v>
      </c>
      <c r="AG19" s="314" t="e">
        <f>'PurseSeine Biomass'!#REF!*100</f>
        <v>#REF!</v>
      </c>
      <c r="AH19" s="315" t="e">
        <f>'PurseSeine Biomass'!#REF!</f>
        <v>#REF!</v>
      </c>
      <c r="AJ19" s="352">
        <v>12</v>
      </c>
      <c r="AK19" s="1" t="e">
        <f>'PurseSeine Biomass'!#REF!</f>
        <v>#REF!</v>
      </c>
      <c r="AL19" s="314" t="e">
        <f>'PurseSeine Biomass'!#REF!*100</f>
        <v>#REF!</v>
      </c>
      <c r="AM19" s="315" t="e">
        <f>'PurseSeine Biomass'!#REF!</f>
        <v>#REF!</v>
      </c>
      <c r="AO19" s="384">
        <v>12</v>
      </c>
      <c r="AP19" s="1">
        <f>'PurseSeine Biomass'!AH25</f>
        <v>145</v>
      </c>
      <c r="AQ19" s="314">
        <f>'PurseSeine Biomass'!AI25*100</f>
        <v>2.8870783296954836</v>
      </c>
      <c r="AR19" s="315">
        <f>'PurseSeine Biomass'!AK25</f>
        <v>1093.4998388513281</v>
      </c>
    </row>
    <row r="20" spans="1:44" ht="11.1" customHeight="1">
      <c r="A20" s="352">
        <v>13</v>
      </c>
      <c r="B20" s="1">
        <f>'PurseSeine Biomass'!C26</f>
        <v>6</v>
      </c>
      <c r="C20" s="314">
        <f>'PurseSeine Biomass'!D26*100</f>
        <v>0.68807339449541294</v>
      </c>
      <c r="D20" s="315">
        <f>'PurseSeine Biomass'!E26</f>
        <v>125.91331635387759</v>
      </c>
      <c r="F20" s="352">
        <v>13</v>
      </c>
      <c r="G20" s="1">
        <f>'PurseSeine Biomass'!H26</f>
        <v>3</v>
      </c>
      <c r="H20" s="314">
        <f>'PurseSeine Biomass'!I26*100</f>
        <v>0.68807339449541294</v>
      </c>
      <c r="I20" s="315">
        <f>'PurseSeine Biomass'!J26</f>
        <v>31.864475403726381</v>
      </c>
      <c r="K20" s="352">
        <v>13</v>
      </c>
      <c r="L20" s="1">
        <f>'PurseSeine Biomass'!M26</f>
        <v>5</v>
      </c>
      <c r="M20" s="314">
        <f>'PurseSeine Biomass'!N26*100</f>
        <v>1.2787723785166241</v>
      </c>
      <c r="N20" s="315">
        <f>'PurseSeine Biomass'!O26</f>
        <v>39.333300772805607</v>
      </c>
      <c r="P20" s="352">
        <v>13</v>
      </c>
      <c r="Q20" s="1">
        <f>'PurseSeine Biomass'!R26</f>
        <v>5</v>
      </c>
      <c r="R20" s="314">
        <f>'PurseSeine Biomass'!S26*100</f>
        <v>1.0288065843621399</v>
      </c>
      <c r="S20" s="315">
        <f>'PurseSeine Biomass'!T26</f>
        <v>54.08679013941218</v>
      </c>
      <c r="U20" s="352">
        <v>13</v>
      </c>
      <c r="V20" s="1">
        <f>'PurseSeine Biomass'!W26</f>
        <v>10</v>
      </c>
      <c r="W20" s="314">
        <f>'PurseSeine Biomass'!X26*100</f>
        <v>1.0559662090813093</v>
      </c>
      <c r="X20" s="315">
        <f>'PurseSeine Biomass'!Y26</f>
        <v>56.177856303714996</v>
      </c>
      <c r="Z20" s="352">
        <v>13</v>
      </c>
      <c r="AA20" s="1">
        <f>'PurseSeine Biomass'!AB26</f>
        <v>10</v>
      </c>
      <c r="AB20" s="314">
        <f>'PurseSeine Biomass'!AC26*100</f>
        <v>0.91324200913242004</v>
      </c>
      <c r="AC20" s="315">
        <f>'PurseSeine Biomass'!AD26</f>
        <v>11.800364100258827</v>
      </c>
      <c r="AE20" s="352">
        <v>13</v>
      </c>
      <c r="AF20" s="1" t="e">
        <f>'PurseSeine Biomass'!#REF!</f>
        <v>#REF!</v>
      </c>
      <c r="AG20" s="314" t="e">
        <f>'PurseSeine Biomass'!#REF!*100</f>
        <v>#REF!</v>
      </c>
      <c r="AH20" s="315" t="e">
        <f>'PurseSeine Biomass'!#REF!</f>
        <v>#REF!</v>
      </c>
      <c r="AJ20" s="352">
        <v>13</v>
      </c>
      <c r="AK20" s="1" t="e">
        <f>'PurseSeine Biomass'!#REF!</f>
        <v>#REF!</v>
      </c>
      <c r="AL20" s="314" t="e">
        <f>'PurseSeine Biomass'!#REF!*100</f>
        <v>#REF!</v>
      </c>
      <c r="AM20" s="315" t="e">
        <f>'PurseSeine Biomass'!#REF!</f>
        <v>#REF!</v>
      </c>
      <c r="AO20" s="384">
        <v>13</v>
      </c>
      <c r="AP20" s="1">
        <f>'PurseSeine Biomass'!AH26</f>
        <v>39</v>
      </c>
      <c r="AQ20" s="314">
        <f>'PurseSeine Biomass'!AI26*100</f>
        <v>0.84269460113408601</v>
      </c>
      <c r="AR20" s="315">
        <f>'PurseSeine Biomass'!AK26</f>
        <v>319.17610307379556</v>
      </c>
    </row>
    <row r="21" spans="1:44" ht="11.1" customHeight="1">
      <c r="A21" s="352">
        <v>14</v>
      </c>
      <c r="B21" s="1">
        <f>'PurseSeine Biomass'!C27</f>
        <v>4</v>
      </c>
      <c r="C21" s="314">
        <f>'PurseSeine Biomass'!D27*100</f>
        <v>0.45871559633027525</v>
      </c>
      <c r="D21" s="315">
        <f>'PurseSeine Biomass'!E27</f>
        <v>83.94221090258506</v>
      </c>
      <c r="F21" s="352">
        <v>14</v>
      </c>
      <c r="G21" s="1">
        <f>'PurseSeine Biomass'!H27</f>
        <v>1</v>
      </c>
      <c r="H21" s="314">
        <f>'PurseSeine Biomass'!I27*100</f>
        <v>0.22935779816513763</v>
      </c>
      <c r="I21" s="315">
        <f>'PurseSeine Biomass'!J27</f>
        <v>10.621491801242129</v>
      </c>
      <c r="K21" s="352">
        <v>14</v>
      </c>
      <c r="L21" s="1">
        <f>'PurseSeine Biomass'!M27</f>
        <v>1</v>
      </c>
      <c r="M21" s="314">
        <f>'PurseSeine Biomass'!N27*100</f>
        <v>0.25575447570332482</v>
      </c>
      <c r="N21" s="315">
        <f>'PurseSeine Biomass'!O27</f>
        <v>7.8666601545611217</v>
      </c>
      <c r="P21" s="352">
        <v>14</v>
      </c>
      <c r="Q21" s="1">
        <f>'PurseSeine Biomass'!R27</f>
        <v>1</v>
      </c>
      <c r="R21" s="314">
        <f>'PurseSeine Biomass'!S27*100</f>
        <v>0.20576131687242799</v>
      </c>
      <c r="S21" s="315">
        <f>'PurseSeine Biomass'!T27</f>
        <v>10.817358027882435</v>
      </c>
      <c r="U21" s="352">
        <v>14</v>
      </c>
      <c r="V21" s="1">
        <f>'PurseSeine Biomass'!W27</f>
        <v>3</v>
      </c>
      <c r="W21" s="314">
        <f>'PurseSeine Biomass'!X27*100</f>
        <v>0.31678986272439286</v>
      </c>
      <c r="X21" s="315">
        <f>'PurseSeine Biomass'!Y27</f>
        <v>16.853356891114494</v>
      </c>
      <c r="Z21" s="352">
        <v>14</v>
      </c>
      <c r="AA21" s="1">
        <f>'PurseSeine Biomass'!AB27</f>
        <v>7</v>
      </c>
      <c r="AB21" s="314">
        <f>'PurseSeine Biomass'!AC27*100</f>
        <v>0.63926940639269414</v>
      </c>
      <c r="AC21" s="315">
        <f>'PurseSeine Biomass'!AD27</f>
        <v>8.2602548701811767</v>
      </c>
      <c r="AE21" s="352">
        <v>14</v>
      </c>
      <c r="AF21" s="1" t="e">
        <f>'PurseSeine Biomass'!#REF!</f>
        <v>#REF!</v>
      </c>
      <c r="AG21" s="314" t="e">
        <f>'PurseSeine Biomass'!#REF!*100</f>
        <v>#REF!</v>
      </c>
      <c r="AH21" s="315" t="e">
        <f>'PurseSeine Biomass'!#REF!</f>
        <v>#REF!</v>
      </c>
      <c r="AJ21" s="352">
        <v>14</v>
      </c>
      <c r="AK21" s="1" t="e">
        <f>'PurseSeine Biomass'!#REF!</f>
        <v>#REF!</v>
      </c>
      <c r="AL21" s="314" t="e">
        <f>'PurseSeine Biomass'!#REF!*100</f>
        <v>#REF!</v>
      </c>
      <c r="AM21" s="315" t="e">
        <f>'PurseSeine Biomass'!#REF!</f>
        <v>#REF!</v>
      </c>
      <c r="AO21" s="384">
        <v>14</v>
      </c>
      <c r="AP21" s="1">
        <f>'PurseSeine Biomass'!AH27</f>
        <v>17</v>
      </c>
      <c r="AQ21" s="314">
        <f>'PurseSeine Biomass'!AI27*100</f>
        <v>0.36530412805016221</v>
      </c>
      <c r="AR21" s="315">
        <f>'PurseSeine Biomass'!AK27</f>
        <v>138.36133264756643</v>
      </c>
    </row>
    <row r="22" spans="1:44" ht="11.1" customHeight="1">
      <c r="A22" s="352">
        <v>15</v>
      </c>
      <c r="B22" s="1">
        <f>'PurseSeine Biomass'!C28</f>
        <v>1</v>
      </c>
      <c r="C22" s="314">
        <f>'PurseSeine Biomass'!D28*100</f>
        <v>0.11467889908256881</v>
      </c>
      <c r="D22" s="315">
        <f>'PurseSeine Biomass'!E28</f>
        <v>20.985552725646265</v>
      </c>
      <c r="F22" s="352">
        <v>15</v>
      </c>
      <c r="G22" s="1">
        <f>'PurseSeine Biomass'!H28</f>
        <v>0</v>
      </c>
      <c r="H22" s="314">
        <f>'PurseSeine Biomass'!I28*100</f>
        <v>0</v>
      </c>
      <c r="I22" s="315">
        <f>'PurseSeine Biomass'!J28</f>
        <v>0</v>
      </c>
      <c r="K22" s="352">
        <v>15</v>
      </c>
      <c r="L22" s="1">
        <f>'PurseSeine Biomass'!M28</f>
        <v>1</v>
      </c>
      <c r="M22" s="314">
        <f>'PurseSeine Biomass'!N28*100</f>
        <v>0.25575447570332482</v>
      </c>
      <c r="N22" s="315">
        <f>'PurseSeine Biomass'!O28</f>
        <v>7.8666601545611217</v>
      </c>
      <c r="P22" s="352">
        <v>15</v>
      </c>
      <c r="Q22" s="1">
        <f>'PurseSeine Biomass'!R28</f>
        <v>0</v>
      </c>
      <c r="R22" s="314">
        <f>'PurseSeine Biomass'!S28*100</f>
        <v>0</v>
      </c>
      <c r="S22" s="315">
        <f>'PurseSeine Biomass'!T28</f>
        <v>0</v>
      </c>
      <c r="U22" s="352">
        <v>15</v>
      </c>
      <c r="V22" s="1">
        <f>'PurseSeine Biomass'!W28</f>
        <v>2</v>
      </c>
      <c r="W22" s="314">
        <f>'PurseSeine Biomass'!X28*100</f>
        <v>0.21119324181626187</v>
      </c>
      <c r="X22" s="315">
        <f>'PurseSeine Biomass'!Y28</f>
        <v>11.235571260743001</v>
      </c>
      <c r="Z22" s="352">
        <v>15</v>
      </c>
      <c r="AA22" s="1">
        <f>'PurseSeine Biomass'!AB28</f>
        <v>0</v>
      </c>
      <c r="AB22" s="314">
        <f>'PurseSeine Biomass'!AC28*100</f>
        <v>0</v>
      </c>
      <c r="AC22" s="315">
        <f>'PurseSeine Biomass'!AD28</f>
        <v>0</v>
      </c>
      <c r="AE22" s="352">
        <v>15</v>
      </c>
      <c r="AF22" s="1" t="e">
        <f>'PurseSeine Biomass'!#REF!</f>
        <v>#REF!</v>
      </c>
      <c r="AG22" s="314" t="e">
        <f>'PurseSeine Biomass'!#REF!*100</f>
        <v>#REF!</v>
      </c>
      <c r="AH22" s="315" t="e">
        <f>'PurseSeine Biomass'!#REF!</f>
        <v>#REF!</v>
      </c>
      <c r="AJ22" s="352">
        <v>15</v>
      </c>
      <c r="AK22" s="1" t="e">
        <f>'PurseSeine Biomass'!#REF!</f>
        <v>#REF!</v>
      </c>
      <c r="AL22" s="314" t="e">
        <f>'PurseSeine Biomass'!#REF!*100</f>
        <v>#REF!</v>
      </c>
      <c r="AM22" s="315" t="e">
        <f>'PurseSeine Biomass'!#REF!</f>
        <v>#REF!</v>
      </c>
      <c r="AO22" s="384">
        <v>15</v>
      </c>
      <c r="AP22" s="1">
        <f>'PurseSeine Biomass'!AH28</f>
        <v>4</v>
      </c>
      <c r="AQ22" s="314">
        <f>'PurseSeine Biomass'!AI28*100</f>
        <v>0.10584050291257854</v>
      </c>
      <c r="AR22" s="315">
        <f>'PurseSeine Biomass'!AK28</f>
        <v>40.08778414095039</v>
      </c>
    </row>
    <row r="23" spans="1:44" ht="11.1" customHeight="1">
      <c r="A23" s="352">
        <v>16</v>
      </c>
      <c r="B23" s="1">
        <f>'PurseSeine Biomass'!C29</f>
        <v>0</v>
      </c>
      <c r="C23" s="314">
        <f>'PurseSeine Biomass'!D29*100</f>
        <v>0</v>
      </c>
      <c r="D23" s="315">
        <f>'PurseSeine Biomass'!E29</f>
        <v>0</v>
      </c>
      <c r="F23" s="352">
        <v>16</v>
      </c>
      <c r="G23" s="1">
        <f>'PurseSeine Biomass'!H29</f>
        <v>0</v>
      </c>
      <c r="H23" s="314">
        <f>'PurseSeine Biomass'!I29*100</f>
        <v>0</v>
      </c>
      <c r="I23" s="315">
        <f>'PurseSeine Biomass'!J29</f>
        <v>0</v>
      </c>
      <c r="K23" s="352">
        <v>16</v>
      </c>
      <c r="L23" s="1">
        <f>'PurseSeine Biomass'!M29</f>
        <v>0</v>
      </c>
      <c r="M23" s="314">
        <f>'PurseSeine Biomass'!N29*100</f>
        <v>0</v>
      </c>
      <c r="N23" s="315">
        <f>'PurseSeine Biomass'!O29</f>
        <v>0</v>
      </c>
      <c r="P23" s="352">
        <v>16</v>
      </c>
      <c r="Q23" s="1">
        <f>'PurseSeine Biomass'!R29</f>
        <v>0</v>
      </c>
      <c r="R23" s="314">
        <f>'PurseSeine Biomass'!S29*100</f>
        <v>0</v>
      </c>
      <c r="S23" s="315">
        <f>'PurseSeine Biomass'!T29</f>
        <v>0</v>
      </c>
      <c r="U23" s="352">
        <v>16</v>
      </c>
      <c r="V23" s="1">
        <f>'PurseSeine Biomass'!W29</f>
        <v>1</v>
      </c>
      <c r="W23" s="314">
        <f>'PurseSeine Biomass'!X29*100</f>
        <v>0.10559662090813093</v>
      </c>
      <c r="X23" s="315">
        <f>'PurseSeine Biomass'!Y29</f>
        <v>5.6177856303715004</v>
      </c>
      <c r="Z23" s="352">
        <v>16</v>
      </c>
      <c r="AA23" s="1">
        <f>'PurseSeine Biomass'!AB29</f>
        <v>1</v>
      </c>
      <c r="AB23" s="314">
        <f>'PurseSeine Biomass'!AC29*100</f>
        <v>9.1324200913242004E-2</v>
      </c>
      <c r="AC23" s="315">
        <f>'PurseSeine Biomass'!AD29</f>
        <v>1.1800364100258827</v>
      </c>
      <c r="AE23" s="352">
        <v>16</v>
      </c>
      <c r="AF23" s="1" t="e">
        <f>'PurseSeine Biomass'!#REF!</f>
        <v>#REF!</v>
      </c>
      <c r="AG23" s="314" t="e">
        <f>'PurseSeine Biomass'!#REF!*100</f>
        <v>#REF!</v>
      </c>
      <c r="AH23" s="315" t="e">
        <f>'PurseSeine Biomass'!#REF!</f>
        <v>#REF!</v>
      </c>
      <c r="AJ23" s="352">
        <v>16</v>
      </c>
      <c r="AK23" s="1" t="e">
        <f>'PurseSeine Biomass'!#REF!</f>
        <v>#REF!</v>
      </c>
      <c r="AL23" s="314" t="e">
        <f>'PurseSeine Biomass'!#REF!*100</f>
        <v>#REF!</v>
      </c>
      <c r="AM23" s="315" t="e">
        <f>'PurseSeine Biomass'!#REF!</f>
        <v>#REF!</v>
      </c>
      <c r="AO23" s="384">
        <v>16</v>
      </c>
      <c r="AP23" s="1">
        <f>'PurseSeine Biomass'!AH29</f>
        <v>2</v>
      </c>
      <c r="AQ23" s="314">
        <f>'PurseSeine Biomass'!AI29*100</f>
        <v>1.7947734425433185E-2</v>
      </c>
      <c r="AR23" s="315">
        <f>'PurseSeine Biomass'!AK29</f>
        <v>6.7978220403973832</v>
      </c>
    </row>
    <row r="24" spans="1:44" ht="11.1" customHeight="1">
      <c r="A24" s="352">
        <v>17</v>
      </c>
      <c r="B24" s="1">
        <f>'PurseSeine Biomass'!C30</f>
        <v>0</v>
      </c>
      <c r="C24" s="314">
        <f>'PurseSeine Biomass'!D30*100</f>
        <v>0</v>
      </c>
      <c r="D24" s="315">
        <f>'PurseSeine Biomass'!E30</f>
        <v>0</v>
      </c>
      <c r="F24" s="352">
        <v>17</v>
      </c>
      <c r="G24" s="1">
        <f>'PurseSeine Biomass'!H30</f>
        <v>0</v>
      </c>
      <c r="H24" s="314">
        <f>'PurseSeine Biomass'!I30*100</f>
        <v>0</v>
      </c>
      <c r="I24" s="315">
        <f>'PurseSeine Biomass'!J30</f>
        <v>0</v>
      </c>
      <c r="K24" s="352">
        <v>17</v>
      </c>
      <c r="L24" s="1">
        <f>'PurseSeine Biomass'!M30</f>
        <v>0</v>
      </c>
      <c r="M24" s="314">
        <f>'PurseSeine Biomass'!N30*100</f>
        <v>0</v>
      </c>
      <c r="N24" s="315">
        <f>'PurseSeine Biomass'!O30</f>
        <v>0</v>
      </c>
      <c r="P24" s="352">
        <v>17</v>
      </c>
      <c r="Q24" s="1">
        <f>'PurseSeine Biomass'!R30</f>
        <v>0</v>
      </c>
      <c r="R24" s="314">
        <f>'PurseSeine Biomass'!S30*100</f>
        <v>0</v>
      </c>
      <c r="S24" s="315">
        <f>'PurseSeine Biomass'!T30</f>
        <v>0</v>
      </c>
      <c r="U24" s="352">
        <v>17</v>
      </c>
      <c r="V24" s="1">
        <f>'PurseSeine Biomass'!W30</f>
        <v>0</v>
      </c>
      <c r="W24" s="314">
        <f>'PurseSeine Biomass'!X30*100</f>
        <v>0</v>
      </c>
      <c r="X24" s="315">
        <f>'PurseSeine Biomass'!Y30</f>
        <v>0</v>
      </c>
      <c r="Z24" s="352">
        <v>17</v>
      </c>
      <c r="AA24" s="1">
        <f>'PurseSeine Biomass'!AB30</f>
        <v>1</v>
      </c>
      <c r="AB24" s="314">
        <f>'PurseSeine Biomass'!AC30*100</f>
        <v>9.1324200913242004E-2</v>
      </c>
      <c r="AC24" s="315">
        <f>'PurseSeine Biomass'!AD30</f>
        <v>1.1800364100258829</v>
      </c>
      <c r="AE24" s="352">
        <v>17</v>
      </c>
      <c r="AF24" s="1" t="e">
        <f>'PurseSeine Biomass'!#REF!</f>
        <v>#REF!</v>
      </c>
      <c r="AG24" s="314" t="e">
        <f>'PurseSeine Biomass'!#REF!*100</f>
        <v>#REF!</v>
      </c>
      <c r="AH24" s="315" t="e">
        <f>'PurseSeine Biomass'!#REF!</f>
        <v>#REF!</v>
      </c>
      <c r="AJ24" s="352">
        <v>17</v>
      </c>
      <c r="AK24" s="1" t="e">
        <f>'PurseSeine Biomass'!#REF!</f>
        <v>#REF!</v>
      </c>
      <c r="AL24" s="314" t="e">
        <f>'PurseSeine Biomass'!#REF!*100</f>
        <v>#REF!</v>
      </c>
      <c r="AM24" s="315" t="e">
        <f>'PurseSeine Biomass'!#REF!</f>
        <v>#REF!</v>
      </c>
      <c r="AO24" s="384">
        <v>17</v>
      </c>
      <c r="AP24" s="1">
        <f>'PurseSeine Biomass'!AH30</f>
        <v>1</v>
      </c>
      <c r="AQ24" s="314">
        <f>'PurseSeine Biomass'!AI30*100</f>
        <v>3.1155537720207894E-3</v>
      </c>
      <c r="AR24" s="315">
        <f>'PurseSeine Biomass'!AK30</f>
        <v>1.1800364100258829</v>
      </c>
    </row>
    <row r="25" spans="1:44" ht="11.1" customHeight="1">
      <c r="A25" s="352">
        <v>18</v>
      </c>
      <c r="B25" s="1">
        <f>'PurseSeine Biomass'!C31</f>
        <v>0</v>
      </c>
      <c r="C25" s="314">
        <f>'PurseSeine Biomass'!D31*100</f>
        <v>0</v>
      </c>
      <c r="D25" s="315">
        <f>'PurseSeine Biomass'!E31</f>
        <v>0</v>
      </c>
      <c r="F25" s="352">
        <v>18</v>
      </c>
      <c r="G25" s="1">
        <f>'PurseSeine Biomass'!H31</f>
        <v>0</v>
      </c>
      <c r="H25" s="314">
        <f>'PurseSeine Biomass'!I31*100</f>
        <v>0</v>
      </c>
      <c r="I25" s="315">
        <f>'PurseSeine Biomass'!J31</f>
        <v>0</v>
      </c>
      <c r="K25" s="352">
        <v>18</v>
      </c>
      <c r="L25" s="1">
        <f>'PurseSeine Biomass'!M31</f>
        <v>0</v>
      </c>
      <c r="M25" s="314">
        <f>'PurseSeine Biomass'!N31*100</f>
        <v>0</v>
      </c>
      <c r="N25" s="315">
        <f>'PurseSeine Biomass'!O31</f>
        <v>0</v>
      </c>
      <c r="P25" s="352">
        <v>18</v>
      </c>
      <c r="Q25" s="1">
        <f>'PurseSeine Biomass'!R31</f>
        <v>0</v>
      </c>
      <c r="R25" s="314">
        <f>'PurseSeine Biomass'!S31*100</f>
        <v>0</v>
      </c>
      <c r="S25" s="315">
        <f>'PurseSeine Biomass'!T31</f>
        <v>0</v>
      </c>
      <c r="U25" s="352">
        <v>18</v>
      </c>
      <c r="V25" s="1">
        <f>'PurseSeine Biomass'!W31</f>
        <v>0</v>
      </c>
      <c r="W25" s="314">
        <f>'PurseSeine Biomass'!X31*100</f>
        <v>0</v>
      </c>
      <c r="X25" s="315">
        <f>'PurseSeine Biomass'!Y31</f>
        <v>0</v>
      </c>
      <c r="Z25" s="352">
        <v>18</v>
      </c>
      <c r="AA25" s="1">
        <f>'PurseSeine Biomass'!AB31</f>
        <v>0</v>
      </c>
      <c r="AB25" s="314">
        <f>'PurseSeine Biomass'!AC31*100</f>
        <v>0</v>
      </c>
      <c r="AC25" s="315">
        <f>'PurseSeine Biomass'!AD31</f>
        <v>0</v>
      </c>
      <c r="AE25" s="352">
        <v>18</v>
      </c>
      <c r="AF25" s="1" t="e">
        <f>'PurseSeine Biomass'!#REF!</f>
        <v>#REF!</v>
      </c>
      <c r="AG25" s="314" t="e">
        <f>'PurseSeine Biomass'!#REF!*100</f>
        <v>#REF!</v>
      </c>
      <c r="AH25" s="315" t="e">
        <f>'PurseSeine Biomass'!#REF!</f>
        <v>#REF!</v>
      </c>
      <c r="AJ25" s="352">
        <v>18</v>
      </c>
      <c r="AK25" s="1" t="e">
        <f>'PurseSeine Biomass'!#REF!</f>
        <v>#REF!</v>
      </c>
      <c r="AL25" s="314" t="e">
        <f>'PurseSeine Biomass'!#REF!*100</f>
        <v>#REF!</v>
      </c>
      <c r="AM25" s="315" t="e">
        <f>'PurseSeine Biomass'!#REF!</f>
        <v>#REF!</v>
      </c>
      <c r="AO25" s="384">
        <v>18</v>
      </c>
      <c r="AP25" s="1">
        <f>'PurseSeine Biomass'!AH31</f>
        <v>0</v>
      </c>
      <c r="AQ25" s="314">
        <f>'PurseSeine Biomass'!AI31*100</f>
        <v>0</v>
      </c>
      <c r="AR25" s="315">
        <f>'PurseSeine Biomass'!AK31</f>
        <v>0</v>
      </c>
    </row>
    <row r="26" spans="1:44" s="32" customFormat="1" ht="11.1" customHeight="1">
      <c r="A26" s="319" t="s">
        <v>7</v>
      </c>
      <c r="B26" s="374">
        <f>'PurseSeine Biomass'!C33</f>
        <v>872</v>
      </c>
      <c r="C26" s="374">
        <f>'PurseSeine Biomass'!D33*100</f>
        <v>99.999999999999986</v>
      </c>
      <c r="D26" s="316">
        <f>'PurseSeine Biomass'!E33</f>
        <v>18299.401976763544</v>
      </c>
      <c r="F26" s="319" t="s">
        <v>7</v>
      </c>
      <c r="G26" s="374">
        <f>'PurseSeine Biomass'!H33</f>
        <v>436</v>
      </c>
      <c r="H26" s="375">
        <f>'PurseSeine Biomass'!I33*100</f>
        <v>100</v>
      </c>
      <c r="I26" s="316">
        <f>'PurseSeine Biomass'!J33</f>
        <v>4630.9704253415666</v>
      </c>
      <c r="K26" s="319" t="s">
        <v>7</v>
      </c>
      <c r="L26" s="374">
        <f>'PurseSeine Biomass'!M33</f>
        <v>391</v>
      </c>
      <c r="M26" s="374">
        <f>'PurseSeine Biomass'!N33*100</f>
        <v>100</v>
      </c>
      <c r="N26" s="316">
        <f>'PurseSeine Biomass'!O33</f>
        <v>3075.864120433399</v>
      </c>
      <c r="P26" s="319" t="s">
        <v>7</v>
      </c>
      <c r="Q26" s="374">
        <f>'PurseSeine Biomass'!R33</f>
        <v>486</v>
      </c>
      <c r="R26" s="374">
        <f>'PurseSeine Biomass'!S33*100</f>
        <v>100</v>
      </c>
      <c r="S26" s="316">
        <f>'PurseSeine Biomass'!T33</f>
        <v>5257.2360015508639</v>
      </c>
      <c r="U26" s="319" t="s">
        <v>7</v>
      </c>
      <c r="V26" s="374">
        <f>'PurseSeine Biomass'!W33</f>
        <v>947</v>
      </c>
      <c r="W26" s="374">
        <f>'PurseSeine Biomass'!X33*100</f>
        <v>100</v>
      </c>
      <c r="X26" s="316">
        <f>'PurseSeine Biomass'!Y33</f>
        <v>5320.04299196181</v>
      </c>
      <c r="Z26" s="319" t="s">
        <v>7</v>
      </c>
      <c r="AA26" s="374">
        <f>'PurseSeine Biomass'!AB33</f>
        <v>1095</v>
      </c>
      <c r="AB26" s="374">
        <f>'PurseSeine Biomass'!AC33*100</f>
        <v>100</v>
      </c>
      <c r="AC26" s="316">
        <f>'PurseSeine Biomass'!AD33</f>
        <v>1292.1398689783414</v>
      </c>
      <c r="AE26" s="319" t="s">
        <v>7</v>
      </c>
      <c r="AF26" s="374" t="e">
        <f>'PurseSeine Biomass'!#REF!</f>
        <v>#REF!</v>
      </c>
      <c r="AG26" s="374" t="e">
        <f>'PurseSeine Biomass'!#REF!*100</f>
        <v>#REF!</v>
      </c>
      <c r="AH26" s="316" t="e">
        <f>'PurseSeine Biomass'!#REF!</f>
        <v>#REF!</v>
      </c>
      <c r="AJ26" s="319" t="s">
        <v>7</v>
      </c>
      <c r="AK26" s="374" t="e">
        <f>'PurseSeine Biomass'!#REF!</f>
        <v>#REF!</v>
      </c>
      <c r="AL26" s="374" t="e">
        <f>'PurseSeine Biomass'!#REF!*100</f>
        <v>#REF!</v>
      </c>
      <c r="AM26" s="316" t="e">
        <f>'PurseSeine Biomass'!#REF!</f>
        <v>#REF!</v>
      </c>
      <c r="AO26" s="319" t="s">
        <v>7</v>
      </c>
      <c r="AP26" s="374">
        <f>'PurseSeine Biomass'!AH33</f>
        <v>4227</v>
      </c>
      <c r="AQ26" s="374">
        <f>'PurseSeine Biomass'!AI33*100</f>
        <v>100</v>
      </c>
      <c r="AR26" s="316">
        <f>'PurseSeine Biomass'!AK33</f>
        <v>37875.655385029531</v>
      </c>
    </row>
    <row r="27" spans="1:44" s="32" customFormat="1" ht="11.1" customHeight="1">
      <c r="A27" s="39"/>
      <c r="B27" s="45" t="s">
        <v>31</v>
      </c>
      <c r="C27" s="376" t="s">
        <v>2</v>
      </c>
      <c r="D27" s="45" t="s">
        <v>1</v>
      </c>
      <c r="F27" s="39"/>
      <c r="G27" s="45" t="s">
        <v>31</v>
      </c>
      <c r="H27" s="376" t="s">
        <v>2</v>
      </c>
      <c r="I27" s="45" t="s">
        <v>1</v>
      </c>
      <c r="K27" s="39"/>
      <c r="L27" s="45" t="s">
        <v>31</v>
      </c>
      <c r="M27" s="376" t="s">
        <v>2</v>
      </c>
      <c r="N27" s="45" t="s">
        <v>1</v>
      </c>
      <c r="P27" s="39"/>
      <c r="Q27" s="45" t="s">
        <v>31</v>
      </c>
      <c r="R27" s="376" t="s">
        <v>2</v>
      </c>
      <c r="S27" s="45" t="s">
        <v>1</v>
      </c>
      <c r="U27" s="39"/>
      <c r="V27" s="45" t="s">
        <v>31</v>
      </c>
      <c r="W27" s="376" t="s">
        <v>2</v>
      </c>
      <c r="X27" s="45" t="s">
        <v>1</v>
      </c>
      <c r="Z27" s="39"/>
      <c r="AA27" s="45" t="s">
        <v>31</v>
      </c>
      <c r="AB27" s="376" t="s">
        <v>2</v>
      </c>
      <c r="AC27" s="45" t="s">
        <v>1</v>
      </c>
      <c r="AE27" s="39"/>
      <c r="AF27" s="45" t="s">
        <v>31</v>
      </c>
      <c r="AG27" s="376" t="s">
        <v>2</v>
      </c>
      <c r="AH27" s="45" t="s">
        <v>1</v>
      </c>
      <c r="AJ27" s="39"/>
      <c r="AK27" s="45" t="s">
        <v>31</v>
      </c>
      <c r="AL27" s="376" t="s">
        <v>2</v>
      </c>
      <c r="AM27" s="45" t="s">
        <v>1</v>
      </c>
      <c r="AO27" s="382"/>
      <c r="AP27" s="45" t="s">
        <v>31</v>
      </c>
      <c r="AQ27" s="376" t="s">
        <v>2</v>
      </c>
      <c r="AR27" s="45" t="s">
        <v>1</v>
      </c>
    </row>
    <row r="28" spans="1:44" s="32" customFormat="1" ht="11.1" customHeight="1">
      <c r="A28" s="318" t="s">
        <v>3</v>
      </c>
      <c r="B28" s="46" t="s">
        <v>63</v>
      </c>
      <c r="C28" s="46" t="s">
        <v>61</v>
      </c>
      <c r="D28" s="46" t="s">
        <v>62</v>
      </c>
      <c r="F28" s="318" t="s">
        <v>3</v>
      </c>
      <c r="G28" s="46" t="s">
        <v>63</v>
      </c>
      <c r="H28" s="46" t="s">
        <v>61</v>
      </c>
      <c r="I28" s="46" t="s">
        <v>62</v>
      </c>
      <c r="K28" s="318" t="s">
        <v>3</v>
      </c>
      <c r="L28" s="46" t="s">
        <v>63</v>
      </c>
      <c r="M28" s="46" t="s">
        <v>61</v>
      </c>
      <c r="N28" s="46" t="s">
        <v>62</v>
      </c>
      <c r="P28" s="318" t="s">
        <v>3</v>
      </c>
      <c r="Q28" s="46" t="s">
        <v>63</v>
      </c>
      <c r="R28" s="46" t="s">
        <v>61</v>
      </c>
      <c r="S28" s="46" t="s">
        <v>62</v>
      </c>
      <c r="U28" s="318" t="s">
        <v>3</v>
      </c>
      <c r="V28" s="46" t="s">
        <v>63</v>
      </c>
      <c r="W28" s="46" t="s">
        <v>61</v>
      </c>
      <c r="X28" s="46" t="s">
        <v>62</v>
      </c>
      <c r="Z28" s="318" t="s">
        <v>3</v>
      </c>
      <c r="AA28" s="46" t="s">
        <v>63</v>
      </c>
      <c r="AB28" s="46" t="s">
        <v>61</v>
      </c>
      <c r="AC28" s="46" t="s">
        <v>62</v>
      </c>
      <c r="AE28" s="318" t="s">
        <v>3</v>
      </c>
      <c r="AF28" s="46" t="s">
        <v>63</v>
      </c>
      <c r="AG28" s="46" t="s">
        <v>61</v>
      </c>
      <c r="AH28" s="46" t="s">
        <v>62</v>
      </c>
      <c r="AJ28" s="318" t="s">
        <v>3</v>
      </c>
      <c r="AK28" s="46" t="s">
        <v>63</v>
      </c>
      <c r="AL28" s="46" t="s">
        <v>61</v>
      </c>
      <c r="AM28" s="46" t="s">
        <v>62</v>
      </c>
      <c r="AO28" s="383" t="s">
        <v>3</v>
      </c>
      <c r="AP28" s="46" t="s">
        <v>63</v>
      </c>
      <c r="AQ28" s="46" t="s">
        <v>61</v>
      </c>
      <c r="AR28" s="46" t="s">
        <v>62</v>
      </c>
    </row>
    <row r="29" spans="1:44" s="32" customFormat="1" ht="11.1" customHeight="1">
      <c r="A29" s="39">
        <v>1</v>
      </c>
      <c r="B29" s="377">
        <f>'PurseSeine Biomass'!C40</f>
        <v>0</v>
      </c>
      <c r="C29" s="378">
        <f>'PurseSeine Biomass'!D40*100</f>
        <v>0</v>
      </c>
      <c r="D29" s="377">
        <f>'PurseSeine Biomass'!E40</f>
        <v>0</v>
      </c>
      <c r="F29" s="39">
        <v>1</v>
      </c>
      <c r="G29" s="377">
        <f>'PurseSeine Biomass'!H40</f>
        <v>0</v>
      </c>
      <c r="H29" s="378">
        <f>'PurseSeine Biomass'!I40*100</f>
        <v>0</v>
      </c>
      <c r="I29" s="377">
        <f>'PurseSeine Biomass'!J40</f>
        <v>0</v>
      </c>
      <c r="K29" s="39">
        <v>1</v>
      </c>
      <c r="L29" s="377">
        <f>'PurseSeine Biomass'!M40</f>
        <v>0</v>
      </c>
      <c r="M29" s="378">
        <f>'PurseSeine Biomass'!N40*100</f>
        <v>0</v>
      </c>
      <c r="N29" s="377">
        <f>'PurseSeine Biomass'!O40</f>
        <v>0</v>
      </c>
      <c r="P29" s="39">
        <v>1</v>
      </c>
      <c r="Q29" s="377">
        <f>'PurseSeine Biomass'!R40</f>
        <v>0</v>
      </c>
      <c r="R29" s="378">
        <f>'PurseSeine Biomass'!S40*100</f>
        <v>0</v>
      </c>
      <c r="S29" s="377">
        <f>'PurseSeine Biomass'!T40</f>
        <v>0</v>
      </c>
      <c r="U29" s="39">
        <v>1</v>
      </c>
      <c r="V29" s="377">
        <f>'PurseSeine Biomass'!W40</f>
        <v>0</v>
      </c>
      <c r="W29" s="378">
        <f>'PurseSeine Biomass'!X40*100</f>
        <v>0</v>
      </c>
      <c r="X29" s="377">
        <f>'PurseSeine Biomass'!Y40</f>
        <v>0</v>
      </c>
      <c r="Z29" s="39">
        <v>1</v>
      </c>
      <c r="AA29" s="377">
        <f>'PurseSeine Biomass'!AB40</f>
        <v>0</v>
      </c>
      <c r="AB29" s="378">
        <f>'PurseSeine Biomass'!AC40*100</f>
        <v>0</v>
      </c>
      <c r="AC29" s="377">
        <f>'PurseSeine Biomass'!AD40</f>
        <v>0</v>
      </c>
      <c r="AE29" s="39">
        <v>1</v>
      </c>
      <c r="AF29" s="377" t="e">
        <f>'PurseSeine Biomass'!#REF!</f>
        <v>#REF!</v>
      </c>
      <c r="AG29" s="378" t="e">
        <f>'PurseSeine Biomass'!#REF!*100</f>
        <v>#REF!</v>
      </c>
      <c r="AH29" s="377" t="e">
        <f>'PurseSeine Biomass'!#REF!</f>
        <v>#REF!</v>
      </c>
      <c r="AJ29" s="39">
        <v>1</v>
      </c>
      <c r="AK29" s="377" t="e">
        <f>'PurseSeine Biomass'!#REF!</f>
        <v>#REF!</v>
      </c>
      <c r="AL29" s="378" t="e">
        <f>'PurseSeine Biomass'!#REF!*100</f>
        <v>#REF!</v>
      </c>
      <c r="AM29" s="377" t="e">
        <f>'PurseSeine Biomass'!#REF!</f>
        <v>#REF!</v>
      </c>
      <c r="AO29" s="382">
        <v>1</v>
      </c>
      <c r="AP29" s="377">
        <f>'PurseSeine Biomass'!AH40</f>
        <v>0</v>
      </c>
      <c r="AQ29" s="378">
        <f>'PurseSeine Biomass'!AI40*100</f>
        <v>0</v>
      </c>
      <c r="AR29" s="377">
        <f>'PurseSeine Biomass'!AK40</f>
        <v>0</v>
      </c>
    </row>
    <row r="30" spans="1:44" s="32" customFormat="1" ht="11.1" customHeight="1">
      <c r="A30" s="39">
        <v>2</v>
      </c>
      <c r="B30" s="377">
        <f>'PurseSeine Biomass'!C41</f>
        <v>0</v>
      </c>
      <c r="C30" s="378">
        <f>'PurseSeine Biomass'!D41*100</f>
        <v>0</v>
      </c>
      <c r="D30" s="377">
        <f>'PurseSeine Biomass'!E41</f>
        <v>0</v>
      </c>
      <c r="F30" s="39">
        <v>2</v>
      </c>
      <c r="G30" s="377">
        <f>'PurseSeine Biomass'!H41</f>
        <v>0</v>
      </c>
      <c r="H30" s="378">
        <f>'PurseSeine Biomass'!I41*100</f>
        <v>0</v>
      </c>
      <c r="I30" s="377">
        <f>'PurseSeine Biomass'!J41</f>
        <v>0</v>
      </c>
      <c r="K30" s="39">
        <v>2</v>
      </c>
      <c r="L30" s="377">
        <f>'PurseSeine Biomass'!M41</f>
        <v>0</v>
      </c>
      <c r="M30" s="378">
        <f>'PurseSeine Biomass'!N41*100</f>
        <v>0</v>
      </c>
      <c r="N30" s="377">
        <f>'PurseSeine Biomass'!O41</f>
        <v>0</v>
      </c>
      <c r="P30" s="39">
        <v>2</v>
      </c>
      <c r="Q30" s="377">
        <f>'PurseSeine Biomass'!R41</f>
        <v>0</v>
      </c>
      <c r="R30" s="378">
        <f>'PurseSeine Biomass'!S41*100</f>
        <v>0</v>
      </c>
      <c r="S30" s="377">
        <f>'PurseSeine Biomass'!T41</f>
        <v>0</v>
      </c>
      <c r="U30" s="39">
        <v>2</v>
      </c>
      <c r="V30" s="377">
        <f>'PurseSeine Biomass'!W41</f>
        <v>0</v>
      </c>
      <c r="W30" s="378">
        <f>'PurseSeine Biomass'!X41*100</f>
        <v>0</v>
      </c>
      <c r="X30" s="377">
        <f>'PurseSeine Biomass'!Y41</f>
        <v>0</v>
      </c>
      <c r="Z30" s="39">
        <v>2</v>
      </c>
      <c r="AA30" s="377">
        <f>'PurseSeine Biomass'!AB41</f>
        <v>0</v>
      </c>
      <c r="AB30" s="378">
        <f>'PurseSeine Biomass'!AC41*100</f>
        <v>0</v>
      </c>
      <c r="AC30" s="377">
        <f>'PurseSeine Biomass'!AD41</f>
        <v>0</v>
      </c>
      <c r="AE30" s="39">
        <v>2</v>
      </c>
      <c r="AF30" s="377" t="e">
        <f>'PurseSeine Biomass'!#REF!</f>
        <v>#REF!</v>
      </c>
      <c r="AG30" s="378" t="e">
        <f>'PurseSeine Biomass'!#REF!*100</f>
        <v>#REF!</v>
      </c>
      <c r="AH30" s="377" t="e">
        <f>'PurseSeine Biomass'!#REF!</f>
        <v>#REF!</v>
      </c>
      <c r="AJ30" s="39">
        <v>2</v>
      </c>
      <c r="AK30" s="377" t="e">
        <f>'PurseSeine Biomass'!#REF!</f>
        <v>#REF!</v>
      </c>
      <c r="AL30" s="378" t="e">
        <f>'PurseSeine Biomass'!#REF!*100</f>
        <v>#REF!</v>
      </c>
      <c r="AM30" s="377" t="e">
        <f>'PurseSeine Biomass'!#REF!</f>
        <v>#REF!</v>
      </c>
      <c r="AO30" s="382">
        <v>2</v>
      </c>
      <c r="AP30" s="377">
        <f>'PurseSeine Biomass'!AH41</f>
        <v>0</v>
      </c>
      <c r="AQ30" s="378">
        <f>'PurseSeine Biomass'!AI41*100</f>
        <v>0</v>
      </c>
      <c r="AR30" s="377">
        <f>'PurseSeine Biomass'!AK41</f>
        <v>0</v>
      </c>
    </row>
    <row r="31" spans="1:44" ht="11.1" customHeight="1">
      <c r="A31" s="352">
        <v>3</v>
      </c>
      <c r="B31" s="315">
        <f>'PurseSeine Biomass'!C42</f>
        <v>0</v>
      </c>
      <c r="C31" s="314">
        <f>'PurseSeine Biomass'!D42*100</f>
        <v>0</v>
      </c>
      <c r="D31" s="315">
        <f>'PurseSeine Biomass'!E42</f>
        <v>0</v>
      </c>
      <c r="F31" s="352">
        <v>3</v>
      </c>
      <c r="G31" s="315">
        <f>'PurseSeine Biomass'!H42</f>
        <v>223</v>
      </c>
      <c r="H31" s="314">
        <f>'PurseSeine Biomass'!I42*100</f>
        <v>0.13452698382056633</v>
      </c>
      <c r="I31" s="315">
        <f>'PurseSeine Biomass'!J42</f>
        <v>2.6108997019895508</v>
      </c>
      <c r="K31" s="352">
        <v>3</v>
      </c>
      <c r="L31" s="315">
        <f>'PurseSeine Biomass'!M42</f>
        <v>274</v>
      </c>
      <c r="M31" s="314">
        <f>'PurseSeine Biomass'!N42*100</f>
        <v>0.1853329906251269</v>
      </c>
      <c r="N31" s="315">
        <f>'PurseSeine Biomass'!O42</f>
        <v>2.3759689398141268</v>
      </c>
      <c r="P31" s="352">
        <v>3</v>
      </c>
      <c r="Q31" s="315">
        <f>'PurseSeine Biomass'!R42</f>
        <v>0</v>
      </c>
      <c r="R31" s="314">
        <f>'PurseSeine Biomass'!S42*100</f>
        <v>0</v>
      </c>
      <c r="S31" s="315">
        <f>'PurseSeine Biomass'!T42</f>
        <v>0</v>
      </c>
      <c r="U31" s="352">
        <v>3</v>
      </c>
      <c r="V31" s="315">
        <f>'PurseSeine Biomass'!W42</f>
        <v>228</v>
      </c>
      <c r="W31" s="314">
        <f>'PurseSeine Biomass'!X42*100</f>
        <v>6.5078893887150907E-2</v>
      </c>
      <c r="X31" s="315">
        <f>'PurseSeine Biomass'!Y42</f>
        <v>1.411886602881739</v>
      </c>
      <c r="Z31" s="352">
        <v>3</v>
      </c>
      <c r="AA31" s="315">
        <f>'PurseSeine Biomass'!AB42</f>
        <v>1148.9999999999991</v>
      </c>
      <c r="AB31" s="314">
        <f>'PurseSeine Biomass'!AC42*100</f>
        <v>0.31046250537027159</v>
      </c>
      <c r="AC31" s="315">
        <f>'PurseSeine Biomass'!AD42</f>
        <v>1.4945665008524875</v>
      </c>
      <c r="AE31" s="352">
        <v>3</v>
      </c>
      <c r="AF31" s="315" t="e">
        <f>'PurseSeine Biomass'!#REF!</f>
        <v>#REF!</v>
      </c>
      <c r="AG31" s="314" t="e">
        <f>'PurseSeine Biomass'!#REF!*100</f>
        <v>#REF!</v>
      </c>
      <c r="AH31" s="315" t="e">
        <f>'PurseSeine Biomass'!#REF!</f>
        <v>#REF!</v>
      </c>
      <c r="AJ31" s="352">
        <v>3</v>
      </c>
      <c r="AK31" s="315" t="e">
        <f>'PurseSeine Biomass'!#REF!</f>
        <v>#REF!</v>
      </c>
      <c r="AL31" s="314" t="e">
        <f>'PurseSeine Biomass'!#REF!*100</f>
        <v>#REF!</v>
      </c>
      <c r="AM31" s="315" t="e">
        <f>'PurseSeine Biomass'!#REF!</f>
        <v>#REF!</v>
      </c>
      <c r="AO31" s="384">
        <v>3</v>
      </c>
      <c r="AP31" s="315">
        <f>'PurseSeine Biomass'!AH42</f>
        <v>1873.9999999999991</v>
      </c>
      <c r="AQ31" s="314">
        <f>'PurseSeine Biomass'!AI42*100</f>
        <v>4.9999187589317109E-2</v>
      </c>
      <c r="AR31" s="315">
        <f>'PurseSeine Biomass'!AK42</f>
        <v>7.8933217455379037</v>
      </c>
    </row>
    <row r="32" spans="1:44" ht="11.1" customHeight="1">
      <c r="A32" s="352">
        <v>4</v>
      </c>
      <c r="B32" s="315">
        <f>'PurseSeine Biomass'!C43</f>
        <v>3569</v>
      </c>
      <c r="C32" s="314">
        <f>'PurseSeine Biomass'!D43*100</f>
        <v>1.0702130530608569</v>
      </c>
      <c r="D32" s="315">
        <f>'PurseSeine Biomass'!E43</f>
        <v>82.559445552273687</v>
      </c>
      <c r="F32" s="352">
        <v>4</v>
      </c>
      <c r="G32" s="315">
        <f>'PurseSeine Biomass'!H43</f>
        <v>2690.0000000000009</v>
      </c>
      <c r="H32" s="314">
        <f>'PurseSeine Biomass'!I43*100</f>
        <v>1.6227694460866526</v>
      </c>
      <c r="I32" s="315">
        <f>'PurseSeine Biomass'!J43</f>
        <v>31.494709409649754</v>
      </c>
      <c r="K32" s="352">
        <v>4</v>
      </c>
      <c r="L32" s="315">
        <f>'PurseSeine Biomass'!M43</f>
        <v>1114</v>
      </c>
      <c r="M32" s="314">
        <f>'PurseSeine Biomass'!N43*100</f>
        <v>0.75350712246858165</v>
      </c>
      <c r="N32" s="315">
        <f>'PurseSeine Biomass'!O43</f>
        <v>9.6599613100472155</v>
      </c>
      <c r="P32" s="352">
        <v>4</v>
      </c>
      <c r="Q32" s="315">
        <f>'PurseSeine Biomass'!R43</f>
        <v>1896</v>
      </c>
      <c r="R32" s="314">
        <f>'PurseSeine Biomass'!S43*100</f>
        <v>1.0281438099886124</v>
      </c>
      <c r="S32" s="315">
        <f>'PurseSeine Biomass'!T43</f>
        <v>22.6078542378396</v>
      </c>
      <c r="U32" s="352">
        <v>4</v>
      </c>
      <c r="V32" s="315">
        <f>'PurseSeine Biomass'!W43</f>
        <v>9854.0000000000109</v>
      </c>
      <c r="W32" s="314">
        <f>'PurseSeine Biomass'!X43*100</f>
        <v>2.8126641244034465</v>
      </c>
      <c r="X32" s="315">
        <f>'PurseSeine Biomass'!Y43</f>
        <v>61.020748178932777</v>
      </c>
      <c r="Z32" s="352">
        <v>4</v>
      </c>
      <c r="AA32" s="315">
        <f>'PurseSeine Biomass'!AB43</f>
        <v>28321.999999999982</v>
      </c>
      <c r="AB32" s="314">
        <f>'PurseSeine Biomass'!AC43*100</f>
        <v>7.6526710853758342</v>
      </c>
      <c r="AC32" s="315">
        <f>'PurseSeine Biomass'!AD43</f>
        <v>36.839958604999261</v>
      </c>
      <c r="AE32" s="352">
        <v>4</v>
      </c>
      <c r="AF32" s="315" t="e">
        <f>'PurseSeine Biomass'!#REF!</f>
        <v>#REF!</v>
      </c>
      <c r="AG32" s="314" t="e">
        <f>'PurseSeine Biomass'!#REF!*100</f>
        <v>#REF!</v>
      </c>
      <c r="AH32" s="315" t="e">
        <f>'PurseSeine Biomass'!#REF!</f>
        <v>#REF!</v>
      </c>
      <c r="AJ32" s="352">
        <v>4</v>
      </c>
      <c r="AK32" s="315" t="e">
        <f>'PurseSeine Biomass'!#REF!</f>
        <v>#REF!</v>
      </c>
      <c r="AL32" s="314" t="e">
        <f>'PurseSeine Biomass'!#REF!*100</f>
        <v>#REF!</v>
      </c>
      <c r="AM32" s="315" t="e">
        <f>'PurseSeine Biomass'!#REF!</f>
        <v>#REF!</v>
      </c>
      <c r="AO32" s="384">
        <v>4</v>
      </c>
      <c r="AP32" s="315">
        <f>'PurseSeine Biomass'!AH43</f>
        <v>47444.999999999993</v>
      </c>
      <c r="AQ32" s="314">
        <f>'PurseSeine Biomass'!AI43*100</f>
        <v>1.5467424085396264</v>
      </c>
      <c r="AR32" s="315">
        <f>'PurseSeine Biomass'!AK43</f>
        <v>244.1826772937423</v>
      </c>
    </row>
    <row r="33" spans="1:44" ht="11.1" customHeight="1">
      <c r="A33" s="352">
        <v>5</v>
      </c>
      <c r="B33" s="315">
        <f>'PurseSeine Biomass'!C44</f>
        <v>6398.0000000000036</v>
      </c>
      <c r="C33" s="314">
        <f>'PurseSeine Biomass'!D44*100</f>
        <v>1.918527070183067</v>
      </c>
      <c r="D33" s="315">
        <f>'PurseSeine Biomass'!E44</f>
        <v>148.00093377513235</v>
      </c>
      <c r="F33" s="352">
        <v>5</v>
      </c>
      <c r="G33" s="315">
        <f>'PurseSeine Biomass'!H44</f>
        <v>5588</v>
      </c>
      <c r="H33" s="314">
        <f>'PurseSeine Biomass'!I44*100</f>
        <v>3.371016975736882</v>
      </c>
      <c r="I33" s="315">
        <f>'PurseSeine Biomass'!J44</f>
        <v>65.424697465101403</v>
      </c>
      <c r="K33" s="352">
        <v>5</v>
      </c>
      <c r="L33" s="315">
        <f>'PurseSeine Biomass'!M44</f>
        <v>2716.0000000000018</v>
      </c>
      <c r="M33" s="314">
        <f>'PurseSeine Biomass'!N44*100</f>
        <v>1.8370963596271717</v>
      </c>
      <c r="N33" s="315">
        <f>'PurseSeine Biomass'!O44</f>
        <v>23.551575330420341</v>
      </c>
      <c r="P33" s="352">
        <v>5</v>
      </c>
      <c r="Q33" s="315">
        <f>'PurseSeine Biomass'!R44</f>
        <v>3603.9999999999968</v>
      </c>
      <c r="R33" s="314">
        <f>'PurseSeine Biomass'!S44*100</f>
        <v>1.954340870885525</v>
      </c>
      <c r="S33" s="315">
        <f>'PurseSeine Biomass'!T44</f>
        <v>42.97400140990181</v>
      </c>
      <c r="U33" s="352">
        <v>5</v>
      </c>
      <c r="V33" s="315">
        <f>'PurseSeine Biomass'!W44</f>
        <v>5103.9999999999991</v>
      </c>
      <c r="W33" s="314">
        <f>'PurseSeine Biomass'!X44*100</f>
        <v>1.4568538350877993</v>
      </c>
      <c r="X33" s="315">
        <f>'PurseSeine Biomass'!Y44</f>
        <v>31.606443952229803</v>
      </c>
      <c r="Z33" s="352">
        <v>5</v>
      </c>
      <c r="AA33" s="315">
        <f>'PurseSeine Biomass'!AB44</f>
        <v>7029</v>
      </c>
      <c r="AB33" s="314">
        <f>'PurseSeine Biomass'!AC44*100</f>
        <v>1.8992523500849789</v>
      </c>
      <c r="AC33" s="315">
        <f>'PurseSeine Biomass'!AD44</f>
        <v>9.1430008133090883</v>
      </c>
      <c r="AE33" s="352">
        <v>5</v>
      </c>
      <c r="AF33" s="315" t="e">
        <f>'PurseSeine Biomass'!#REF!</f>
        <v>#REF!</v>
      </c>
      <c r="AG33" s="314" t="e">
        <f>'PurseSeine Biomass'!#REF!*100</f>
        <v>#REF!</v>
      </c>
      <c r="AH33" s="315" t="e">
        <f>'PurseSeine Biomass'!#REF!</f>
        <v>#REF!</v>
      </c>
      <c r="AJ33" s="352">
        <v>5</v>
      </c>
      <c r="AK33" s="315" t="e">
        <f>'PurseSeine Biomass'!#REF!</f>
        <v>#REF!</v>
      </c>
      <c r="AL33" s="314" t="e">
        <f>'PurseSeine Biomass'!#REF!*100</f>
        <v>#REF!</v>
      </c>
      <c r="AM33" s="315" t="e">
        <f>'PurseSeine Biomass'!#REF!</f>
        <v>#REF!</v>
      </c>
      <c r="AO33" s="384">
        <v>5</v>
      </c>
      <c r="AP33" s="315">
        <f>'PurseSeine Biomass'!AH44</f>
        <v>30439.000000000004</v>
      </c>
      <c r="AQ33" s="314">
        <f>'PurseSeine Biomass'!AI44*100</f>
        <v>2.0314352580056556</v>
      </c>
      <c r="AR33" s="315">
        <f>'PurseSeine Biomass'!AK44</f>
        <v>320.70065274609482</v>
      </c>
    </row>
    <row r="34" spans="1:44" ht="11.1" customHeight="1">
      <c r="A34" s="352">
        <v>6</v>
      </c>
      <c r="B34" s="315">
        <f>'PurseSeine Biomass'!C45</f>
        <v>27392.000000000018</v>
      </c>
      <c r="C34" s="314">
        <f>'PurseSeine Biomass'!D45*100</f>
        <v>8.2138626924749261</v>
      </c>
      <c r="D34" s="315">
        <f>'PurseSeine Biomass'!E45</f>
        <v>633.64200968559328</v>
      </c>
      <c r="F34" s="352">
        <v>6</v>
      </c>
      <c r="G34" s="315">
        <f>'PurseSeine Biomass'!H45</f>
        <v>17260</v>
      </c>
      <c r="H34" s="314">
        <f>'PurseSeine Biomass'!I45*100</f>
        <v>10.412267895708407</v>
      </c>
      <c r="I34" s="315">
        <f>'PurseSeine Biomass'!J45</f>
        <v>202.08129531990875</v>
      </c>
      <c r="K34" s="352">
        <v>6</v>
      </c>
      <c r="L34" s="315">
        <f>'PurseSeine Biomass'!M45</f>
        <v>11366.999999999993</v>
      </c>
      <c r="M34" s="314">
        <f>'PurseSeine Biomass'!N45*100</f>
        <v>7.6886135198387455</v>
      </c>
      <c r="N34" s="315">
        <f>'PurseSeine Biomass'!O45</f>
        <v>98.568025324332709</v>
      </c>
      <c r="P34" s="352">
        <v>6</v>
      </c>
      <c r="Q34" s="315">
        <f>'PurseSeine Biomass'!R45</f>
        <v>9749.9999999999982</v>
      </c>
      <c r="R34" s="314">
        <f>'PurseSeine Biomass'!S45*100</f>
        <v>5.2871319342768821</v>
      </c>
      <c r="S34" s="315">
        <f>'PurseSeine Biomass'!T45</f>
        <v>116.25874410281436</v>
      </c>
      <c r="U34" s="352">
        <v>6</v>
      </c>
      <c r="V34" s="315">
        <f>'PurseSeine Biomass'!W45</f>
        <v>18757</v>
      </c>
      <c r="W34" s="314">
        <f>'PurseSeine Biomass'!X45*100</f>
        <v>5.3538807571986391</v>
      </c>
      <c r="X34" s="315">
        <f>'PurseSeine Biomass'!Y45</f>
        <v>116.15244302742447</v>
      </c>
      <c r="Z34" s="352">
        <v>6</v>
      </c>
      <c r="AA34" s="315">
        <f>'PurseSeine Biomass'!AB45</f>
        <v>14826.000000000024</v>
      </c>
      <c r="AB34" s="314">
        <f>'PurseSeine Biomass'!AC45*100</f>
        <v>4.0060201084592322</v>
      </c>
      <c r="AC34" s="315">
        <f>'PurseSeine Biomass'!AD45</f>
        <v>19.284980802122742</v>
      </c>
      <c r="AE34" s="352">
        <v>6</v>
      </c>
      <c r="AF34" s="315" t="e">
        <f>'PurseSeine Biomass'!#REF!</f>
        <v>#REF!</v>
      </c>
      <c r="AG34" s="314" t="e">
        <f>'PurseSeine Biomass'!#REF!*100</f>
        <v>#REF!</v>
      </c>
      <c r="AH34" s="315" t="e">
        <f>'PurseSeine Biomass'!#REF!</f>
        <v>#REF!</v>
      </c>
      <c r="AJ34" s="352">
        <v>6</v>
      </c>
      <c r="AK34" s="315" t="e">
        <f>'PurseSeine Biomass'!#REF!</f>
        <v>#REF!</v>
      </c>
      <c r="AL34" s="314" t="e">
        <f>'PurseSeine Biomass'!#REF!*100</f>
        <v>#REF!</v>
      </c>
      <c r="AM34" s="315" t="e">
        <f>'PurseSeine Biomass'!#REF!</f>
        <v>#REF!</v>
      </c>
      <c r="AO34" s="384">
        <v>6</v>
      </c>
      <c r="AP34" s="315">
        <f>'PurseSeine Biomass'!AH45</f>
        <v>99352.000000000029</v>
      </c>
      <c r="AQ34" s="314">
        <f>'PurseSeine Biomass'!AI45*100</f>
        <v>7.5124786896869971</v>
      </c>
      <c r="AR34" s="315">
        <f>'PurseSeine Biomass'!AK45</f>
        <v>1185.9874982621964</v>
      </c>
    </row>
    <row r="35" spans="1:44" ht="11.1" customHeight="1">
      <c r="A35" s="352">
        <v>7</v>
      </c>
      <c r="B35" s="315">
        <f>'PurseSeine Biomass'!C46</f>
        <v>56436</v>
      </c>
      <c r="C35" s="314">
        <f>'PurseSeine Biomass'!D46*100</f>
        <v>16.92309998950477</v>
      </c>
      <c r="D35" s="315">
        <f>'PurseSeine Biomass'!E46</f>
        <v>1305.4987024903664</v>
      </c>
      <c r="F35" s="352">
        <v>7</v>
      </c>
      <c r="G35" s="315">
        <f>'PurseSeine Biomass'!H46</f>
        <v>36425.000000000007</v>
      </c>
      <c r="H35" s="314">
        <f>'PurseSeine Biomass'!I46*100</f>
        <v>21.97374612405439</v>
      </c>
      <c r="I35" s="315">
        <f>'PurseSeine Biomass'!J46</f>
        <v>426.46646477564764</v>
      </c>
      <c r="K35" s="352">
        <v>7</v>
      </c>
      <c r="L35" s="315">
        <f>'PurseSeine Biomass'!M46</f>
        <v>28048.999999999967</v>
      </c>
      <c r="M35" s="314">
        <f>'PurseSeine Biomass'!N46*100</f>
        <v>18.972281219139337</v>
      </c>
      <c r="N35" s="315">
        <f>'PurseSeine Biomass'!O46</f>
        <v>243.2246452293663</v>
      </c>
      <c r="P35" s="352">
        <v>7</v>
      </c>
      <c r="Q35" s="315">
        <f>'PurseSeine Biomass'!R46</f>
        <v>21927.000000000004</v>
      </c>
      <c r="R35" s="314">
        <f>'PurseSeine Biomass'!S46*100</f>
        <v>11.890353017732229</v>
      </c>
      <c r="S35" s="315">
        <f>'PurseSeine Biomass'!T46</f>
        <v>261.45697250691398</v>
      </c>
      <c r="U35" s="352">
        <v>7</v>
      </c>
      <c r="V35" s="315">
        <f>'PurseSeine Biomass'!W46</f>
        <v>46781.999999999985</v>
      </c>
      <c r="W35" s="314">
        <f>'PurseSeine Biomass'!X46*100</f>
        <v>13.353161464160934</v>
      </c>
      <c r="X35" s="315">
        <f>'PurseSeine Biomass'!Y46</f>
        <v>289.69683796497145</v>
      </c>
      <c r="Z35" s="352">
        <v>7</v>
      </c>
      <c r="AA35" s="315">
        <f>'PurseSeine Biomass'!AB46</f>
        <v>31205.999999999956</v>
      </c>
      <c r="AB35" s="314">
        <f>'PurseSeine Biomass'!AC46*100</f>
        <v>8.4319346758787557</v>
      </c>
      <c r="AC35" s="315">
        <f>'PurseSeine Biomass'!AD46</f>
        <v>40.591333529680327</v>
      </c>
      <c r="AE35" s="352">
        <v>7</v>
      </c>
      <c r="AF35" s="315" t="e">
        <f>'PurseSeine Biomass'!#REF!</f>
        <v>#REF!</v>
      </c>
      <c r="AG35" s="314" t="e">
        <f>'PurseSeine Biomass'!#REF!*100</f>
        <v>#REF!</v>
      </c>
      <c r="AH35" s="315" t="e">
        <f>'PurseSeine Biomass'!#REF!</f>
        <v>#REF!</v>
      </c>
      <c r="AJ35" s="352">
        <v>7</v>
      </c>
      <c r="AK35" s="315" t="e">
        <f>'PurseSeine Biomass'!#REF!</f>
        <v>#REF!</v>
      </c>
      <c r="AL35" s="314" t="e">
        <f>'PurseSeine Biomass'!#REF!*100</f>
        <v>#REF!</v>
      </c>
      <c r="AM35" s="315" t="e">
        <f>'PurseSeine Biomass'!#REF!</f>
        <v>#REF!</v>
      </c>
      <c r="AO35" s="384">
        <v>7</v>
      </c>
      <c r="AP35" s="315">
        <f>'PurseSeine Biomass'!AH46</f>
        <v>220824.99999999991</v>
      </c>
      <c r="AQ35" s="314">
        <f>'PurseSeine Biomass'!AI46*100</f>
        <v>16.259905089010168</v>
      </c>
      <c r="AR35" s="315">
        <f>'PurseSeine Biomass'!AK46</f>
        <v>2566.9349564969461</v>
      </c>
    </row>
    <row r="36" spans="1:44" ht="11.1" customHeight="1">
      <c r="A36" s="352">
        <v>8</v>
      </c>
      <c r="B36" s="315">
        <f>'PurseSeine Biomass'!C47</f>
        <v>73919.000000000058</v>
      </c>
      <c r="C36" s="314">
        <f>'PurseSeine Biomass'!D47*100</f>
        <v>22.165614645336383</v>
      </c>
      <c r="D36" s="315">
        <f>'PurseSeine Biomass'!E47</f>
        <v>1709.9220105851846</v>
      </c>
      <c r="F36" s="352">
        <v>8</v>
      </c>
      <c r="G36" s="315">
        <f>'PurseSeine Biomass'!H47</f>
        <v>32790.000000000015</v>
      </c>
      <c r="H36" s="314">
        <f>'PurseSeine Biomass'!I47*100</f>
        <v>19.78089596177745</v>
      </c>
      <c r="I36" s="315">
        <f>'PurseSeine Biomass'!J47</f>
        <v>383.90762882617673</v>
      </c>
      <c r="K36" s="352">
        <v>8</v>
      </c>
      <c r="L36" s="315">
        <f>'PurseSeine Biomass'!M47</f>
        <v>30572.999999999989</v>
      </c>
      <c r="M36" s="314">
        <f>'PurseSeine Biomass'!N47*100</f>
        <v>20.679509205773734</v>
      </c>
      <c r="N36" s="315">
        <f>'PurseSeine Biomass'!O47</f>
        <v>265.11130801801926</v>
      </c>
      <c r="P36" s="352">
        <v>8</v>
      </c>
      <c r="Q36" s="315">
        <f>'PurseSeine Biomass'!R47</f>
        <v>36300.999999999993</v>
      </c>
      <c r="R36" s="314">
        <f>'PurseSeine Biomass'!S47*100</f>
        <v>19.684941163711294</v>
      </c>
      <c r="S36" s="315">
        <f>'PurseSeine Biomass'!T47</f>
        <v>432.85217124884764</v>
      </c>
      <c r="U36" s="352">
        <v>8</v>
      </c>
      <c r="V36" s="315">
        <f>'PurseSeine Biomass'!W47</f>
        <v>70216.000000000073</v>
      </c>
      <c r="W36" s="314">
        <f>'PurseSeine Biomass'!X47*100</f>
        <v>20.042015847281551</v>
      </c>
      <c r="X36" s="315">
        <f>'PurseSeine Biomass'!Y47</f>
        <v>434.81153380677324</v>
      </c>
      <c r="Z36" s="352">
        <v>8</v>
      </c>
      <c r="AA36" s="315">
        <f>'PurseSeine Biomass'!AB47</f>
        <v>67710</v>
      </c>
      <c r="AB36" s="314">
        <f>'PurseSeine Biomass'!AC47*100</f>
        <v>18.295401426128031</v>
      </c>
      <c r="AC36" s="315">
        <f>'PurseSeine Biomass'!AD47</f>
        <v>88.074062465380337</v>
      </c>
      <c r="AE36" s="352">
        <v>8</v>
      </c>
      <c r="AF36" s="315" t="e">
        <f>'PurseSeine Biomass'!#REF!</f>
        <v>#REF!</v>
      </c>
      <c r="AG36" s="314" t="e">
        <f>'PurseSeine Biomass'!#REF!*100</f>
        <v>#REF!</v>
      </c>
      <c r="AH36" s="315" t="e">
        <f>'PurseSeine Biomass'!#REF!</f>
        <v>#REF!</v>
      </c>
      <c r="AJ36" s="352">
        <v>8</v>
      </c>
      <c r="AK36" s="315" t="e">
        <f>'PurseSeine Biomass'!#REF!</f>
        <v>#REF!</v>
      </c>
      <c r="AL36" s="314" t="e">
        <f>'PurseSeine Biomass'!#REF!*100</f>
        <v>#REF!</v>
      </c>
      <c r="AM36" s="315" t="e">
        <f>'PurseSeine Biomass'!#REF!</f>
        <v>#REF!</v>
      </c>
      <c r="AO36" s="384">
        <v>8</v>
      </c>
      <c r="AP36" s="315">
        <f>'PurseSeine Biomass'!AH47</f>
        <v>311509.00000000012</v>
      </c>
      <c r="AQ36" s="314">
        <f>'PurseSeine Biomass'!AI47*100</f>
        <v>20.996387605865507</v>
      </c>
      <c r="AR36" s="315">
        <f>'PurseSeine Biomass'!AK47</f>
        <v>3314.6787149503816</v>
      </c>
    </row>
    <row r="37" spans="1:44" ht="11.1" customHeight="1">
      <c r="A37" s="352">
        <v>9</v>
      </c>
      <c r="B37" s="315">
        <f>'PurseSeine Biomass'!C48</f>
        <v>62192.000000000007</v>
      </c>
      <c r="C37" s="314">
        <f>'PurseSeine Biomass'!D48*100</f>
        <v>18.649114652832957</v>
      </c>
      <c r="D37" s="315">
        <f>'PurseSeine Biomass'!E48</f>
        <v>1438.648651663493</v>
      </c>
      <c r="F37" s="352">
        <v>9</v>
      </c>
      <c r="G37" s="315">
        <f>'PurseSeine Biomass'!H48</f>
        <v>31903.999999999996</v>
      </c>
      <c r="H37" s="314">
        <f>'PurseSeine Biomass'!I48*100</f>
        <v>19.246407586597968</v>
      </c>
      <c r="I37" s="315">
        <f>'PurseSeine Biomass'!J48</f>
        <v>373.53427844069336</v>
      </c>
      <c r="K37" s="352">
        <v>9</v>
      </c>
      <c r="L37" s="315">
        <f>'PurseSeine Biomass'!M48</f>
        <v>32962.000000000007</v>
      </c>
      <c r="M37" s="314">
        <f>'PurseSeine Biomass'!N48*100</f>
        <v>22.295423492647572</v>
      </c>
      <c r="N37" s="315">
        <f>'PurseSeine Biomass'!O48</f>
        <v>285.82732917574185</v>
      </c>
      <c r="P37" s="352">
        <v>9</v>
      </c>
      <c r="Q37" s="315">
        <f>'PurseSeine Biomass'!R48</f>
        <v>45281.999999999949</v>
      </c>
      <c r="R37" s="314">
        <f>'PurseSeine Biomass'!S48*100</f>
        <v>24.555067512607749</v>
      </c>
      <c r="S37" s="315">
        <f>'PurseSeine Biomass'!T48</f>
        <v>539.94137953473182</v>
      </c>
      <c r="U37" s="352">
        <v>9</v>
      </c>
      <c r="V37" s="315">
        <f>'PurseSeine Biomass'!W48</f>
        <v>67391.999999999985</v>
      </c>
      <c r="W37" s="314">
        <f>'PurseSeine Biomass'!X48*100</f>
        <v>19.235950951065234</v>
      </c>
      <c r="X37" s="315">
        <f>'PurseSeine Biomass'!Y48</f>
        <v>417.32395588336027</v>
      </c>
      <c r="Z37" s="352">
        <v>9</v>
      </c>
      <c r="AA37" s="315">
        <f>'PurseSeine Biomass'!AB48</f>
        <v>60941.000000000073</v>
      </c>
      <c r="AB37" s="314">
        <f>'PurseSeine Biomass'!AC48*100</f>
        <v>16.466401688224334</v>
      </c>
      <c r="AC37" s="315">
        <f>'PurseSeine Biomass'!AD48</f>
        <v>79.269257727111935</v>
      </c>
      <c r="AE37" s="352">
        <v>9</v>
      </c>
      <c r="AF37" s="315" t="e">
        <f>'PurseSeine Biomass'!#REF!</f>
        <v>#REF!</v>
      </c>
      <c r="AG37" s="314" t="e">
        <f>'PurseSeine Biomass'!#REF!*100</f>
        <v>#REF!</v>
      </c>
      <c r="AH37" s="315" t="e">
        <f>'PurseSeine Biomass'!#REF!</f>
        <v>#REF!</v>
      </c>
      <c r="AJ37" s="352">
        <v>9</v>
      </c>
      <c r="AK37" s="315" t="e">
        <f>'PurseSeine Biomass'!#REF!</f>
        <v>#REF!</v>
      </c>
      <c r="AL37" s="314" t="e">
        <f>'PurseSeine Biomass'!#REF!*100</f>
        <v>#REF!</v>
      </c>
      <c r="AM37" s="315" t="e">
        <f>'PurseSeine Biomass'!#REF!</f>
        <v>#REF!</v>
      </c>
      <c r="AO37" s="384">
        <v>9</v>
      </c>
      <c r="AP37" s="315">
        <f>'PurseSeine Biomass'!AH48</f>
        <v>300673</v>
      </c>
      <c r="AQ37" s="314">
        <f>'PurseSeine Biomass'!AI48*100</f>
        <v>19.855353821365387</v>
      </c>
      <c r="AR37" s="315">
        <f>'PurseSeine Biomass'!AK48</f>
        <v>3134.5448524251324</v>
      </c>
    </row>
    <row r="38" spans="1:44" ht="11.1" customHeight="1">
      <c r="A38" s="352">
        <v>10</v>
      </c>
      <c r="B38" s="315">
        <f>'PurseSeine Biomass'!C49</f>
        <v>56361.000000000029</v>
      </c>
      <c r="C38" s="314">
        <f>'PurseSeine Biomass'!D49*100</f>
        <v>16.900610222348831</v>
      </c>
      <c r="D38" s="315">
        <f>'PurseSeine Biomass'!E49</f>
        <v>1303.763774382656</v>
      </c>
      <c r="F38" s="352">
        <v>10</v>
      </c>
      <c r="G38" s="315">
        <f>'PurseSeine Biomass'!H49</f>
        <v>21569</v>
      </c>
      <c r="H38" s="314">
        <f>'PurseSeine Biomass'!I49*100</f>
        <v>13.011715309532711</v>
      </c>
      <c r="I38" s="315">
        <f>'PurseSeine Biomass'!J49</f>
        <v>252.53137072741086</v>
      </c>
      <c r="K38" s="352">
        <v>10</v>
      </c>
      <c r="L38" s="315">
        <f>'PurseSeine Biomass'!M49</f>
        <v>20590.999999999982</v>
      </c>
      <c r="M38" s="314">
        <f>'PurseSeine Biomass'!N49*100</f>
        <v>13.927706605700674</v>
      </c>
      <c r="N38" s="315">
        <f>'PurseSeine Biomass'!O49</f>
        <v>178.55319868508263</v>
      </c>
      <c r="P38" s="352">
        <v>10</v>
      </c>
      <c r="Q38" s="315">
        <f>'PurseSeine Biomass'!R49</f>
        <v>39560.000000000022</v>
      </c>
      <c r="R38" s="314">
        <f>'PurseSeine Biomass'!S49*100</f>
        <v>21.452198904614729</v>
      </c>
      <c r="S38" s="315">
        <f>'PurseSeine Biomass'!T49</f>
        <v>471.71240171357329</v>
      </c>
      <c r="U38" s="352">
        <v>10</v>
      </c>
      <c r="V38" s="315">
        <f>'PurseSeine Biomass'!W49</f>
        <v>68279.999999999971</v>
      </c>
      <c r="W38" s="314">
        <f>'PurseSeine Biomass'!X49*100</f>
        <v>19.489416116730975</v>
      </c>
      <c r="X38" s="315">
        <f>'PurseSeine Biomass'!Y49</f>
        <v>422.82288265247854</v>
      </c>
      <c r="Z38" s="352">
        <v>10</v>
      </c>
      <c r="AA38" s="315">
        <f>'PurseSeine Biomass'!AB49</f>
        <v>72222.999999999927</v>
      </c>
      <c r="AB38" s="314">
        <f>'PurseSeine Biomass'!AC49*100</f>
        <v>19.514824652182003</v>
      </c>
      <c r="AC38" s="315">
        <f>'PurseSeine Biomass'!AD49</f>
        <v>93.944365875604163</v>
      </c>
      <c r="AE38" s="352">
        <v>10</v>
      </c>
      <c r="AF38" s="315" t="e">
        <f>'PurseSeine Biomass'!#REF!</f>
        <v>#REF!</v>
      </c>
      <c r="AG38" s="314" t="e">
        <f>'PurseSeine Biomass'!#REF!*100</f>
        <v>#REF!</v>
      </c>
      <c r="AH38" s="315" t="e">
        <f>'PurseSeine Biomass'!#REF!</f>
        <v>#REF!</v>
      </c>
      <c r="AJ38" s="352">
        <v>10</v>
      </c>
      <c r="AK38" s="315" t="e">
        <f>'PurseSeine Biomass'!#REF!</f>
        <v>#REF!</v>
      </c>
      <c r="AL38" s="314" t="e">
        <f>'PurseSeine Biomass'!#REF!*100</f>
        <v>#REF!</v>
      </c>
      <c r="AM38" s="315" t="e">
        <f>'PurseSeine Biomass'!#REF!</f>
        <v>#REF!</v>
      </c>
      <c r="AO38" s="384">
        <v>10</v>
      </c>
      <c r="AP38" s="315">
        <f>'PurseSeine Biomass'!AH49</f>
        <v>278583.99999999988</v>
      </c>
      <c r="AQ38" s="314">
        <f>'PurseSeine Biomass'!AI49*100</f>
        <v>17.250555802828966</v>
      </c>
      <c r="AR38" s="315">
        <f>'PurseSeine Biomass'!AK49</f>
        <v>2723.3279940368056</v>
      </c>
    </row>
    <row r="39" spans="1:44" ht="11.1" customHeight="1">
      <c r="A39" s="352">
        <v>11</v>
      </c>
      <c r="B39" s="315">
        <f>'PurseSeine Biomass'!C50</f>
        <v>29050.000000000007</v>
      </c>
      <c r="C39" s="314">
        <f>'PurseSeine Biomass'!D50*100</f>
        <v>8.7110364784023258</v>
      </c>
      <c r="D39" s="315">
        <f>'PurseSeine Biomass'!E50</f>
        <v>671.99548705339066</v>
      </c>
      <c r="F39" s="352">
        <v>11</v>
      </c>
      <c r="G39" s="315">
        <f>'PurseSeine Biomass'!H50</f>
        <v>10811.000000000011</v>
      </c>
      <c r="H39" s="314">
        <f>'PurseSeine Biomass'!I50*100</f>
        <v>6.5218440452203765</v>
      </c>
      <c r="I39" s="315">
        <f>'PurseSeine Biomass'!J50</f>
        <v>126.57594922963706</v>
      </c>
      <c r="K39" s="352">
        <v>11</v>
      </c>
      <c r="L39" s="315">
        <f>'PurseSeine Biomass'!M50</f>
        <v>13949</v>
      </c>
      <c r="M39" s="314">
        <f>'PurseSeine Biomass'!N50*100</f>
        <v>9.4350725774813693</v>
      </c>
      <c r="N39" s="315">
        <f>'PurseSeine Biomass'!O50</f>
        <v>120.95763044331116</v>
      </c>
      <c r="P39" s="352">
        <v>11</v>
      </c>
      <c r="Q39" s="315">
        <f>'PurseSeine Biomass'!R50</f>
        <v>20537.000000000018</v>
      </c>
      <c r="R39" s="314">
        <f>'PurseSeine Biomass'!S50*100</f>
        <v>11.136597798384045</v>
      </c>
      <c r="S39" s="315">
        <f>'PurseSeine Biomass'!T50</f>
        <v>244.8826489886668</v>
      </c>
      <c r="U39" s="352">
        <v>11</v>
      </c>
      <c r="V39" s="315">
        <f>'PurseSeine Biomass'!W50</f>
        <v>36521.999999999985</v>
      </c>
      <c r="W39" s="314">
        <f>'PurseSeine Biomass'!X50*100</f>
        <v>10.424611239239145</v>
      </c>
      <c r="X39" s="315">
        <f>'PurseSeine Biomass'!Y50</f>
        <v>226.16194083529322</v>
      </c>
      <c r="Z39" s="352">
        <v>11</v>
      </c>
      <c r="AA39" s="315">
        <f>'PurseSeine Biomass'!AB50</f>
        <v>53454.999999999956</v>
      </c>
      <c r="AB39" s="314">
        <f>'PurseSeine Biomass'!AC50*100</f>
        <v>14.443666862113028</v>
      </c>
      <c r="AC39" s="315">
        <f>'PurseSeine Biomass'!AD50</f>
        <v>69.531812274212115</v>
      </c>
      <c r="AE39" s="352">
        <v>11</v>
      </c>
      <c r="AF39" s="315" t="e">
        <f>'PurseSeine Biomass'!#REF!</f>
        <v>#REF!</v>
      </c>
      <c r="AG39" s="314" t="e">
        <f>'PurseSeine Biomass'!#REF!*100</f>
        <v>#REF!</v>
      </c>
      <c r="AH39" s="315" t="e">
        <f>'PurseSeine Biomass'!#REF!</f>
        <v>#REF!</v>
      </c>
      <c r="AJ39" s="352">
        <v>11</v>
      </c>
      <c r="AK39" s="315" t="e">
        <f>'PurseSeine Biomass'!#REF!</f>
        <v>#REF!</v>
      </c>
      <c r="AL39" s="314" t="e">
        <f>'PurseSeine Biomass'!#REF!*100</f>
        <v>#REF!</v>
      </c>
      <c r="AM39" s="315" t="e">
        <f>'PurseSeine Biomass'!#REF!</f>
        <v>#REF!</v>
      </c>
      <c r="AO39" s="384">
        <v>11</v>
      </c>
      <c r="AP39" s="315">
        <f>'PurseSeine Biomass'!AH50</f>
        <v>164323.99999999997</v>
      </c>
      <c r="AQ39" s="314">
        <f>'PurseSeine Biomass'!AI50*100</f>
        <v>9.2488421971667076</v>
      </c>
      <c r="AR39" s="315">
        <f>'PurseSeine Biomass'!AK50</f>
        <v>1460.105468824511</v>
      </c>
    </row>
    <row r="40" spans="1:44" ht="11.1" customHeight="1">
      <c r="A40" s="352">
        <v>12</v>
      </c>
      <c r="B40" s="315">
        <f>'PurseSeine Biomass'!C51</f>
        <v>13390.999999999995</v>
      </c>
      <c r="C40" s="314">
        <f>'PurseSeine Biomass'!D51*100</f>
        <v>4.0154729598032866</v>
      </c>
      <c r="D40" s="315">
        <f>'PurseSeine Biomass'!E51</f>
        <v>309.76563053810497</v>
      </c>
      <c r="F40" s="352">
        <v>12</v>
      </c>
      <c r="G40" s="315">
        <f>'PurseSeine Biomass'!H51</f>
        <v>4371</v>
      </c>
      <c r="H40" s="314">
        <f>'PurseSeine Biomass'!I51*100</f>
        <v>2.636849534886526</v>
      </c>
      <c r="I40" s="315">
        <f>'PurseSeine Biomass'!J51</f>
        <v>51.175975773077695</v>
      </c>
      <c r="K40" s="352">
        <v>12</v>
      </c>
      <c r="L40" s="315">
        <f>'PurseSeine Biomass'!M51</f>
        <v>3025.9999999999982</v>
      </c>
      <c r="M40" s="314">
        <f>'PurseSeine Biomass'!N51*100</f>
        <v>2.0467796701884438</v>
      </c>
      <c r="N40" s="315">
        <f>'PurseSeine Biomass'!O51</f>
        <v>26.239715371815851</v>
      </c>
      <c r="P40" s="352">
        <v>12</v>
      </c>
      <c r="Q40" s="315">
        <f>'PurseSeine Biomass'!R51</f>
        <v>2604</v>
      </c>
      <c r="R40" s="314">
        <f>'PurseSeine Biomass'!S51*100</f>
        <v>1.4120709289084106</v>
      </c>
      <c r="S40" s="315">
        <f>'PurseSeine Biomass'!T51</f>
        <v>31.050027655767042</v>
      </c>
      <c r="U40" s="352">
        <v>12</v>
      </c>
      <c r="V40" s="315">
        <f>'PurseSeine Biomass'!W51</f>
        <v>19076</v>
      </c>
      <c r="W40" s="314">
        <f>'PurseSeine Biomass'!X51*100</f>
        <v>5.4449341218916265</v>
      </c>
      <c r="X40" s="315">
        <f>'PurseSeine Biomass'!Y51</f>
        <v>118.12784577443884</v>
      </c>
      <c r="Z40" s="352">
        <v>12</v>
      </c>
      <c r="AA40" s="315">
        <f>'PurseSeine Biomass'!AB51</f>
        <v>23916.000000000025</v>
      </c>
      <c r="AB40" s="314">
        <f>'PurseSeine Biomass'!AC51*100</f>
        <v>6.4621595112579895</v>
      </c>
      <c r="AC40" s="315">
        <f>'PurseSeine Biomass'!AD51</f>
        <v>31.108835887195958</v>
      </c>
      <c r="AE40" s="352">
        <v>12</v>
      </c>
      <c r="AF40" s="315" t="e">
        <f>'PurseSeine Biomass'!#REF!</f>
        <v>#REF!</v>
      </c>
      <c r="AG40" s="314" t="e">
        <f>'PurseSeine Biomass'!#REF!*100</f>
        <v>#REF!</v>
      </c>
      <c r="AH40" s="315" t="e">
        <f>'PurseSeine Biomass'!#REF!</f>
        <v>#REF!</v>
      </c>
      <c r="AJ40" s="352">
        <v>12</v>
      </c>
      <c r="AK40" s="315" t="e">
        <f>'PurseSeine Biomass'!#REF!</f>
        <v>#REF!</v>
      </c>
      <c r="AL40" s="314" t="e">
        <f>'PurseSeine Biomass'!#REF!*100</f>
        <v>#REF!</v>
      </c>
      <c r="AM40" s="315" t="e">
        <f>'PurseSeine Biomass'!#REF!</f>
        <v>#REF!</v>
      </c>
      <c r="AO40" s="384">
        <v>12</v>
      </c>
      <c r="AP40" s="315">
        <f>'PurseSeine Biomass'!AH51</f>
        <v>66384.000000000029</v>
      </c>
      <c r="AQ40" s="314">
        <f>'PurseSeine Biomass'!AI51*100</f>
        <v>3.5945501080034741</v>
      </c>
      <c r="AR40" s="315">
        <f>'PurseSeine Biomass'!AK51</f>
        <v>567.4680310004004</v>
      </c>
    </row>
    <row r="41" spans="1:44" ht="11.1" customHeight="1">
      <c r="A41" s="352">
        <v>13</v>
      </c>
      <c r="B41" s="315">
        <f>'PurseSeine Biomass'!C52</f>
        <v>2506.0000000000023</v>
      </c>
      <c r="C41" s="314">
        <f>'PurseSeine Biomass'!D52*100</f>
        <v>0.75145808657061086</v>
      </c>
      <c r="D41" s="315">
        <f>'PurseSeine Biomass'!E52</f>
        <v>57.969731172316635</v>
      </c>
      <c r="F41" s="352">
        <v>13</v>
      </c>
      <c r="G41" s="315">
        <f>'PurseSeine Biomass'!H52</f>
        <v>1554</v>
      </c>
      <c r="H41" s="314">
        <f>'PurseSeine Biomass'!I52*100</f>
        <v>0.9374660666240362</v>
      </c>
      <c r="I41" s="315">
        <f>'PurseSeine Biomass'!J52</f>
        <v>18.194341421039294</v>
      </c>
      <c r="K41" s="352">
        <v>13</v>
      </c>
      <c r="L41" s="315">
        <f>'PurseSeine Biomass'!M52</f>
        <v>2169</v>
      </c>
      <c r="M41" s="314">
        <f>'PurseSeine Biomass'!N52*100</f>
        <v>1.4671067761529206</v>
      </c>
      <c r="N41" s="315">
        <f>'PurseSeine Biomass'!O52</f>
        <v>18.808308870280442</v>
      </c>
      <c r="P41" s="352">
        <v>13</v>
      </c>
      <c r="Q41" s="315">
        <f>'PurseSeine Biomass'!R52</f>
        <v>2491</v>
      </c>
      <c r="R41" s="314">
        <f>'PurseSeine Biomass'!S52*100</f>
        <v>1.3507944254649966</v>
      </c>
      <c r="S41" s="315">
        <f>'PurseSeine Biomass'!T52</f>
        <v>29.70261862154981</v>
      </c>
      <c r="U41" s="352">
        <v>13</v>
      </c>
      <c r="V41" s="315">
        <f>'PurseSeine Biomass'!W52</f>
        <v>4806</v>
      </c>
      <c r="W41" s="314">
        <f>'PurseSeine Biomass'!X52*100</f>
        <v>1.3717945790423127</v>
      </c>
      <c r="X41" s="315">
        <f>'PurseSeine Biomass'!Y52</f>
        <v>29.761083392322973</v>
      </c>
      <c r="Z41" s="352">
        <v>13</v>
      </c>
      <c r="AA41" s="315">
        <f>'PurseSeine Biomass'!AB52</f>
        <v>4799</v>
      </c>
      <c r="AB41" s="314">
        <f>'PurseSeine Biomass'!AC52*100</f>
        <v>1.296701099453381</v>
      </c>
      <c r="AC41" s="315">
        <f>'PurseSeine Biomass'!AD52</f>
        <v>6.2423190927685752</v>
      </c>
      <c r="AE41" s="352">
        <v>13</v>
      </c>
      <c r="AF41" s="315" t="e">
        <f>'PurseSeine Biomass'!#REF!</f>
        <v>#REF!</v>
      </c>
      <c r="AG41" s="314" t="e">
        <f>'PurseSeine Biomass'!#REF!*100</f>
        <v>#REF!</v>
      </c>
      <c r="AH41" s="315" t="e">
        <f>'PurseSeine Biomass'!#REF!</f>
        <v>#REF!</v>
      </c>
      <c r="AJ41" s="352">
        <v>13</v>
      </c>
      <c r="AK41" s="315" t="e">
        <f>'PurseSeine Biomass'!#REF!</f>
        <v>#REF!</v>
      </c>
      <c r="AL41" s="314" t="e">
        <f>'PurseSeine Biomass'!#REF!*100</f>
        <v>#REF!</v>
      </c>
      <c r="AM41" s="315" t="e">
        <f>'PurseSeine Biomass'!#REF!</f>
        <v>#REF!</v>
      </c>
      <c r="AO41" s="384">
        <v>13</v>
      </c>
      <c r="AP41" s="315">
        <f>'PurseSeine Biomass'!AH52</f>
        <v>18325.000000000004</v>
      </c>
      <c r="AQ41" s="314">
        <f>'PurseSeine Biomass'!AI52*100</f>
        <v>1.0177957836578286</v>
      </c>
      <c r="AR41" s="315">
        <f>'PurseSeine Biomass'!AK52</f>
        <v>160.67840257027774</v>
      </c>
    </row>
    <row r="42" spans="1:44" ht="11.1" customHeight="1">
      <c r="A42" s="352">
        <v>14</v>
      </c>
      <c r="B42" s="315">
        <f>'PurseSeine Biomass'!C53</f>
        <v>1812</v>
      </c>
      <c r="C42" s="314">
        <f>'PurseSeine Biomass'!D53*100</f>
        <v>0.54335277448760799</v>
      </c>
      <c r="D42" s="315">
        <f>'PurseSeine Biomass'!E53</f>
        <v>41.915863082297541</v>
      </c>
      <c r="F42" s="352">
        <v>14</v>
      </c>
      <c r="G42" s="315">
        <f>'PurseSeine Biomass'!H53</f>
        <v>581</v>
      </c>
      <c r="H42" s="314">
        <f>'PurseSeine Biomass'!I53*100</f>
        <v>0.35049406995403154</v>
      </c>
      <c r="I42" s="315">
        <f>'PurseSeine Biomass'!J53</f>
        <v>6.8023889096678438</v>
      </c>
      <c r="K42" s="352">
        <v>14</v>
      </c>
      <c r="L42" s="315">
        <f>'PurseSeine Biomass'!M53</f>
        <v>429</v>
      </c>
      <c r="M42" s="314">
        <f>'PurseSeine Biomass'!N53*100</f>
        <v>0.29017464590576436</v>
      </c>
      <c r="N42" s="315">
        <f>'PurseSeine Biomass'!O53</f>
        <v>3.7200389605118991</v>
      </c>
      <c r="P42" s="352">
        <v>14</v>
      </c>
      <c r="Q42" s="315">
        <f>'PurseSeine Biomass'!R53</f>
        <v>458</v>
      </c>
      <c r="R42" s="314">
        <f>'PurseSeine Biomass'!S53*100</f>
        <v>0.24835963342551923</v>
      </c>
      <c r="S42" s="315">
        <f>'PurseSeine Biomass'!T53</f>
        <v>5.4611799793937426</v>
      </c>
      <c r="U42" s="352">
        <v>14</v>
      </c>
      <c r="V42" s="315">
        <f>'PurseSeine Biomass'!W53</f>
        <v>1617</v>
      </c>
      <c r="W42" s="314">
        <f>'PurseSeine Biomass'!X53*100</f>
        <v>0.46154636585755709</v>
      </c>
      <c r="X42" s="315">
        <f>'PurseSeine Biomass'!Y53</f>
        <v>10.013248407279701</v>
      </c>
      <c r="Z42" s="352">
        <v>14</v>
      </c>
      <c r="AA42" s="315">
        <f>'PurseSeine Biomass'!AB53</f>
        <v>3269.9999999999991</v>
      </c>
      <c r="AB42" s="314">
        <f>'PurseSeine Biomass'!AC53*100</f>
        <v>0.88356169935664797</v>
      </c>
      <c r="AC42" s="315">
        <f>'PurseSeine Biomass'!AD53</f>
        <v>4.2534660207029029</v>
      </c>
      <c r="AE42" s="352">
        <v>14</v>
      </c>
      <c r="AF42" s="315" t="e">
        <f>'PurseSeine Biomass'!#REF!</f>
        <v>#REF!</v>
      </c>
      <c r="AG42" s="314" t="e">
        <f>'PurseSeine Biomass'!#REF!*100</f>
        <v>#REF!</v>
      </c>
      <c r="AH42" s="315" t="e">
        <f>'PurseSeine Biomass'!#REF!</f>
        <v>#REF!</v>
      </c>
      <c r="AJ42" s="352">
        <v>14</v>
      </c>
      <c r="AK42" s="315" t="e">
        <f>'PurseSeine Biomass'!#REF!</f>
        <v>#REF!</v>
      </c>
      <c r="AL42" s="314" t="e">
        <f>'PurseSeine Biomass'!#REF!*100</f>
        <v>#REF!</v>
      </c>
      <c r="AM42" s="315" t="e">
        <f>'PurseSeine Biomass'!#REF!</f>
        <v>#REF!</v>
      </c>
      <c r="AO42" s="384">
        <v>14</v>
      </c>
      <c r="AP42" s="315">
        <f>'PurseSeine Biomass'!AH53</f>
        <v>8166.9999999999991</v>
      </c>
      <c r="AQ42" s="314">
        <f>'PurseSeine Biomass'!AI53*100</f>
        <v>0.45712701898316727</v>
      </c>
      <c r="AR42" s="315">
        <f>'PurseSeine Biomass'!AK53</f>
        <v>72.166185359853628</v>
      </c>
    </row>
    <row r="43" spans="1:44" ht="11.1" customHeight="1">
      <c r="A43" s="352">
        <v>15</v>
      </c>
      <c r="B43" s="315">
        <f>'PurseSeine Biomass'!C54</f>
        <v>459</v>
      </c>
      <c r="C43" s="314">
        <f>'PurseSeine Biomass'!D54*100</f>
        <v>0.1376373749943775</v>
      </c>
      <c r="D43" s="315">
        <f>'PurseSeine Biomass'!E54</f>
        <v>10.617760019191264</v>
      </c>
      <c r="F43" s="352">
        <v>15</v>
      </c>
      <c r="G43" s="315">
        <f>'PurseSeine Biomass'!H54</f>
        <v>0</v>
      </c>
      <c r="H43" s="314">
        <f>'PurseSeine Biomass'!I54*100</f>
        <v>0</v>
      </c>
      <c r="I43" s="315">
        <f>'PurseSeine Biomass'!J54</f>
        <v>0</v>
      </c>
      <c r="K43" s="352">
        <v>15</v>
      </c>
      <c r="L43" s="315">
        <f>'PurseSeine Biomass'!M54</f>
        <v>623</v>
      </c>
      <c r="M43" s="314">
        <f>'PurseSeine Biomass'!N54*100</f>
        <v>0.42139581445056223</v>
      </c>
      <c r="N43" s="315">
        <f>'PurseSeine Biomass'!O54</f>
        <v>5.4022943412562077</v>
      </c>
      <c r="P43" s="352">
        <v>15</v>
      </c>
      <c r="Q43" s="315">
        <f>'PurseSeine Biomass'!R54</f>
        <v>0</v>
      </c>
      <c r="R43" s="314">
        <f>'PurseSeine Biomass'!S54*100</f>
        <v>0</v>
      </c>
      <c r="S43" s="315">
        <f>'PurseSeine Biomass'!T54</f>
        <v>0</v>
      </c>
      <c r="U43" s="352">
        <v>15</v>
      </c>
      <c r="V43" s="315">
        <f>'PurseSeine Biomass'!W54</f>
        <v>1035</v>
      </c>
      <c r="W43" s="314">
        <f>'PurseSeine Biomass'!X54*100</f>
        <v>0.29542392619825086</v>
      </c>
      <c r="X43" s="315">
        <f>'PurseSeine Biomass'!Y54</f>
        <v>6.4092220788710526</v>
      </c>
      <c r="Z43" s="352">
        <v>15</v>
      </c>
      <c r="AA43" s="315">
        <f>'PurseSeine Biomass'!AB54</f>
        <v>0</v>
      </c>
      <c r="AB43" s="314">
        <f>'PurseSeine Biomass'!AC54*100</f>
        <v>0</v>
      </c>
      <c r="AC43" s="315">
        <f>'PurseSeine Biomass'!AD54</f>
        <v>0</v>
      </c>
      <c r="AE43" s="352">
        <v>15</v>
      </c>
      <c r="AF43" s="315" t="e">
        <f>'PurseSeine Biomass'!#REF!</f>
        <v>#REF!</v>
      </c>
      <c r="AG43" s="314" t="e">
        <f>'PurseSeine Biomass'!#REF!*100</f>
        <v>#REF!</v>
      </c>
      <c r="AH43" s="315" t="e">
        <f>'PurseSeine Biomass'!#REF!</f>
        <v>#REF!</v>
      </c>
      <c r="AJ43" s="352">
        <v>15</v>
      </c>
      <c r="AK43" s="315" t="e">
        <f>'PurseSeine Biomass'!#REF!</f>
        <v>#REF!</v>
      </c>
      <c r="AL43" s="314" t="e">
        <f>'PurseSeine Biomass'!#REF!*100</f>
        <v>#REF!</v>
      </c>
      <c r="AM43" s="315" t="e">
        <f>'PurseSeine Biomass'!#REF!</f>
        <v>#REF!</v>
      </c>
      <c r="AO43" s="384">
        <v>15</v>
      </c>
      <c r="AP43" s="315">
        <f>'PurseSeine Biomass'!AH54</f>
        <v>2117</v>
      </c>
      <c r="AQ43" s="314">
        <f>'PurseSeine Biomass'!AI54*100</f>
        <v>0.14207524238019198</v>
      </c>
      <c r="AR43" s="315">
        <f>'PurseSeine Biomass'!AK54</f>
        <v>22.429276439318524</v>
      </c>
    </row>
    <row r="44" spans="1:44" ht="11.1" customHeight="1">
      <c r="A44" s="352">
        <v>16</v>
      </c>
      <c r="B44" s="315">
        <f>'PurseSeine Biomass'!C55</f>
        <v>0</v>
      </c>
      <c r="C44" s="314">
        <f>'PurseSeine Biomass'!D55*100</f>
        <v>0</v>
      </c>
      <c r="D44" s="315">
        <f>'PurseSeine Biomass'!E55</f>
        <v>0</v>
      </c>
      <c r="F44" s="352">
        <v>16</v>
      </c>
      <c r="G44" s="315">
        <f>'PurseSeine Biomass'!H55</f>
        <v>0</v>
      </c>
      <c r="H44" s="314">
        <f>'PurseSeine Biomass'!I55*100</f>
        <v>0</v>
      </c>
      <c r="I44" s="315">
        <f>'PurseSeine Biomass'!J55</f>
        <v>0</v>
      </c>
      <c r="K44" s="352">
        <v>16</v>
      </c>
      <c r="L44" s="315">
        <f>'PurseSeine Biomass'!M55</f>
        <v>0</v>
      </c>
      <c r="M44" s="314">
        <f>'PurseSeine Biomass'!N55*100</f>
        <v>0</v>
      </c>
      <c r="N44" s="315">
        <f>'PurseSeine Biomass'!O55</f>
        <v>0</v>
      </c>
      <c r="P44" s="352">
        <v>16</v>
      </c>
      <c r="Q44" s="315">
        <f>'PurseSeine Biomass'!R55</f>
        <v>0</v>
      </c>
      <c r="R44" s="314">
        <f>'PurseSeine Biomass'!S55*100</f>
        <v>0</v>
      </c>
      <c r="S44" s="315">
        <f>'PurseSeine Biomass'!T55</f>
        <v>0</v>
      </c>
      <c r="U44" s="352">
        <v>16</v>
      </c>
      <c r="V44" s="315">
        <f>'PurseSeine Biomass'!W55</f>
        <v>675</v>
      </c>
      <c r="W44" s="314">
        <f>'PurseSeine Biomass'!X55*100</f>
        <v>0.19266777795538098</v>
      </c>
      <c r="X44" s="315">
        <f>'PurseSeine Biomass'!Y55</f>
        <v>4.1799274427419908</v>
      </c>
      <c r="Z44" s="352">
        <v>16</v>
      </c>
      <c r="AA44" s="315">
        <f>'PurseSeine Biomass'!AB55</f>
        <v>677</v>
      </c>
      <c r="AB44" s="314">
        <f>'PurseSeine Biomass'!AC55*100</f>
        <v>0.18292699402582596</v>
      </c>
      <c r="AC44" s="315">
        <f>'PurseSeine Biomass'!AD55</f>
        <v>0.88061054924032611</v>
      </c>
      <c r="AE44" s="352">
        <v>16</v>
      </c>
      <c r="AF44" s="315" t="e">
        <f>'PurseSeine Biomass'!#REF!</f>
        <v>#REF!</v>
      </c>
      <c r="AG44" s="314" t="e">
        <f>'PurseSeine Biomass'!#REF!*100</f>
        <v>#REF!</v>
      </c>
      <c r="AH44" s="315" t="e">
        <f>'PurseSeine Biomass'!#REF!</f>
        <v>#REF!</v>
      </c>
      <c r="AJ44" s="352">
        <v>16</v>
      </c>
      <c r="AK44" s="315" t="e">
        <f>'PurseSeine Biomass'!#REF!</f>
        <v>#REF!</v>
      </c>
      <c r="AL44" s="314" t="e">
        <f>'PurseSeine Biomass'!#REF!*100</f>
        <v>#REF!</v>
      </c>
      <c r="AM44" s="315" t="e">
        <f>'PurseSeine Biomass'!#REF!</f>
        <v>#REF!</v>
      </c>
      <c r="AO44" s="384">
        <v>16</v>
      </c>
      <c r="AP44" s="315">
        <f>'PurseSeine Biomass'!AH55</f>
        <v>1352</v>
      </c>
      <c r="AQ44" s="314">
        <f>'PurseSeine Biomass'!AI55*100</f>
        <v>3.2055298962952304E-2</v>
      </c>
      <c r="AR44" s="315">
        <f>'PurseSeine Biomass'!AK55</f>
        <v>5.0605379919823168</v>
      </c>
    </row>
    <row r="45" spans="1:44" ht="11.1" customHeight="1">
      <c r="A45" s="352">
        <v>17</v>
      </c>
      <c r="B45" s="315">
        <f>'PurseSeine Biomass'!C56</f>
        <v>0</v>
      </c>
      <c r="C45" s="314">
        <f>'PurseSeine Biomass'!D56*100</f>
        <v>0</v>
      </c>
      <c r="D45" s="315">
        <f>'PurseSeine Biomass'!E56</f>
        <v>0</v>
      </c>
      <c r="F45" s="352">
        <v>17</v>
      </c>
      <c r="G45" s="315">
        <f>'PurseSeine Biomass'!H56</f>
        <v>0</v>
      </c>
      <c r="H45" s="314">
        <f>'PurseSeine Biomass'!I56*100</f>
        <v>0</v>
      </c>
      <c r="I45" s="315">
        <f>'PurseSeine Biomass'!J56</f>
        <v>0</v>
      </c>
      <c r="K45" s="352">
        <v>17</v>
      </c>
      <c r="L45" s="315">
        <f>'PurseSeine Biomass'!M56</f>
        <v>0</v>
      </c>
      <c r="M45" s="314">
        <f>'PurseSeine Biomass'!N56*100</f>
        <v>0</v>
      </c>
      <c r="N45" s="315">
        <f>'PurseSeine Biomass'!O56</f>
        <v>0</v>
      </c>
      <c r="P45" s="352">
        <v>17</v>
      </c>
      <c r="Q45" s="315">
        <f>'PurseSeine Biomass'!R56</f>
        <v>0</v>
      </c>
      <c r="R45" s="314">
        <f>'PurseSeine Biomass'!S56*100</f>
        <v>0</v>
      </c>
      <c r="S45" s="315">
        <f>'PurseSeine Biomass'!T56</f>
        <v>0</v>
      </c>
      <c r="U45" s="352">
        <v>17</v>
      </c>
      <c r="V45" s="315">
        <f>'PurseSeine Biomass'!W56</f>
        <v>0</v>
      </c>
      <c r="W45" s="314">
        <f>'PurseSeine Biomass'!X56*100</f>
        <v>0</v>
      </c>
      <c r="X45" s="315">
        <f>'PurseSeine Biomass'!Y56</f>
        <v>0</v>
      </c>
      <c r="Z45" s="352">
        <v>17</v>
      </c>
      <c r="AA45" s="315">
        <f>'PurseSeine Biomass'!AB56</f>
        <v>570</v>
      </c>
      <c r="AB45" s="314">
        <f>'PurseSeine Biomass'!AC56*100</f>
        <v>0.154015342089691</v>
      </c>
      <c r="AC45" s="315">
        <f>'PurseSeine Biomass'!AD56</f>
        <v>0.74142985681977247</v>
      </c>
      <c r="AE45" s="352">
        <v>17</v>
      </c>
      <c r="AF45" s="315" t="e">
        <f>'PurseSeine Biomass'!#REF!</f>
        <v>#REF!</v>
      </c>
      <c r="AG45" s="314" t="e">
        <f>'PurseSeine Biomass'!#REF!*100</f>
        <v>#REF!</v>
      </c>
      <c r="AH45" s="315" t="e">
        <f>'PurseSeine Biomass'!#REF!</f>
        <v>#REF!</v>
      </c>
      <c r="AJ45" s="352">
        <v>17</v>
      </c>
      <c r="AK45" s="315" t="e">
        <f>'PurseSeine Biomass'!#REF!</f>
        <v>#REF!</v>
      </c>
      <c r="AL45" s="314" t="e">
        <f>'PurseSeine Biomass'!#REF!*100</f>
        <v>#REF!</v>
      </c>
      <c r="AM45" s="315" t="e">
        <f>'PurseSeine Biomass'!#REF!</f>
        <v>#REF!</v>
      </c>
      <c r="AO45" s="384">
        <v>17</v>
      </c>
      <c r="AP45" s="315">
        <f>'PurseSeine Biomass'!AH56</f>
        <v>570</v>
      </c>
      <c r="AQ45" s="314">
        <f>'PurseSeine Biomass'!AI56*100</f>
        <v>4.6964879540617377E-3</v>
      </c>
      <c r="AR45" s="315">
        <f>'PurseSeine Biomass'!AK56</f>
        <v>0.74142985681977247</v>
      </c>
    </row>
    <row r="46" spans="1:44" ht="11.1" customHeight="1">
      <c r="A46" s="352">
        <v>18</v>
      </c>
      <c r="B46" s="315">
        <f>'PurseSeine Biomass'!C57</f>
        <v>0</v>
      </c>
      <c r="C46" s="379">
        <f>'PurseSeine Biomass'!D57*100</f>
        <v>0</v>
      </c>
      <c r="D46" s="380">
        <f>'PurseSeine Biomass'!E57</f>
        <v>0</v>
      </c>
      <c r="F46" s="318">
        <v>18</v>
      </c>
      <c r="G46" s="380">
        <f>'PurseSeine Biomass'!H57</f>
        <v>0</v>
      </c>
      <c r="H46" s="314">
        <f>'PurseSeine Biomass'!I57*100</f>
        <v>0</v>
      </c>
      <c r="I46" s="315">
        <f>'PurseSeine Biomass'!J57</f>
        <v>0</v>
      </c>
      <c r="K46" s="352">
        <v>18</v>
      </c>
      <c r="L46" s="315">
        <f>'PurseSeine Biomass'!M57</f>
        <v>0</v>
      </c>
      <c r="M46" s="314">
        <f>'PurseSeine Biomass'!N57*100</f>
        <v>0</v>
      </c>
      <c r="N46" s="315">
        <f>'PurseSeine Biomass'!O57</f>
        <v>0</v>
      </c>
      <c r="P46" s="352">
        <v>18</v>
      </c>
      <c r="Q46" s="315">
        <f>'PurseSeine Biomass'!R57</f>
        <v>0</v>
      </c>
      <c r="R46" s="314">
        <f>'PurseSeine Biomass'!S57*100</f>
        <v>0</v>
      </c>
      <c r="S46" s="315">
        <f>'PurseSeine Biomass'!T57</f>
        <v>0</v>
      </c>
      <c r="U46" s="352">
        <v>18</v>
      </c>
      <c r="V46" s="315">
        <f>'PurseSeine Biomass'!W57</f>
        <v>0</v>
      </c>
      <c r="W46" s="314">
        <f>'PurseSeine Biomass'!X57*100</f>
        <v>0</v>
      </c>
      <c r="X46" s="315">
        <f>'PurseSeine Biomass'!Y57</f>
        <v>0</v>
      </c>
      <c r="Z46" s="352">
        <v>18</v>
      </c>
      <c r="AA46" s="315">
        <f>'PurseSeine Biomass'!AB57</f>
        <v>0</v>
      </c>
      <c r="AB46" s="314">
        <f>'PurseSeine Biomass'!AC57*100</f>
        <v>0</v>
      </c>
      <c r="AC46" s="315">
        <f>'PurseSeine Biomass'!AD57</f>
        <v>0</v>
      </c>
      <c r="AE46" s="352">
        <v>18</v>
      </c>
      <c r="AF46" s="315" t="e">
        <f>'PurseSeine Biomass'!#REF!</f>
        <v>#REF!</v>
      </c>
      <c r="AG46" s="314" t="e">
        <f>'PurseSeine Biomass'!#REF!*100</f>
        <v>#REF!</v>
      </c>
      <c r="AH46" s="315" t="e">
        <f>'PurseSeine Biomass'!#REF!</f>
        <v>#REF!</v>
      </c>
      <c r="AJ46" s="352">
        <v>18</v>
      </c>
      <c r="AK46" s="315" t="e">
        <f>'PurseSeine Biomass'!#REF!</f>
        <v>#REF!</v>
      </c>
      <c r="AL46" s="314" t="e">
        <f>'PurseSeine Biomass'!#REF!*100</f>
        <v>#REF!</v>
      </c>
      <c r="AM46" s="315" t="e">
        <f>'PurseSeine Biomass'!#REF!</f>
        <v>#REF!</v>
      </c>
      <c r="AO46" s="384">
        <v>18</v>
      </c>
      <c r="AP46" s="315">
        <f>'PurseSeine Biomass'!AH57</f>
        <v>0</v>
      </c>
      <c r="AQ46" s="314">
        <f>'PurseSeine Biomass'!AI57*100</f>
        <v>0</v>
      </c>
      <c r="AR46" s="315">
        <f>'PurseSeine Biomass'!AK57</f>
        <v>0</v>
      </c>
    </row>
    <row r="47" spans="1:44" ht="11.1" customHeight="1">
      <c r="A47" s="319" t="s">
        <v>7</v>
      </c>
      <c r="B47" s="316">
        <f>'PurseSeine Biomass'!C59</f>
        <v>333485.00000000012</v>
      </c>
      <c r="C47" s="379">
        <f>'PurseSeine Biomass'!D59*100</f>
        <v>100</v>
      </c>
      <c r="D47" s="380">
        <f>'PurseSeine Biomass'!E59</f>
        <v>7714.3</v>
      </c>
      <c r="F47" s="318" t="s">
        <v>7</v>
      </c>
      <c r="G47" s="380">
        <f>'PurseSeine Biomass'!H59</f>
        <v>165766.00000000003</v>
      </c>
      <c r="H47" s="374">
        <f>'PurseSeine Biomass'!I59*100</f>
        <v>100</v>
      </c>
      <c r="I47" s="316">
        <f>'PurseSeine Biomass'!J59</f>
        <v>1940.8</v>
      </c>
      <c r="K47" s="319" t="s">
        <v>7</v>
      </c>
      <c r="L47" s="316">
        <f>'PurseSeine Biomass'!M59</f>
        <v>147841.99999999994</v>
      </c>
      <c r="M47" s="374">
        <f>'PurseSeine Biomass'!N59*100</f>
        <v>100</v>
      </c>
      <c r="N47" s="316">
        <f>'PurseSeine Biomass'!O59</f>
        <v>1282.0000000000002</v>
      </c>
      <c r="P47" s="319" t="s">
        <v>7</v>
      </c>
      <c r="Q47" s="316">
        <f>'PurseSeine Biomass'!R59</f>
        <v>184410</v>
      </c>
      <c r="R47" s="316">
        <f>'PurseSeine Biomass'!S59*100</f>
        <v>100</v>
      </c>
      <c r="S47" s="316">
        <f>'PurseSeine Biomass'!T59</f>
        <v>2198.9</v>
      </c>
      <c r="U47" s="319" t="s">
        <v>7</v>
      </c>
      <c r="V47" s="316">
        <f>'PurseSeine Biomass'!W59</f>
        <v>350344</v>
      </c>
      <c r="W47" s="316">
        <f>'PurseSeine Biomass'!X59*100</f>
        <v>100.00000000000003</v>
      </c>
      <c r="X47" s="316">
        <f>'PurseSeine Biomass'!Y59</f>
        <v>2169.5000000000005</v>
      </c>
      <c r="Z47" s="319" t="s">
        <v>7</v>
      </c>
      <c r="AA47" s="316">
        <f>'PurseSeine Biomass'!AB59</f>
        <v>370092.99999999994</v>
      </c>
      <c r="AB47" s="316">
        <f>'PurseSeine Biomass'!AC59*100</f>
        <v>99.999999999999986</v>
      </c>
      <c r="AC47" s="316">
        <f>'PurseSeine Biomass'!AD59</f>
        <v>481.39999999999992</v>
      </c>
      <c r="AE47" s="319" t="s">
        <v>7</v>
      </c>
      <c r="AF47" s="316" t="e">
        <f>'PurseSeine Biomass'!#REF!</f>
        <v>#REF!</v>
      </c>
      <c r="AG47" s="316" t="e">
        <f>'PurseSeine Biomass'!#REF!*100</f>
        <v>#REF!</v>
      </c>
      <c r="AH47" s="316" t="e">
        <f>'PurseSeine Biomass'!#REF!</f>
        <v>#REF!</v>
      </c>
      <c r="AJ47" s="319" t="s">
        <v>7</v>
      </c>
      <c r="AK47" s="316" t="e">
        <f>'PurseSeine Biomass'!#REF!</f>
        <v>#REF!</v>
      </c>
      <c r="AL47" s="316" t="e">
        <f>'PurseSeine Biomass'!#REF!*100</f>
        <v>#REF!</v>
      </c>
      <c r="AM47" s="316" t="e">
        <f>'PurseSeine Biomass'!#REF!</f>
        <v>#REF!</v>
      </c>
      <c r="AO47" s="319" t="s">
        <v>7</v>
      </c>
      <c r="AP47" s="316">
        <f>'PurseSeine Biomass'!AH59</f>
        <v>1551940</v>
      </c>
      <c r="AQ47" s="316">
        <f>'PurseSeine Biomass'!AI59*100</f>
        <v>100</v>
      </c>
      <c r="AR47" s="316">
        <f>'PurseSeine Biomass'!AK59</f>
        <v>15786.9</v>
      </c>
    </row>
    <row r="48" spans="1:44" ht="11.1" customHeight="1">
      <c r="U48" s="352"/>
    </row>
    <row r="49" spans="7:25" s="1" customFormat="1" ht="11.1" customHeight="1">
      <c r="J49" s="32"/>
      <c r="O49" s="32"/>
      <c r="T49" s="32"/>
      <c r="Y49" s="32"/>
    </row>
    <row r="50" spans="7:25" s="1" customFormat="1" ht="11.1" customHeight="1">
      <c r="J50" s="32"/>
      <c r="O50" s="32"/>
      <c r="T50" s="32"/>
      <c r="Y50" s="32"/>
    </row>
    <row r="51" spans="7:25" s="1" customFormat="1" ht="11.1" customHeight="1">
      <c r="J51" s="32"/>
      <c r="O51" s="32"/>
      <c r="T51" s="32"/>
      <c r="Y51" s="32"/>
    </row>
    <row r="52" spans="7:25" s="1" customFormat="1" ht="11.1" customHeight="1">
      <c r="J52" s="32"/>
      <c r="O52" s="32"/>
      <c r="T52" s="32"/>
      <c r="Y52" s="32"/>
    </row>
    <row r="53" spans="7:25" s="1" customFormat="1" ht="11.1" customHeight="1">
      <c r="J53" s="32"/>
      <c r="O53" s="32"/>
      <c r="T53" s="32"/>
      <c r="Y53" s="32"/>
    </row>
    <row r="54" spans="7:25" s="1" customFormat="1" ht="11.1" customHeight="1">
      <c r="J54" s="32"/>
      <c r="O54" s="32"/>
      <c r="T54" s="32"/>
      <c r="Y54" s="32"/>
    </row>
    <row r="55" spans="7:25" s="1" customFormat="1" ht="11.1" customHeight="1">
      <c r="J55" s="32"/>
      <c r="O55" s="32"/>
      <c r="T55" s="32"/>
      <c r="Y55" s="32"/>
    </row>
    <row r="56" spans="7:25" s="1" customFormat="1" ht="11.1" customHeight="1">
      <c r="G56" s="381"/>
    </row>
  </sheetData>
  <mergeCells count="72">
    <mergeCell ref="AO5:AP5"/>
    <mergeCell ref="AQ5:AR5"/>
    <mergeCell ref="AO2:AP2"/>
    <mergeCell ref="AQ2:AR2"/>
    <mergeCell ref="AO3:AP3"/>
    <mergeCell ref="AQ3:AR3"/>
    <mergeCell ref="AO4:AP4"/>
    <mergeCell ref="AQ4:AR4"/>
    <mergeCell ref="AB2:AC2"/>
    <mergeCell ref="F2:G2"/>
    <mergeCell ref="R2:S2"/>
    <mergeCell ref="W2:X2"/>
    <mergeCell ref="K2:L2"/>
    <mergeCell ref="P2:Q2"/>
    <mergeCell ref="U2:V2"/>
    <mergeCell ref="Z2:AA2"/>
    <mergeCell ref="C2:D2"/>
    <mergeCell ref="A2:B2"/>
    <mergeCell ref="H2:I2"/>
    <mergeCell ref="M2:N2"/>
    <mergeCell ref="R3:S3"/>
    <mergeCell ref="A3:B3"/>
    <mergeCell ref="F3:G3"/>
    <mergeCell ref="W4:X4"/>
    <mergeCell ref="W5:X5"/>
    <mergeCell ref="U3:V3"/>
    <mergeCell ref="U4:V4"/>
    <mergeCell ref="U5:V5"/>
    <mergeCell ref="W3:X3"/>
    <mergeCell ref="R4:S4"/>
    <mergeCell ref="R5:S5"/>
    <mergeCell ref="H4:I4"/>
    <mergeCell ref="H5:I5"/>
    <mergeCell ref="M4:N4"/>
    <mergeCell ref="M5:N5"/>
    <mergeCell ref="K4:L4"/>
    <mergeCell ref="K5:L5"/>
    <mergeCell ref="A4:B4"/>
    <mergeCell ref="A5:B5"/>
    <mergeCell ref="C3:D3"/>
    <mergeCell ref="C4:D4"/>
    <mergeCell ref="C5:D5"/>
    <mergeCell ref="F4:G4"/>
    <mergeCell ref="F5:G5"/>
    <mergeCell ref="P3:Q3"/>
    <mergeCell ref="P4:Q4"/>
    <mergeCell ref="P5:Q5"/>
    <mergeCell ref="H3:I3"/>
    <mergeCell ref="M3:N3"/>
    <mergeCell ref="K3:L3"/>
    <mergeCell ref="AB5:AC5"/>
    <mergeCell ref="Z3:AA3"/>
    <mergeCell ref="AB3:AC3"/>
    <mergeCell ref="Z4:AA4"/>
    <mergeCell ref="AB4:AC4"/>
    <mergeCell ref="Z5:AA5"/>
    <mergeCell ref="AE5:AF5"/>
    <mergeCell ref="AG5:AH5"/>
    <mergeCell ref="AJ2:AK2"/>
    <mergeCell ref="AL2:AM2"/>
    <mergeCell ref="AJ3:AK3"/>
    <mergeCell ref="AL3:AM3"/>
    <mergeCell ref="AJ4:AK4"/>
    <mergeCell ref="AL4:AM4"/>
    <mergeCell ref="AJ5:AK5"/>
    <mergeCell ref="AL5:AM5"/>
    <mergeCell ref="AE2:AF2"/>
    <mergeCell ref="AG2:AH2"/>
    <mergeCell ref="AE3:AF3"/>
    <mergeCell ref="AG3:AH3"/>
    <mergeCell ref="AE4:AF4"/>
    <mergeCell ref="AG4:AH4"/>
  </mergeCells>
  <phoneticPr fontId="2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S47"/>
  <sheetViews>
    <sheetView zoomScaleNormal="100" workbookViewId="0">
      <selection activeCell="L44" sqref="L44"/>
    </sheetView>
  </sheetViews>
  <sheetFormatPr defaultColWidth="8.88671875" defaultRowHeight="12.75"/>
  <cols>
    <col min="1" max="1" width="4" style="1" bestFit="1" customWidth="1"/>
    <col min="2" max="2" width="6.21875" style="1" bestFit="1" customWidth="1"/>
    <col min="3" max="3" width="5.6640625" style="1" bestFit="1" customWidth="1"/>
    <col min="4" max="4" width="6.44140625" style="1" bestFit="1" customWidth="1"/>
    <col min="5" max="5" width="2.109375" style="32" customWidth="1"/>
    <col min="6" max="6" width="4" style="1" bestFit="1" customWidth="1"/>
    <col min="7" max="7" width="6.21875" style="1" bestFit="1" customWidth="1"/>
    <col min="8" max="8" width="5.6640625" style="1" bestFit="1" customWidth="1"/>
    <col min="9" max="9" width="6.44140625" style="1" bestFit="1" customWidth="1"/>
    <col min="10" max="10" width="2.33203125" style="1" customWidth="1"/>
    <col min="11" max="11" width="4" style="1" bestFit="1" customWidth="1"/>
    <col min="12" max="12" width="6.21875" style="1" bestFit="1" customWidth="1"/>
    <col min="13" max="13" width="5.6640625" style="1" customWidth="1"/>
    <col min="14" max="14" width="6.44140625" style="1" bestFit="1" customWidth="1"/>
    <col min="15" max="15" width="3.6640625" style="1" customWidth="1"/>
    <col min="16" max="16" width="4" style="1" bestFit="1" customWidth="1"/>
    <col min="17" max="17" width="6.21875" style="1" bestFit="1" customWidth="1"/>
    <col min="18" max="18" width="5.6640625" style="1" bestFit="1" customWidth="1"/>
    <col min="19" max="19" width="6.44140625" style="1" bestFit="1" customWidth="1"/>
    <col min="20" max="16384" width="8.88671875" style="1"/>
  </cols>
  <sheetData>
    <row r="2" spans="1:19">
      <c r="A2" s="445" t="s">
        <v>60</v>
      </c>
      <c r="B2" s="445"/>
      <c r="C2" s="459">
        <f>'Gillnet Biomass'!D7</f>
        <v>1</v>
      </c>
      <c r="D2" s="459"/>
      <c r="F2" s="445" t="s">
        <v>60</v>
      </c>
      <c r="G2" s="445"/>
      <c r="H2" s="459">
        <f>'Gillnet Biomass'!I7</f>
        <v>2</v>
      </c>
      <c r="I2" s="459"/>
      <c r="J2" s="32"/>
      <c r="K2" s="445" t="s">
        <v>60</v>
      </c>
      <c r="L2" s="445"/>
      <c r="M2" s="459">
        <f>'Gillnet Biomass'!N7</f>
        <v>3</v>
      </c>
      <c r="N2" s="459"/>
      <c r="O2" s="32"/>
      <c r="P2" s="458" t="s">
        <v>60</v>
      </c>
      <c r="Q2" s="458"/>
      <c r="R2" s="459" t="s">
        <v>100</v>
      </c>
      <c r="S2" s="459"/>
    </row>
    <row r="3" spans="1:19">
      <c r="A3" s="452" t="s">
        <v>45</v>
      </c>
      <c r="B3" s="452"/>
      <c r="C3" s="450">
        <f>'Gillnet Biomass'!D9</f>
        <v>42853</v>
      </c>
      <c r="D3" s="450"/>
      <c r="F3" s="452" t="s">
        <v>45</v>
      </c>
      <c r="G3" s="452"/>
      <c r="H3" s="450">
        <f>'Gillnet Biomass'!I9</f>
        <v>42857</v>
      </c>
      <c r="I3" s="450"/>
      <c r="J3" s="32"/>
      <c r="K3" s="452" t="s">
        <v>45</v>
      </c>
      <c r="L3" s="452"/>
      <c r="M3" s="450" t="str">
        <f>'Gillnet Biomass'!N9</f>
        <v>3 - 4 May</v>
      </c>
      <c r="N3" s="450"/>
      <c r="O3" s="32"/>
      <c r="P3" s="452" t="s">
        <v>45</v>
      </c>
      <c r="Q3" s="452"/>
      <c r="R3" s="450" t="s">
        <v>105</v>
      </c>
      <c r="S3" s="450"/>
    </row>
    <row r="4" spans="1:19">
      <c r="A4" s="460" t="s">
        <v>46</v>
      </c>
      <c r="B4" s="460"/>
      <c r="C4" s="461" t="str">
        <f>'Gillnet Biomass'!D10</f>
        <v>KUK</v>
      </c>
      <c r="D4" s="461"/>
      <c r="F4" s="460" t="s">
        <v>46</v>
      </c>
      <c r="G4" s="460"/>
      <c r="H4" s="461" t="str">
        <f>'Gillnet Biomass'!I10</f>
        <v>KUK</v>
      </c>
      <c r="I4" s="461"/>
      <c r="K4" s="460" t="s">
        <v>46</v>
      </c>
      <c r="L4" s="460"/>
      <c r="M4" s="461" t="str">
        <f>'Gillnet Biomass'!N10</f>
        <v>KUK</v>
      </c>
      <c r="N4" s="461"/>
      <c r="P4" s="460" t="s">
        <v>46</v>
      </c>
      <c r="Q4" s="460"/>
      <c r="R4" s="461" t="s">
        <v>93</v>
      </c>
      <c r="S4" s="461"/>
    </row>
    <row r="5" spans="1:19">
      <c r="A5" s="453" t="s">
        <v>47</v>
      </c>
      <c r="B5" s="453"/>
      <c r="C5" s="444">
        <f>'Gillnet Biomass'!D11</f>
        <v>249.7</v>
      </c>
      <c r="D5" s="444"/>
      <c r="F5" s="453" t="s">
        <v>47</v>
      </c>
      <c r="G5" s="453"/>
      <c r="H5" s="444">
        <f>'Gillnet Biomass'!I11</f>
        <v>233.5</v>
      </c>
      <c r="I5" s="444"/>
      <c r="K5" s="453" t="s">
        <v>47</v>
      </c>
      <c r="L5" s="453"/>
      <c r="M5" s="444">
        <f>'Gillnet Biomass'!N11</f>
        <v>228.9</v>
      </c>
      <c r="N5" s="444"/>
      <c r="P5" s="453" t="s">
        <v>47</v>
      </c>
      <c r="Q5" s="453"/>
      <c r="R5" s="444">
        <f>'Gillnet Biomass'!X11</f>
        <v>1341.6</v>
      </c>
      <c r="S5" s="444"/>
    </row>
    <row r="6" spans="1:19">
      <c r="C6" s="29" t="s">
        <v>2</v>
      </c>
      <c r="D6" s="29" t="s">
        <v>10</v>
      </c>
      <c r="H6" s="29" t="s">
        <v>2</v>
      </c>
      <c r="I6" s="29" t="s">
        <v>10</v>
      </c>
      <c r="M6" s="29" t="s">
        <v>2</v>
      </c>
      <c r="N6" s="29" t="s">
        <v>10</v>
      </c>
      <c r="R6" s="29" t="s">
        <v>2</v>
      </c>
      <c r="S6" s="29" t="s">
        <v>10</v>
      </c>
    </row>
    <row r="7" spans="1:19">
      <c r="A7" s="318" t="s">
        <v>3</v>
      </c>
      <c r="B7" s="46" t="s">
        <v>9</v>
      </c>
      <c r="C7" s="46" t="s">
        <v>5</v>
      </c>
      <c r="D7" s="46" t="s">
        <v>30</v>
      </c>
      <c r="F7" s="318" t="s">
        <v>3</v>
      </c>
      <c r="G7" s="46" t="s">
        <v>9</v>
      </c>
      <c r="H7" s="46" t="s">
        <v>5</v>
      </c>
      <c r="I7" s="46" t="s">
        <v>30</v>
      </c>
      <c r="K7" s="318" t="s">
        <v>3</v>
      </c>
      <c r="L7" s="46" t="s">
        <v>9</v>
      </c>
      <c r="M7" s="46" t="s">
        <v>5</v>
      </c>
      <c r="N7" s="46" t="s">
        <v>30</v>
      </c>
      <c r="P7" s="318" t="s">
        <v>3</v>
      </c>
      <c r="Q7" s="46" t="s">
        <v>9</v>
      </c>
      <c r="R7" s="46" t="s">
        <v>5</v>
      </c>
      <c r="S7" s="46" t="s">
        <v>30</v>
      </c>
    </row>
    <row r="8" spans="1:19">
      <c r="A8" s="38">
        <v>1</v>
      </c>
      <c r="B8" s="315">
        <f>'Gillnet Biomass'!C17</f>
        <v>0</v>
      </c>
      <c r="C8" s="314">
        <f>'Gillnet Biomass'!D17*100</f>
        <v>0</v>
      </c>
      <c r="D8" s="315">
        <f>'Gillnet Biomass'!E17</f>
        <v>0</v>
      </c>
      <c r="F8" s="38">
        <v>1</v>
      </c>
      <c r="G8" s="315">
        <f>'Gillnet Biomass'!H17</f>
        <v>0</v>
      </c>
      <c r="H8" s="314">
        <f>'Gillnet Biomass'!I17*100</f>
        <v>0</v>
      </c>
      <c r="I8" s="315">
        <f>'Gillnet Biomass'!J17</f>
        <v>0</v>
      </c>
      <c r="K8" s="338">
        <v>1</v>
      </c>
      <c r="L8" s="315">
        <f>'Gillnet Biomass'!M17</f>
        <v>0</v>
      </c>
      <c r="M8" s="314">
        <f>'Gillnet Biomass'!N17*100</f>
        <v>0</v>
      </c>
      <c r="N8" s="315">
        <f>'Gillnet Biomass'!O17</f>
        <v>0</v>
      </c>
      <c r="P8" s="341">
        <v>1</v>
      </c>
      <c r="Q8" s="315">
        <f>'Gillnet Biomass'!W17</f>
        <v>0</v>
      </c>
      <c r="R8" s="386">
        <f>'Gillnet Biomass'!X17*100</f>
        <v>0</v>
      </c>
      <c r="S8" s="315">
        <f>'Gillnet Biomass'!Y17</f>
        <v>0</v>
      </c>
    </row>
    <row r="9" spans="1:19">
      <c r="A9" s="38">
        <v>2</v>
      </c>
      <c r="B9" s="315">
        <f>'Gillnet Biomass'!C18</f>
        <v>0</v>
      </c>
      <c r="C9" s="314">
        <f>'Gillnet Biomass'!D18*100</f>
        <v>0</v>
      </c>
      <c r="D9" s="315">
        <f>'Gillnet Biomass'!E18</f>
        <v>0</v>
      </c>
      <c r="F9" s="38">
        <v>2</v>
      </c>
      <c r="G9" s="315">
        <f>'Gillnet Biomass'!H18</f>
        <v>0</v>
      </c>
      <c r="H9" s="314">
        <f>'Gillnet Biomass'!I18*100</f>
        <v>0</v>
      </c>
      <c r="I9" s="315">
        <f>'Gillnet Biomass'!J18</f>
        <v>0</v>
      </c>
      <c r="K9" s="338">
        <v>2</v>
      </c>
      <c r="L9" s="315">
        <f>'Gillnet Biomass'!M18</f>
        <v>0</v>
      </c>
      <c r="M9" s="314">
        <f>'Gillnet Biomass'!N18*100</f>
        <v>0</v>
      </c>
      <c r="N9" s="315">
        <f>'Gillnet Biomass'!O18</f>
        <v>0</v>
      </c>
      <c r="P9" s="341">
        <v>2</v>
      </c>
      <c r="Q9" s="315">
        <f>'Gillnet Biomass'!W18</f>
        <v>0</v>
      </c>
      <c r="R9" s="386">
        <f>'Gillnet Biomass'!X18*100</f>
        <v>0</v>
      </c>
      <c r="S9" s="315">
        <f>'Gillnet Biomass'!Y18</f>
        <v>0</v>
      </c>
    </row>
    <row r="10" spans="1:19">
      <c r="A10" s="38">
        <v>3</v>
      </c>
      <c r="B10" s="315">
        <f>'Gillnet Biomass'!C19</f>
        <v>0</v>
      </c>
      <c r="C10" s="314">
        <f>'Gillnet Biomass'!D19*100</f>
        <v>0</v>
      </c>
      <c r="D10" s="315">
        <f>'Gillnet Biomass'!E19</f>
        <v>0</v>
      </c>
      <c r="F10" s="38">
        <v>3</v>
      </c>
      <c r="G10" s="315">
        <f>'Gillnet Biomass'!H19</f>
        <v>0</v>
      </c>
      <c r="H10" s="314">
        <f>'Gillnet Biomass'!I19*100</f>
        <v>0</v>
      </c>
      <c r="I10" s="315">
        <f>'Gillnet Biomass'!J19</f>
        <v>0</v>
      </c>
      <c r="K10" s="338">
        <v>3</v>
      </c>
      <c r="L10" s="315">
        <f>'Gillnet Biomass'!M19</f>
        <v>0</v>
      </c>
      <c r="M10" s="314">
        <f>'Gillnet Biomass'!N19*100</f>
        <v>0</v>
      </c>
      <c r="N10" s="315">
        <f>'Gillnet Biomass'!O19</f>
        <v>0</v>
      </c>
      <c r="P10" s="341">
        <v>3</v>
      </c>
      <c r="Q10" s="315">
        <f>'Gillnet Biomass'!W19</f>
        <v>0</v>
      </c>
      <c r="R10" s="386">
        <f>'Gillnet Biomass'!X19*100</f>
        <v>0</v>
      </c>
      <c r="S10" s="315">
        <f>'Gillnet Biomass'!Y19</f>
        <v>0</v>
      </c>
    </row>
    <row r="11" spans="1:19">
      <c r="A11" s="38">
        <v>4</v>
      </c>
      <c r="B11" s="315">
        <f>'Gillnet Biomass'!C20</f>
        <v>0</v>
      </c>
      <c r="C11" s="314">
        <f>'Gillnet Biomass'!D20*100</f>
        <v>0</v>
      </c>
      <c r="D11" s="315">
        <f>'Gillnet Biomass'!E20</f>
        <v>0</v>
      </c>
      <c r="F11" s="38">
        <v>4</v>
      </c>
      <c r="G11" s="315">
        <f>'Gillnet Biomass'!H20</f>
        <v>0</v>
      </c>
      <c r="H11" s="314">
        <f>'Gillnet Biomass'!I20*100</f>
        <v>0</v>
      </c>
      <c r="I11" s="315">
        <f>'Gillnet Biomass'!J20</f>
        <v>0</v>
      </c>
      <c r="K11" s="338">
        <v>4</v>
      </c>
      <c r="L11" s="315">
        <f>'Gillnet Biomass'!M20</f>
        <v>1</v>
      </c>
      <c r="M11" s="314">
        <f>'Gillnet Biomass'!N20*100</f>
        <v>0.27173913043478259</v>
      </c>
      <c r="N11" s="315">
        <f>'Gillnet Biomass'!O20</f>
        <v>1.3033448261547484</v>
      </c>
      <c r="P11" s="341">
        <v>4</v>
      </c>
      <c r="Q11" s="315">
        <f>'Gillnet Biomass'!W20</f>
        <v>1</v>
      </c>
      <c r="R11" s="386">
        <f>'Gillnet Biomass'!X20*100</f>
        <v>4.5775699239465166E-2</v>
      </c>
      <c r="S11" s="315">
        <f>'Gillnet Biomass'!Y20</f>
        <v>1.3033448261547484</v>
      </c>
    </row>
    <row r="12" spans="1:19">
      <c r="A12" s="38">
        <v>5</v>
      </c>
      <c r="B12" s="315">
        <f>'Gillnet Biomass'!C21</f>
        <v>0</v>
      </c>
      <c r="C12" s="314">
        <f>'Gillnet Biomass'!D21*100</f>
        <v>0</v>
      </c>
      <c r="D12" s="315">
        <f>'Gillnet Biomass'!E21</f>
        <v>0</v>
      </c>
      <c r="F12" s="38">
        <v>5</v>
      </c>
      <c r="G12" s="315">
        <f>'Gillnet Biomass'!H21</f>
        <v>2</v>
      </c>
      <c r="H12" s="314">
        <f>'Gillnet Biomass'!I21*100</f>
        <v>0.99009900990099009</v>
      </c>
      <c r="I12" s="315">
        <f>'Gillnet Biomass'!J21</f>
        <v>4.7424230504946348</v>
      </c>
      <c r="K12" s="338">
        <v>5</v>
      </c>
      <c r="L12" s="315">
        <f>'Gillnet Biomass'!M21</f>
        <v>0</v>
      </c>
      <c r="M12" s="314">
        <f>'Gillnet Biomass'!N21*100</f>
        <v>0</v>
      </c>
      <c r="N12" s="315">
        <f>'Gillnet Biomass'!O21</f>
        <v>0</v>
      </c>
      <c r="P12" s="341">
        <v>5</v>
      </c>
      <c r="Q12" s="315">
        <f>'Gillnet Biomass'!W21</f>
        <v>3</v>
      </c>
      <c r="R12" s="386">
        <f>'Gillnet Biomass'!X21*100</f>
        <v>0.43989241988298139</v>
      </c>
      <c r="S12" s="315">
        <f>'Gillnet Biomass'!Y21</f>
        <v>12.524800692173429</v>
      </c>
    </row>
    <row r="13" spans="1:19">
      <c r="A13" s="38">
        <v>6</v>
      </c>
      <c r="B13" s="315">
        <f>'Gillnet Biomass'!C22</f>
        <v>2</v>
      </c>
      <c r="C13" s="314">
        <f>'Gillnet Biomass'!D22*100</f>
        <v>1.0362694300518136</v>
      </c>
      <c r="D13" s="315">
        <f>'Gillnet Biomass'!E22</f>
        <v>5.2161960505927771</v>
      </c>
      <c r="F13" s="38">
        <v>6</v>
      </c>
      <c r="G13" s="315">
        <f>'Gillnet Biomass'!H22</f>
        <v>15</v>
      </c>
      <c r="H13" s="314">
        <f>'Gillnet Biomass'!I22*100</f>
        <v>7.4257425742574252</v>
      </c>
      <c r="I13" s="315">
        <f>'Gillnet Biomass'!J22</f>
        <v>35.56817287870976</v>
      </c>
      <c r="K13" s="338">
        <v>6</v>
      </c>
      <c r="L13" s="315">
        <f>'Gillnet Biomass'!M22</f>
        <v>7</v>
      </c>
      <c r="M13" s="314">
        <f>'Gillnet Biomass'!N22*100</f>
        <v>1.9021739130434785</v>
      </c>
      <c r="N13" s="315">
        <f>'Gillnet Biomass'!O22</f>
        <v>9.1234137830832367</v>
      </c>
      <c r="P13" s="341">
        <v>6</v>
      </c>
      <c r="Q13" s="315">
        <f>'Gillnet Biomass'!W22</f>
        <v>29</v>
      </c>
      <c r="R13" s="386">
        <f>'Gillnet Biomass'!X22*100</f>
        <v>3.1194987397258029</v>
      </c>
      <c r="S13" s="315">
        <f>'Gillnet Biomass'!Y22</f>
        <v>88.819670920779743</v>
      </c>
    </row>
    <row r="14" spans="1:19">
      <c r="A14" s="38">
        <v>7</v>
      </c>
      <c r="B14" s="315">
        <f>'Gillnet Biomass'!C23</f>
        <v>14</v>
      </c>
      <c r="C14" s="314">
        <f>'Gillnet Biomass'!D23*100</f>
        <v>7.2538860103626934</v>
      </c>
      <c r="D14" s="315">
        <f>'Gillnet Biomass'!E23</f>
        <v>36.513372354149432</v>
      </c>
      <c r="F14" s="38">
        <v>7</v>
      </c>
      <c r="G14" s="315">
        <f>'Gillnet Biomass'!H23</f>
        <v>32</v>
      </c>
      <c r="H14" s="314">
        <f>'Gillnet Biomass'!I23*100</f>
        <v>15.841584158415841</v>
      </c>
      <c r="I14" s="315">
        <f>'Gillnet Biomass'!J23</f>
        <v>75.878768807914156</v>
      </c>
      <c r="K14" s="338">
        <v>7</v>
      </c>
      <c r="L14" s="315">
        <f>'Gillnet Biomass'!M23</f>
        <v>43</v>
      </c>
      <c r="M14" s="314">
        <f>'Gillnet Biomass'!N23*100</f>
        <v>11.684782608695652</v>
      </c>
      <c r="N14" s="315">
        <f>'Gillnet Biomass'!O23</f>
        <v>56.043827524654176</v>
      </c>
      <c r="P14" s="341">
        <v>7</v>
      </c>
      <c r="Q14" s="315">
        <f>'Gillnet Biomass'!W23</f>
        <v>110</v>
      </c>
      <c r="R14" s="386">
        <f>'Gillnet Biomass'!X23*100</f>
        <v>11.655697926612575</v>
      </c>
      <c r="S14" s="315">
        <f>'Gillnet Biomass'!Y23</f>
        <v>331.86589916197249</v>
      </c>
    </row>
    <row r="15" spans="1:19">
      <c r="A15" s="38">
        <v>8</v>
      </c>
      <c r="B15" s="315">
        <f>'Gillnet Biomass'!C24</f>
        <v>48</v>
      </c>
      <c r="C15" s="314">
        <f>'Gillnet Biomass'!D24*100</f>
        <v>24.870466321243523</v>
      </c>
      <c r="D15" s="315">
        <f>'Gillnet Biomass'!E24</f>
        <v>125.18870521422664</v>
      </c>
      <c r="F15" s="38">
        <v>8</v>
      </c>
      <c r="G15" s="315">
        <f>'Gillnet Biomass'!H24</f>
        <v>41</v>
      </c>
      <c r="H15" s="314">
        <f>'Gillnet Biomass'!I24*100</f>
        <v>20.297029702970299</v>
      </c>
      <c r="I15" s="315">
        <f>'Gillnet Biomass'!J24</f>
        <v>97.219672535139992</v>
      </c>
      <c r="K15" s="338">
        <v>8</v>
      </c>
      <c r="L15" s="315">
        <f>'Gillnet Biomass'!M24</f>
        <v>79</v>
      </c>
      <c r="M15" s="314">
        <f>'Gillnet Biomass'!N24*100</f>
        <v>21.467391304347828</v>
      </c>
      <c r="N15" s="315">
        <f>'Gillnet Biomass'!O24</f>
        <v>102.96424126622513</v>
      </c>
      <c r="P15" s="341">
        <v>8</v>
      </c>
      <c r="Q15" s="315">
        <f>'Gillnet Biomass'!W24</f>
        <v>211</v>
      </c>
      <c r="R15" s="386">
        <f>'Gillnet Biomass'!X24*100</f>
        <v>23.180850538662408</v>
      </c>
      <c r="S15" s="315">
        <f>'Gillnet Biomass'!Y24</f>
        <v>660.01485760777996</v>
      </c>
    </row>
    <row r="16" spans="1:19">
      <c r="A16" s="38">
        <v>9</v>
      </c>
      <c r="B16" s="315">
        <f>'Gillnet Biomass'!C25</f>
        <v>41</v>
      </c>
      <c r="C16" s="314">
        <f>'Gillnet Biomass'!D25*100</f>
        <v>21.243523316062177</v>
      </c>
      <c r="D16" s="315">
        <f>'Gillnet Biomass'!E25</f>
        <v>106.9320190371519</v>
      </c>
      <c r="F16" s="38">
        <v>9</v>
      </c>
      <c r="G16" s="315">
        <f>'Gillnet Biomass'!H25</f>
        <v>53</v>
      </c>
      <c r="H16" s="314">
        <f>'Gillnet Biomass'!I25*100</f>
        <v>26.237623762376238</v>
      </c>
      <c r="I16" s="315">
        <f>'Gillnet Biomass'!J25</f>
        <v>125.67421083810778</v>
      </c>
      <c r="K16" s="338">
        <v>9</v>
      </c>
      <c r="L16" s="315">
        <f>'Gillnet Biomass'!M25</f>
        <v>69</v>
      </c>
      <c r="M16" s="314">
        <f>'Gillnet Biomass'!N25*100</f>
        <v>18.75</v>
      </c>
      <c r="N16" s="315">
        <f>'Gillnet Biomass'!O25</f>
        <v>89.930793004677625</v>
      </c>
      <c r="P16" s="341">
        <v>9</v>
      </c>
      <c r="Q16" s="315">
        <f>'Gillnet Biomass'!W25</f>
        <v>208</v>
      </c>
      <c r="R16" s="386">
        <f>'Gillnet Biomass'!X25*100</f>
        <v>23.627920376991874</v>
      </c>
      <c r="S16" s="315">
        <f>'Gillnet Biomass'!Y25</f>
        <v>672.74401675548313</v>
      </c>
    </row>
    <row r="17" spans="1:19">
      <c r="A17" s="38">
        <v>10</v>
      </c>
      <c r="B17" s="315">
        <f>'Gillnet Biomass'!C26</f>
        <v>36</v>
      </c>
      <c r="C17" s="314">
        <f>'Gillnet Biomass'!D26*100</f>
        <v>18.652849740932641</v>
      </c>
      <c r="D17" s="315">
        <f>'Gillnet Biomass'!E26</f>
        <v>93.89152891066999</v>
      </c>
      <c r="F17" s="38">
        <v>10</v>
      </c>
      <c r="G17" s="315">
        <f>'Gillnet Biomass'!H26</f>
        <v>40</v>
      </c>
      <c r="H17" s="314">
        <f>'Gillnet Biomass'!I26*100</f>
        <v>19.801980198019802</v>
      </c>
      <c r="I17" s="315">
        <f>'Gillnet Biomass'!J26</f>
        <v>94.848461009892674</v>
      </c>
      <c r="K17" s="338">
        <v>10</v>
      </c>
      <c r="L17" s="315">
        <f>'Gillnet Biomass'!M26</f>
        <v>71</v>
      </c>
      <c r="M17" s="314">
        <f>'Gillnet Biomass'!N26*100</f>
        <v>19.293478260869566</v>
      </c>
      <c r="N17" s="315">
        <f>'Gillnet Biomass'!O26</f>
        <v>92.537482656987137</v>
      </c>
      <c r="P17" s="341">
        <v>10</v>
      </c>
      <c r="Q17" s="315">
        <f>'Gillnet Biomass'!W26</f>
        <v>186</v>
      </c>
      <c r="R17" s="386">
        <f>'Gillnet Biomass'!X26*100</f>
        <v>20.538831937490752</v>
      </c>
      <c r="S17" s="315">
        <f>'Gillnet Biomass'!Y26</f>
        <v>584.79020060302287</v>
      </c>
    </row>
    <row r="18" spans="1:19">
      <c r="A18" s="38">
        <v>11</v>
      </c>
      <c r="B18" s="315">
        <f>'Gillnet Biomass'!C27</f>
        <v>32</v>
      </c>
      <c r="C18" s="314">
        <f>'Gillnet Biomass'!D27*100</f>
        <v>16.580310880829018</v>
      </c>
      <c r="D18" s="315">
        <f>'Gillnet Biomass'!E27</f>
        <v>83.459136809484434</v>
      </c>
      <c r="F18" s="38">
        <v>11</v>
      </c>
      <c r="G18" s="315">
        <f>'Gillnet Biomass'!H27</f>
        <v>16</v>
      </c>
      <c r="H18" s="314">
        <f>'Gillnet Biomass'!I27*100</f>
        <v>7.9207920792079207</v>
      </c>
      <c r="I18" s="315">
        <f>'Gillnet Biomass'!J27</f>
        <v>37.939384403957078</v>
      </c>
      <c r="K18" s="338">
        <v>11</v>
      </c>
      <c r="L18" s="315">
        <f>'Gillnet Biomass'!M27</f>
        <v>53</v>
      </c>
      <c r="M18" s="314">
        <f>'Gillnet Biomass'!N27*100</f>
        <v>14.402173913043478</v>
      </c>
      <c r="N18" s="315">
        <f>'Gillnet Biomass'!O27</f>
        <v>69.077275786201653</v>
      </c>
      <c r="P18" s="341">
        <v>11</v>
      </c>
      <c r="Q18" s="315">
        <f>'Gillnet Biomass'!W27</f>
        <v>121</v>
      </c>
      <c r="R18" s="386">
        <f>'Gillnet Biomass'!X27*100</f>
        <v>12.156443976891525</v>
      </c>
      <c r="S18" s="315">
        <f>'Gillnet Biomass'!Y27</f>
        <v>346.12334983321909</v>
      </c>
    </row>
    <row r="19" spans="1:19">
      <c r="A19" s="38">
        <v>12</v>
      </c>
      <c r="B19" s="315">
        <f>'Gillnet Biomass'!C28</f>
        <v>14</v>
      </c>
      <c r="C19" s="314">
        <f>'Gillnet Biomass'!D28*100</f>
        <v>7.2538860103626934</v>
      </c>
      <c r="D19" s="315">
        <f>'Gillnet Biomass'!E28</f>
        <v>36.513372354149432</v>
      </c>
      <c r="F19" s="38">
        <v>12</v>
      </c>
      <c r="G19" s="315">
        <f>'Gillnet Biomass'!H28</f>
        <v>3</v>
      </c>
      <c r="H19" s="314">
        <f>'Gillnet Biomass'!I28*100</f>
        <v>1.4851485148514851</v>
      </c>
      <c r="I19" s="315">
        <f>'Gillnet Biomass'!J28</f>
        <v>7.1136345757419512</v>
      </c>
      <c r="K19" s="338">
        <v>12</v>
      </c>
      <c r="L19" s="315">
        <f>'Gillnet Biomass'!M28</f>
        <v>31</v>
      </c>
      <c r="M19" s="314">
        <f>'Gillnet Biomass'!N28*100</f>
        <v>8.4239130434782616</v>
      </c>
      <c r="N19" s="315">
        <f>'Gillnet Biomass'!O28</f>
        <v>40.403689610797201</v>
      </c>
      <c r="P19" s="341">
        <v>12</v>
      </c>
      <c r="Q19" s="315">
        <f>'Gillnet Biomass'!W28</f>
        <v>52</v>
      </c>
      <c r="R19" s="386">
        <f>'Gillnet Biomass'!X28*100</f>
        <v>4.0446234174693645</v>
      </c>
      <c r="S19" s="315">
        <f>'Gillnet Biomass'!Y28</f>
        <v>115.16020710740376</v>
      </c>
    </row>
    <row r="20" spans="1:19">
      <c r="A20" s="38">
        <v>13</v>
      </c>
      <c r="B20" s="315">
        <f>'Gillnet Biomass'!C29</f>
        <v>3</v>
      </c>
      <c r="C20" s="314">
        <f>'Gillnet Biomass'!D29*100</f>
        <v>1.5544041450777202</v>
      </c>
      <c r="D20" s="315">
        <f>'Gillnet Biomass'!E29</f>
        <v>7.8242940758891635</v>
      </c>
      <c r="F20" s="38">
        <v>13</v>
      </c>
      <c r="G20" s="315">
        <f>'Gillnet Biomass'!H29</f>
        <v>0</v>
      </c>
      <c r="H20" s="314">
        <f>'Gillnet Biomass'!I29*100</f>
        <v>0</v>
      </c>
      <c r="I20" s="315">
        <f>'Gillnet Biomass'!J29</f>
        <v>0</v>
      </c>
      <c r="K20" s="338">
        <v>13</v>
      </c>
      <c r="L20" s="315">
        <f>'Gillnet Biomass'!M29</f>
        <v>8</v>
      </c>
      <c r="M20" s="314">
        <f>'Gillnet Biomass'!N29*100</f>
        <v>2.1739130434782608</v>
      </c>
      <c r="N20" s="315">
        <f>'Gillnet Biomass'!O29</f>
        <v>10.426758609237988</v>
      </c>
      <c r="P20" s="341">
        <v>13</v>
      </c>
      <c r="Q20" s="315">
        <f>'Gillnet Biomass'!W29</f>
        <v>11</v>
      </c>
      <c r="R20" s="386">
        <f>'Gillnet Biomass'!X29*100</f>
        <v>0.64100818275609472</v>
      </c>
      <c r="S20" s="315">
        <f>'Gillnet Biomass'!Y29</f>
        <v>18.251052685127149</v>
      </c>
    </row>
    <row r="21" spans="1:19">
      <c r="A21" s="38">
        <v>14</v>
      </c>
      <c r="B21" s="315">
        <f>'Gillnet Biomass'!C30</f>
        <v>2</v>
      </c>
      <c r="C21" s="314">
        <f>'Gillnet Biomass'!D30*100</f>
        <v>1.0362694300518136</v>
      </c>
      <c r="D21" s="315">
        <f>'Gillnet Biomass'!E30</f>
        <v>5.2161960505927771</v>
      </c>
      <c r="F21" s="38">
        <v>14</v>
      </c>
      <c r="G21" s="315">
        <f>'Gillnet Biomass'!H30</f>
        <v>0</v>
      </c>
      <c r="H21" s="314">
        <f>'Gillnet Biomass'!I30*100</f>
        <v>0</v>
      </c>
      <c r="I21" s="315">
        <f>'Gillnet Biomass'!J30</f>
        <v>0</v>
      </c>
      <c r="K21" s="338">
        <v>14</v>
      </c>
      <c r="L21" s="315">
        <f>'Gillnet Biomass'!M30</f>
        <v>3</v>
      </c>
      <c r="M21" s="314">
        <f>'Gillnet Biomass'!N30*100</f>
        <v>0.81521739130434778</v>
      </c>
      <c r="N21" s="315">
        <f>'Gillnet Biomass'!O30</f>
        <v>3.9100344784642465</v>
      </c>
      <c r="P21" s="341">
        <v>14</v>
      </c>
      <c r="Q21" s="315">
        <f>'Gillnet Biomass'!W30</f>
        <v>5</v>
      </c>
      <c r="R21" s="386">
        <f>'Gillnet Biomass'!X30*100</f>
        <v>0.32052882361197793</v>
      </c>
      <c r="S21" s="315">
        <f>'Gillnet Biomass'!Y30</f>
        <v>9.1262305290570236</v>
      </c>
    </row>
    <row r="22" spans="1:19">
      <c r="A22" s="38">
        <v>15</v>
      </c>
      <c r="B22" s="315">
        <f>'Gillnet Biomass'!C31</f>
        <v>1</v>
      </c>
      <c r="C22" s="314">
        <f>'Gillnet Biomass'!D31*100</f>
        <v>0.5181347150259068</v>
      </c>
      <c r="D22" s="315">
        <f>'Gillnet Biomass'!E31</f>
        <v>2.6080980252963886</v>
      </c>
      <c r="F22" s="38">
        <v>15</v>
      </c>
      <c r="G22" s="315">
        <f>'Gillnet Biomass'!H31</f>
        <v>0</v>
      </c>
      <c r="H22" s="314">
        <f>'Gillnet Biomass'!I31*100</f>
        <v>0</v>
      </c>
      <c r="I22" s="315">
        <f>'Gillnet Biomass'!J31</f>
        <v>0</v>
      </c>
      <c r="K22" s="338">
        <v>15</v>
      </c>
      <c r="L22" s="315">
        <f>'Gillnet Biomass'!M31</f>
        <v>3</v>
      </c>
      <c r="M22" s="314">
        <f>'Gillnet Biomass'!N31*100</f>
        <v>0.81521739130434778</v>
      </c>
      <c r="N22" s="315">
        <f>'Gillnet Biomass'!O31</f>
        <v>3.9100344784642456</v>
      </c>
      <c r="P22" s="341">
        <v>15</v>
      </c>
      <c r="Q22" s="315">
        <f>'Gillnet Biomass'!W31</f>
        <v>4</v>
      </c>
      <c r="R22" s="386">
        <f>'Gillnet Biomass'!X31*100</f>
        <v>0.22892796066518672</v>
      </c>
      <c r="S22" s="315">
        <f>'Gillnet Biomass'!Y31</f>
        <v>6.5181325037606346</v>
      </c>
    </row>
    <row r="23" spans="1:19">
      <c r="A23" s="38">
        <v>16</v>
      </c>
      <c r="B23" s="315">
        <f>'Gillnet Biomass'!C32</f>
        <v>0</v>
      </c>
      <c r="C23" s="314">
        <f>'Gillnet Biomass'!D32*100</f>
        <v>0</v>
      </c>
      <c r="D23" s="315">
        <f>'Gillnet Biomass'!E32</f>
        <v>0</v>
      </c>
      <c r="F23" s="38">
        <v>16</v>
      </c>
      <c r="G23" s="315">
        <f>'Gillnet Biomass'!H32</f>
        <v>0</v>
      </c>
      <c r="H23" s="314">
        <f>'Gillnet Biomass'!I32*100</f>
        <v>0</v>
      </c>
      <c r="I23" s="315">
        <f>'Gillnet Biomass'!J32</f>
        <v>0</v>
      </c>
      <c r="K23" s="338">
        <v>16</v>
      </c>
      <c r="L23" s="315">
        <f>'Gillnet Biomass'!M32</f>
        <v>0</v>
      </c>
      <c r="M23" s="314">
        <f>'Gillnet Biomass'!N32*100</f>
        <v>0</v>
      </c>
      <c r="N23" s="315">
        <f>'Gillnet Biomass'!O32</f>
        <v>0</v>
      </c>
      <c r="P23" s="341">
        <v>16</v>
      </c>
      <c r="Q23" s="315">
        <f>'Gillnet Biomass'!W32</f>
        <v>0</v>
      </c>
      <c r="R23" s="386">
        <f>'Gillnet Biomass'!X32*100</f>
        <v>0</v>
      </c>
      <c r="S23" s="315">
        <f>'Gillnet Biomass'!Y32</f>
        <v>0</v>
      </c>
    </row>
    <row r="24" spans="1:19">
      <c r="A24" s="38">
        <v>17</v>
      </c>
      <c r="B24" s="315">
        <f>'Gillnet Biomass'!C33</f>
        <v>0</v>
      </c>
      <c r="C24" s="314">
        <f>'Gillnet Biomass'!D33*100</f>
        <v>0</v>
      </c>
      <c r="D24" s="315">
        <f>'Gillnet Biomass'!E33</f>
        <v>0</v>
      </c>
      <c r="F24" s="38">
        <v>17</v>
      </c>
      <c r="G24" s="315">
        <f>'Gillnet Biomass'!H33</f>
        <v>0</v>
      </c>
      <c r="H24" s="314">
        <f>'Gillnet Biomass'!I33*100</f>
        <v>0</v>
      </c>
      <c r="I24" s="315">
        <f>'Gillnet Biomass'!J33</f>
        <v>0</v>
      </c>
      <c r="K24" s="338">
        <v>17</v>
      </c>
      <c r="L24" s="315">
        <f>'Gillnet Biomass'!M33</f>
        <v>0</v>
      </c>
      <c r="M24" s="314">
        <f>'Gillnet Biomass'!N33*100</f>
        <v>0</v>
      </c>
      <c r="N24" s="315">
        <f>'Gillnet Biomass'!O33</f>
        <v>0</v>
      </c>
      <c r="P24" s="341">
        <v>17</v>
      </c>
      <c r="Q24" s="315">
        <f>'Gillnet Biomass'!W33</f>
        <v>0</v>
      </c>
      <c r="R24" s="386">
        <f>'Gillnet Biomass'!X33*100</f>
        <v>0</v>
      </c>
      <c r="S24" s="315">
        <f>'Gillnet Biomass'!Y33</f>
        <v>0</v>
      </c>
    </row>
    <row r="25" spans="1:19">
      <c r="A25" s="38">
        <v>18</v>
      </c>
      <c r="B25" s="315">
        <f>'Gillnet Biomass'!C34</f>
        <v>0</v>
      </c>
      <c r="C25" s="314">
        <f>'Gillnet Biomass'!D34*100</f>
        <v>0</v>
      </c>
      <c r="D25" s="315">
        <f>'Gillnet Biomass'!E34</f>
        <v>0</v>
      </c>
      <c r="F25" s="38">
        <v>18</v>
      </c>
      <c r="G25" s="315">
        <f>'Gillnet Biomass'!H34</f>
        <v>0</v>
      </c>
      <c r="H25" s="314">
        <f>'Gillnet Biomass'!I34*100</f>
        <v>0</v>
      </c>
      <c r="I25" s="315">
        <f>'Gillnet Biomass'!J34</f>
        <v>0</v>
      </c>
      <c r="K25" s="338">
        <v>18</v>
      </c>
      <c r="L25" s="315">
        <f>'Gillnet Biomass'!M34</f>
        <v>0</v>
      </c>
      <c r="M25" s="314">
        <f>'Gillnet Biomass'!N34*100</f>
        <v>0</v>
      </c>
      <c r="N25" s="315">
        <f>'Gillnet Biomass'!O34</f>
        <v>0</v>
      </c>
      <c r="P25" s="341">
        <v>18</v>
      </c>
      <c r="Q25" s="315">
        <f>'Gillnet Biomass'!W34</f>
        <v>0</v>
      </c>
      <c r="R25" s="386">
        <f>'Gillnet Biomass'!X34*100</f>
        <v>0</v>
      </c>
      <c r="S25" s="315">
        <f>'Gillnet Biomass'!Y34</f>
        <v>0</v>
      </c>
    </row>
    <row r="26" spans="1:19">
      <c r="A26" s="319" t="s">
        <v>7</v>
      </c>
      <c r="B26" s="316">
        <f>'Gillnet Biomass'!C35</f>
        <v>193</v>
      </c>
      <c r="C26" s="317">
        <f>'Gillnet Biomass'!D35*100</f>
        <v>100</v>
      </c>
      <c r="D26" s="316">
        <f>'Gillnet Biomass'!E35</f>
        <v>503.36291888220296</v>
      </c>
      <c r="F26" s="319" t="s">
        <v>7</v>
      </c>
      <c r="G26" s="316">
        <f>'Gillnet Biomass'!H35</f>
        <v>202</v>
      </c>
      <c r="H26" s="317">
        <f>'Gillnet Biomass'!I35*100</f>
        <v>99.999999999999986</v>
      </c>
      <c r="I26" s="316">
        <f>'Gillnet Biomass'!J35</f>
        <v>478.98472809995809</v>
      </c>
      <c r="K26" s="319" t="s">
        <v>7</v>
      </c>
      <c r="L26" s="316">
        <f>'Gillnet Biomass'!M35</f>
        <v>368</v>
      </c>
      <c r="M26" s="317">
        <f>'Gillnet Biomass'!N35*100</f>
        <v>100</v>
      </c>
      <c r="N26" s="316">
        <f>'Gillnet Biomass'!O35</f>
        <v>479.63089602494739</v>
      </c>
      <c r="P26" s="319" t="s">
        <v>7</v>
      </c>
      <c r="Q26" s="316">
        <f>'Gillnet Biomass'!W35</f>
        <v>941</v>
      </c>
      <c r="R26" s="387">
        <f>'Gillnet Biomass'!X35*100</f>
        <v>100</v>
      </c>
      <c r="S26" s="316">
        <f>'Gillnet Biomass'!Y35</f>
        <v>2847.2417632259339</v>
      </c>
    </row>
    <row r="27" spans="1:19">
      <c r="A27" s="270"/>
      <c r="B27" s="396" t="s">
        <v>31</v>
      </c>
      <c r="C27" s="397" t="s">
        <v>2</v>
      </c>
      <c r="D27" s="396" t="s">
        <v>1</v>
      </c>
      <c r="F27" s="270"/>
      <c r="G27" s="396" t="s">
        <v>31</v>
      </c>
      <c r="H27" s="397" t="s">
        <v>2</v>
      </c>
      <c r="I27" s="396" t="s">
        <v>1</v>
      </c>
      <c r="K27" s="270"/>
      <c r="L27" s="396" t="s">
        <v>31</v>
      </c>
      <c r="M27" s="397" t="s">
        <v>2</v>
      </c>
      <c r="N27" s="396" t="s">
        <v>1</v>
      </c>
      <c r="P27" s="270"/>
      <c r="Q27" s="396" t="s">
        <v>31</v>
      </c>
      <c r="R27" s="397" t="s">
        <v>2</v>
      </c>
      <c r="S27" s="396" t="s">
        <v>1</v>
      </c>
    </row>
    <row r="28" spans="1:19">
      <c r="A28" s="385" t="s">
        <v>3</v>
      </c>
      <c r="B28" s="399" t="s">
        <v>101</v>
      </c>
      <c r="C28" s="400" t="s">
        <v>102</v>
      </c>
      <c r="D28" s="399" t="s">
        <v>62</v>
      </c>
      <c r="F28" s="385" t="s">
        <v>3</v>
      </c>
      <c r="G28" s="399" t="s">
        <v>101</v>
      </c>
      <c r="H28" s="400" t="s">
        <v>102</v>
      </c>
      <c r="I28" s="399" t="s">
        <v>62</v>
      </c>
      <c r="K28" s="385" t="s">
        <v>3</v>
      </c>
      <c r="L28" s="399" t="s">
        <v>101</v>
      </c>
      <c r="M28" s="400" t="s">
        <v>102</v>
      </c>
      <c r="N28" s="399" t="s">
        <v>62</v>
      </c>
      <c r="P28" s="385" t="s">
        <v>3</v>
      </c>
      <c r="Q28" s="399" t="s">
        <v>101</v>
      </c>
      <c r="R28" s="400" t="s">
        <v>102</v>
      </c>
      <c r="S28" s="399" t="s">
        <v>62</v>
      </c>
    </row>
    <row r="29" spans="1:19">
      <c r="A29" s="34">
        <v>1</v>
      </c>
      <c r="B29" s="315">
        <f>'Gillnet Biomass'!C45</f>
        <v>0</v>
      </c>
      <c r="C29" s="314">
        <f>'Gillnet Biomass'!D45*100</f>
        <v>0</v>
      </c>
      <c r="D29" s="315">
        <f>'Gillnet Biomass'!E45</f>
        <v>0</v>
      </c>
      <c r="F29" s="34">
        <v>1</v>
      </c>
      <c r="G29" s="315">
        <f>'Gillnet Biomass'!H45</f>
        <v>0</v>
      </c>
      <c r="H29" s="314">
        <f>'Gillnet Biomass'!I45*100</f>
        <v>0</v>
      </c>
      <c r="I29" s="315">
        <f>'Gillnet Biomass'!J45</f>
        <v>0</v>
      </c>
      <c r="K29" s="34">
        <v>1</v>
      </c>
      <c r="L29" s="315">
        <f>'Gillnet Biomass'!M45</f>
        <v>0</v>
      </c>
      <c r="M29" s="314">
        <f>'Gillnet Biomass'!N45*100</f>
        <v>0</v>
      </c>
      <c r="N29" s="315">
        <f>'Gillnet Biomass'!O45</f>
        <v>0</v>
      </c>
      <c r="P29" s="34">
        <v>1</v>
      </c>
      <c r="Q29" s="315">
        <f>'Gillnet Biomass'!W45</f>
        <v>0</v>
      </c>
      <c r="R29" s="386">
        <f>'Gillnet Biomass'!X45*100</f>
        <v>0</v>
      </c>
      <c r="S29" s="315">
        <f>'Gillnet Biomass'!Y45</f>
        <v>0</v>
      </c>
    </row>
    <row r="30" spans="1:19">
      <c r="A30" s="34">
        <v>2</v>
      </c>
      <c r="B30" s="315">
        <f>'Gillnet Biomass'!C46</f>
        <v>0</v>
      </c>
      <c r="C30" s="314">
        <f>'Gillnet Biomass'!D46*100</f>
        <v>0</v>
      </c>
      <c r="D30" s="315">
        <f>'Gillnet Biomass'!E46</f>
        <v>0</v>
      </c>
      <c r="F30" s="34">
        <v>2</v>
      </c>
      <c r="G30" s="315">
        <f>'Gillnet Biomass'!H46</f>
        <v>0</v>
      </c>
      <c r="H30" s="314">
        <f>'Gillnet Biomass'!I46*100</f>
        <v>0</v>
      </c>
      <c r="I30" s="315">
        <f>'Gillnet Biomass'!J46</f>
        <v>0</v>
      </c>
      <c r="K30" s="34">
        <v>2</v>
      </c>
      <c r="L30" s="315">
        <f>'Gillnet Biomass'!M46</f>
        <v>0</v>
      </c>
      <c r="M30" s="314">
        <f>'Gillnet Biomass'!N46*100</f>
        <v>0</v>
      </c>
      <c r="N30" s="315">
        <f>'Gillnet Biomass'!O46</f>
        <v>0</v>
      </c>
      <c r="P30" s="34">
        <v>2</v>
      </c>
      <c r="Q30" s="315">
        <f>'Gillnet Biomass'!W46</f>
        <v>0</v>
      </c>
      <c r="R30" s="386">
        <f>'Gillnet Biomass'!X46*100</f>
        <v>0</v>
      </c>
      <c r="S30" s="315">
        <f>'Gillnet Biomass'!Y46</f>
        <v>0</v>
      </c>
    </row>
    <row r="31" spans="1:19">
      <c r="A31" s="34">
        <v>3</v>
      </c>
      <c r="B31" s="315">
        <f>'Gillnet Biomass'!C47</f>
        <v>0</v>
      </c>
      <c r="C31" s="314">
        <f>'Gillnet Biomass'!D47*100</f>
        <v>0</v>
      </c>
      <c r="D31" s="315">
        <f>'Gillnet Biomass'!E47</f>
        <v>0</v>
      </c>
      <c r="F31" s="34">
        <v>3</v>
      </c>
      <c r="G31" s="315">
        <f>'Gillnet Biomass'!H47</f>
        <v>0</v>
      </c>
      <c r="H31" s="314">
        <f>'Gillnet Biomass'!I47*100</f>
        <v>0</v>
      </c>
      <c r="I31" s="315">
        <f>'Gillnet Biomass'!J47</f>
        <v>0</v>
      </c>
      <c r="K31" s="34">
        <v>3</v>
      </c>
      <c r="L31" s="315">
        <f>'Gillnet Biomass'!M47</f>
        <v>0</v>
      </c>
      <c r="M31" s="314">
        <f>'Gillnet Biomass'!N47*100</f>
        <v>0</v>
      </c>
      <c r="N31" s="315">
        <f>'Gillnet Biomass'!O47</f>
        <v>0</v>
      </c>
      <c r="P31" s="34">
        <v>3</v>
      </c>
      <c r="Q31" s="315">
        <f>'Gillnet Biomass'!W47</f>
        <v>0</v>
      </c>
      <c r="R31" s="386">
        <f>'Gillnet Biomass'!X47*100</f>
        <v>0</v>
      </c>
      <c r="S31" s="315">
        <f>'Gillnet Biomass'!Y47</f>
        <v>0</v>
      </c>
    </row>
    <row r="32" spans="1:19">
      <c r="A32" s="34">
        <v>4</v>
      </c>
      <c r="B32" s="315">
        <f>'Gillnet Biomass'!C48</f>
        <v>0</v>
      </c>
      <c r="C32" s="314">
        <f>'Gillnet Biomass'!D48*100</f>
        <v>0</v>
      </c>
      <c r="D32" s="315">
        <f>'Gillnet Biomass'!E48</f>
        <v>0</v>
      </c>
      <c r="F32" s="34">
        <v>4</v>
      </c>
      <c r="G32" s="315">
        <f>'Gillnet Biomass'!H48</f>
        <v>0</v>
      </c>
      <c r="H32" s="314">
        <f>'Gillnet Biomass'!I48*100</f>
        <v>0</v>
      </c>
      <c r="I32" s="315">
        <f>'Gillnet Biomass'!J48</f>
        <v>0</v>
      </c>
      <c r="K32" s="34">
        <v>4</v>
      </c>
      <c r="L32" s="315">
        <f>'Gillnet Biomass'!M48</f>
        <v>178</v>
      </c>
      <c r="M32" s="314">
        <f>'Gillnet Biomass'!N48*100</f>
        <v>0.11172062312491372</v>
      </c>
      <c r="N32" s="315">
        <f>'Gillnet Biomass'!O48</f>
        <v>0.25572850633292749</v>
      </c>
      <c r="P32" s="34">
        <v>4</v>
      </c>
      <c r="Q32" s="315">
        <f>'Gillnet Biomass'!W48</f>
        <v>178</v>
      </c>
      <c r="R32" s="386">
        <f>'Gillnet Biomass'!X48*100</f>
        <v>1.9061456941929605E-2</v>
      </c>
      <c r="S32" s="315">
        <f>'Gillnet Biomass'!Y48</f>
        <v>0.25572850633292749</v>
      </c>
    </row>
    <row r="33" spans="1:19">
      <c r="A33" s="34">
        <v>5</v>
      </c>
      <c r="B33" s="315">
        <f>'Gillnet Biomass'!C49</f>
        <v>0</v>
      </c>
      <c r="C33" s="314">
        <f>'Gillnet Biomass'!D49*100</f>
        <v>0</v>
      </c>
      <c r="D33" s="315">
        <f>'Gillnet Biomass'!E49</f>
        <v>0</v>
      </c>
      <c r="F33" s="34">
        <v>5</v>
      </c>
      <c r="G33" s="315">
        <f>'Gillnet Biomass'!H49</f>
        <v>709</v>
      </c>
      <c r="H33" s="314">
        <f>'Gillnet Biomass'!I49*100</f>
        <v>0.79365079365079383</v>
      </c>
      <c r="I33" s="315">
        <f>'Gillnet Biomass'!J49</f>
        <v>1.8531746031746035</v>
      </c>
      <c r="K33" s="34">
        <v>5</v>
      </c>
      <c r="L33" s="315">
        <f>'Gillnet Biomass'!M49</f>
        <v>0</v>
      </c>
      <c r="M33" s="314">
        <f>'Gillnet Biomass'!N49*100</f>
        <v>0</v>
      </c>
      <c r="N33" s="315">
        <f>'Gillnet Biomass'!O49</f>
        <v>0</v>
      </c>
      <c r="P33" s="34">
        <v>5</v>
      </c>
      <c r="Q33" s="315">
        <f>'Gillnet Biomass'!W49</f>
        <v>1131</v>
      </c>
      <c r="R33" s="386">
        <f>'Gillnet Biomass'!X49*100</f>
        <v>0.4079686851655423</v>
      </c>
      <c r="S33" s="315">
        <f>'Gillnet Biomass'!Y49</f>
        <v>5.4733078801809141</v>
      </c>
    </row>
    <row r="34" spans="1:19">
      <c r="A34" s="34">
        <v>6</v>
      </c>
      <c r="B34" s="315">
        <f>'Gillnet Biomass'!C50</f>
        <v>869</v>
      </c>
      <c r="C34" s="314">
        <f>'Gillnet Biomass'!D50*100</f>
        <v>1.0005181048874561</v>
      </c>
      <c r="D34" s="315">
        <f>'Gillnet Biomass'!E50</f>
        <v>2.4982937079039775</v>
      </c>
      <c r="F34" s="34">
        <v>6</v>
      </c>
      <c r="G34" s="315">
        <f>'Gillnet Biomass'!H50</f>
        <v>6001.9999999999945</v>
      </c>
      <c r="H34" s="314">
        <f>'Gillnet Biomass'!I50*100</f>
        <v>6.7186065775628494</v>
      </c>
      <c r="I34" s="315">
        <f>'Gillnet Biomass'!J50</f>
        <v>15.687946358609254</v>
      </c>
      <c r="K34" s="34">
        <v>6</v>
      </c>
      <c r="L34" s="315">
        <f>'Gillnet Biomass'!M50</f>
        <v>2458.9999999999982</v>
      </c>
      <c r="M34" s="314">
        <f>'Gillnet Biomass'!N50*100</f>
        <v>1.5433764733941722</v>
      </c>
      <c r="N34" s="315">
        <f>'Gillnet Biomass'!O50</f>
        <v>3.5327887475992599</v>
      </c>
      <c r="P34" s="34">
        <v>6</v>
      </c>
      <c r="Q34" s="315">
        <f>'Gillnet Biomass'!W50</f>
        <v>11383.999999999993</v>
      </c>
      <c r="R34" s="386">
        <f>'Gillnet Biomass'!X50*100</f>
        <v>2.9322673200787408</v>
      </c>
      <c r="S34" s="315">
        <f>'Gillnet Biomass'!Y50</f>
        <v>39.339298366176379</v>
      </c>
    </row>
    <row r="35" spans="1:19">
      <c r="A35" s="34">
        <v>7</v>
      </c>
      <c r="B35" s="315">
        <f>'Gillnet Biomass'!C51</f>
        <v>5936</v>
      </c>
      <c r="C35" s="314">
        <f>'Gillnet Biomass'!D51*100</f>
        <v>6.8343791376431984</v>
      </c>
      <c r="D35" s="315">
        <f>'Gillnet Biomass'!E51</f>
        <v>17.065444706695065</v>
      </c>
      <c r="F35" s="34">
        <v>7</v>
      </c>
      <c r="G35" s="315">
        <f>'Gillnet Biomass'!H51</f>
        <v>13145</v>
      </c>
      <c r="H35" s="314">
        <f>'Gillnet Biomass'!I51*100</f>
        <v>14.714442429534111</v>
      </c>
      <c r="I35" s="315">
        <f>'Gillnet Biomass'!J51</f>
        <v>34.358223072962147</v>
      </c>
      <c r="K35" s="34">
        <v>7</v>
      </c>
      <c r="L35" s="315">
        <f>'Gillnet Biomass'!M51</f>
        <v>16835.999999999989</v>
      </c>
      <c r="M35" s="314">
        <f>'Gillnet Biomass'!N51*100</f>
        <v>10.567013544556438</v>
      </c>
      <c r="N35" s="315">
        <f>'Gillnet Biomass'!O51</f>
        <v>24.187894003489689</v>
      </c>
      <c r="P35" s="34">
        <v>7</v>
      </c>
      <c r="Q35" s="315">
        <f>'Gillnet Biomass'!W51</f>
        <v>44012.999999999993</v>
      </c>
      <c r="R35" s="386">
        <f>'Gillnet Biomass'!X51*100</f>
        <v>10.812702609307683</v>
      </c>
      <c r="S35" s="315">
        <f>'Gillnet Biomass'!Y51</f>
        <v>145.06321820647184</v>
      </c>
    </row>
    <row r="36" spans="1:19">
      <c r="A36" s="34">
        <v>8</v>
      </c>
      <c r="B36" s="315">
        <f>'Gillnet Biomass'!C52</f>
        <v>20676</v>
      </c>
      <c r="C36" s="314">
        <f>'Gillnet Biomass'!D52*100</f>
        <v>23.805192562316506</v>
      </c>
      <c r="D36" s="315">
        <f>'Gillnet Biomass'!E52</f>
        <v>59.441565828104309</v>
      </c>
      <c r="F36" s="34">
        <v>8</v>
      </c>
      <c r="G36" s="315">
        <f>'Gillnet Biomass'!H52</f>
        <v>17554.999999999996</v>
      </c>
      <c r="H36" s="314">
        <f>'Gillnet Biomass'!I52*100</f>
        <v>19.650972753934671</v>
      </c>
      <c r="I36" s="315">
        <f>'Gillnet Biomass'!J52</f>
        <v>45.885021380437458</v>
      </c>
      <c r="K36" s="34">
        <v>8</v>
      </c>
      <c r="L36" s="315">
        <f>'Gillnet Biomass'!M52</f>
        <v>31862.000000000036</v>
      </c>
      <c r="M36" s="314">
        <f>'Gillnet Biomass'!N52*100</f>
        <v>19.997991539359578</v>
      </c>
      <c r="N36" s="315">
        <f>'Gillnet Biomass'!O52</f>
        <v>45.775402633594076</v>
      </c>
      <c r="P36" s="34">
        <v>8</v>
      </c>
      <c r="Q36" s="315">
        <f>'Gillnet Biomass'!W52</f>
        <v>87431.000000000015</v>
      </c>
      <c r="R36" s="386">
        <f>'Gillnet Biomass'!X52*100</f>
        <v>22.349156286141451</v>
      </c>
      <c r="S36" s="315">
        <f>'Gillnet Biomass'!Y52</f>
        <v>299.83628073487364</v>
      </c>
    </row>
    <row r="37" spans="1:19">
      <c r="A37" s="34">
        <v>9</v>
      </c>
      <c r="B37" s="315">
        <f>'Gillnet Biomass'!C53</f>
        <v>17967</v>
      </c>
      <c r="C37" s="314">
        <f>'Gillnet Biomass'!D53*100</f>
        <v>20.68620113983075</v>
      </c>
      <c r="D37" s="315">
        <f>'Gillnet Biomass'!E53</f>
        <v>51.653444246157385</v>
      </c>
      <c r="F37" s="34">
        <v>9</v>
      </c>
      <c r="G37" s="315">
        <f>'Gillnet Biomass'!H53</f>
        <v>24234.000000000004</v>
      </c>
      <c r="H37" s="314">
        <f>'Gillnet Biomass'!I53*100</f>
        <v>27.127409496944061</v>
      </c>
      <c r="I37" s="315">
        <f>'Gillnet Biomass'!J53</f>
        <v>63.342501175364383</v>
      </c>
      <c r="K37" s="34">
        <v>9</v>
      </c>
      <c r="L37" s="315">
        <f>'Gillnet Biomass'!M53</f>
        <v>29495.999999999985</v>
      </c>
      <c r="M37" s="314">
        <f>'Gillnet Biomass'!N53*100</f>
        <v>18.512985953328389</v>
      </c>
      <c r="N37" s="315">
        <f>'Gillnet Biomass'!O53</f>
        <v>42.376224847168686</v>
      </c>
      <c r="P37" s="34">
        <v>9</v>
      </c>
      <c r="Q37" s="315">
        <f>'Gillnet Biomass'!W53</f>
        <v>90174.999999999971</v>
      </c>
      <c r="R37" s="386">
        <f>'Gillnet Biomass'!X53*100</f>
        <v>23.545465721397591</v>
      </c>
      <c r="S37" s="315">
        <f>'Gillnet Biomass'!Y53</f>
        <v>315.88596811827</v>
      </c>
    </row>
    <row r="38" spans="1:19">
      <c r="A38" s="34">
        <v>10</v>
      </c>
      <c r="B38" s="315">
        <f>'Gillnet Biomass'!C54</f>
        <v>16581.999999999996</v>
      </c>
      <c r="C38" s="314">
        <f>'Gillnet Biomass'!D54*100</f>
        <v>19.091589430660292</v>
      </c>
      <c r="D38" s="315">
        <f>'Gillnet Biomass'!E54</f>
        <v>47.671698808358748</v>
      </c>
      <c r="F38" s="34">
        <v>10</v>
      </c>
      <c r="G38" s="315">
        <f>'Gillnet Biomass'!H54</f>
        <v>18703</v>
      </c>
      <c r="H38" s="314">
        <f>'Gillnet Biomass'!I54*100</f>
        <v>20.936037790762761</v>
      </c>
      <c r="I38" s="315">
        <f>'Gillnet Biomass'!J54</f>
        <v>48.885648241431042</v>
      </c>
      <c r="K38" s="34">
        <v>10</v>
      </c>
      <c r="L38" s="315">
        <f>'Gillnet Biomass'!M54</f>
        <v>31725.999999999985</v>
      </c>
      <c r="M38" s="314">
        <f>'Gillnet Biomass'!N54*100</f>
        <v>19.912631962140512</v>
      </c>
      <c r="N38" s="315">
        <f>'Gillnet Biomass'!O54</f>
        <v>45.580014561339631</v>
      </c>
      <c r="P38" s="34">
        <v>10</v>
      </c>
      <c r="Q38" s="315">
        <f>'Gillnet Biomass'!W54</f>
        <v>83861.999999999985</v>
      </c>
      <c r="R38" s="386">
        <f>'Gillnet Biomass'!X54*100</f>
        <v>21.369552456769796</v>
      </c>
      <c r="S38" s="315">
        <f>'Gillnet Biomass'!Y54</f>
        <v>286.69391576002351</v>
      </c>
    </row>
    <row r="39" spans="1:19">
      <c r="A39" s="34">
        <v>11</v>
      </c>
      <c r="B39" s="315">
        <f>'Gillnet Biomass'!C55</f>
        <v>14966</v>
      </c>
      <c r="C39" s="314">
        <f>'Gillnet Biomass'!D55*100</f>
        <v>17.231017212595706</v>
      </c>
      <c r="D39" s="315">
        <f>'Gillnet Biomass'!E55</f>
        <v>43.025849979851479</v>
      </c>
      <c r="F39" s="34">
        <v>11</v>
      </c>
      <c r="G39" s="315">
        <f>'Gillnet Biomass'!H55</f>
        <v>7681</v>
      </c>
      <c r="H39" s="314">
        <f>'Gillnet Biomass'!I55*100</f>
        <v>8.5980701636554961</v>
      </c>
      <c r="I39" s="315">
        <f>'Gillnet Biomass'!J55</f>
        <v>20.076493832135586</v>
      </c>
      <c r="K39" s="34">
        <v>11</v>
      </c>
      <c r="L39" s="315">
        <f>'Gillnet Biomass'!M55</f>
        <v>24558.999999999996</v>
      </c>
      <c r="M39" s="314">
        <f>'Gillnet Biomass'!N55*100</f>
        <v>15.41430777148739</v>
      </c>
      <c r="N39" s="315">
        <f>'Gillnet Biomass'!O55</f>
        <v>35.283350488934637</v>
      </c>
      <c r="P39" s="34">
        <v>11</v>
      </c>
      <c r="Q39" s="315">
        <f>'Gillnet Biomass'!W55</f>
        <v>55582</v>
      </c>
      <c r="R39" s="386">
        <f>'Gillnet Biomass'!X55*100</f>
        <v>12.689276601750516</v>
      </c>
      <c r="S39" s="315">
        <f>'Gillnet Biomass'!Y55</f>
        <v>170.23933488908486</v>
      </c>
    </row>
    <row r="40" spans="1:19">
      <c r="A40" s="34">
        <v>12</v>
      </c>
      <c r="B40" s="315">
        <f>'Gillnet Biomass'!C56</f>
        <v>6753.0000000000018</v>
      </c>
      <c r="C40" s="314">
        <f>'Gillnet Biomass'!D56*100</f>
        <v>7.7750273444246174</v>
      </c>
      <c r="D40" s="315">
        <f>'Gillnet Biomass'!E56</f>
        <v>19.41424327902827</v>
      </c>
      <c r="F40" s="34">
        <v>12</v>
      </c>
      <c r="G40" s="315">
        <f>'Gillnet Biomass'!H56</f>
        <v>1305</v>
      </c>
      <c r="H40" s="314">
        <f>'Gillnet Biomass'!I56*100</f>
        <v>1.4608099939552692</v>
      </c>
      <c r="I40" s="315">
        <f>'Gillnet Biomass'!J56</f>
        <v>3.4109913358855537</v>
      </c>
      <c r="K40" s="34">
        <v>12</v>
      </c>
      <c r="L40" s="315">
        <f>'Gillnet Biomass'!M56</f>
        <v>14715.000000000009</v>
      </c>
      <c r="M40" s="314">
        <f>'Gillnet Biomass'!N56*100</f>
        <v>9.2357807263095868</v>
      </c>
      <c r="N40" s="315">
        <f>'Gillnet Biomass'!O56</f>
        <v>21.140702082522644</v>
      </c>
      <c r="P40" s="34">
        <v>12</v>
      </c>
      <c r="Q40" s="315">
        <f>'Gillnet Biomass'!W56</f>
        <v>24539.000000000011</v>
      </c>
      <c r="R40" s="386">
        <f>'Gillnet Biomass'!X56*100</f>
        <v>4.4063501763317445</v>
      </c>
      <c r="S40" s="315">
        <f>'Gillnet Biomass'!Y56</f>
        <v>59.115593965666669</v>
      </c>
    </row>
    <row r="41" spans="1:19">
      <c r="A41" s="34">
        <v>13</v>
      </c>
      <c r="B41" s="315">
        <f>'Gillnet Biomass'!C57</f>
        <v>1472.0000000000011</v>
      </c>
      <c r="C41" s="314">
        <f>'Gillnet Biomass'!D57*100</f>
        <v>1.694778654078638</v>
      </c>
      <c r="D41" s="315">
        <f>'Gillnet Biomass'!E57</f>
        <v>4.2318622992343586</v>
      </c>
      <c r="F41" s="34">
        <v>13</v>
      </c>
      <c r="G41" s="315">
        <f>'Gillnet Biomass'!H57</f>
        <v>0</v>
      </c>
      <c r="H41" s="314">
        <f>'Gillnet Biomass'!I57*100</f>
        <v>0</v>
      </c>
      <c r="I41" s="315">
        <f>'Gillnet Biomass'!J57</f>
        <v>0</v>
      </c>
      <c r="K41" s="34">
        <v>13</v>
      </c>
      <c r="L41" s="315">
        <f>'Gillnet Biomass'!M57</f>
        <v>4051</v>
      </c>
      <c r="M41" s="314">
        <f>'Gillnet Biomass'!N57*100</f>
        <v>2.5425856420169972</v>
      </c>
      <c r="N41" s="315">
        <f>'Gillnet Biomass'!O57</f>
        <v>5.8199785345769071</v>
      </c>
      <c r="P41" s="34">
        <v>13</v>
      </c>
      <c r="Q41" s="315">
        <f>'Gillnet Biomass'!W57</f>
        <v>5523.0000000000009</v>
      </c>
      <c r="R41" s="386">
        <f>'Gillnet Biomass'!X57*100</f>
        <v>0.7492427574397188</v>
      </c>
      <c r="S41" s="315">
        <f>'Gillnet Biomass'!Y57</f>
        <v>10.051840833811266</v>
      </c>
    </row>
    <row r="42" spans="1:19">
      <c r="A42" s="34">
        <v>14</v>
      </c>
      <c r="B42" s="315">
        <f>'Gillnet Biomass'!C58</f>
        <v>1047</v>
      </c>
      <c r="C42" s="314">
        <f>'Gillnet Biomass'!D58*100</f>
        <v>1.2054573714812045</v>
      </c>
      <c r="D42" s="315">
        <f>'Gillnet Biomass'!E58</f>
        <v>3.0100270565885672</v>
      </c>
      <c r="F42" s="34">
        <v>14</v>
      </c>
      <c r="G42" s="315">
        <f>'Gillnet Biomass'!H58</f>
        <v>0</v>
      </c>
      <c r="H42" s="314">
        <f>'Gillnet Biomass'!I58*100</f>
        <v>0</v>
      </c>
      <c r="I42" s="315">
        <f>'Gillnet Biomass'!J58</f>
        <v>0</v>
      </c>
      <c r="K42" s="34">
        <v>14</v>
      </c>
      <c r="L42" s="315">
        <f>'Gillnet Biomass'!M58</f>
        <v>1511.0000000000011</v>
      </c>
      <c r="M42" s="314">
        <f>'Gillnet Biomass'!N58*100</f>
        <v>0.94837000866148746</v>
      </c>
      <c r="N42" s="315">
        <f>'Gillnet Biomass'!O58</f>
        <v>2.170818949826145</v>
      </c>
      <c r="P42" s="34">
        <v>14</v>
      </c>
      <c r="Q42" s="315">
        <f>'Gillnet Biomass'!W58</f>
        <v>2558.0000000000009</v>
      </c>
      <c r="R42" s="386">
        <f>'Gillnet Biomass'!X58*100</f>
        <v>0.38616920143222372</v>
      </c>
      <c r="S42" s="315">
        <f>'Gillnet Biomass'!Y58</f>
        <v>5.1808460064147122</v>
      </c>
    </row>
    <row r="43" spans="1:19">
      <c r="A43" s="34">
        <v>15</v>
      </c>
      <c r="B43" s="315">
        <f>'Gillnet Biomass'!C59</f>
        <v>587</v>
      </c>
      <c r="C43" s="314">
        <f>'Gillnet Biomass'!D59*100</f>
        <v>0.67583904208163037</v>
      </c>
      <c r="D43" s="315">
        <f>'Gillnet Biomass'!E59</f>
        <v>1.6875700880778308</v>
      </c>
      <c r="F43" s="34">
        <v>15</v>
      </c>
      <c r="G43" s="315">
        <f>'Gillnet Biomass'!H59</f>
        <v>0</v>
      </c>
      <c r="H43" s="314">
        <f>'Gillnet Biomass'!I59*100</f>
        <v>0</v>
      </c>
      <c r="I43" s="315">
        <f>'Gillnet Biomass'!J59</f>
        <v>0</v>
      </c>
      <c r="K43" s="34">
        <v>15</v>
      </c>
      <c r="L43" s="315">
        <f>'Gillnet Biomass'!M59</f>
        <v>1932.9999999999991</v>
      </c>
      <c r="M43" s="314">
        <f>'Gillnet Biomass'!N59*100</f>
        <v>1.2132357556205513</v>
      </c>
      <c r="N43" s="315">
        <f>'Gillnet Biomass'!O59</f>
        <v>2.7770966446154417</v>
      </c>
      <c r="P43" s="34">
        <v>15</v>
      </c>
      <c r="Q43" s="315">
        <f>'Gillnet Biomass'!W59</f>
        <v>2519.9999999999991</v>
      </c>
      <c r="R43" s="386">
        <f>'Gillnet Biomass'!X59*100</f>
        <v>0.33278672724308839</v>
      </c>
      <c r="S43" s="315">
        <f>'Gillnet Biomass'!Y59</f>
        <v>4.4646667326932725</v>
      </c>
    </row>
    <row r="44" spans="1:19">
      <c r="A44" s="34">
        <v>16</v>
      </c>
      <c r="B44" s="315">
        <f>'Gillnet Biomass'!C60</f>
        <v>0</v>
      </c>
      <c r="C44" s="314">
        <f>'Gillnet Biomass'!D60*100</f>
        <v>0</v>
      </c>
      <c r="D44" s="315">
        <f>'Gillnet Biomass'!E60</f>
        <v>0</v>
      </c>
      <c r="F44" s="34">
        <v>16</v>
      </c>
      <c r="G44" s="315">
        <f>'Gillnet Biomass'!H60</f>
        <v>0</v>
      </c>
      <c r="H44" s="314">
        <f>'Gillnet Biomass'!I60*100</f>
        <v>0</v>
      </c>
      <c r="I44" s="315">
        <f>'Gillnet Biomass'!J60</f>
        <v>0</v>
      </c>
      <c r="K44" s="34">
        <v>16</v>
      </c>
      <c r="L44" s="315">
        <f>'Gillnet Biomass'!M60</f>
        <v>0</v>
      </c>
      <c r="M44" s="314">
        <f>'Gillnet Biomass'!N60*100</f>
        <v>0</v>
      </c>
      <c r="N44" s="315">
        <f>'Gillnet Biomass'!O60</f>
        <v>0</v>
      </c>
      <c r="P44" s="34">
        <v>16</v>
      </c>
      <c r="Q44" s="315">
        <f>'Gillnet Biomass'!W60</f>
        <v>0</v>
      </c>
      <c r="R44" s="386">
        <f>'Gillnet Biomass'!X60*100</f>
        <v>0</v>
      </c>
      <c r="S44" s="315">
        <f>'Gillnet Biomass'!Y60</f>
        <v>0</v>
      </c>
    </row>
    <row r="45" spans="1:19">
      <c r="A45" s="34">
        <v>17</v>
      </c>
      <c r="B45" s="315">
        <f>'Gillnet Biomass'!C61</f>
        <v>0</v>
      </c>
      <c r="C45" s="314">
        <f>'Gillnet Biomass'!D61*100</f>
        <v>0</v>
      </c>
      <c r="D45" s="315">
        <f>'Gillnet Biomass'!E61</f>
        <v>0</v>
      </c>
      <c r="F45" s="34">
        <v>17</v>
      </c>
      <c r="G45" s="315">
        <f>'Gillnet Biomass'!H61</f>
        <v>0</v>
      </c>
      <c r="H45" s="314">
        <f>'Gillnet Biomass'!I61*100</f>
        <v>0</v>
      </c>
      <c r="I45" s="315">
        <f>'Gillnet Biomass'!J61</f>
        <v>0</v>
      </c>
      <c r="K45" s="34">
        <v>17</v>
      </c>
      <c r="L45" s="315">
        <f>'Gillnet Biomass'!M61</f>
        <v>0</v>
      </c>
      <c r="M45" s="314">
        <f>'Gillnet Biomass'!N61*100</f>
        <v>0</v>
      </c>
      <c r="N45" s="315">
        <f>'Gillnet Biomass'!O61</f>
        <v>0</v>
      </c>
      <c r="P45" s="34">
        <v>17</v>
      </c>
      <c r="Q45" s="315">
        <f>'Gillnet Biomass'!W61</f>
        <v>0</v>
      </c>
      <c r="R45" s="386">
        <f>'Gillnet Biomass'!X61*100</f>
        <v>0</v>
      </c>
      <c r="S45" s="315">
        <f>'Gillnet Biomass'!Y61</f>
        <v>0</v>
      </c>
    </row>
    <row r="46" spans="1:19">
      <c r="A46" s="37">
        <v>18</v>
      </c>
      <c r="B46" s="315">
        <f>'Gillnet Biomass'!C62</f>
        <v>0</v>
      </c>
      <c r="C46" s="314">
        <f>'Gillnet Biomass'!D62*100</f>
        <v>0</v>
      </c>
      <c r="D46" s="315">
        <f>'Gillnet Biomass'!E62</f>
        <v>0</v>
      </c>
      <c r="F46" s="37">
        <v>18</v>
      </c>
      <c r="G46" s="315">
        <f>'Gillnet Biomass'!H62</f>
        <v>0</v>
      </c>
      <c r="H46" s="314">
        <f>'Gillnet Biomass'!I62*100</f>
        <v>0</v>
      </c>
      <c r="I46" s="315">
        <f>'Gillnet Biomass'!J62</f>
        <v>0</v>
      </c>
      <c r="K46" s="37">
        <v>18</v>
      </c>
      <c r="L46" s="315">
        <f>'Gillnet Biomass'!M62</f>
        <v>0</v>
      </c>
      <c r="M46" s="314">
        <f>'Gillnet Biomass'!N62*100</f>
        <v>0</v>
      </c>
      <c r="N46" s="315">
        <f>'Gillnet Biomass'!O62</f>
        <v>0</v>
      </c>
      <c r="P46" s="37">
        <v>18</v>
      </c>
      <c r="Q46" s="315">
        <f>'Gillnet Biomass'!W62</f>
        <v>0</v>
      </c>
      <c r="R46" s="386">
        <f>'Gillnet Biomass'!X62*100</f>
        <v>0</v>
      </c>
      <c r="S46" s="315">
        <f>'Gillnet Biomass'!Y62</f>
        <v>0</v>
      </c>
    </row>
    <row r="47" spans="1:19">
      <c r="A47" s="320" t="s">
        <v>7</v>
      </c>
      <c r="B47" s="316">
        <f>'Gillnet Biomass'!C63</f>
        <v>86855</v>
      </c>
      <c r="C47" s="317">
        <f>'Gillnet Biomass'!D63*100</f>
        <v>99.999999999999972</v>
      </c>
      <c r="D47" s="316">
        <f>'Gillnet Biomass'!E63</f>
        <v>249.69999999999996</v>
      </c>
      <c r="E47" s="282"/>
      <c r="F47" s="320" t="s">
        <v>7</v>
      </c>
      <c r="G47" s="316">
        <f>'Gillnet Biomass'!H63</f>
        <v>89333.999999999985</v>
      </c>
      <c r="H47" s="317">
        <f>'Gillnet Biomass'!I63*100</f>
        <v>100</v>
      </c>
      <c r="I47" s="316">
        <f>'Gillnet Biomass'!J63</f>
        <v>233.5</v>
      </c>
      <c r="J47" s="282"/>
      <c r="K47" s="320" t="s">
        <v>7</v>
      </c>
      <c r="L47" s="316">
        <f>'Gillnet Biomass'!M63</f>
        <v>159325.99999999997</v>
      </c>
      <c r="M47" s="317">
        <f>'Gillnet Biomass'!N63*100</f>
        <v>100.00000000000003</v>
      </c>
      <c r="N47" s="316">
        <f>'Gillnet Biomass'!O63</f>
        <v>228.90000000000006</v>
      </c>
      <c r="O47" s="282"/>
      <c r="P47" s="320" t="s">
        <v>7</v>
      </c>
      <c r="Q47" s="316">
        <f>'Gillnet Biomass'!W63</f>
        <v>408895.99999999994</v>
      </c>
      <c r="R47" s="387">
        <f>'Gillnet Biomass'!X63*100</f>
        <v>100</v>
      </c>
      <c r="S47" s="316">
        <f>'Gillnet Biomass'!Y63</f>
        <v>1341.5999999999997</v>
      </c>
    </row>
  </sheetData>
  <mergeCells count="32">
    <mergeCell ref="H5:I5"/>
    <mergeCell ref="H3:I3"/>
    <mergeCell ref="K2:L2"/>
    <mergeCell ref="M2:N2"/>
    <mergeCell ref="K3:L3"/>
    <mergeCell ref="M3:N3"/>
    <mergeCell ref="K4:L4"/>
    <mergeCell ref="M4:N4"/>
    <mergeCell ref="K5:L5"/>
    <mergeCell ref="M5:N5"/>
    <mergeCell ref="H4:I4"/>
    <mergeCell ref="A4:B4"/>
    <mergeCell ref="C4:D4"/>
    <mergeCell ref="F3:G3"/>
    <mergeCell ref="A5:B5"/>
    <mergeCell ref="C5:D5"/>
    <mergeCell ref="F5:G5"/>
    <mergeCell ref="F4:G4"/>
    <mergeCell ref="A2:B2"/>
    <mergeCell ref="C2:D2"/>
    <mergeCell ref="F2:G2"/>
    <mergeCell ref="H2:I2"/>
    <mergeCell ref="A3:B3"/>
    <mergeCell ref="C3:D3"/>
    <mergeCell ref="P5:Q5"/>
    <mergeCell ref="R5:S5"/>
    <mergeCell ref="P2:Q2"/>
    <mergeCell ref="R2:S2"/>
    <mergeCell ref="P3:Q3"/>
    <mergeCell ref="R3:S3"/>
    <mergeCell ref="P4:Q4"/>
    <mergeCell ref="R4:S4"/>
  </mergeCells>
  <phoneticPr fontId="2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80"/>
  <sheetViews>
    <sheetView zoomScale="75" zoomScaleNormal="75" workbookViewId="0">
      <selection activeCell="S50" sqref="S50"/>
    </sheetView>
  </sheetViews>
  <sheetFormatPr defaultColWidth="8.88671875" defaultRowHeight="12" customHeight="1"/>
  <cols>
    <col min="1" max="5" width="8.88671875" style="2"/>
    <col min="6" max="6" width="5.21875" style="2" customWidth="1"/>
    <col min="7" max="11" width="8.88671875" style="2"/>
    <col min="12" max="12" width="1.21875" style="2" customWidth="1"/>
    <col min="13" max="16384" width="8.88671875" style="2"/>
  </cols>
  <sheetData>
    <row r="1" spans="1:18" ht="12" customHeight="1">
      <c r="A1" s="339" t="s">
        <v>67</v>
      </c>
    </row>
    <row r="2" spans="1:18" ht="12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 ht="12" customHeight="1">
      <c r="A3" s="463" t="s">
        <v>82</v>
      </c>
      <c r="B3" s="463"/>
      <c r="C3" s="463"/>
      <c r="D3" s="463"/>
      <c r="E3" s="463"/>
      <c r="F3" s="244"/>
      <c r="G3" s="463" t="s">
        <v>83</v>
      </c>
      <c r="H3" s="463"/>
      <c r="I3" s="463"/>
      <c r="J3" s="463"/>
      <c r="K3" s="463"/>
      <c r="L3" s="244"/>
      <c r="M3" s="463" t="s">
        <v>86</v>
      </c>
      <c r="N3" s="463"/>
      <c r="O3" s="463"/>
      <c r="P3" s="463"/>
      <c r="Q3" s="463"/>
    </row>
    <row r="4" spans="1:18" ht="12" customHeight="1">
      <c r="A4" s="244"/>
      <c r="B4" s="244" t="s">
        <v>1</v>
      </c>
      <c r="C4" s="244"/>
      <c r="D4" s="244" t="s">
        <v>44</v>
      </c>
      <c r="E4" s="244"/>
      <c r="F4" s="244"/>
      <c r="G4" s="244"/>
      <c r="H4" s="244" t="s">
        <v>1</v>
      </c>
      <c r="I4" s="244"/>
      <c r="J4" s="244" t="s">
        <v>44</v>
      </c>
      <c r="K4" s="244"/>
      <c r="L4" s="244"/>
      <c r="M4" s="244"/>
      <c r="N4" s="244" t="s">
        <v>1</v>
      </c>
      <c r="O4" s="244"/>
      <c r="P4" s="244" t="s">
        <v>44</v>
      </c>
      <c r="Q4" s="244"/>
    </row>
    <row r="5" spans="1:18" ht="12" customHeight="1">
      <c r="A5" s="186" t="s">
        <v>3</v>
      </c>
      <c r="B5" s="186" t="s">
        <v>41</v>
      </c>
      <c r="C5" s="186" t="s">
        <v>42</v>
      </c>
      <c r="D5" s="186" t="s">
        <v>43</v>
      </c>
      <c r="E5" s="186" t="s">
        <v>42</v>
      </c>
      <c r="F5" s="186"/>
      <c r="G5" s="186" t="s">
        <v>3</v>
      </c>
      <c r="H5" s="186" t="s">
        <v>41</v>
      </c>
      <c r="I5" s="186" t="s">
        <v>42</v>
      </c>
      <c r="J5" s="186" t="s">
        <v>43</v>
      </c>
      <c r="K5" s="186" t="s">
        <v>42</v>
      </c>
      <c r="L5" s="186"/>
      <c r="M5" s="186" t="s">
        <v>3</v>
      </c>
      <c r="N5" s="186" t="s">
        <v>41</v>
      </c>
      <c r="O5" s="186" t="s">
        <v>42</v>
      </c>
      <c r="P5" s="186" t="s">
        <v>43</v>
      </c>
      <c r="Q5" s="186" t="s">
        <v>42</v>
      </c>
    </row>
    <row r="6" spans="1:18" ht="12" customHeight="1">
      <c r="A6" s="245">
        <v>1</v>
      </c>
      <c r="B6" s="246">
        <f>'PurseSeine Biomass'!AK40</f>
        <v>0</v>
      </c>
      <c r="C6" s="247">
        <f t="shared" ref="C6:C24" si="0">(B6/$B$25)*100</f>
        <v>0</v>
      </c>
      <c r="D6" s="246">
        <f>'PurseSeine Biomass'!AK14</f>
        <v>0</v>
      </c>
      <c r="E6" s="247">
        <f>(D6/$D$25)*100</f>
        <v>0</v>
      </c>
      <c r="F6" s="245"/>
      <c r="G6" s="245">
        <v>1</v>
      </c>
      <c r="H6" s="246">
        <f>'Gillnet Biomass'!AD45</f>
        <v>0</v>
      </c>
      <c r="I6" s="247">
        <f t="shared" ref="I6:I24" si="1">100*(H6/$H$25)</f>
        <v>0</v>
      </c>
      <c r="J6" s="246">
        <f>'Gillnet Biomass'!AD17</f>
        <v>0</v>
      </c>
      <c r="K6" s="247">
        <f t="shared" ref="K6:K24" si="2">100*(J6/$J$25)</f>
        <v>0</v>
      </c>
      <c r="L6" s="245"/>
      <c r="M6" s="245">
        <v>1</v>
      </c>
      <c r="N6" s="246">
        <f>B6+H6</f>
        <v>0</v>
      </c>
      <c r="O6" s="247">
        <f t="shared" ref="O6:O24" si="3">100*(N6/$N$25)</f>
        <v>0</v>
      </c>
      <c r="P6" s="246">
        <f>J6+D6</f>
        <v>0</v>
      </c>
      <c r="Q6" s="247">
        <f>P6/$P$25*100</f>
        <v>0</v>
      </c>
    </row>
    <row r="7" spans="1:18" ht="12" customHeight="1">
      <c r="A7" s="245">
        <v>2</v>
      </c>
      <c r="B7" s="246">
        <f>'PurseSeine Biomass'!AK41</f>
        <v>0</v>
      </c>
      <c r="C7" s="247">
        <f t="shared" si="0"/>
        <v>0</v>
      </c>
      <c r="D7" s="246">
        <f>'PurseSeine Biomass'!AK15</f>
        <v>0</v>
      </c>
      <c r="E7" s="247">
        <f t="shared" ref="E7:E24" si="4">(D7/$D$25)*100</f>
        <v>0</v>
      </c>
      <c r="F7" s="245"/>
      <c r="G7" s="245">
        <v>2</v>
      </c>
      <c r="H7" s="246">
        <f>'Gillnet Biomass'!AD46</f>
        <v>0</v>
      </c>
      <c r="I7" s="247">
        <f t="shared" si="1"/>
        <v>0</v>
      </c>
      <c r="J7" s="246">
        <f>'Gillnet Biomass'!AD18</f>
        <v>0</v>
      </c>
      <c r="K7" s="247">
        <f t="shared" si="2"/>
        <v>0</v>
      </c>
      <c r="L7" s="245"/>
      <c r="M7" s="245">
        <v>2</v>
      </c>
      <c r="N7" s="246">
        <f t="shared" ref="N7:N24" si="5">B7+H7</f>
        <v>0</v>
      </c>
      <c r="O7" s="247">
        <f t="shared" si="3"/>
        <v>0</v>
      </c>
      <c r="P7" s="246">
        <f t="shared" ref="P7:P24" si="6">J7+D7</f>
        <v>0</v>
      </c>
      <c r="Q7" s="247">
        <f t="shared" ref="Q7:Q24" si="7">P7/$P$25*100</f>
        <v>0</v>
      </c>
    </row>
    <row r="8" spans="1:18" ht="12" customHeight="1">
      <c r="A8" s="245">
        <v>3</v>
      </c>
      <c r="B8" s="246">
        <f>'PurseSeine Biomass'!AK42</f>
        <v>7.8933217455379037</v>
      </c>
      <c r="C8" s="247">
        <f t="shared" si="0"/>
        <v>4.9999187589317109E-2</v>
      </c>
      <c r="D8" s="246">
        <f>'PurseSeine Biomass'!AK16</f>
        <v>32.366192456355925</v>
      </c>
      <c r="E8" s="247">
        <f t="shared" si="4"/>
        <v>8.5453814930285699E-2</v>
      </c>
      <c r="F8" s="245"/>
      <c r="G8" s="245">
        <v>3</v>
      </c>
      <c r="H8" s="246">
        <f>'Gillnet Biomass'!AD47</f>
        <v>0</v>
      </c>
      <c r="I8" s="247">
        <f t="shared" si="1"/>
        <v>0</v>
      </c>
      <c r="J8" s="246">
        <f>'Gillnet Biomass'!AD19</f>
        <v>0</v>
      </c>
      <c r="K8" s="247">
        <f t="shared" si="2"/>
        <v>0</v>
      </c>
      <c r="L8" s="245"/>
      <c r="M8" s="245">
        <v>3</v>
      </c>
      <c r="N8" s="246">
        <f t="shared" si="5"/>
        <v>7.8933217455379037</v>
      </c>
      <c r="O8" s="247">
        <f t="shared" si="3"/>
        <v>4.8081928714809E-2</v>
      </c>
      <c r="P8" s="246">
        <f t="shared" si="6"/>
        <v>32.366192456355925</v>
      </c>
      <c r="Q8" s="247">
        <f t="shared" si="7"/>
        <v>8.2438703948280137E-2</v>
      </c>
    </row>
    <row r="9" spans="1:18" ht="12" customHeight="1">
      <c r="A9" s="245">
        <v>4</v>
      </c>
      <c r="B9" s="246">
        <f>'PurseSeine Biomass'!AK43</f>
        <v>244.1826772937423</v>
      </c>
      <c r="C9" s="247">
        <f t="shared" si="0"/>
        <v>1.5467424085396264</v>
      </c>
      <c r="D9" s="246">
        <f>'PurseSeine Biomass'!AK17</f>
        <v>1066.7730399052596</v>
      </c>
      <c r="E9" s="247">
        <f t="shared" si="4"/>
        <v>2.8165137449394599</v>
      </c>
      <c r="F9" s="245"/>
      <c r="G9" s="245">
        <v>4</v>
      </c>
      <c r="H9" s="246">
        <f>'Gillnet Biomass'!AD48</f>
        <v>0</v>
      </c>
      <c r="I9" s="247">
        <f t="shared" si="1"/>
        <v>0</v>
      </c>
      <c r="J9" s="246">
        <f>'Gillnet Biomass'!AD20</f>
        <v>0</v>
      </c>
      <c r="K9" s="247">
        <f t="shared" si="2"/>
        <v>0</v>
      </c>
      <c r="L9" s="245"/>
      <c r="M9" s="245">
        <v>4</v>
      </c>
      <c r="N9" s="246">
        <f t="shared" si="5"/>
        <v>244.1826772937423</v>
      </c>
      <c r="O9" s="247">
        <f t="shared" si="3"/>
        <v>1.4874313326535802</v>
      </c>
      <c r="P9" s="246">
        <f t="shared" si="6"/>
        <v>1066.7730399052596</v>
      </c>
      <c r="Q9" s="247">
        <f t="shared" si="7"/>
        <v>2.7171372392765525</v>
      </c>
    </row>
    <row r="10" spans="1:18" ht="12" customHeight="1">
      <c r="A10" s="245">
        <v>5</v>
      </c>
      <c r="B10" s="246">
        <f>'PurseSeine Biomass'!AK44</f>
        <v>320.70065274609482</v>
      </c>
      <c r="C10" s="247">
        <f t="shared" si="0"/>
        <v>2.0314352580056556</v>
      </c>
      <c r="D10" s="246">
        <f>'PurseSeine Biomass'!AK18</f>
        <v>1042.4522915112377</v>
      </c>
      <c r="E10" s="247">
        <f t="shared" si="4"/>
        <v>2.7523016589787388</v>
      </c>
      <c r="F10" s="245"/>
      <c r="G10" s="245">
        <v>5</v>
      </c>
      <c r="H10" s="246">
        <f>'Gillnet Biomass'!AD49</f>
        <v>3.6201332770063104</v>
      </c>
      <c r="I10" s="247">
        <f t="shared" si="1"/>
        <v>0.57508074297161405</v>
      </c>
      <c r="J10" s="246">
        <f>'Gillnet Biomass'!AD21</f>
        <v>7.782377641678794</v>
      </c>
      <c r="K10" s="247">
        <f t="shared" si="2"/>
        <v>0.56179775280898869</v>
      </c>
      <c r="L10" s="245"/>
      <c r="M10" s="245">
        <v>5</v>
      </c>
      <c r="N10" s="246">
        <f t="shared" si="5"/>
        <v>324.32078602310111</v>
      </c>
      <c r="O10" s="247">
        <f t="shared" si="3"/>
        <v>1.9755901782552883</v>
      </c>
      <c r="P10" s="246">
        <f t="shared" si="6"/>
        <v>1050.2346691529165</v>
      </c>
      <c r="Q10" s="247">
        <f t="shared" si="7"/>
        <v>2.6750129810068231</v>
      </c>
      <c r="R10" s="115"/>
    </row>
    <row r="11" spans="1:18" ht="12" customHeight="1">
      <c r="A11" s="245">
        <v>6</v>
      </c>
      <c r="B11" s="246">
        <f>'PurseSeine Biomass'!AK45</f>
        <v>1185.9874982621964</v>
      </c>
      <c r="C11" s="247">
        <f t="shared" si="0"/>
        <v>7.5124786896869971</v>
      </c>
      <c r="D11" s="246">
        <f>'PurseSeine Biomass'!AK19</f>
        <v>3364.5113428103296</v>
      </c>
      <c r="E11" s="247">
        <f t="shared" si="4"/>
        <v>8.8830445535740168</v>
      </c>
      <c r="F11" s="245"/>
      <c r="G11" s="245">
        <v>6</v>
      </c>
      <c r="H11" s="246">
        <f>'Gillnet Biomass'!AD50</f>
        <v>17.620269552063888</v>
      </c>
      <c r="I11" s="247">
        <f t="shared" si="1"/>
        <v>2.7990896826153913</v>
      </c>
      <c r="J11" s="246">
        <f>'Gillnet Biomass'!AD22</f>
        <v>38.911888208393975</v>
      </c>
      <c r="K11" s="247">
        <f t="shared" si="2"/>
        <v>2.8089887640449436</v>
      </c>
      <c r="L11" s="245"/>
      <c r="M11" s="245">
        <v>6</v>
      </c>
      <c r="N11" s="246">
        <f t="shared" si="5"/>
        <v>1203.6077678142603</v>
      </c>
      <c r="O11" s="247">
        <f>100*(N11/$N$25)</f>
        <v>7.3317400149500527</v>
      </c>
      <c r="P11" s="246">
        <f t="shared" si="6"/>
        <v>3403.4232310187235</v>
      </c>
      <c r="Q11" s="247">
        <f t="shared" si="7"/>
        <v>8.6687305135131432</v>
      </c>
    </row>
    <row r="12" spans="1:18" ht="12" customHeight="1">
      <c r="A12" s="245">
        <v>7</v>
      </c>
      <c r="B12" s="246">
        <f>'PurseSeine Biomass'!AK46</f>
        <v>2566.9349564969461</v>
      </c>
      <c r="C12" s="247">
        <f t="shared" si="0"/>
        <v>16.259905089010168</v>
      </c>
      <c r="D12" s="246">
        <f>'PurseSeine Biomass'!AK20</f>
        <v>6700.6788676038404</v>
      </c>
      <c r="E12" s="247">
        <f t="shared" si="4"/>
        <v>17.691255238984734</v>
      </c>
      <c r="F12" s="245"/>
      <c r="G12" s="245">
        <v>7</v>
      </c>
      <c r="H12" s="246">
        <f>'Gillnet Biomass'!AD51</f>
        <v>69.451656423324934</v>
      </c>
      <c r="I12" s="247">
        <f t="shared" si="1"/>
        <v>11.032828661370123</v>
      </c>
      <c r="J12" s="246">
        <f>'Gillnet Biomass'!AD23</f>
        <v>163.42993047525471</v>
      </c>
      <c r="K12" s="247">
        <f t="shared" si="2"/>
        <v>11.797752808988763</v>
      </c>
      <c r="L12" s="245"/>
      <c r="M12" s="245">
        <v>7</v>
      </c>
      <c r="N12" s="246">
        <f>B12+H12</f>
        <v>2636.3866129202711</v>
      </c>
      <c r="O12" s="247">
        <f t="shared" si="3"/>
        <v>16.059468658903729</v>
      </c>
      <c r="P12" s="246">
        <f t="shared" si="6"/>
        <v>6864.1087980790953</v>
      </c>
      <c r="Q12" s="247">
        <f t="shared" si="7"/>
        <v>17.483311756137844</v>
      </c>
    </row>
    <row r="13" spans="1:18" ht="12" customHeight="1">
      <c r="A13" s="245">
        <v>8</v>
      </c>
      <c r="B13" s="246">
        <f>'PurseSeine Biomass'!AK47</f>
        <v>3314.6787149503816</v>
      </c>
      <c r="C13" s="247">
        <f>(B13/$B$25)*100</f>
        <v>20.996387605865507</v>
      </c>
      <c r="D13" s="246">
        <f>'PurseSeine Biomass'!AK21</f>
        <v>8155.8897746752755</v>
      </c>
      <c r="E13" s="247">
        <f t="shared" si="4"/>
        <v>21.533329764899371</v>
      </c>
      <c r="F13" s="245"/>
      <c r="G13" s="245">
        <v>8</v>
      </c>
      <c r="H13" s="246">
        <f>'Gillnet Biomass'!AD52</f>
        <v>148.73429089273779</v>
      </c>
      <c r="I13" s="247">
        <f t="shared" si="1"/>
        <v>23.627369482563587</v>
      </c>
      <c r="J13" s="246">
        <f>'Gillnet Biomass'!AD24</f>
        <v>334.64223859218822</v>
      </c>
      <c r="K13" s="247">
        <f t="shared" si="2"/>
        <v>24.157303370786519</v>
      </c>
      <c r="L13" s="245"/>
      <c r="M13" s="245">
        <v>8</v>
      </c>
      <c r="N13" s="246">
        <f t="shared" si="5"/>
        <v>3463.4130058431192</v>
      </c>
      <c r="O13" s="247">
        <f t="shared" si="3"/>
        <v>21.097274712136155</v>
      </c>
      <c r="P13" s="246">
        <f t="shared" si="6"/>
        <v>8490.5320132674642</v>
      </c>
      <c r="Q13" s="247">
        <f t="shared" si="7"/>
        <v>21.625912777630372</v>
      </c>
    </row>
    <row r="14" spans="1:18" ht="12" customHeight="1">
      <c r="A14" s="245">
        <v>9</v>
      </c>
      <c r="B14" s="246">
        <f>'PurseSeine Biomass'!AK48</f>
        <v>3134.5448524251324</v>
      </c>
      <c r="C14" s="247">
        <f t="shared" si="0"/>
        <v>19.855353821365387</v>
      </c>
      <c r="D14" s="246">
        <f>'PurseSeine Biomass'!AK22</f>
        <v>7038.3530938544709</v>
      </c>
      <c r="E14" s="247">
        <f t="shared" si="4"/>
        <v>18.582788924192194</v>
      </c>
      <c r="F14" s="245"/>
      <c r="G14" s="245">
        <v>9</v>
      </c>
      <c r="H14" s="246">
        <f>'Gillnet Biomass'!AD53</f>
        <v>158.51379784957953</v>
      </c>
      <c r="I14" s="247">
        <f t="shared" si="1"/>
        <v>25.180905138932413</v>
      </c>
      <c r="J14" s="246">
        <f>'Gillnet Biomass'!AD25</f>
        <v>350.20699387554583</v>
      </c>
      <c r="K14" s="247">
        <f t="shared" si="2"/>
        <v>25.280898876404496</v>
      </c>
      <c r="L14" s="245"/>
      <c r="M14" s="245">
        <v>9</v>
      </c>
      <c r="N14" s="246">
        <f t="shared" si="5"/>
        <v>3293.0586502747119</v>
      </c>
      <c r="O14" s="247">
        <f t="shared" si="3"/>
        <v>20.059566349959262</v>
      </c>
      <c r="P14" s="246">
        <f t="shared" si="6"/>
        <v>7388.5600877300167</v>
      </c>
      <c r="Q14" s="247">
        <f t="shared" si="7"/>
        <v>18.819121788817039</v>
      </c>
    </row>
    <row r="15" spans="1:18" ht="12" customHeight="1">
      <c r="A15" s="245">
        <v>10</v>
      </c>
      <c r="B15" s="246">
        <f>'PurseSeine Biomass'!AK49</f>
        <v>2723.3279940368056</v>
      </c>
      <c r="C15" s="247">
        <f t="shared" si="0"/>
        <v>17.250555802828966</v>
      </c>
      <c r="D15" s="246">
        <f>'PurseSeine Biomass'!AK23</f>
        <v>5888.5227699825118</v>
      </c>
      <c r="E15" s="247">
        <f t="shared" si="4"/>
        <v>15.546985814824918</v>
      </c>
      <c r="F15" s="245"/>
      <c r="G15" s="245">
        <v>10</v>
      </c>
      <c r="H15" s="246">
        <f>'Gillnet Biomass'!AD54</f>
        <v>144.55655414889412</v>
      </c>
      <c r="I15" s="247">
        <f t="shared" si="1"/>
        <v>22.963709952167456</v>
      </c>
      <c r="J15" s="246">
        <f>'Gillnet Biomass'!AD26</f>
        <v>303.512728025473</v>
      </c>
      <c r="K15" s="247">
        <f t="shared" si="2"/>
        <v>21.91011235955056</v>
      </c>
      <c r="L15" s="245"/>
      <c r="M15" s="245">
        <v>10</v>
      </c>
      <c r="N15" s="246">
        <f t="shared" si="5"/>
        <v>2867.8845481856997</v>
      </c>
      <c r="O15" s="247">
        <f t="shared" si="3"/>
        <v>17.469631272299043</v>
      </c>
      <c r="P15" s="246">
        <f t="shared" si="6"/>
        <v>6192.0354980079846</v>
      </c>
      <c r="Q15" s="247">
        <f t="shared" si="7"/>
        <v>15.771499287284227</v>
      </c>
    </row>
    <row r="16" spans="1:18" ht="12" customHeight="1">
      <c r="A16" s="245">
        <v>11</v>
      </c>
      <c r="B16" s="246">
        <f>'PurseSeine Biomass'!AK50</f>
        <v>1460.105468824511</v>
      </c>
      <c r="C16" s="247">
        <f t="shared" si="0"/>
        <v>9.2488421971667076</v>
      </c>
      <c r="D16" s="246">
        <f>'PurseSeine Biomass'!AK24</f>
        <v>2987.0050950661807</v>
      </c>
      <c r="E16" s="247">
        <f t="shared" si="4"/>
        <v>7.8863456346865046</v>
      </c>
      <c r="F16" s="245"/>
      <c r="G16" s="245">
        <v>11</v>
      </c>
      <c r="H16" s="246">
        <f>'Gillnet Biomass'!AD55</f>
        <v>71.853640588163159</v>
      </c>
      <c r="I16" s="247">
        <f t="shared" si="1"/>
        <v>11.414398822583504</v>
      </c>
      <c r="J16" s="246">
        <f>'Gillnet Biomass'!AD27</f>
        <v>155.6475528335759</v>
      </c>
      <c r="K16" s="247">
        <f t="shared" si="2"/>
        <v>11.235955056179774</v>
      </c>
      <c r="L16" s="245"/>
      <c r="M16" s="245">
        <v>11</v>
      </c>
      <c r="N16" s="246">
        <f t="shared" si="5"/>
        <v>1531.9591094126743</v>
      </c>
      <c r="O16" s="247">
        <f t="shared" si="3"/>
        <v>9.3318821995850154</v>
      </c>
      <c r="P16" s="246">
        <f t="shared" si="6"/>
        <v>3142.6526478997566</v>
      </c>
      <c r="Q16" s="247">
        <f t="shared" si="7"/>
        <v>8.0045316297811997</v>
      </c>
    </row>
    <row r="17" spans="1:18" ht="12" customHeight="1">
      <c r="A17" s="245">
        <v>12</v>
      </c>
      <c r="B17" s="246">
        <f>'PurseSeine Biomass'!AK51</f>
        <v>567.4680310004004</v>
      </c>
      <c r="C17" s="247">
        <f t="shared" si="0"/>
        <v>3.5945501080034741</v>
      </c>
      <c r="D17" s="246">
        <f>'PurseSeine Biomass'!AK25</f>
        <v>1093.4998388513281</v>
      </c>
      <c r="E17" s="247">
        <f t="shared" si="4"/>
        <v>2.8870783296954836</v>
      </c>
      <c r="F17" s="245"/>
      <c r="G17" s="245">
        <v>12</v>
      </c>
      <c r="H17" s="246">
        <f>'Gillnet Biomass'!AD56</f>
        <v>15.149657268230198</v>
      </c>
      <c r="I17" s="247">
        <f t="shared" si="1"/>
        <v>2.4066175167959014</v>
      </c>
      <c r="J17" s="246">
        <f>'Gillnet Biomass'!AD28</f>
        <v>31.129510566715179</v>
      </c>
      <c r="K17" s="247">
        <f t="shared" si="2"/>
        <v>2.2471910112359552</v>
      </c>
      <c r="L17" s="245"/>
      <c r="M17" s="245">
        <v>12</v>
      </c>
      <c r="N17" s="246">
        <f t="shared" si="5"/>
        <v>582.61768826863056</v>
      </c>
      <c r="O17" s="247">
        <f t="shared" si="3"/>
        <v>3.5489978818049677</v>
      </c>
      <c r="P17" s="246">
        <f t="shared" si="6"/>
        <v>1124.6293494180434</v>
      </c>
      <c r="Q17" s="247">
        <f t="shared" si="7"/>
        <v>2.8645008557382665</v>
      </c>
    </row>
    <row r="18" spans="1:18" ht="12" customHeight="1">
      <c r="A18" s="245">
        <v>13</v>
      </c>
      <c r="B18" s="246">
        <f>'PurseSeine Biomass'!AK52</f>
        <v>160.67840257027774</v>
      </c>
      <c r="C18" s="247">
        <f t="shared" si="0"/>
        <v>1.0177957836578286</v>
      </c>
      <c r="D18" s="246">
        <f>'PurseSeine Biomass'!AK26</f>
        <v>319.17610307379556</v>
      </c>
      <c r="E18" s="247">
        <f t="shared" si="4"/>
        <v>0.84269460113408601</v>
      </c>
      <c r="F18" s="245"/>
      <c r="G18" s="245">
        <v>13</v>
      </c>
      <c r="H18" s="246">
        <f>'Gillnet Biomass'!AD57</f>
        <v>0</v>
      </c>
      <c r="I18" s="247">
        <f t="shared" si="1"/>
        <v>0</v>
      </c>
      <c r="J18" s="246">
        <f>'Gillnet Biomass'!AD29</f>
        <v>0</v>
      </c>
      <c r="K18" s="247">
        <f t="shared" si="2"/>
        <v>0</v>
      </c>
      <c r="L18" s="245"/>
      <c r="M18" s="245">
        <v>13</v>
      </c>
      <c r="N18" s="246">
        <f t="shared" si="5"/>
        <v>160.67840257027774</v>
      </c>
      <c r="O18" s="247">
        <f t="shared" si="3"/>
        <v>0.97876758954629373</v>
      </c>
      <c r="P18" s="246">
        <f t="shared" si="6"/>
        <v>319.17610307379556</v>
      </c>
      <c r="Q18" s="247">
        <f t="shared" si="7"/>
        <v>0.81296137332642138</v>
      </c>
    </row>
    <row r="19" spans="1:18" ht="12" customHeight="1">
      <c r="A19" s="245">
        <v>14</v>
      </c>
      <c r="B19" s="246">
        <f>'PurseSeine Biomass'!AK53</f>
        <v>72.166185359853628</v>
      </c>
      <c r="C19" s="247">
        <f t="shared" si="0"/>
        <v>0.45712701898316727</v>
      </c>
      <c r="D19" s="246">
        <f>'PurseSeine Biomass'!AK27</f>
        <v>138.36133264756643</v>
      </c>
      <c r="E19" s="247">
        <f t="shared" si="4"/>
        <v>0.36530412805016221</v>
      </c>
      <c r="F19" s="245"/>
      <c r="G19" s="245">
        <v>14</v>
      </c>
      <c r="H19" s="246">
        <f>'Gillnet Biomass'!AD58</f>
        <v>0</v>
      </c>
      <c r="I19" s="247">
        <f t="shared" si="1"/>
        <v>0</v>
      </c>
      <c r="J19" s="246">
        <f>'Gillnet Biomass'!AD30</f>
        <v>0</v>
      </c>
      <c r="K19" s="247">
        <f t="shared" si="2"/>
        <v>0</v>
      </c>
      <c r="L19" s="245"/>
      <c r="M19" s="245">
        <v>14</v>
      </c>
      <c r="N19" s="246">
        <f t="shared" si="5"/>
        <v>72.166185359853628</v>
      </c>
      <c r="O19" s="247">
        <f t="shared" si="3"/>
        <v>0.43959811749137223</v>
      </c>
      <c r="P19" s="246">
        <f t="shared" si="6"/>
        <v>138.36133264756643</v>
      </c>
      <c r="Q19" s="247">
        <f t="shared" si="7"/>
        <v>0.35241491427831856</v>
      </c>
    </row>
    <row r="20" spans="1:18" ht="12" customHeight="1">
      <c r="A20" s="245">
        <v>15</v>
      </c>
      <c r="B20" s="246">
        <f>'PurseSeine Biomass'!AK54</f>
        <v>22.429276439318524</v>
      </c>
      <c r="C20" s="247">
        <f t="shared" si="0"/>
        <v>0.14207524238019198</v>
      </c>
      <c r="D20" s="246">
        <f>'PurseSeine Biomass'!AK28</f>
        <v>40.08778414095039</v>
      </c>
      <c r="E20" s="247">
        <f t="shared" si="4"/>
        <v>0.10584050291257854</v>
      </c>
      <c r="F20" s="245"/>
      <c r="G20" s="245">
        <v>15</v>
      </c>
      <c r="H20" s="246">
        <f>'Gillnet Biomass'!AD59</f>
        <v>0</v>
      </c>
      <c r="I20" s="247">
        <f t="shared" si="1"/>
        <v>0</v>
      </c>
      <c r="J20" s="246">
        <f>'Gillnet Biomass'!AD31</f>
        <v>0</v>
      </c>
      <c r="K20" s="247">
        <f t="shared" si="2"/>
        <v>0</v>
      </c>
      <c r="L20" s="245"/>
      <c r="M20" s="245">
        <v>15</v>
      </c>
      <c r="N20" s="246">
        <f t="shared" si="5"/>
        <v>22.429276439318524</v>
      </c>
      <c r="O20" s="247">
        <f t="shared" si="3"/>
        <v>0.13662725347407792</v>
      </c>
      <c r="P20" s="246">
        <f t="shared" si="6"/>
        <v>40.08778414095039</v>
      </c>
      <c r="Q20" s="247">
        <f t="shared" si="7"/>
        <v>0.10210607791431427</v>
      </c>
      <c r="R20" s="248"/>
    </row>
    <row r="21" spans="1:18" ht="12" customHeight="1">
      <c r="A21" s="245">
        <v>16</v>
      </c>
      <c r="B21" s="246">
        <f>'PurseSeine Biomass'!AK55</f>
        <v>5.0605379919823168</v>
      </c>
      <c r="C21" s="247">
        <f t="shared" si="0"/>
        <v>3.2055298962952304E-2</v>
      </c>
      <c r="D21" s="246">
        <f>'PurseSeine Biomass'!AK29</f>
        <v>6.7978220403973832</v>
      </c>
      <c r="E21" s="247">
        <f t="shared" si="4"/>
        <v>1.7947734425433185E-2</v>
      </c>
      <c r="F21" s="245"/>
      <c r="G21" s="245">
        <v>16</v>
      </c>
      <c r="H21" s="246">
        <f>'Gillnet Biomass'!AD60</f>
        <v>0</v>
      </c>
      <c r="I21" s="247">
        <f t="shared" si="1"/>
        <v>0</v>
      </c>
      <c r="J21" s="246">
        <f>'Gillnet Biomass'!AD32</f>
        <v>0</v>
      </c>
      <c r="K21" s="247">
        <f t="shared" si="2"/>
        <v>0</v>
      </c>
      <c r="L21" s="245"/>
      <c r="M21" s="245">
        <v>16</v>
      </c>
      <c r="N21" s="246">
        <f t="shared" si="5"/>
        <v>5.0605379919823168</v>
      </c>
      <c r="O21" s="247">
        <f t="shared" si="3"/>
        <v>3.0826112862639296E-2</v>
      </c>
      <c r="P21" s="246">
        <f t="shared" si="6"/>
        <v>6.7978220403973832</v>
      </c>
      <c r="Q21" s="247">
        <f t="shared" si="7"/>
        <v>1.7314475264184618E-2</v>
      </c>
    </row>
    <row r="22" spans="1:18" ht="12" customHeight="1">
      <c r="A22" s="245">
        <v>17</v>
      </c>
      <c r="B22" s="246">
        <f>'PurseSeine Biomass'!AK56</f>
        <v>0.74142985681977247</v>
      </c>
      <c r="C22" s="247">
        <f t="shared" si="0"/>
        <v>4.6964879540617377E-3</v>
      </c>
      <c r="D22" s="246">
        <f>'PurseSeine Biomass'!AK30</f>
        <v>1.1800364100258829</v>
      </c>
      <c r="E22" s="247">
        <f t="shared" si="4"/>
        <v>3.1155537720207894E-3</v>
      </c>
      <c r="F22" s="245"/>
      <c r="G22" s="245">
        <v>17</v>
      </c>
      <c r="H22" s="246">
        <f>'Gillnet Biomass'!AD61</f>
        <v>0</v>
      </c>
      <c r="I22" s="247">
        <f t="shared" si="1"/>
        <v>0</v>
      </c>
      <c r="J22" s="246">
        <f>'Gillnet Biomass'!AD33</f>
        <v>0</v>
      </c>
      <c r="K22" s="247">
        <f t="shared" si="2"/>
        <v>0</v>
      </c>
      <c r="L22" s="245"/>
      <c r="M22" s="245">
        <v>17</v>
      </c>
      <c r="N22" s="246">
        <f t="shared" si="5"/>
        <v>0.74142985681977247</v>
      </c>
      <c r="O22" s="247">
        <f t="shared" si="3"/>
        <v>4.5163973637324419E-3</v>
      </c>
      <c r="P22" s="246">
        <f t="shared" si="6"/>
        <v>1.1800364100258829</v>
      </c>
      <c r="Q22" s="247">
        <f t="shared" si="7"/>
        <v>3.0056260830028996E-3</v>
      </c>
    </row>
    <row r="23" spans="1:18" ht="12" customHeight="1">
      <c r="A23" s="245">
        <v>18</v>
      </c>
      <c r="B23" s="246">
        <f>'PurseSeine Biomass'!AK57</f>
        <v>0</v>
      </c>
      <c r="C23" s="247">
        <f t="shared" si="0"/>
        <v>0</v>
      </c>
      <c r="D23" s="246">
        <f>'PurseSeine Biomass'!AK31</f>
        <v>0</v>
      </c>
      <c r="E23" s="247">
        <f t="shared" si="4"/>
        <v>0</v>
      </c>
      <c r="F23" s="245"/>
      <c r="G23" s="245">
        <v>18</v>
      </c>
      <c r="H23" s="246">
        <f>'Gillnet Biomass'!AD62</f>
        <v>0</v>
      </c>
      <c r="I23" s="247">
        <f t="shared" si="1"/>
        <v>0</v>
      </c>
      <c r="J23" s="246">
        <f>'Gillnet Biomass'!AD34</f>
        <v>0</v>
      </c>
      <c r="K23" s="247">
        <f t="shared" si="2"/>
        <v>0</v>
      </c>
      <c r="L23" s="245"/>
      <c r="M23" s="245">
        <v>18</v>
      </c>
      <c r="N23" s="246">
        <f t="shared" si="5"/>
        <v>0</v>
      </c>
      <c r="O23" s="247">
        <f t="shared" si="3"/>
        <v>0</v>
      </c>
      <c r="P23" s="246">
        <f t="shared" si="6"/>
        <v>0</v>
      </c>
      <c r="Q23" s="247">
        <f t="shared" si="7"/>
        <v>0</v>
      </c>
    </row>
    <row r="24" spans="1:18" ht="12" customHeight="1">
      <c r="A24" s="245">
        <v>19</v>
      </c>
      <c r="B24" s="246">
        <f>'PurseSeine Biomass'!AK58</f>
        <v>0</v>
      </c>
      <c r="C24" s="247">
        <f t="shared" si="0"/>
        <v>0</v>
      </c>
      <c r="D24" s="246">
        <f>'PurseSeine Biomass'!AK32</f>
        <v>0</v>
      </c>
      <c r="E24" s="247">
        <f t="shared" si="4"/>
        <v>0</v>
      </c>
      <c r="F24" s="245"/>
      <c r="G24" s="245">
        <v>19</v>
      </c>
      <c r="H24" s="246">
        <v>0</v>
      </c>
      <c r="I24" s="247">
        <f t="shared" si="1"/>
        <v>0</v>
      </c>
      <c r="J24" s="246">
        <v>0</v>
      </c>
      <c r="K24" s="247">
        <f t="shared" si="2"/>
        <v>0</v>
      </c>
      <c r="L24" s="245"/>
      <c r="M24" s="245">
        <v>19</v>
      </c>
      <c r="N24" s="246">
        <f t="shared" si="5"/>
        <v>0</v>
      </c>
      <c r="O24" s="247">
        <f t="shared" si="3"/>
        <v>0</v>
      </c>
      <c r="P24" s="246">
        <f t="shared" si="6"/>
        <v>0</v>
      </c>
      <c r="Q24" s="247">
        <f t="shared" si="7"/>
        <v>0</v>
      </c>
    </row>
    <row r="25" spans="1:18" ht="12" customHeight="1">
      <c r="A25" s="249" t="s">
        <v>7</v>
      </c>
      <c r="B25" s="250">
        <f>SUM(B6:B24)</f>
        <v>15786.9</v>
      </c>
      <c r="C25" s="251">
        <f>SUM(C6:C24)</f>
        <v>100.00000000000003</v>
      </c>
      <c r="D25" s="250">
        <f>SUM(D6:D24)</f>
        <v>37875.655385029531</v>
      </c>
      <c r="E25" s="251">
        <f>SUM(E6:E24)</f>
        <v>99.999999999999986</v>
      </c>
      <c r="F25" s="249"/>
      <c r="G25" s="249" t="s">
        <v>7</v>
      </c>
      <c r="H25" s="250">
        <f>SUM(H6:H24)</f>
        <v>629.5</v>
      </c>
      <c r="I25" s="251">
        <f>SUM(I6:I24)</f>
        <v>100</v>
      </c>
      <c r="J25" s="250">
        <f>SUM(J6:J24)</f>
        <v>1385.2632202188256</v>
      </c>
      <c r="K25" s="251">
        <f>SUM(K6:K24)</f>
        <v>100</v>
      </c>
      <c r="L25" s="249"/>
      <c r="M25" s="249" t="s">
        <v>7</v>
      </c>
      <c r="N25" s="250">
        <f>SUM(N6:N24)</f>
        <v>16416.399999999998</v>
      </c>
      <c r="O25" s="251">
        <f>SUM(O6:O24)</f>
        <v>100</v>
      </c>
      <c r="P25" s="250">
        <f>SUM(P6:P24)</f>
        <v>39260.918605248356</v>
      </c>
      <c r="Q25" s="251">
        <f>SUM(Q6:Q24)</f>
        <v>100</v>
      </c>
    </row>
    <row r="28" spans="1:18" ht="12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8" ht="12" customHeight="1">
      <c r="A29" s="463" t="s">
        <v>91</v>
      </c>
      <c r="B29" s="463"/>
      <c r="C29" s="463"/>
      <c r="D29" s="463"/>
      <c r="E29" s="463"/>
      <c r="F29" s="67"/>
      <c r="G29" s="463" t="s">
        <v>90</v>
      </c>
      <c r="H29" s="463"/>
      <c r="I29" s="463"/>
      <c r="J29" s="463"/>
      <c r="K29" s="463"/>
      <c r="L29" s="67"/>
      <c r="M29" s="463" t="s">
        <v>87</v>
      </c>
      <c r="N29" s="463"/>
      <c r="O29" s="463"/>
      <c r="P29" s="463"/>
      <c r="Q29" s="463"/>
    </row>
    <row r="30" spans="1:18" ht="12" customHeight="1">
      <c r="A30" s="244"/>
      <c r="B30" s="244" t="s">
        <v>1</v>
      </c>
      <c r="C30" s="244"/>
      <c r="D30" s="244" t="s">
        <v>44</v>
      </c>
      <c r="E30" s="244"/>
      <c r="F30" s="244"/>
      <c r="G30" s="244"/>
      <c r="H30" s="244" t="s">
        <v>1</v>
      </c>
      <c r="I30" s="244"/>
      <c r="J30" s="244" t="s">
        <v>44</v>
      </c>
      <c r="K30" s="244"/>
      <c r="L30" s="244"/>
      <c r="M30" s="244"/>
      <c r="N30" s="244" t="s">
        <v>1</v>
      </c>
      <c r="O30" s="244"/>
      <c r="P30" s="244" t="s">
        <v>44</v>
      </c>
      <c r="Q30" s="244"/>
    </row>
    <row r="31" spans="1:18" ht="12" customHeight="1">
      <c r="A31" s="186" t="s">
        <v>3</v>
      </c>
      <c r="B31" s="186" t="s">
        <v>41</v>
      </c>
      <c r="C31" s="186" t="s">
        <v>42</v>
      </c>
      <c r="D31" s="186" t="s">
        <v>43</v>
      </c>
      <c r="E31" s="186" t="s">
        <v>42</v>
      </c>
      <c r="F31" s="186"/>
      <c r="G31" s="186" t="s">
        <v>3</v>
      </c>
      <c r="H31" s="186" t="s">
        <v>41</v>
      </c>
      <c r="I31" s="186" t="s">
        <v>42</v>
      </c>
      <c r="J31" s="186" t="s">
        <v>43</v>
      </c>
      <c r="K31" s="186" t="s">
        <v>42</v>
      </c>
      <c r="L31" s="186"/>
      <c r="M31" s="186" t="s">
        <v>3</v>
      </c>
      <c r="N31" s="186" t="s">
        <v>41</v>
      </c>
      <c r="O31" s="186" t="s">
        <v>42</v>
      </c>
      <c r="P31" s="186" t="s">
        <v>43</v>
      </c>
      <c r="Q31" s="186" t="s">
        <v>42</v>
      </c>
    </row>
    <row r="32" spans="1:18" ht="12" customHeight="1">
      <c r="A32" s="2">
        <v>1</v>
      </c>
      <c r="B32" s="114">
        <f>TotalRunBiomass!E40+TotalRunBiomass!O40+TotalRunBiomass!T40</f>
        <v>0</v>
      </c>
      <c r="C32" s="115">
        <f t="shared" ref="C32:C50" si="8">100*(B32/$B$51)</f>
        <v>0</v>
      </c>
      <c r="D32" s="114">
        <f>TotalRunBiomass!E14+TotalRunBiomass!O14+TotalRunBiomass!T14</f>
        <v>0</v>
      </c>
      <c r="E32" s="115">
        <f t="shared" ref="E32:E50" si="9">100*(D32/$D$51)</f>
        <v>0</v>
      </c>
      <c r="G32" s="2">
        <v>1</v>
      </c>
      <c r="H32" s="114">
        <f>TotalRunBiomass!J40</f>
        <v>0</v>
      </c>
      <c r="I32" s="115">
        <f t="shared" ref="I32:I50" si="10">100*(H32/$H$51)</f>
        <v>0</v>
      </c>
      <c r="J32" s="114">
        <f>TotalRunBiomass!J14</f>
        <v>0</v>
      </c>
      <c r="K32" s="115">
        <f t="shared" ref="K32:K50" si="11">100*(J32/$J$51)</f>
        <v>0</v>
      </c>
      <c r="M32" s="2">
        <v>1</v>
      </c>
      <c r="N32" s="114">
        <f>B32+H32</f>
        <v>0</v>
      </c>
      <c r="O32" s="115">
        <f t="shared" ref="O32:O50" si="12">100*(N32/$N$51)</f>
        <v>0</v>
      </c>
      <c r="P32" s="114">
        <f>J32+D32</f>
        <v>0</v>
      </c>
      <c r="Q32" s="115">
        <f t="shared" ref="Q32:Q50" si="13">100*(P32/$P$51)</f>
        <v>0</v>
      </c>
    </row>
    <row r="33" spans="1:18" ht="12" customHeight="1">
      <c r="A33" s="2">
        <v>2</v>
      </c>
      <c r="B33" s="114">
        <f>TotalRunBiomass!E41+TotalRunBiomass!O41+TotalRunBiomass!T41</f>
        <v>0</v>
      </c>
      <c r="C33" s="115">
        <f t="shared" si="8"/>
        <v>0</v>
      </c>
      <c r="D33" s="114">
        <f>TotalRunBiomass!E15+TotalRunBiomass!O15+TotalRunBiomass!T15</f>
        <v>0</v>
      </c>
      <c r="E33" s="115">
        <f t="shared" si="9"/>
        <v>0</v>
      </c>
      <c r="G33" s="2">
        <v>2</v>
      </c>
      <c r="H33" s="114">
        <f>TotalRunBiomass!J41</f>
        <v>0</v>
      </c>
      <c r="I33" s="115">
        <f t="shared" si="10"/>
        <v>0</v>
      </c>
      <c r="J33" s="114">
        <f>TotalRunBiomass!J15</f>
        <v>0</v>
      </c>
      <c r="K33" s="115">
        <f t="shared" si="11"/>
        <v>0</v>
      </c>
      <c r="M33" s="2">
        <v>2</v>
      </c>
      <c r="N33" s="114">
        <f t="shared" ref="N33:N50" si="14">B33+H33</f>
        <v>0</v>
      </c>
      <c r="O33" s="115">
        <f t="shared" si="12"/>
        <v>0</v>
      </c>
      <c r="P33" s="114">
        <f t="shared" ref="P33:P50" si="15">J33+D33</f>
        <v>0</v>
      </c>
      <c r="Q33" s="115">
        <f t="shared" si="13"/>
        <v>0</v>
      </c>
    </row>
    <row r="34" spans="1:18" ht="12" customHeight="1">
      <c r="A34" s="2">
        <v>3</v>
      </c>
      <c r="B34" s="114">
        <f>TotalRunBiomass!E42+TotalRunBiomass!O42+TotalRunBiomass!T42</f>
        <v>61.544280119038746</v>
      </c>
      <c r="C34" s="115">
        <f t="shared" si="8"/>
        <v>7.4987608676999079E-2</v>
      </c>
      <c r="D34" s="114">
        <f>TotalRunBiomass!E16+TotalRunBiomass!O16+TotalRunBiomass!T16</f>
        <v>261.14585174458938</v>
      </c>
      <c r="E34" s="115">
        <f t="shared" si="9"/>
        <v>0.12978681944923759</v>
      </c>
      <c r="G34" s="2">
        <v>3</v>
      </c>
      <c r="H34" s="114">
        <f>TotalRunBiomass!J42</f>
        <v>25.44550694014746</v>
      </c>
      <c r="I34" s="115">
        <f t="shared" si="10"/>
        <v>0.31046250537027159</v>
      </c>
      <c r="J34" s="114">
        <f>TotalRunBiomass!J16</f>
        <v>140.63367036976516</v>
      </c>
      <c r="K34" s="115">
        <f t="shared" si="11"/>
        <v>0.63926940639269414</v>
      </c>
      <c r="M34" s="2">
        <v>3</v>
      </c>
      <c r="N34" s="114">
        <f t="shared" si="14"/>
        <v>86.989787059186199</v>
      </c>
      <c r="O34" s="115">
        <f t="shared" si="12"/>
        <v>9.6367714863403453E-2</v>
      </c>
      <c r="P34" s="114">
        <f t="shared" si="15"/>
        <v>401.77952211435456</v>
      </c>
      <c r="Q34" s="115">
        <f t="shared" si="13"/>
        <v>0.18000027457401399</v>
      </c>
    </row>
    <row r="35" spans="1:18" ht="12" customHeight="1">
      <c r="A35" s="2">
        <v>4</v>
      </c>
      <c r="B35" s="114">
        <f>TotalRunBiomass!E43+TotalRunBiomass!O43+TotalRunBiomass!T43</f>
        <v>2322.566248651432</v>
      </c>
      <c r="C35" s="115">
        <f t="shared" si="8"/>
        <v>2.8298923741314792</v>
      </c>
      <c r="D35" s="114">
        <f>TotalRunBiomass!E17+TotalRunBiomass!O17+TotalRunBiomass!T17</f>
        <v>10909.260568227444</v>
      </c>
      <c r="E35" s="115">
        <f t="shared" si="9"/>
        <v>5.4217910115532124</v>
      </c>
      <c r="G35" s="2">
        <v>4</v>
      </c>
      <c r="H35" s="114">
        <f>TotalRunBiomass!J43</f>
        <v>627.21292215740334</v>
      </c>
      <c r="I35" s="115">
        <f t="shared" si="10"/>
        <v>7.6526710853758342</v>
      </c>
      <c r="J35" s="114">
        <f>TotalRunBiomass!J17</f>
        <v>3073.8502237962948</v>
      </c>
      <c r="K35" s="115">
        <f t="shared" si="11"/>
        <v>13.972602739726025</v>
      </c>
      <c r="M35" s="2">
        <v>4</v>
      </c>
      <c r="N35" s="114">
        <f t="shared" si="14"/>
        <v>2949.7791708088353</v>
      </c>
      <c r="O35" s="115">
        <f t="shared" si="12"/>
        <v>3.2677799044283784</v>
      </c>
      <c r="P35" s="114">
        <f t="shared" si="15"/>
        <v>13983.110792023739</v>
      </c>
      <c r="Q35" s="115">
        <f t="shared" si="13"/>
        <v>6.2645397374103924</v>
      </c>
      <c r="R35" s="335"/>
    </row>
    <row r="36" spans="1:18" ht="12" customHeight="1">
      <c r="A36" s="2">
        <v>5</v>
      </c>
      <c r="B36" s="114">
        <f>TotalRunBiomass!E44+TotalRunBiomass!O44+TotalRunBiomass!T44</f>
        <v>1263.652586369825</v>
      </c>
      <c r="C36" s="115">
        <f t="shared" si="8"/>
        <v>1.5396765624213504</v>
      </c>
      <c r="D36" s="114">
        <f>TotalRunBiomass!E18+TotalRunBiomass!O18+TotalRunBiomass!T18</f>
        <v>4648.3948238333014</v>
      </c>
      <c r="E36" s="115">
        <f t="shared" si="9"/>
        <v>2.3102047216115618</v>
      </c>
      <c r="G36" s="2">
        <v>5</v>
      </c>
      <c r="H36" s="114">
        <f>TotalRunBiomass!J44</f>
        <v>155.66272261296487</v>
      </c>
      <c r="I36" s="115">
        <f t="shared" si="10"/>
        <v>1.8992523500849789</v>
      </c>
      <c r="J36" s="114">
        <f>TotalRunBiomass!J18</f>
        <v>662.98730317174989</v>
      </c>
      <c r="K36" s="115">
        <f t="shared" si="11"/>
        <v>3.0136986301369859</v>
      </c>
      <c r="M36" s="2">
        <v>5</v>
      </c>
      <c r="N36" s="114">
        <f t="shared" si="14"/>
        <v>1419.3153089827899</v>
      </c>
      <c r="O36" s="115">
        <f t="shared" si="12"/>
        <v>1.5723244948772772</v>
      </c>
      <c r="P36" s="114">
        <f t="shared" si="15"/>
        <v>5311.3821270050512</v>
      </c>
      <c r="Q36" s="115">
        <f t="shared" si="13"/>
        <v>2.3795394951868865</v>
      </c>
      <c r="R36" s="335"/>
    </row>
    <row r="37" spans="1:18" ht="12" customHeight="1">
      <c r="A37" s="2">
        <v>6</v>
      </c>
      <c r="B37" s="114">
        <f>TotalRunBiomass!E45+TotalRunBiomass!O45+TotalRunBiomass!T45</f>
        <v>4535.3850638579843</v>
      </c>
      <c r="C37" s="115">
        <f t="shared" si="8"/>
        <v>5.5260648058645456</v>
      </c>
      <c r="D37" s="114">
        <f>TotalRunBiomass!E19+TotalRunBiomass!O19+TotalRunBiomass!T19</f>
        <v>13855.982500612636</v>
      </c>
      <c r="E37" s="115">
        <f t="shared" si="9"/>
        <v>6.886281696933243</v>
      </c>
      <c r="G37" s="2">
        <v>6</v>
      </c>
      <c r="H37" s="114">
        <f>TotalRunBiomass!J45</f>
        <v>328.33340808931865</v>
      </c>
      <c r="I37" s="115">
        <f t="shared" si="10"/>
        <v>4.0060201084592322</v>
      </c>
      <c r="J37" s="114">
        <f>TotalRunBiomass!J19</f>
        <v>1084.8883142810455</v>
      </c>
      <c r="K37" s="115">
        <f t="shared" si="11"/>
        <v>4.9315068493150687</v>
      </c>
      <c r="M37" s="2">
        <v>6</v>
      </c>
      <c r="N37" s="114">
        <f t="shared" si="14"/>
        <v>4863.7184719473025</v>
      </c>
      <c r="O37" s="115">
        <f t="shared" si="12"/>
        <v>5.3880512957410476</v>
      </c>
      <c r="P37" s="114">
        <f t="shared" si="15"/>
        <v>14940.870814893682</v>
      </c>
      <c r="Q37" s="115">
        <f t="shared" si="13"/>
        <v>6.6936234950528135</v>
      </c>
      <c r="R37" s="335"/>
    </row>
    <row r="38" spans="1:18" ht="12" customHeight="1">
      <c r="A38" s="2">
        <v>7</v>
      </c>
      <c r="B38" s="114">
        <f>TotalRunBiomass!E46+TotalRunBiomass!O46+TotalRunBiomass!T46</f>
        <v>11073.053458958395</v>
      </c>
      <c r="C38" s="115">
        <f t="shared" si="8"/>
        <v>13.491778570385726</v>
      </c>
      <c r="D38" s="114">
        <f>TotalRunBiomass!E20+TotalRunBiomass!O20+TotalRunBiomass!T20</f>
        <v>30240.639191088219</v>
      </c>
      <c r="E38" s="115">
        <f t="shared" si="9"/>
        <v>15.029288623592402</v>
      </c>
      <c r="G38" s="2">
        <v>7</v>
      </c>
      <c r="H38" s="114">
        <f>TotalRunBiomass!J46</f>
        <v>691.08136603502271</v>
      </c>
      <c r="I38" s="115">
        <f t="shared" si="10"/>
        <v>8.4319346758787557</v>
      </c>
      <c r="J38" s="114">
        <f>TotalRunBiomass!J20</f>
        <v>1968.871385176712</v>
      </c>
      <c r="K38" s="115">
        <f t="shared" si="11"/>
        <v>8.949771689497716</v>
      </c>
      <c r="M38" s="2">
        <v>7</v>
      </c>
      <c r="N38" s="114">
        <f>B38+H38</f>
        <v>11764.134824993418</v>
      </c>
      <c r="O38" s="115">
        <f t="shared" si="12"/>
        <v>13.032366542732932</v>
      </c>
      <c r="P38" s="114">
        <f t="shared" si="15"/>
        <v>32209.510576264933</v>
      </c>
      <c r="Q38" s="115">
        <f t="shared" si="13"/>
        <v>14.430105141028434</v>
      </c>
      <c r="R38" s="335"/>
    </row>
    <row r="39" spans="1:18" ht="12" customHeight="1">
      <c r="A39" s="2">
        <v>8</v>
      </c>
      <c r="B39" s="114">
        <f>TotalRunBiomass!E47+TotalRunBiomass!O47+TotalRunBiomass!T47</f>
        <v>16461.129883529666</v>
      </c>
      <c r="C39" s="115">
        <f t="shared" si="8"/>
        <v>20.056791040529564</v>
      </c>
      <c r="D39" s="114">
        <f>TotalRunBiomass!E21+TotalRunBiomass!O21+TotalRunBiomass!T21</f>
        <v>41023.230654181119</v>
      </c>
      <c r="E39" s="115">
        <f t="shared" si="9"/>
        <v>20.388126384431249</v>
      </c>
      <c r="G39" s="2">
        <v>8</v>
      </c>
      <c r="H39" s="114">
        <f>TotalRunBiomass!J47</f>
        <v>1499.4911008854533</v>
      </c>
      <c r="I39" s="115">
        <f t="shared" si="10"/>
        <v>18.295401426128031</v>
      </c>
      <c r="J39" s="114">
        <f>TotalRunBiomass!J21</f>
        <v>3977.9238190304991</v>
      </c>
      <c r="K39" s="115">
        <f t="shared" si="11"/>
        <v>18.082191780821915</v>
      </c>
      <c r="M39" s="2">
        <v>8</v>
      </c>
      <c r="N39" s="114">
        <f t="shared" si="14"/>
        <v>17960.62098441512</v>
      </c>
      <c r="O39" s="115">
        <f t="shared" si="12"/>
        <v>19.896864451664388</v>
      </c>
      <c r="P39" s="114">
        <f t="shared" si="15"/>
        <v>45001.154473211616</v>
      </c>
      <c r="Q39" s="115">
        <f t="shared" si="13"/>
        <v>20.16085866870095</v>
      </c>
      <c r="R39" s="335"/>
    </row>
    <row r="40" spans="1:18" ht="12" customHeight="1">
      <c r="A40" s="2">
        <v>9</v>
      </c>
      <c r="B40" s="114">
        <f>TotalRunBiomass!E48+TotalRunBiomass!O48+TotalRunBiomass!T48</f>
        <v>15827.62117290797</v>
      </c>
      <c r="C40" s="115">
        <f t="shared" si="8"/>
        <v>19.284902845661001</v>
      </c>
      <c r="D40" s="114">
        <f>TotalRunBiomass!E22+TotalRunBiomass!O22+TotalRunBiomass!T22</f>
        <v>36504.781538132956</v>
      </c>
      <c r="E40" s="115">
        <f t="shared" si="9"/>
        <v>18.142503351565058</v>
      </c>
      <c r="G40" s="2">
        <v>9</v>
      </c>
      <c r="H40" s="114">
        <f>TotalRunBiomass!J48</f>
        <v>1349.5862823668663</v>
      </c>
      <c r="I40" s="115">
        <f t="shared" si="10"/>
        <v>16.466401688224334</v>
      </c>
      <c r="J40" s="114">
        <f>TotalRunBiomass!J22</f>
        <v>3234.5744185045978</v>
      </c>
      <c r="K40" s="115">
        <f t="shared" si="11"/>
        <v>14.703196347031961</v>
      </c>
      <c r="M40" s="2">
        <v>9</v>
      </c>
      <c r="N40" s="114">
        <f t="shared" si="14"/>
        <v>17177.207455274835</v>
      </c>
      <c r="O40" s="115">
        <f t="shared" si="12"/>
        <v>19.028995082758385</v>
      </c>
      <c r="P40" s="114">
        <f t="shared" si="15"/>
        <v>39739.355956637555</v>
      </c>
      <c r="Q40" s="115">
        <f t="shared" si="13"/>
        <v>17.803533007223109</v>
      </c>
      <c r="R40" s="335"/>
    </row>
    <row r="41" spans="1:18" ht="12" customHeight="1">
      <c r="A41" s="2">
        <v>10</v>
      </c>
      <c r="B41" s="114">
        <f>TotalRunBiomass!E49+TotalRunBiomass!O49+TotalRunBiomass!T49</f>
        <v>15759.233761276751</v>
      </c>
      <c r="C41" s="115">
        <f t="shared" si="8"/>
        <v>19.20157733674424</v>
      </c>
      <c r="D41" s="114">
        <f>TotalRunBiomass!E23+TotalRunBiomass!O23+TotalRunBiomass!T23</f>
        <v>34405.293931922206</v>
      </c>
      <c r="E41" s="115">
        <f t="shared" si="9"/>
        <v>17.099079467697706</v>
      </c>
      <c r="G41" s="2">
        <v>10</v>
      </c>
      <c r="H41" s="114">
        <f>TotalRunBiomass!J49</f>
        <v>1599.4350284928369</v>
      </c>
      <c r="I41" s="115">
        <f t="shared" si="10"/>
        <v>19.514824652182003</v>
      </c>
      <c r="J41" s="114">
        <f>TotalRunBiomass!J23</f>
        <v>3756.9280513065833</v>
      </c>
      <c r="K41" s="115">
        <f t="shared" si="11"/>
        <v>17.077625570776256</v>
      </c>
      <c r="M41" s="2">
        <v>10</v>
      </c>
      <c r="N41" s="114">
        <f t="shared" si="14"/>
        <v>17358.668789769588</v>
      </c>
      <c r="O41" s="115">
        <f t="shared" si="12"/>
        <v>19.230018843506592</v>
      </c>
      <c r="P41" s="114">
        <f t="shared" si="15"/>
        <v>38162.221983228788</v>
      </c>
      <c r="Q41" s="115">
        <f t="shared" si="13"/>
        <v>17.09696501998561</v>
      </c>
      <c r="R41" s="335"/>
    </row>
    <row r="42" spans="1:18" ht="12" customHeight="1">
      <c r="A42" s="2">
        <v>11</v>
      </c>
      <c r="B42" s="114">
        <f>TotalRunBiomass!E50+TotalRunBiomass!O50+TotalRunBiomass!T50</f>
        <v>8613.1131309360571</v>
      </c>
      <c r="C42" s="115">
        <f t="shared" si="8"/>
        <v>10.49450502474158</v>
      </c>
      <c r="D42" s="114">
        <f>TotalRunBiomass!E24+TotalRunBiomass!O24+TotalRunBiomass!T24</f>
        <v>17793.535523486953</v>
      </c>
      <c r="E42" s="115">
        <f t="shared" si="9"/>
        <v>8.8432053081549427</v>
      </c>
      <c r="G42" s="2">
        <v>11</v>
      </c>
      <c r="H42" s="114">
        <f>TotalRunBiomass!J50</f>
        <v>1183.8029360187838</v>
      </c>
      <c r="I42" s="115">
        <f t="shared" si="10"/>
        <v>14.443666862113028</v>
      </c>
      <c r="J42" s="114">
        <f>TotalRunBiomass!J24</f>
        <v>2591.6776396713863</v>
      </c>
      <c r="K42" s="115">
        <f t="shared" si="11"/>
        <v>11.78082191780822</v>
      </c>
      <c r="M42" s="2">
        <v>11</v>
      </c>
      <c r="N42" s="114">
        <f t="shared" si="14"/>
        <v>9796.9160669548401</v>
      </c>
      <c r="O42" s="115">
        <f t="shared" si="12"/>
        <v>10.853071906460098</v>
      </c>
      <c r="P42" s="114">
        <f t="shared" si="15"/>
        <v>20385.21316315834</v>
      </c>
      <c r="Q42" s="115">
        <f t="shared" si="13"/>
        <v>9.1327301782541728</v>
      </c>
      <c r="R42" s="335"/>
    </row>
    <row r="43" spans="1:18" ht="12" customHeight="1">
      <c r="A43" s="2">
        <v>12</v>
      </c>
      <c r="B43" s="114">
        <f>TotalRunBiomass!E51+TotalRunBiomass!O51+TotalRunBiomass!T51</f>
        <v>4298.0733554167036</v>
      </c>
      <c r="C43" s="115">
        <f t="shared" si="8"/>
        <v>5.2369162856016551</v>
      </c>
      <c r="D43" s="114">
        <f>TotalRunBiomass!E25+TotalRunBiomass!O25+TotalRunBiomass!T25</f>
        <v>8229.6836737067479</v>
      </c>
      <c r="E43" s="115">
        <f t="shared" si="9"/>
        <v>4.0900686798133146</v>
      </c>
      <c r="G43" s="2">
        <v>12</v>
      </c>
      <c r="H43" s="114">
        <f>TotalRunBiomass!J51</f>
        <v>529.63859354270483</v>
      </c>
      <c r="I43" s="115">
        <f t="shared" si="10"/>
        <v>6.4621595112579895</v>
      </c>
      <c r="J43" s="114">
        <f>TotalRunBiomass!J25</f>
        <v>1125.0693629581212</v>
      </c>
      <c r="K43" s="115">
        <f t="shared" si="11"/>
        <v>5.1141552511415531</v>
      </c>
      <c r="M43" s="2">
        <v>12</v>
      </c>
      <c r="N43" s="114">
        <f t="shared" si="14"/>
        <v>4827.7119489594088</v>
      </c>
      <c r="O43" s="115">
        <f t="shared" si="12"/>
        <v>5.3481630921044632</v>
      </c>
      <c r="P43" s="114">
        <f t="shared" si="15"/>
        <v>9354.7530366648698</v>
      </c>
      <c r="Q43" s="115">
        <f t="shared" si="13"/>
        <v>4.1910003434483345</v>
      </c>
      <c r="R43" s="335"/>
    </row>
    <row r="44" spans="1:18" ht="12" customHeight="1">
      <c r="A44" s="2">
        <v>13</v>
      </c>
      <c r="B44" s="114">
        <f>TotalRunBiomass!E52+TotalRunBiomass!O52+TotalRunBiomass!T52</f>
        <v>1098.410593251818</v>
      </c>
      <c r="C44" s="115">
        <f t="shared" si="8"/>
        <v>1.3383401930142558</v>
      </c>
      <c r="D44" s="114">
        <f>TotalRunBiomass!E26+TotalRunBiomass!O26+TotalRunBiomass!T26</f>
        <v>2080.1832936278815</v>
      </c>
      <c r="E44" s="115">
        <f t="shared" si="9"/>
        <v>1.0338298378005766</v>
      </c>
      <c r="G44" s="2">
        <v>13</v>
      </c>
      <c r="H44" s="114">
        <f>TotalRunBiomass!J52</f>
        <v>106.27762211119909</v>
      </c>
      <c r="I44" s="115">
        <f t="shared" si="10"/>
        <v>1.296701099453381</v>
      </c>
      <c r="J44" s="114">
        <f>TotalRunBiomass!J26</f>
        <v>200.90524338537878</v>
      </c>
      <c r="K44" s="115">
        <f t="shared" si="11"/>
        <v>0.91324200913242026</v>
      </c>
      <c r="M44" s="2">
        <v>13</v>
      </c>
      <c r="N44" s="114">
        <f t="shared" si="14"/>
        <v>1204.6882153630172</v>
      </c>
      <c r="O44" s="115">
        <f t="shared" si="12"/>
        <v>1.334559542701468</v>
      </c>
      <c r="P44" s="114">
        <f t="shared" si="15"/>
        <v>2281.0885370132605</v>
      </c>
      <c r="Q44" s="115">
        <f t="shared" si="13"/>
        <v>1.0219449732760615</v>
      </c>
      <c r="R44" s="335"/>
    </row>
    <row r="45" spans="1:18" ht="12" customHeight="1">
      <c r="A45" s="2">
        <v>14</v>
      </c>
      <c r="B45" s="114">
        <f>TotalRunBiomass!E53+TotalRunBiomass!O53+TotalRunBiomass!T53</f>
        <v>391.53676355789008</v>
      </c>
      <c r="C45" s="115">
        <f t="shared" si="8"/>
        <v>0.47706148404935406</v>
      </c>
      <c r="D45" s="114">
        <f>TotalRunBiomass!E27+TotalRunBiomass!O27+TotalRunBiomass!T27</f>
        <v>676.47663280352197</v>
      </c>
      <c r="E45" s="115">
        <f t="shared" si="9"/>
        <v>0.3362019730229851</v>
      </c>
      <c r="G45" s="2">
        <v>14</v>
      </c>
      <c r="H45" s="114">
        <f>TotalRunBiomass!J53</f>
        <v>72.416716879270865</v>
      </c>
      <c r="I45" s="115">
        <f t="shared" si="10"/>
        <v>0.88356169935664797</v>
      </c>
      <c r="J45" s="114">
        <f>TotalRunBiomass!J27</f>
        <v>140.63367036976516</v>
      </c>
      <c r="K45" s="115">
        <f t="shared" si="11"/>
        <v>0.63926940639269414</v>
      </c>
      <c r="M45" s="2">
        <v>14</v>
      </c>
      <c r="N45" s="114">
        <f t="shared" si="14"/>
        <v>463.95348043716092</v>
      </c>
      <c r="O45" s="115">
        <f t="shared" si="12"/>
        <v>0.51396995238339904</v>
      </c>
      <c r="P45" s="114">
        <f t="shared" si="15"/>
        <v>817.11030317328709</v>
      </c>
      <c r="Q45" s="115">
        <f t="shared" si="13"/>
        <v>0.3660716159809298</v>
      </c>
      <c r="R45" s="335"/>
    </row>
    <row r="46" spans="1:18" ht="12" customHeight="1">
      <c r="A46" s="2">
        <v>15</v>
      </c>
      <c r="B46" s="114">
        <f>TotalRunBiomass!E54+TotalRunBiomass!O54+TotalRunBiomass!T54</f>
        <v>221.58697061643093</v>
      </c>
      <c r="C46" s="115">
        <f t="shared" si="8"/>
        <v>0.26998897392848642</v>
      </c>
      <c r="D46" s="114">
        <f>TotalRunBiomass!E28+TotalRunBiomass!O28+TotalRunBiomass!T28</f>
        <v>385.56917884620918</v>
      </c>
      <c r="E46" s="115">
        <f t="shared" si="9"/>
        <v>0.19162394143272299</v>
      </c>
      <c r="G46" s="2">
        <v>15</v>
      </c>
      <c r="H46" s="114">
        <f>TotalRunBiomass!J54</f>
        <v>0</v>
      </c>
      <c r="I46" s="115">
        <f t="shared" si="10"/>
        <v>0</v>
      </c>
      <c r="J46" s="114">
        <f>TotalRunBiomass!J28</f>
        <v>0</v>
      </c>
      <c r="K46" s="115">
        <f t="shared" si="11"/>
        <v>0</v>
      </c>
      <c r="M46" s="2">
        <v>15</v>
      </c>
      <c r="N46" s="114">
        <f t="shared" si="14"/>
        <v>221.58697061643093</v>
      </c>
      <c r="O46" s="115">
        <f t="shared" si="12"/>
        <v>0.24547513821686714</v>
      </c>
      <c r="P46" s="114">
        <f t="shared" si="15"/>
        <v>385.56917884620918</v>
      </c>
      <c r="Q46" s="115">
        <f t="shared" si="13"/>
        <v>0.17273791778726191</v>
      </c>
      <c r="R46" s="335"/>
    </row>
    <row r="47" spans="1:18" ht="12" customHeight="1">
      <c r="A47" s="2">
        <v>16</v>
      </c>
      <c r="B47" s="114">
        <f>TotalRunBiomass!E55+TotalRunBiomass!O55+TotalRunBiomass!T55</f>
        <v>139.95335789387818</v>
      </c>
      <c r="C47" s="115">
        <f t="shared" si="8"/>
        <v>0.17052385070520271</v>
      </c>
      <c r="D47" s="114">
        <f>TotalRunBiomass!E29+TotalRunBiomass!O29+TotalRunBiomass!T29</f>
        <v>188.06901360348556</v>
      </c>
      <c r="E47" s="115">
        <f t="shared" si="9"/>
        <v>9.3468377726423191E-2</v>
      </c>
      <c r="G47" s="2">
        <v>16</v>
      </c>
      <c r="H47" s="114">
        <f>TotalRunBiomass!J55</f>
        <v>14.992696430356697</v>
      </c>
      <c r="I47" s="115">
        <f t="shared" si="10"/>
        <v>0.18292699402582596</v>
      </c>
      <c r="J47" s="114">
        <f>TotalRunBiomass!J29</f>
        <v>20.090524338537875</v>
      </c>
      <c r="K47" s="115">
        <f t="shared" si="11"/>
        <v>9.1324200913242004E-2</v>
      </c>
      <c r="M47" s="2">
        <v>16</v>
      </c>
      <c r="N47" s="114">
        <f t="shared" si="14"/>
        <v>154.94605432423486</v>
      </c>
      <c r="O47" s="115">
        <f t="shared" si="12"/>
        <v>0.17165000268557937</v>
      </c>
      <c r="P47" s="114">
        <f t="shared" si="15"/>
        <v>208.15953794202343</v>
      </c>
      <c r="Q47" s="115">
        <f t="shared" si="13"/>
        <v>9.3257052493829526E-2</v>
      </c>
      <c r="R47" s="115"/>
    </row>
    <row r="48" spans="1:18" ht="12" customHeight="1">
      <c r="A48" s="2">
        <v>17</v>
      </c>
      <c r="B48" s="114">
        <f>TotalRunBiomass!E56+TotalRunBiomass!O56+TotalRunBiomass!T56</f>
        <v>5.7393726561593885</v>
      </c>
      <c r="C48" s="115">
        <f t="shared" si="8"/>
        <v>6.9930435445683323E-3</v>
      </c>
      <c r="D48" s="114">
        <f>TotalRunBiomass!E30+TotalRunBiomass!O30+TotalRunBiomass!T30</f>
        <v>9.1346047676379811</v>
      </c>
      <c r="E48" s="115">
        <f t="shared" si="9"/>
        <v>4.5398052153518033E-3</v>
      </c>
      <c r="G48" s="2">
        <v>17</v>
      </c>
      <c r="H48" s="114">
        <f>TotalRunBiomass!J56</f>
        <v>12.623097437671074</v>
      </c>
      <c r="I48" s="115">
        <f t="shared" si="10"/>
        <v>0.154015342089691</v>
      </c>
      <c r="J48" s="114">
        <f>TotalRunBiomass!J30</f>
        <v>20.090524338537875</v>
      </c>
      <c r="K48" s="115">
        <f t="shared" si="11"/>
        <v>9.1324200913242004E-2</v>
      </c>
      <c r="M48" s="2">
        <v>17</v>
      </c>
      <c r="N48" s="114">
        <f t="shared" si="14"/>
        <v>18.362470093830463</v>
      </c>
      <c r="O48" s="115">
        <f t="shared" si="12"/>
        <v>2.0342034875726958E-2</v>
      </c>
      <c r="P48" s="114">
        <f t="shared" si="15"/>
        <v>29.225129106175856</v>
      </c>
      <c r="Q48" s="115">
        <f t="shared" si="13"/>
        <v>1.3093079597211052E-2</v>
      </c>
      <c r="R48" s="115"/>
    </row>
    <row r="49" spans="1:20" ht="12" customHeight="1">
      <c r="A49" s="2">
        <v>18</v>
      </c>
      <c r="B49" s="114">
        <f>TotalRunBiomass!E57+TotalRunBiomass!O57+TotalRunBiomass!T57</f>
        <v>0</v>
      </c>
      <c r="C49" s="115">
        <f t="shared" si="8"/>
        <v>0</v>
      </c>
      <c r="D49" s="114">
        <f>TotalRunBiomass!E31+TotalRunBiomass!O31+TotalRunBiomass!T31</f>
        <v>0</v>
      </c>
      <c r="E49" s="115">
        <f t="shared" si="9"/>
        <v>0</v>
      </c>
      <c r="G49" s="2">
        <v>18</v>
      </c>
      <c r="H49" s="114">
        <f>TotalRunBiomass!J57</f>
        <v>0</v>
      </c>
      <c r="I49" s="115">
        <f t="shared" si="10"/>
        <v>0</v>
      </c>
      <c r="J49" s="114">
        <f>TotalRunBiomass!J31</f>
        <v>0</v>
      </c>
      <c r="K49" s="115">
        <f t="shared" si="11"/>
        <v>0</v>
      </c>
      <c r="M49" s="2">
        <v>18</v>
      </c>
      <c r="N49" s="114">
        <f t="shared" si="14"/>
        <v>0</v>
      </c>
      <c r="O49" s="115">
        <f t="shared" si="12"/>
        <v>0</v>
      </c>
      <c r="P49" s="114">
        <f t="shared" si="15"/>
        <v>0</v>
      </c>
      <c r="Q49" s="115">
        <f t="shared" si="13"/>
        <v>0</v>
      </c>
    </row>
    <row r="50" spans="1:20" ht="12" customHeight="1">
      <c r="A50" s="2">
        <v>19</v>
      </c>
      <c r="B50" s="114">
        <f>TotalRunBiomass!E58+TotalRunBiomass!O58+TotalRunBiomass!T58</f>
        <v>0</v>
      </c>
      <c r="C50" s="115">
        <f t="shared" si="8"/>
        <v>0</v>
      </c>
      <c r="D50" s="114">
        <f>TotalRunBiomass!E32+TotalRunBiomass!O32+TotalRunBiomass!T32</f>
        <v>0</v>
      </c>
      <c r="E50" s="115">
        <f t="shared" si="9"/>
        <v>0</v>
      </c>
      <c r="G50" s="2">
        <v>19</v>
      </c>
      <c r="H50" s="114">
        <f>TotalRunBiomass!J58</f>
        <v>0</v>
      </c>
      <c r="I50" s="115">
        <f t="shared" si="10"/>
        <v>0</v>
      </c>
      <c r="J50" s="114">
        <f>TotalRunBiomass!J32</f>
        <v>0</v>
      </c>
      <c r="K50" s="115">
        <f t="shared" si="11"/>
        <v>0</v>
      </c>
      <c r="M50" s="2">
        <v>19</v>
      </c>
      <c r="N50" s="114">
        <f t="shared" si="14"/>
        <v>0</v>
      </c>
      <c r="O50" s="115">
        <f t="shared" si="12"/>
        <v>0</v>
      </c>
      <c r="P50" s="114">
        <f t="shared" si="15"/>
        <v>0</v>
      </c>
      <c r="Q50" s="115">
        <f t="shared" si="13"/>
        <v>0</v>
      </c>
    </row>
    <row r="51" spans="1:20" ht="12" customHeight="1">
      <c r="A51" s="249" t="s">
        <v>7</v>
      </c>
      <c r="B51" s="252">
        <f>SUM(B32:B50)</f>
        <v>82072.599999999991</v>
      </c>
      <c r="C51" s="251">
        <f>SUM(C32:C50)</f>
        <v>100.00000000000003</v>
      </c>
      <c r="D51" s="252">
        <f>SUM(D32:D50)</f>
        <v>201211.38098058495</v>
      </c>
      <c r="E51" s="251">
        <f>SUM(E32:E50)</f>
        <v>99.999999999999986</v>
      </c>
      <c r="F51" s="253"/>
      <c r="G51" s="249" t="s">
        <v>7</v>
      </c>
      <c r="H51" s="252">
        <f>SUM(H32:H50)</f>
        <v>8196</v>
      </c>
      <c r="I51" s="251">
        <f>SUM(I32:I50)</f>
        <v>100.00000000000001</v>
      </c>
      <c r="J51" s="252">
        <f>SUM(J32:J50)</f>
        <v>21999.124150698975</v>
      </c>
      <c r="K51" s="251">
        <f>SUM(K32:K50)</f>
        <v>100.00000000000001</v>
      </c>
      <c r="L51" s="253"/>
      <c r="M51" s="249" t="s">
        <v>7</v>
      </c>
      <c r="N51" s="252">
        <f>SUM(N32:N50)</f>
        <v>90268.599999999991</v>
      </c>
      <c r="O51" s="251">
        <f>SUM(O32:O50)</f>
        <v>100.00000000000001</v>
      </c>
      <c r="P51" s="252">
        <f>SUM(P32:P50)</f>
        <v>223210.50513128386</v>
      </c>
      <c r="Q51" s="251">
        <f>SUM(Q32:Q50)</f>
        <v>100.00000000000003</v>
      </c>
    </row>
    <row r="55" spans="1:20" ht="12" customHeight="1">
      <c r="A55" s="462" t="s">
        <v>88</v>
      </c>
      <c r="B55" s="462"/>
      <c r="C55" s="462"/>
      <c r="D55" s="462"/>
      <c r="E55" s="462"/>
    </row>
    <row r="56" spans="1:20" ht="12" customHeight="1">
      <c r="A56" s="244"/>
      <c r="B56" s="244" t="s">
        <v>1</v>
      </c>
      <c r="C56" s="244"/>
      <c r="D56" s="244" t="s">
        <v>44</v>
      </c>
      <c r="E56" s="244"/>
      <c r="H56" s="334"/>
      <c r="I56" s="336"/>
      <c r="J56" s="336"/>
      <c r="K56" s="336"/>
      <c r="L56" s="336"/>
      <c r="M56" s="336"/>
      <c r="N56" s="336"/>
      <c r="O56" s="336"/>
      <c r="P56" s="336"/>
      <c r="Q56" s="336"/>
      <c r="R56" s="336"/>
      <c r="S56" s="336"/>
      <c r="T56" s="333"/>
    </row>
    <row r="57" spans="1:20" ht="12" customHeight="1">
      <c r="A57" s="186" t="s">
        <v>3</v>
      </c>
      <c r="B57" s="186" t="s">
        <v>41</v>
      </c>
      <c r="C57" s="186" t="s">
        <v>42</v>
      </c>
      <c r="D57" s="186" t="s">
        <v>43</v>
      </c>
      <c r="E57" s="186" t="s">
        <v>42</v>
      </c>
      <c r="H57" s="333"/>
      <c r="I57" s="337"/>
      <c r="J57" s="337"/>
      <c r="K57" s="337"/>
      <c r="L57" s="337"/>
      <c r="M57" s="337"/>
      <c r="N57" s="337"/>
      <c r="O57" s="337"/>
      <c r="P57" s="337"/>
      <c r="Q57" s="337"/>
      <c r="R57" s="337"/>
      <c r="S57" s="337"/>
      <c r="T57" s="337"/>
    </row>
    <row r="58" spans="1:20" ht="12" customHeight="1">
      <c r="A58" s="2">
        <v>1</v>
      </c>
      <c r="B58" s="114">
        <f>N32-N6</f>
        <v>0</v>
      </c>
      <c r="C58" s="115">
        <f t="shared" ref="C58:C76" si="16">100*(B58/$B$77)</f>
        <v>0</v>
      </c>
      <c r="D58" s="114">
        <f t="shared" ref="D58:D75" si="17">P32-P6</f>
        <v>0</v>
      </c>
      <c r="E58" s="115">
        <f t="shared" ref="E58:E76" si="18">100*(D58/$D$77)</f>
        <v>0</v>
      </c>
    </row>
    <row r="59" spans="1:20" ht="12" customHeight="1">
      <c r="A59" s="2">
        <v>2</v>
      </c>
      <c r="B59" s="114">
        <f t="shared" ref="B59:B76" si="19">N33-N7</f>
        <v>0</v>
      </c>
      <c r="C59" s="115">
        <f t="shared" si="16"/>
        <v>0</v>
      </c>
      <c r="D59" s="114">
        <f t="shared" si="17"/>
        <v>0</v>
      </c>
      <c r="E59" s="115">
        <f t="shared" si="18"/>
        <v>0</v>
      </c>
    </row>
    <row r="60" spans="1:20" ht="12" customHeight="1">
      <c r="A60" s="2">
        <v>3</v>
      </c>
      <c r="B60" s="114">
        <f t="shared" si="19"/>
        <v>79.096465313648295</v>
      </c>
      <c r="C60" s="115">
        <f t="shared" si="16"/>
        <v>0.10710102788224091</v>
      </c>
      <c r="D60" s="114">
        <f t="shared" si="17"/>
        <v>369.41332965799864</v>
      </c>
      <c r="E60" s="115">
        <f t="shared" si="18"/>
        <v>0.20082313672703656</v>
      </c>
    </row>
    <row r="61" spans="1:20" ht="12" customHeight="1">
      <c r="A61" s="2">
        <v>4</v>
      </c>
      <c r="B61" s="114">
        <f t="shared" si="19"/>
        <v>2705.5964935150928</v>
      </c>
      <c r="C61" s="115">
        <f t="shared" si="16"/>
        <v>3.6635286335614832</v>
      </c>
      <c r="D61" s="114">
        <f t="shared" si="17"/>
        <v>12916.337752118479</v>
      </c>
      <c r="E61" s="115">
        <f t="shared" si="18"/>
        <v>7.0216726202264947</v>
      </c>
    </row>
    <row r="62" spans="1:20" ht="12" customHeight="1">
      <c r="A62" s="2">
        <v>5</v>
      </c>
      <c r="B62" s="114">
        <f t="shared" si="19"/>
        <v>1094.9945229596888</v>
      </c>
      <c r="C62" s="115">
        <f t="shared" si="16"/>
        <v>1.4826836884475871</v>
      </c>
      <c r="D62" s="114">
        <f t="shared" si="17"/>
        <v>4261.1474578521347</v>
      </c>
      <c r="E62" s="115">
        <f t="shared" si="18"/>
        <v>2.3164756922402918</v>
      </c>
      <c r="F62" s="115"/>
    </row>
    <row r="63" spans="1:20" ht="12" customHeight="1">
      <c r="A63" s="2">
        <v>6</v>
      </c>
      <c r="B63" s="114">
        <f t="shared" si="19"/>
        <v>3660.1107041330424</v>
      </c>
      <c r="C63" s="115">
        <f t="shared" si="16"/>
        <v>4.9559941398266316</v>
      </c>
      <c r="D63" s="114">
        <f t="shared" si="17"/>
        <v>11537.447583874959</v>
      </c>
      <c r="E63" s="115">
        <f t="shared" si="18"/>
        <v>6.2720704089443524</v>
      </c>
    </row>
    <row r="64" spans="1:20" ht="12" customHeight="1">
      <c r="A64" s="2">
        <v>7</v>
      </c>
      <c r="B64" s="114">
        <f t="shared" si="19"/>
        <v>9127.7482120731474</v>
      </c>
      <c r="C64" s="115">
        <f t="shared" si="16"/>
        <v>12.359480438054858</v>
      </c>
      <c r="D64" s="114">
        <f t="shared" si="17"/>
        <v>25345.401778185838</v>
      </c>
      <c r="E64" s="115">
        <f t="shared" si="18"/>
        <v>13.778449985588065</v>
      </c>
    </row>
    <row r="65" spans="1:5" ht="12" customHeight="1">
      <c r="A65" s="2">
        <v>8</v>
      </c>
      <c r="B65" s="114">
        <f t="shared" si="19"/>
        <v>14497.207978572002</v>
      </c>
      <c r="C65" s="115">
        <f t="shared" si="16"/>
        <v>19.630028595724983</v>
      </c>
      <c r="D65" s="114">
        <f t="shared" si="17"/>
        <v>36510.622459944148</v>
      </c>
      <c r="E65" s="115">
        <f t="shared" si="18"/>
        <v>19.848167723267256</v>
      </c>
    </row>
    <row r="66" spans="1:5" ht="12" customHeight="1">
      <c r="A66" s="2">
        <v>9</v>
      </c>
      <c r="B66" s="114">
        <f t="shared" si="19"/>
        <v>13884.148805000123</v>
      </c>
      <c r="C66" s="115">
        <f t="shared" si="16"/>
        <v>18.799912263954393</v>
      </c>
      <c r="D66" s="114">
        <f t="shared" si="17"/>
        <v>32350.795868907539</v>
      </c>
      <c r="E66" s="115">
        <f t="shared" si="18"/>
        <v>17.586772810891173</v>
      </c>
    </row>
    <row r="67" spans="1:5" ht="12" customHeight="1">
      <c r="A67" s="2">
        <v>10</v>
      </c>
      <c r="B67" s="114">
        <f t="shared" si="19"/>
        <v>14490.78424158389</v>
      </c>
      <c r="C67" s="115">
        <f t="shared" si="16"/>
        <v>19.621330497377048</v>
      </c>
      <c r="D67" s="114">
        <f t="shared" si="17"/>
        <v>31970.186485220802</v>
      </c>
      <c r="E67" s="115">
        <f t="shared" si="18"/>
        <v>17.379863194580146</v>
      </c>
    </row>
    <row r="68" spans="1:5" ht="12" customHeight="1">
      <c r="A68" s="2">
        <v>11</v>
      </c>
      <c r="B68" s="114">
        <f t="shared" si="19"/>
        <v>8264.9569575421665</v>
      </c>
      <c r="C68" s="115">
        <f t="shared" si="16"/>
        <v>11.191212932779482</v>
      </c>
      <c r="D68" s="114">
        <f t="shared" si="17"/>
        <v>17242.560515258585</v>
      </c>
      <c r="E68" s="115">
        <f t="shared" si="18"/>
        <v>9.3735250189421571</v>
      </c>
    </row>
    <row r="69" spans="1:5" ht="12" customHeight="1">
      <c r="A69" s="2">
        <v>12</v>
      </c>
      <c r="B69" s="114">
        <f t="shared" si="19"/>
        <v>4245.0942606907784</v>
      </c>
      <c r="C69" s="115">
        <f t="shared" si="16"/>
        <v>5.7480945194466502</v>
      </c>
      <c r="D69" s="114">
        <f t="shared" si="17"/>
        <v>8230.1236872468271</v>
      </c>
      <c r="E69" s="115">
        <f t="shared" si="18"/>
        <v>4.4741191555121924</v>
      </c>
    </row>
    <row r="70" spans="1:5" ht="12" customHeight="1">
      <c r="A70" s="2">
        <v>13</v>
      </c>
      <c r="B70" s="114">
        <f t="shared" si="19"/>
        <v>1044.0098127927395</v>
      </c>
      <c r="C70" s="115">
        <f t="shared" si="16"/>
        <v>1.4136475457640256</v>
      </c>
      <c r="D70" s="114">
        <f t="shared" si="17"/>
        <v>1961.912433939465</v>
      </c>
      <c r="E70" s="115">
        <f t="shared" si="18"/>
        <v>1.0665489773535228</v>
      </c>
    </row>
    <row r="71" spans="1:5" ht="12" customHeight="1">
      <c r="A71" s="2">
        <v>14</v>
      </c>
      <c r="B71" s="114">
        <f t="shared" si="19"/>
        <v>391.78729507730731</v>
      </c>
      <c r="C71" s="115">
        <f t="shared" si="16"/>
        <v>0.53050186057735238</v>
      </c>
      <c r="D71" s="114">
        <f t="shared" si="17"/>
        <v>678.74897052572067</v>
      </c>
      <c r="E71" s="115">
        <f t="shared" si="18"/>
        <v>0.36898640727830789</v>
      </c>
    </row>
    <row r="72" spans="1:5" ht="12" customHeight="1">
      <c r="A72" s="2">
        <v>15</v>
      </c>
      <c r="B72" s="114">
        <f t="shared" si="19"/>
        <v>199.1576941771124</v>
      </c>
      <c r="C72" s="115">
        <f t="shared" si="16"/>
        <v>0.26967063158187898</v>
      </c>
      <c r="D72" s="114">
        <f t="shared" si="17"/>
        <v>345.48139470525882</v>
      </c>
      <c r="E72" s="115">
        <f t="shared" si="18"/>
        <v>0.18781308576432204</v>
      </c>
    </row>
    <row r="73" spans="1:5" ht="12" customHeight="1">
      <c r="A73" s="2">
        <v>16</v>
      </c>
      <c r="B73" s="114">
        <f t="shared" si="19"/>
        <v>149.88551633225254</v>
      </c>
      <c r="C73" s="115">
        <f t="shared" si="16"/>
        <v>0.20295335322746319</v>
      </c>
      <c r="D73" s="114">
        <f t="shared" si="17"/>
        <v>201.36171590162604</v>
      </c>
      <c r="E73" s="115">
        <f t="shared" si="18"/>
        <v>0.1094657072649229</v>
      </c>
    </row>
    <row r="74" spans="1:5" ht="12" customHeight="1">
      <c r="A74" s="2">
        <v>17</v>
      </c>
      <c r="B74" s="114">
        <f t="shared" si="19"/>
        <v>17.621040237010693</v>
      </c>
      <c r="C74" s="115">
        <f t="shared" si="16"/>
        <v>2.3859871793948856E-2</v>
      </c>
      <c r="D74" s="114">
        <f t="shared" si="17"/>
        <v>28.045092696149972</v>
      </c>
      <c r="E74" s="115">
        <f t="shared" si="18"/>
        <v>1.5246075419789314E-2</v>
      </c>
    </row>
    <row r="75" spans="1:5" ht="12" customHeight="1">
      <c r="A75" s="2">
        <v>18</v>
      </c>
      <c r="B75" s="114">
        <f t="shared" si="19"/>
        <v>0</v>
      </c>
      <c r="C75" s="115">
        <f t="shared" si="16"/>
        <v>0</v>
      </c>
      <c r="D75" s="114">
        <f t="shared" si="17"/>
        <v>0</v>
      </c>
      <c r="E75" s="115">
        <f t="shared" si="18"/>
        <v>0</v>
      </c>
    </row>
    <row r="76" spans="1:5" ht="12" customHeight="1">
      <c r="A76" s="2">
        <v>19</v>
      </c>
      <c r="B76" s="114">
        <f t="shared" si="19"/>
        <v>0</v>
      </c>
      <c r="C76" s="115">
        <f t="shared" si="16"/>
        <v>0</v>
      </c>
      <c r="D76" s="114">
        <f>P50-P24</f>
        <v>0</v>
      </c>
      <c r="E76" s="115">
        <f t="shared" si="18"/>
        <v>0</v>
      </c>
    </row>
    <row r="77" spans="1:5" ht="12" customHeight="1">
      <c r="A77" s="249" t="s">
        <v>7</v>
      </c>
      <c r="B77" s="252">
        <f>SUM(B58:B76)</f>
        <v>73852.199999999983</v>
      </c>
      <c r="C77" s="254">
        <f>SUM(C58:C76)</f>
        <v>100</v>
      </c>
      <c r="D77" s="252">
        <f>SUM(D58:D76)</f>
        <v>183949.58652603548</v>
      </c>
      <c r="E77" s="254">
        <f>SUM(E58:E76)</f>
        <v>100.00000000000003</v>
      </c>
    </row>
    <row r="78" spans="1:5" ht="12" customHeight="1">
      <c r="A78" s="2" t="s">
        <v>84</v>
      </c>
    </row>
    <row r="79" spans="1:5" ht="12" customHeight="1">
      <c r="A79" s="2" t="s">
        <v>85</v>
      </c>
    </row>
    <row r="80" spans="1:5" ht="12" customHeight="1">
      <c r="A80" s="2" t="s">
        <v>89</v>
      </c>
    </row>
  </sheetData>
  <mergeCells count="7">
    <mergeCell ref="A55:E55"/>
    <mergeCell ref="A3:E3"/>
    <mergeCell ref="G3:K3"/>
    <mergeCell ref="M3:Q3"/>
    <mergeCell ref="A29:E29"/>
    <mergeCell ref="G29:K29"/>
    <mergeCell ref="M29:Q29"/>
  </mergeCells>
  <phoneticPr fontId="20" type="noConversion"/>
  <pageMargins left="0.75" right="0.75" top="1" bottom="1" header="0.5" footer="0.5"/>
  <pageSetup orientation="portrait" r:id="rId1"/>
  <headerFooter alignWithMargins="0"/>
  <ignoredErrors>
    <ignoredError sqref="C58:C76" 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5"/>
  <sheetViews>
    <sheetView workbookViewId="0">
      <selection activeCell="G44" sqref="G44"/>
    </sheetView>
  </sheetViews>
  <sheetFormatPr defaultColWidth="8.88671875" defaultRowHeight="12"/>
  <cols>
    <col min="1" max="1" width="3.6640625" style="2" customWidth="1"/>
    <col min="2" max="3" width="6.77734375" style="2" customWidth="1"/>
    <col min="4" max="4" width="6" style="2" customWidth="1"/>
    <col min="5" max="16384" width="8.88671875" style="2"/>
  </cols>
  <sheetData>
    <row r="1" spans="1:4">
      <c r="A1" s="2" t="s">
        <v>3</v>
      </c>
      <c r="B1" s="2" t="s">
        <v>94</v>
      </c>
      <c r="C1" s="2" t="s">
        <v>95</v>
      </c>
      <c r="D1" s="2" t="s">
        <v>2</v>
      </c>
    </row>
    <row r="2" spans="1:4">
      <c r="A2" s="2">
        <f>Table7!M6</f>
        <v>1</v>
      </c>
      <c r="B2" s="2" t="s">
        <v>44</v>
      </c>
      <c r="C2" s="2" t="s">
        <v>21</v>
      </c>
      <c r="D2" s="346">
        <f>Table7!Q6</f>
        <v>0</v>
      </c>
    </row>
    <row r="3" spans="1:4">
      <c r="A3" s="2">
        <f>Table7!M7</f>
        <v>2</v>
      </c>
      <c r="B3" s="2" t="s">
        <v>44</v>
      </c>
      <c r="C3" s="2" t="s">
        <v>21</v>
      </c>
      <c r="D3" s="346">
        <f>Table7!Q7</f>
        <v>0</v>
      </c>
    </row>
    <row r="4" spans="1:4">
      <c r="A4" s="2">
        <f>Table7!M8</f>
        <v>3</v>
      </c>
      <c r="B4" s="2" t="s">
        <v>44</v>
      </c>
      <c r="C4" s="2" t="s">
        <v>21</v>
      </c>
      <c r="D4" s="346">
        <f>Table7!Q8</f>
        <v>8.2438703948280137E-2</v>
      </c>
    </row>
    <row r="5" spans="1:4">
      <c r="A5" s="2">
        <f>Table7!M9</f>
        <v>4</v>
      </c>
      <c r="B5" s="2" t="s">
        <v>44</v>
      </c>
      <c r="C5" s="2" t="s">
        <v>21</v>
      </c>
      <c r="D5" s="346">
        <f>Table7!Q9</f>
        <v>2.7171372392765525</v>
      </c>
    </row>
    <row r="6" spans="1:4">
      <c r="A6" s="2">
        <f>Table7!M10</f>
        <v>5</v>
      </c>
      <c r="B6" s="2" t="s">
        <v>44</v>
      </c>
      <c r="C6" s="2" t="s">
        <v>21</v>
      </c>
      <c r="D6" s="346">
        <f>Table7!Q10</f>
        <v>2.6750129810068231</v>
      </c>
    </row>
    <row r="7" spans="1:4">
      <c r="A7" s="2">
        <f>Table7!M11</f>
        <v>6</v>
      </c>
      <c r="B7" s="2" t="s">
        <v>44</v>
      </c>
      <c r="C7" s="2" t="s">
        <v>21</v>
      </c>
      <c r="D7" s="346">
        <f>Table7!Q11</f>
        <v>8.6687305135131432</v>
      </c>
    </row>
    <row r="8" spans="1:4">
      <c r="A8" s="2">
        <f>Table7!M12</f>
        <v>7</v>
      </c>
      <c r="B8" s="2" t="s">
        <v>44</v>
      </c>
      <c r="C8" s="2" t="s">
        <v>21</v>
      </c>
      <c r="D8" s="346">
        <f>Table7!Q12</f>
        <v>17.483311756137844</v>
      </c>
    </row>
    <row r="9" spans="1:4">
      <c r="A9" s="2">
        <f>Table7!M13</f>
        <v>8</v>
      </c>
      <c r="B9" s="2" t="s">
        <v>44</v>
      </c>
      <c r="C9" s="2" t="s">
        <v>21</v>
      </c>
      <c r="D9" s="346">
        <f>Table7!Q13</f>
        <v>21.625912777630372</v>
      </c>
    </row>
    <row r="10" spans="1:4">
      <c r="A10" s="2">
        <f>Table7!M14</f>
        <v>9</v>
      </c>
      <c r="B10" s="2" t="s">
        <v>44</v>
      </c>
      <c r="C10" s="2" t="s">
        <v>21</v>
      </c>
      <c r="D10" s="346">
        <f>Table7!Q14</f>
        <v>18.819121788817039</v>
      </c>
    </row>
    <row r="11" spans="1:4">
      <c r="A11" s="2">
        <f>Table7!M15</f>
        <v>10</v>
      </c>
      <c r="B11" s="2" t="s">
        <v>44</v>
      </c>
      <c r="C11" s="2" t="s">
        <v>21</v>
      </c>
      <c r="D11" s="346">
        <f>Table7!Q15</f>
        <v>15.771499287284227</v>
      </c>
    </row>
    <row r="12" spans="1:4">
      <c r="A12" s="2">
        <f>Table7!M16</f>
        <v>11</v>
      </c>
      <c r="B12" s="2" t="s">
        <v>44</v>
      </c>
      <c r="C12" s="2" t="s">
        <v>21</v>
      </c>
      <c r="D12" s="346">
        <f>Table7!Q16</f>
        <v>8.0045316297811997</v>
      </c>
    </row>
    <row r="13" spans="1:4">
      <c r="A13" s="2">
        <f>Table7!M17</f>
        <v>12</v>
      </c>
      <c r="B13" s="2" t="s">
        <v>44</v>
      </c>
      <c r="C13" s="2" t="s">
        <v>21</v>
      </c>
      <c r="D13" s="346">
        <f>Table7!Q17</f>
        <v>2.8645008557382665</v>
      </c>
    </row>
    <row r="14" spans="1:4">
      <c r="A14" s="2">
        <f>Table7!M18</f>
        <v>13</v>
      </c>
      <c r="B14" s="2" t="s">
        <v>44</v>
      </c>
      <c r="C14" s="2" t="s">
        <v>21</v>
      </c>
      <c r="D14" s="346">
        <f>Table7!Q18</f>
        <v>0.81296137332642138</v>
      </c>
    </row>
    <row r="15" spans="1:4">
      <c r="A15" s="2">
        <f>Table7!M19</f>
        <v>14</v>
      </c>
      <c r="B15" s="2" t="s">
        <v>44</v>
      </c>
      <c r="C15" s="2" t="s">
        <v>21</v>
      </c>
      <c r="D15" s="346">
        <f>Table7!Q19</f>
        <v>0.35241491427831856</v>
      </c>
    </row>
    <row r="16" spans="1:4">
      <c r="A16" s="2">
        <f>Table7!M20</f>
        <v>15</v>
      </c>
      <c r="B16" s="2" t="s">
        <v>44</v>
      </c>
      <c r="C16" s="2" t="s">
        <v>21</v>
      </c>
      <c r="D16" s="346">
        <f>Table7!Q20</f>
        <v>0.10210607791431427</v>
      </c>
    </row>
    <row r="17" spans="1:4">
      <c r="A17" s="2">
        <f>Table7!M21</f>
        <v>16</v>
      </c>
      <c r="B17" s="2" t="s">
        <v>44</v>
      </c>
      <c r="C17" s="2" t="s">
        <v>21</v>
      </c>
      <c r="D17" s="346">
        <f>Table7!Q21</f>
        <v>1.7314475264184618E-2</v>
      </c>
    </row>
    <row r="18" spans="1:4">
      <c r="A18" s="2">
        <f>Table7!M22</f>
        <v>17</v>
      </c>
      <c r="B18" s="2" t="s">
        <v>44</v>
      </c>
      <c r="C18" s="2" t="s">
        <v>21</v>
      </c>
      <c r="D18" s="346">
        <f>Table7!Q22</f>
        <v>3.0056260830028996E-3</v>
      </c>
    </row>
    <row r="19" spans="1:4">
      <c r="A19" s="2">
        <f>Table7!M23</f>
        <v>18</v>
      </c>
      <c r="B19" s="2" t="s">
        <v>44</v>
      </c>
      <c r="C19" s="2" t="s">
        <v>21</v>
      </c>
      <c r="D19" s="346">
        <f>Table7!Q23</f>
        <v>0</v>
      </c>
    </row>
    <row r="20" spans="1:4">
      <c r="A20" s="2">
        <f>Table7!M24</f>
        <v>19</v>
      </c>
      <c r="B20" s="2" t="s">
        <v>44</v>
      </c>
      <c r="C20" s="2" t="s">
        <v>21</v>
      </c>
      <c r="D20" s="346">
        <f>Table7!Q24</f>
        <v>0</v>
      </c>
    </row>
    <row r="21" spans="1:4">
      <c r="A21" s="2">
        <f>Table7!A58</f>
        <v>1</v>
      </c>
      <c r="B21" s="2" t="s">
        <v>44</v>
      </c>
      <c r="C21" s="2" t="s">
        <v>96</v>
      </c>
      <c r="D21" s="2">
        <f>Table7!E58</f>
        <v>0</v>
      </c>
    </row>
    <row r="22" spans="1:4">
      <c r="A22" s="2">
        <f>Table7!A59</f>
        <v>2</v>
      </c>
      <c r="B22" s="2" t="s">
        <v>44</v>
      </c>
      <c r="C22" s="2" t="s">
        <v>96</v>
      </c>
      <c r="D22" s="2">
        <f>Table7!E59</f>
        <v>0</v>
      </c>
    </row>
    <row r="23" spans="1:4">
      <c r="A23" s="2">
        <f>Table7!A60</f>
        <v>3</v>
      </c>
      <c r="B23" s="2" t="s">
        <v>44</v>
      </c>
      <c r="C23" s="2" t="s">
        <v>96</v>
      </c>
      <c r="D23" s="2">
        <f>Table7!E60</f>
        <v>0.20082313672703656</v>
      </c>
    </row>
    <row r="24" spans="1:4">
      <c r="A24" s="2">
        <f>Table7!A61</f>
        <v>4</v>
      </c>
      <c r="B24" s="2" t="s">
        <v>44</v>
      </c>
      <c r="C24" s="2" t="s">
        <v>96</v>
      </c>
      <c r="D24" s="2">
        <f>Table7!E61</f>
        <v>7.0216726202264947</v>
      </c>
    </row>
    <row r="25" spans="1:4">
      <c r="A25" s="2">
        <f>Table7!A62</f>
        <v>5</v>
      </c>
      <c r="B25" s="2" t="s">
        <v>44</v>
      </c>
      <c r="C25" s="2" t="s">
        <v>96</v>
      </c>
      <c r="D25" s="2">
        <f>Table7!E62</f>
        <v>2.3164756922402918</v>
      </c>
    </row>
    <row r="26" spans="1:4">
      <c r="A26" s="2">
        <f>Table7!A63</f>
        <v>6</v>
      </c>
      <c r="B26" s="2" t="s">
        <v>44</v>
      </c>
      <c r="C26" s="2" t="s">
        <v>96</v>
      </c>
      <c r="D26" s="2">
        <f>Table7!E63</f>
        <v>6.2720704089443524</v>
      </c>
    </row>
    <row r="27" spans="1:4">
      <c r="A27" s="2">
        <f>Table7!A64</f>
        <v>7</v>
      </c>
      <c r="B27" s="2" t="s">
        <v>44</v>
      </c>
      <c r="C27" s="2" t="s">
        <v>96</v>
      </c>
      <c r="D27" s="2">
        <f>Table7!E64</f>
        <v>13.778449985588065</v>
      </c>
    </row>
    <row r="28" spans="1:4">
      <c r="A28" s="2">
        <f>Table7!A65</f>
        <v>8</v>
      </c>
      <c r="B28" s="2" t="s">
        <v>44</v>
      </c>
      <c r="C28" s="2" t="s">
        <v>96</v>
      </c>
      <c r="D28" s="2">
        <f>Table7!E65</f>
        <v>19.848167723267256</v>
      </c>
    </row>
    <row r="29" spans="1:4">
      <c r="A29" s="2">
        <f>Table7!A66</f>
        <v>9</v>
      </c>
      <c r="B29" s="2" t="s">
        <v>44</v>
      </c>
      <c r="C29" s="2" t="s">
        <v>96</v>
      </c>
      <c r="D29" s="2">
        <f>Table7!E66</f>
        <v>17.586772810891173</v>
      </c>
    </row>
    <row r="30" spans="1:4">
      <c r="A30" s="2">
        <f>Table7!A67</f>
        <v>10</v>
      </c>
      <c r="B30" s="2" t="s">
        <v>44</v>
      </c>
      <c r="C30" s="2" t="s">
        <v>96</v>
      </c>
      <c r="D30" s="2">
        <f>Table7!E67</f>
        <v>17.379863194580146</v>
      </c>
    </row>
    <row r="31" spans="1:4">
      <c r="A31" s="2">
        <f>Table7!A68</f>
        <v>11</v>
      </c>
      <c r="B31" s="2" t="s">
        <v>44</v>
      </c>
      <c r="C31" s="2" t="s">
        <v>96</v>
      </c>
      <c r="D31" s="2">
        <f>Table7!E68</f>
        <v>9.3735250189421571</v>
      </c>
    </row>
    <row r="32" spans="1:4">
      <c r="A32" s="2">
        <f>Table7!A69</f>
        <v>12</v>
      </c>
      <c r="B32" s="2" t="s">
        <v>44</v>
      </c>
      <c r="C32" s="2" t="s">
        <v>96</v>
      </c>
      <c r="D32" s="2">
        <f>Table7!E69</f>
        <v>4.4741191555121924</v>
      </c>
    </row>
    <row r="33" spans="1:4">
      <c r="A33" s="2">
        <f>Table7!A70</f>
        <v>13</v>
      </c>
      <c r="B33" s="2" t="s">
        <v>44</v>
      </c>
      <c r="C33" s="2" t="s">
        <v>96</v>
      </c>
      <c r="D33" s="2">
        <f>Table7!E70</f>
        <v>1.0665489773535228</v>
      </c>
    </row>
    <row r="34" spans="1:4">
      <c r="A34" s="2">
        <f>Table7!A71</f>
        <v>14</v>
      </c>
      <c r="B34" s="2" t="s">
        <v>44</v>
      </c>
      <c r="C34" s="2" t="s">
        <v>96</v>
      </c>
      <c r="D34" s="2">
        <f>Table7!E71</f>
        <v>0.36898640727830789</v>
      </c>
    </row>
    <row r="35" spans="1:4">
      <c r="A35" s="2">
        <f>Table7!A72</f>
        <v>15</v>
      </c>
      <c r="B35" s="2" t="s">
        <v>44</v>
      </c>
      <c r="C35" s="2" t="s">
        <v>96</v>
      </c>
      <c r="D35" s="2">
        <f>Table7!E72</f>
        <v>0.18781308576432204</v>
      </c>
    </row>
    <row r="36" spans="1:4">
      <c r="A36" s="2">
        <f>Table7!A73</f>
        <v>16</v>
      </c>
      <c r="B36" s="2" t="s">
        <v>44</v>
      </c>
      <c r="C36" s="2" t="s">
        <v>96</v>
      </c>
      <c r="D36" s="2">
        <f>Table7!E73</f>
        <v>0.1094657072649229</v>
      </c>
    </row>
    <row r="37" spans="1:4">
      <c r="A37" s="2">
        <f>Table7!A74</f>
        <v>17</v>
      </c>
      <c r="B37" s="2" t="s">
        <v>44</v>
      </c>
      <c r="C37" s="2" t="s">
        <v>96</v>
      </c>
      <c r="D37" s="2">
        <f>Table7!E74</f>
        <v>1.5246075419789314E-2</v>
      </c>
    </row>
    <row r="38" spans="1:4">
      <c r="A38" s="2">
        <f>Table7!A75</f>
        <v>18</v>
      </c>
      <c r="B38" s="2" t="s">
        <v>44</v>
      </c>
      <c r="C38" s="2" t="s">
        <v>96</v>
      </c>
      <c r="D38" s="2">
        <f>Table7!E75</f>
        <v>0</v>
      </c>
    </row>
    <row r="39" spans="1:4">
      <c r="A39" s="2">
        <f>Table7!A76</f>
        <v>19</v>
      </c>
      <c r="B39" s="2" t="s">
        <v>44</v>
      </c>
      <c r="C39" s="2" t="s">
        <v>96</v>
      </c>
      <c r="D39" s="2">
        <f>Table7!E76</f>
        <v>0</v>
      </c>
    </row>
    <row r="40" spans="1:4">
      <c r="A40" s="2">
        <f>Table7!M32</f>
        <v>1</v>
      </c>
      <c r="B40" s="2" t="s">
        <v>44</v>
      </c>
      <c r="C40" s="2" t="s">
        <v>97</v>
      </c>
      <c r="D40" s="2">
        <f>Table7!Q32</f>
        <v>0</v>
      </c>
    </row>
    <row r="41" spans="1:4">
      <c r="A41" s="2">
        <f>Table7!M33</f>
        <v>2</v>
      </c>
      <c r="B41" s="2" t="s">
        <v>44</v>
      </c>
      <c r="C41" s="2" t="s">
        <v>97</v>
      </c>
      <c r="D41" s="2">
        <f>Table7!Q33</f>
        <v>0</v>
      </c>
    </row>
    <row r="42" spans="1:4">
      <c r="A42" s="2">
        <f>Table7!M34</f>
        <v>3</v>
      </c>
      <c r="B42" s="2" t="s">
        <v>44</v>
      </c>
      <c r="C42" s="2" t="s">
        <v>97</v>
      </c>
      <c r="D42" s="2">
        <f>Table7!Q34</f>
        <v>0.18000027457401399</v>
      </c>
    </row>
    <row r="43" spans="1:4">
      <c r="A43" s="2">
        <f>Table7!M35</f>
        <v>4</v>
      </c>
      <c r="B43" s="2" t="s">
        <v>44</v>
      </c>
      <c r="C43" s="2" t="s">
        <v>97</v>
      </c>
      <c r="D43" s="2">
        <f>Table7!Q35</f>
        <v>6.2645397374103924</v>
      </c>
    </row>
    <row r="44" spans="1:4">
      <c r="A44" s="2">
        <f>Table7!M36</f>
        <v>5</v>
      </c>
      <c r="B44" s="2" t="s">
        <v>44</v>
      </c>
      <c r="C44" s="2" t="s">
        <v>97</v>
      </c>
      <c r="D44" s="2">
        <f>Table7!Q36</f>
        <v>2.3795394951868865</v>
      </c>
    </row>
    <row r="45" spans="1:4">
      <c r="A45" s="2">
        <f>Table7!M37</f>
        <v>6</v>
      </c>
      <c r="B45" s="2" t="s">
        <v>44</v>
      </c>
      <c r="C45" s="2" t="s">
        <v>97</v>
      </c>
      <c r="D45" s="2">
        <f>Table7!Q37</f>
        <v>6.6936234950528135</v>
      </c>
    </row>
    <row r="46" spans="1:4">
      <c r="A46" s="2">
        <f>Table7!M38</f>
        <v>7</v>
      </c>
      <c r="B46" s="2" t="s">
        <v>44</v>
      </c>
      <c r="C46" s="2" t="s">
        <v>97</v>
      </c>
      <c r="D46" s="2">
        <f>Table7!Q38</f>
        <v>14.430105141028434</v>
      </c>
    </row>
    <row r="47" spans="1:4">
      <c r="A47" s="2">
        <f>Table7!M39</f>
        <v>8</v>
      </c>
      <c r="B47" s="2" t="s">
        <v>44</v>
      </c>
      <c r="C47" s="2" t="s">
        <v>97</v>
      </c>
      <c r="D47" s="2">
        <f>Table7!Q39</f>
        <v>20.16085866870095</v>
      </c>
    </row>
    <row r="48" spans="1:4">
      <c r="A48" s="2">
        <f>Table7!M40</f>
        <v>9</v>
      </c>
      <c r="B48" s="2" t="s">
        <v>44</v>
      </c>
      <c r="C48" s="2" t="s">
        <v>97</v>
      </c>
      <c r="D48" s="2">
        <f>Table7!Q40</f>
        <v>17.803533007223109</v>
      </c>
    </row>
    <row r="49" spans="1:4">
      <c r="A49" s="2">
        <f>Table7!M41</f>
        <v>10</v>
      </c>
      <c r="B49" s="2" t="s">
        <v>44</v>
      </c>
      <c r="C49" s="2" t="s">
        <v>97</v>
      </c>
      <c r="D49" s="2">
        <f>Table7!Q41</f>
        <v>17.09696501998561</v>
      </c>
    </row>
    <row r="50" spans="1:4">
      <c r="A50" s="2">
        <f>Table7!M42</f>
        <v>11</v>
      </c>
      <c r="B50" s="2" t="s">
        <v>44</v>
      </c>
      <c r="C50" s="2" t="s">
        <v>97</v>
      </c>
      <c r="D50" s="2">
        <f>Table7!Q42</f>
        <v>9.1327301782541728</v>
      </c>
    </row>
    <row r="51" spans="1:4">
      <c r="A51" s="2">
        <f>Table7!M43</f>
        <v>12</v>
      </c>
      <c r="B51" s="2" t="s">
        <v>44</v>
      </c>
      <c r="C51" s="2" t="s">
        <v>97</v>
      </c>
      <c r="D51" s="2">
        <f>Table7!Q43</f>
        <v>4.1910003434483345</v>
      </c>
    </row>
    <row r="52" spans="1:4">
      <c r="A52" s="2">
        <f>Table7!M44</f>
        <v>13</v>
      </c>
      <c r="B52" s="2" t="s">
        <v>44</v>
      </c>
      <c r="C52" s="2" t="s">
        <v>97</v>
      </c>
      <c r="D52" s="2">
        <f>Table7!Q44</f>
        <v>1.0219449732760615</v>
      </c>
    </row>
    <row r="53" spans="1:4">
      <c r="A53" s="2">
        <f>Table7!M45</f>
        <v>14</v>
      </c>
      <c r="B53" s="2" t="s">
        <v>44</v>
      </c>
      <c r="C53" s="2" t="s">
        <v>97</v>
      </c>
      <c r="D53" s="2">
        <f>Table7!Q45</f>
        <v>0.3660716159809298</v>
      </c>
    </row>
    <row r="54" spans="1:4">
      <c r="A54" s="2">
        <f>Table7!M46</f>
        <v>15</v>
      </c>
      <c r="B54" s="2" t="s">
        <v>44</v>
      </c>
      <c r="C54" s="2" t="s">
        <v>97</v>
      </c>
      <c r="D54" s="2">
        <f>Table7!Q46</f>
        <v>0.17273791778726191</v>
      </c>
    </row>
    <row r="55" spans="1:4">
      <c r="A55" s="2">
        <f>Table7!M47</f>
        <v>16</v>
      </c>
      <c r="B55" s="2" t="s">
        <v>44</v>
      </c>
      <c r="C55" s="2" t="s">
        <v>97</v>
      </c>
      <c r="D55" s="2">
        <f>Table7!Q47</f>
        <v>9.3257052493829526E-2</v>
      </c>
    </row>
    <row r="56" spans="1:4">
      <c r="A56" s="2">
        <f>Table7!M48</f>
        <v>17</v>
      </c>
      <c r="B56" s="2" t="s">
        <v>44</v>
      </c>
      <c r="C56" s="2" t="s">
        <v>97</v>
      </c>
      <c r="D56" s="2">
        <f>Table7!Q48</f>
        <v>1.3093079597211052E-2</v>
      </c>
    </row>
    <row r="57" spans="1:4">
      <c r="A57" s="2">
        <f>Table7!M49</f>
        <v>18</v>
      </c>
      <c r="B57" s="2" t="s">
        <v>44</v>
      </c>
      <c r="C57" s="2" t="s">
        <v>97</v>
      </c>
      <c r="D57" s="2">
        <f>Table7!Q49</f>
        <v>0</v>
      </c>
    </row>
    <row r="58" spans="1:4">
      <c r="A58" s="2">
        <f>Table7!M50</f>
        <v>19</v>
      </c>
      <c r="B58" s="2" t="s">
        <v>44</v>
      </c>
      <c r="C58" s="2" t="s">
        <v>97</v>
      </c>
      <c r="D58" s="2">
        <f>Table7!Q50</f>
        <v>0</v>
      </c>
    </row>
    <row r="59" spans="1:4">
      <c r="A59" s="2">
        <f>Table7!M6</f>
        <v>1</v>
      </c>
      <c r="B59" s="2" t="s">
        <v>1</v>
      </c>
      <c r="C59" s="2" t="s">
        <v>21</v>
      </c>
      <c r="D59" s="333">
        <f>Table7!O6</f>
        <v>0</v>
      </c>
    </row>
    <row r="60" spans="1:4">
      <c r="A60" s="2">
        <f>Table7!M7</f>
        <v>2</v>
      </c>
      <c r="B60" s="2" t="s">
        <v>1</v>
      </c>
      <c r="C60" s="2" t="s">
        <v>21</v>
      </c>
      <c r="D60" s="333">
        <f>Table7!O7</f>
        <v>0</v>
      </c>
    </row>
    <row r="61" spans="1:4">
      <c r="A61" s="2">
        <f>Table7!M8</f>
        <v>3</v>
      </c>
      <c r="B61" s="2" t="s">
        <v>1</v>
      </c>
      <c r="C61" s="2" t="s">
        <v>21</v>
      </c>
      <c r="D61" s="333">
        <f>Table7!O8</f>
        <v>4.8081928714809E-2</v>
      </c>
    </row>
    <row r="62" spans="1:4">
      <c r="A62" s="2">
        <f>Table7!M9</f>
        <v>4</v>
      </c>
      <c r="B62" s="2" t="s">
        <v>1</v>
      </c>
      <c r="C62" s="2" t="s">
        <v>21</v>
      </c>
      <c r="D62" s="333">
        <f>Table7!O9</f>
        <v>1.4874313326535802</v>
      </c>
    </row>
    <row r="63" spans="1:4">
      <c r="A63" s="2">
        <f>Table7!M10</f>
        <v>5</v>
      </c>
      <c r="B63" s="2" t="s">
        <v>1</v>
      </c>
      <c r="C63" s="2" t="s">
        <v>21</v>
      </c>
      <c r="D63" s="333">
        <f>Table7!O10</f>
        <v>1.9755901782552883</v>
      </c>
    </row>
    <row r="64" spans="1:4">
      <c r="A64" s="2">
        <f>Table7!M11</f>
        <v>6</v>
      </c>
      <c r="B64" s="2" t="s">
        <v>1</v>
      </c>
      <c r="C64" s="2" t="s">
        <v>21</v>
      </c>
      <c r="D64" s="333">
        <f>Table7!O11</f>
        <v>7.3317400149500527</v>
      </c>
    </row>
    <row r="65" spans="1:4">
      <c r="A65" s="2">
        <f>Table7!M12</f>
        <v>7</v>
      </c>
      <c r="B65" s="2" t="s">
        <v>1</v>
      </c>
      <c r="C65" s="2" t="s">
        <v>21</v>
      </c>
      <c r="D65" s="333">
        <f>Table7!O12</f>
        <v>16.059468658903729</v>
      </c>
    </row>
    <row r="66" spans="1:4">
      <c r="A66" s="2">
        <f>Table7!M13</f>
        <v>8</v>
      </c>
      <c r="B66" s="2" t="s">
        <v>1</v>
      </c>
      <c r="C66" s="2" t="s">
        <v>21</v>
      </c>
      <c r="D66" s="333">
        <f>Table7!O13</f>
        <v>21.097274712136155</v>
      </c>
    </row>
    <row r="67" spans="1:4">
      <c r="A67" s="2">
        <f>Table7!M14</f>
        <v>9</v>
      </c>
      <c r="B67" s="2" t="s">
        <v>1</v>
      </c>
      <c r="C67" s="2" t="s">
        <v>21</v>
      </c>
      <c r="D67" s="333">
        <f>Table7!O14</f>
        <v>20.059566349959262</v>
      </c>
    </row>
    <row r="68" spans="1:4">
      <c r="A68" s="2">
        <f>Table7!M15</f>
        <v>10</v>
      </c>
      <c r="B68" s="2" t="s">
        <v>1</v>
      </c>
      <c r="C68" s="2" t="s">
        <v>21</v>
      </c>
      <c r="D68" s="333">
        <f>Table7!O15</f>
        <v>17.469631272299043</v>
      </c>
    </row>
    <row r="69" spans="1:4">
      <c r="A69" s="2">
        <f>Table7!M16</f>
        <v>11</v>
      </c>
      <c r="B69" s="2" t="s">
        <v>1</v>
      </c>
      <c r="C69" s="2" t="s">
        <v>21</v>
      </c>
      <c r="D69" s="333">
        <f>Table7!O16</f>
        <v>9.3318821995850154</v>
      </c>
    </row>
    <row r="70" spans="1:4">
      <c r="A70" s="2">
        <f>Table7!M17</f>
        <v>12</v>
      </c>
      <c r="B70" s="2" t="s">
        <v>1</v>
      </c>
      <c r="C70" s="2" t="s">
        <v>21</v>
      </c>
      <c r="D70" s="333">
        <f>Table7!O17</f>
        <v>3.5489978818049677</v>
      </c>
    </row>
    <row r="71" spans="1:4">
      <c r="A71" s="2">
        <f>Table7!M18</f>
        <v>13</v>
      </c>
      <c r="B71" s="2" t="s">
        <v>1</v>
      </c>
      <c r="C71" s="2" t="s">
        <v>21</v>
      </c>
      <c r="D71" s="333">
        <f>Table7!O18</f>
        <v>0.97876758954629373</v>
      </c>
    </row>
    <row r="72" spans="1:4">
      <c r="A72" s="2">
        <f>Table7!M19</f>
        <v>14</v>
      </c>
      <c r="B72" s="2" t="s">
        <v>1</v>
      </c>
      <c r="C72" s="2" t="s">
        <v>21</v>
      </c>
      <c r="D72" s="333">
        <f>Table7!O19</f>
        <v>0.43959811749137223</v>
      </c>
    </row>
    <row r="73" spans="1:4">
      <c r="A73" s="2">
        <f>Table7!M20</f>
        <v>15</v>
      </c>
      <c r="B73" s="2" t="s">
        <v>1</v>
      </c>
      <c r="C73" s="2" t="s">
        <v>21</v>
      </c>
      <c r="D73" s="333">
        <f>Table7!O20</f>
        <v>0.13662725347407792</v>
      </c>
    </row>
    <row r="74" spans="1:4">
      <c r="A74" s="2">
        <f>Table7!M21</f>
        <v>16</v>
      </c>
      <c r="B74" s="2" t="s">
        <v>1</v>
      </c>
      <c r="C74" s="2" t="s">
        <v>21</v>
      </c>
      <c r="D74" s="333">
        <f>Table7!O21</f>
        <v>3.0826112862639296E-2</v>
      </c>
    </row>
    <row r="75" spans="1:4">
      <c r="A75" s="2">
        <f>Table7!M22</f>
        <v>17</v>
      </c>
      <c r="B75" s="2" t="s">
        <v>1</v>
      </c>
      <c r="C75" s="2" t="s">
        <v>21</v>
      </c>
      <c r="D75" s="333">
        <f>Table7!O22</f>
        <v>4.5163973637324419E-3</v>
      </c>
    </row>
    <row r="76" spans="1:4">
      <c r="A76" s="2">
        <f>Table7!M23</f>
        <v>18</v>
      </c>
      <c r="B76" s="2" t="s">
        <v>1</v>
      </c>
      <c r="C76" s="2" t="s">
        <v>21</v>
      </c>
      <c r="D76" s="333">
        <f>Table7!O23</f>
        <v>0</v>
      </c>
    </row>
    <row r="77" spans="1:4">
      <c r="A77" s="2">
        <f>Table7!M24</f>
        <v>19</v>
      </c>
      <c r="B77" s="2" t="s">
        <v>1</v>
      </c>
      <c r="C77" s="2" t="s">
        <v>21</v>
      </c>
      <c r="D77" s="333">
        <f>Table7!O24</f>
        <v>0</v>
      </c>
    </row>
    <row r="78" spans="1:4">
      <c r="A78" s="2">
        <f>Table7!A58</f>
        <v>1</v>
      </c>
      <c r="B78" s="2" t="s">
        <v>1</v>
      </c>
      <c r="C78" s="2" t="s">
        <v>96</v>
      </c>
      <c r="D78" s="333">
        <f>Table7!C58</f>
        <v>0</v>
      </c>
    </row>
    <row r="79" spans="1:4">
      <c r="A79" s="2">
        <f>Table7!A59</f>
        <v>2</v>
      </c>
      <c r="B79" s="2" t="s">
        <v>1</v>
      </c>
      <c r="C79" s="2" t="s">
        <v>96</v>
      </c>
      <c r="D79" s="333">
        <f>Table7!C59</f>
        <v>0</v>
      </c>
    </row>
    <row r="80" spans="1:4">
      <c r="A80" s="2">
        <f>Table7!A60</f>
        <v>3</v>
      </c>
      <c r="B80" s="2" t="s">
        <v>1</v>
      </c>
      <c r="C80" s="2" t="s">
        <v>96</v>
      </c>
      <c r="D80" s="333">
        <f>Table7!C60</f>
        <v>0.10710102788224091</v>
      </c>
    </row>
    <row r="81" spans="1:4">
      <c r="A81" s="2">
        <f>Table7!A61</f>
        <v>4</v>
      </c>
      <c r="B81" s="2" t="s">
        <v>1</v>
      </c>
      <c r="C81" s="2" t="s">
        <v>96</v>
      </c>
      <c r="D81" s="333">
        <f>Table7!C61</f>
        <v>3.6635286335614832</v>
      </c>
    </row>
    <row r="82" spans="1:4">
      <c r="A82" s="2">
        <f>Table7!A62</f>
        <v>5</v>
      </c>
      <c r="B82" s="2" t="s">
        <v>1</v>
      </c>
      <c r="C82" s="2" t="s">
        <v>96</v>
      </c>
      <c r="D82" s="333">
        <f>Table7!C62</f>
        <v>1.4826836884475871</v>
      </c>
    </row>
    <row r="83" spans="1:4">
      <c r="A83" s="2">
        <f>Table7!A63</f>
        <v>6</v>
      </c>
      <c r="B83" s="2" t="s">
        <v>1</v>
      </c>
      <c r="C83" s="2" t="s">
        <v>96</v>
      </c>
      <c r="D83" s="333">
        <f>Table7!C63</f>
        <v>4.9559941398266316</v>
      </c>
    </row>
    <row r="84" spans="1:4">
      <c r="A84" s="2">
        <f>Table7!A64</f>
        <v>7</v>
      </c>
      <c r="B84" s="2" t="s">
        <v>1</v>
      </c>
      <c r="C84" s="2" t="s">
        <v>96</v>
      </c>
      <c r="D84" s="333">
        <f>Table7!C64</f>
        <v>12.359480438054858</v>
      </c>
    </row>
    <row r="85" spans="1:4">
      <c r="A85" s="2">
        <f>Table7!A65</f>
        <v>8</v>
      </c>
      <c r="B85" s="2" t="s">
        <v>1</v>
      </c>
      <c r="C85" s="2" t="s">
        <v>96</v>
      </c>
      <c r="D85" s="333">
        <f>Table7!C65</f>
        <v>19.630028595724983</v>
      </c>
    </row>
    <row r="86" spans="1:4">
      <c r="A86" s="2">
        <f>Table7!A66</f>
        <v>9</v>
      </c>
      <c r="B86" s="2" t="s">
        <v>1</v>
      </c>
      <c r="C86" s="2" t="s">
        <v>96</v>
      </c>
      <c r="D86" s="333">
        <f>Table7!C66</f>
        <v>18.799912263954393</v>
      </c>
    </row>
    <row r="87" spans="1:4">
      <c r="A87" s="2">
        <f>Table7!A67</f>
        <v>10</v>
      </c>
      <c r="B87" s="2" t="s">
        <v>1</v>
      </c>
      <c r="C87" s="2" t="s">
        <v>96</v>
      </c>
      <c r="D87" s="333">
        <f>Table7!C67</f>
        <v>19.621330497377048</v>
      </c>
    </row>
    <row r="88" spans="1:4">
      <c r="A88" s="2">
        <f>Table7!A68</f>
        <v>11</v>
      </c>
      <c r="B88" s="2" t="s">
        <v>1</v>
      </c>
      <c r="C88" s="2" t="s">
        <v>96</v>
      </c>
      <c r="D88" s="333">
        <f>Table7!C68</f>
        <v>11.191212932779482</v>
      </c>
    </row>
    <row r="89" spans="1:4">
      <c r="A89" s="2">
        <f>Table7!A69</f>
        <v>12</v>
      </c>
      <c r="B89" s="2" t="s">
        <v>1</v>
      </c>
      <c r="C89" s="2" t="s">
        <v>96</v>
      </c>
      <c r="D89" s="333">
        <f>Table7!C69</f>
        <v>5.7480945194466502</v>
      </c>
    </row>
    <row r="90" spans="1:4">
      <c r="A90" s="2">
        <f>Table7!A70</f>
        <v>13</v>
      </c>
      <c r="B90" s="2" t="s">
        <v>1</v>
      </c>
      <c r="C90" s="2" t="s">
        <v>96</v>
      </c>
      <c r="D90" s="333">
        <f>Table7!C70</f>
        <v>1.4136475457640256</v>
      </c>
    </row>
    <row r="91" spans="1:4">
      <c r="A91" s="2">
        <f>Table7!A71</f>
        <v>14</v>
      </c>
      <c r="B91" s="2" t="s">
        <v>1</v>
      </c>
      <c r="C91" s="2" t="s">
        <v>96</v>
      </c>
      <c r="D91" s="333">
        <f>Table7!C71</f>
        <v>0.53050186057735238</v>
      </c>
    </row>
    <row r="92" spans="1:4">
      <c r="A92" s="2">
        <f>Table7!A72</f>
        <v>15</v>
      </c>
      <c r="B92" s="2" t="s">
        <v>1</v>
      </c>
      <c r="C92" s="2" t="s">
        <v>96</v>
      </c>
      <c r="D92" s="333">
        <f>Table7!C72</f>
        <v>0.26967063158187898</v>
      </c>
    </row>
    <row r="93" spans="1:4">
      <c r="A93" s="2">
        <f>Table7!A73</f>
        <v>16</v>
      </c>
      <c r="B93" s="2" t="s">
        <v>1</v>
      </c>
      <c r="C93" s="2" t="s">
        <v>96</v>
      </c>
      <c r="D93" s="333">
        <f>Table7!C73</f>
        <v>0.20295335322746319</v>
      </c>
    </row>
    <row r="94" spans="1:4">
      <c r="A94" s="2">
        <f>Table7!A74</f>
        <v>17</v>
      </c>
      <c r="B94" s="2" t="s">
        <v>1</v>
      </c>
      <c r="C94" s="2" t="s">
        <v>96</v>
      </c>
      <c r="D94" s="333">
        <f>Table7!C74</f>
        <v>2.3859871793948856E-2</v>
      </c>
    </row>
    <row r="95" spans="1:4">
      <c r="A95" s="2">
        <f>Table7!A75</f>
        <v>18</v>
      </c>
      <c r="B95" s="2" t="s">
        <v>1</v>
      </c>
      <c r="C95" s="2" t="s">
        <v>96</v>
      </c>
      <c r="D95" s="333">
        <f>Table7!C75</f>
        <v>0</v>
      </c>
    </row>
    <row r="96" spans="1:4">
      <c r="A96" s="2">
        <f>Table7!A76</f>
        <v>19</v>
      </c>
      <c r="B96" s="2" t="s">
        <v>1</v>
      </c>
      <c r="C96" s="2" t="s">
        <v>96</v>
      </c>
      <c r="D96" s="333">
        <f>Table7!C76</f>
        <v>0</v>
      </c>
    </row>
    <row r="97" spans="1:4">
      <c r="A97" s="2">
        <f>Table7!M32</f>
        <v>1</v>
      </c>
      <c r="B97" s="2" t="s">
        <v>1</v>
      </c>
      <c r="C97" s="2" t="s">
        <v>97</v>
      </c>
      <c r="D97" s="2">
        <f>Table7!O32</f>
        <v>0</v>
      </c>
    </row>
    <row r="98" spans="1:4">
      <c r="A98" s="2">
        <f>Table7!M33</f>
        <v>2</v>
      </c>
      <c r="B98" s="2" t="s">
        <v>1</v>
      </c>
      <c r="C98" s="2" t="s">
        <v>97</v>
      </c>
      <c r="D98" s="2">
        <f>Table7!O33</f>
        <v>0</v>
      </c>
    </row>
    <row r="99" spans="1:4">
      <c r="A99" s="2">
        <f>Table7!M34</f>
        <v>3</v>
      </c>
      <c r="B99" s="2" t="s">
        <v>1</v>
      </c>
      <c r="C99" s="2" t="s">
        <v>97</v>
      </c>
      <c r="D99" s="2">
        <f>Table7!O34</f>
        <v>9.6367714863403453E-2</v>
      </c>
    </row>
    <row r="100" spans="1:4">
      <c r="A100" s="2">
        <f>Table7!M35</f>
        <v>4</v>
      </c>
      <c r="B100" s="2" t="s">
        <v>1</v>
      </c>
      <c r="C100" s="2" t="s">
        <v>97</v>
      </c>
      <c r="D100" s="2">
        <f>Table7!O35</f>
        <v>3.2677799044283784</v>
      </c>
    </row>
    <row r="101" spans="1:4">
      <c r="A101" s="2">
        <f>Table7!M36</f>
        <v>5</v>
      </c>
      <c r="B101" s="2" t="s">
        <v>1</v>
      </c>
      <c r="C101" s="2" t="s">
        <v>97</v>
      </c>
      <c r="D101" s="2">
        <f>Table7!O36</f>
        <v>1.5723244948772772</v>
      </c>
    </row>
    <row r="102" spans="1:4">
      <c r="A102" s="2">
        <f>Table7!M37</f>
        <v>6</v>
      </c>
      <c r="B102" s="2" t="s">
        <v>1</v>
      </c>
      <c r="C102" s="2" t="s">
        <v>97</v>
      </c>
      <c r="D102" s="2">
        <f>Table7!O37</f>
        <v>5.3880512957410476</v>
      </c>
    </row>
    <row r="103" spans="1:4">
      <c r="A103" s="2">
        <f>Table7!M38</f>
        <v>7</v>
      </c>
      <c r="B103" s="2" t="s">
        <v>1</v>
      </c>
      <c r="C103" s="2" t="s">
        <v>97</v>
      </c>
      <c r="D103" s="2">
        <f>Table7!O38</f>
        <v>13.032366542732932</v>
      </c>
    </row>
    <row r="104" spans="1:4">
      <c r="A104" s="2">
        <f>Table7!M39</f>
        <v>8</v>
      </c>
      <c r="B104" s="2" t="s">
        <v>1</v>
      </c>
      <c r="C104" s="2" t="s">
        <v>97</v>
      </c>
      <c r="D104" s="2">
        <f>Table7!O39</f>
        <v>19.896864451664388</v>
      </c>
    </row>
    <row r="105" spans="1:4">
      <c r="A105" s="2">
        <f>Table7!M40</f>
        <v>9</v>
      </c>
      <c r="B105" s="2" t="s">
        <v>1</v>
      </c>
      <c r="C105" s="2" t="s">
        <v>97</v>
      </c>
      <c r="D105" s="2">
        <f>Table7!O40</f>
        <v>19.028995082758385</v>
      </c>
    </row>
    <row r="106" spans="1:4">
      <c r="A106" s="2">
        <f>Table7!M41</f>
        <v>10</v>
      </c>
      <c r="B106" s="2" t="s">
        <v>1</v>
      </c>
      <c r="C106" s="2" t="s">
        <v>97</v>
      </c>
      <c r="D106" s="2">
        <f>Table7!O41</f>
        <v>19.230018843506592</v>
      </c>
    </row>
    <row r="107" spans="1:4">
      <c r="A107" s="2">
        <f>Table7!M42</f>
        <v>11</v>
      </c>
      <c r="B107" s="2" t="s">
        <v>1</v>
      </c>
      <c r="C107" s="2" t="s">
        <v>97</v>
      </c>
      <c r="D107" s="2">
        <f>Table7!O42</f>
        <v>10.853071906460098</v>
      </c>
    </row>
    <row r="108" spans="1:4">
      <c r="A108" s="2">
        <f>Table7!M43</f>
        <v>12</v>
      </c>
      <c r="B108" s="2" t="s">
        <v>1</v>
      </c>
      <c r="C108" s="2" t="s">
        <v>97</v>
      </c>
      <c r="D108" s="2">
        <f>Table7!O43</f>
        <v>5.3481630921044632</v>
      </c>
    </row>
    <row r="109" spans="1:4">
      <c r="A109" s="2">
        <f>Table7!M44</f>
        <v>13</v>
      </c>
      <c r="B109" s="2" t="s">
        <v>1</v>
      </c>
      <c r="C109" s="2" t="s">
        <v>97</v>
      </c>
      <c r="D109" s="2">
        <f>Table7!O44</f>
        <v>1.334559542701468</v>
      </c>
    </row>
    <row r="110" spans="1:4">
      <c r="A110" s="2">
        <f>Table7!M45</f>
        <v>14</v>
      </c>
      <c r="B110" s="2" t="s">
        <v>1</v>
      </c>
      <c r="C110" s="2" t="s">
        <v>97</v>
      </c>
      <c r="D110" s="2">
        <f>Table7!O45</f>
        <v>0.51396995238339904</v>
      </c>
    </row>
    <row r="111" spans="1:4">
      <c r="A111" s="2">
        <f>Table7!M46</f>
        <v>15</v>
      </c>
      <c r="B111" s="2" t="s">
        <v>1</v>
      </c>
      <c r="C111" s="2" t="s">
        <v>97</v>
      </c>
      <c r="D111" s="2">
        <f>Table7!O46</f>
        <v>0.24547513821686714</v>
      </c>
    </row>
    <row r="112" spans="1:4">
      <c r="A112" s="2">
        <f>Table7!M47</f>
        <v>16</v>
      </c>
      <c r="B112" s="2" t="s">
        <v>1</v>
      </c>
      <c r="C112" s="2" t="s">
        <v>97</v>
      </c>
      <c r="D112" s="2">
        <f>Table7!O47</f>
        <v>0.17165000268557937</v>
      </c>
    </row>
    <row r="113" spans="1:4">
      <c r="A113" s="2">
        <f>Table7!M48</f>
        <v>17</v>
      </c>
      <c r="B113" s="2" t="s">
        <v>1</v>
      </c>
      <c r="C113" s="2" t="s">
        <v>97</v>
      </c>
      <c r="D113" s="2">
        <f>Table7!O48</f>
        <v>2.0342034875726958E-2</v>
      </c>
    </row>
    <row r="114" spans="1:4">
      <c r="A114" s="2">
        <f>Table7!M49</f>
        <v>18</v>
      </c>
      <c r="B114" s="2" t="s">
        <v>1</v>
      </c>
      <c r="C114" s="2" t="s">
        <v>97</v>
      </c>
      <c r="D114" s="2">
        <f>Table7!O49</f>
        <v>0</v>
      </c>
    </row>
    <row r="115" spans="1:4">
      <c r="A115" s="2">
        <f>Table7!M50</f>
        <v>19</v>
      </c>
      <c r="B115" s="2" t="s">
        <v>1</v>
      </c>
      <c r="C115" s="2" t="s">
        <v>97</v>
      </c>
      <c r="D115" s="2">
        <f>Table7!O50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workbookViewId="0">
      <selection activeCell="E2" sqref="E2"/>
    </sheetView>
  </sheetViews>
  <sheetFormatPr defaultColWidth="8.88671875" defaultRowHeight="12"/>
  <cols>
    <col min="1" max="16384" width="8.88671875" style="2"/>
  </cols>
  <sheetData>
    <row r="1" spans="1:5">
      <c r="A1" s="2" t="s">
        <v>71</v>
      </c>
      <c r="B1" s="2" t="s">
        <v>69</v>
      </c>
      <c r="C1" s="2" t="s">
        <v>70</v>
      </c>
      <c r="D1" s="2" t="s">
        <v>72</v>
      </c>
      <c r="E1" s="2" t="s">
        <v>73</v>
      </c>
    </row>
    <row r="2" spans="1:5">
      <c r="A2" s="2">
        <f>'Gillnet Biomass'!V20</f>
        <v>4</v>
      </c>
      <c r="B2" s="2">
        <f>'Gillnet Biomass'!X20*100</f>
        <v>4.5775699239465166E-2</v>
      </c>
      <c r="C2" s="2">
        <f>'PurseSeine Biomass'!AI17*100</f>
        <v>2.8165137449394599</v>
      </c>
      <c r="D2" s="2">
        <f>'Gillnet Biomass'!X48*100</f>
        <v>1.9061456941929605E-2</v>
      </c>
      <c r="E2" s="2">
        <f>'PurseSeine Biomass'!AI43*100</f>
        <v>1.5467424085396264</v>
      </c>
    </row>
    <row r="3" spans="1:5">
      <c r="A3" s="2">
        <f>'Gillnet Biomass'!V21</f>
        <v>5</v>
      </c>
      <c r="B3" s="2">
        <f>'Gillnet Biomass'!X21*100</f>
        <v>0.43989241988298139</v>
      </c>
      <c r="C3" s="2">
        <f>'PurseSeine Biomass'!AI18*100</f>
        <v>2.7523016589787388</v>
      </c>
      <c r="D3" s="2">
        <f>'Gillnet Biomass'!X49*100</f>
        <v>0.4079686851655423</v>
      </c>
      <c r="E3" s="2">
        <f>'PurseSeine Biomass'!AI44*100</f>
        <v>2.0314352580056556</v>
      </c>
    </row>
    <row r="4" spans="1:5">
      <c r="A4" s="2">
        <f>'Gillnet Biomass'!V22</f>
        <v>6</v>
      </c>
      <c r="B4" s="2">
        <f>'Gillnet Biomass'!X22*100</f>
        <v>3.1194987397258029</v>
      </c>
      <c r="C4" s="2">
        <f>'PurseSeine Biomass'!AI19*100</f>
        <v>8.8830445535740168</v>
      </c>
      <c r="D4" s="2">
        <f>'Gillnet Biomass'!X50*100</f>
        <v>2.9322673200787408</v>
      </c>
      <c r="E4" s="2">
        <f>'PurseSeine Biomass'!AI45*100</f>
        <v>7.5124786896869971</v>
      </c>
    </row>
    <row r="5" spans="1:5">
      <c r="A5" s="2">
        <f>'Gillnet Biomass'!V23</f>
        <v>7</v>
      </c>
      <c r="B5" s="2">
        <f>'Gillnet Biomass'!X23*100</f>
        <v>11.655697926612575</v>
      </c>
      <c r="C5" s="2">
        <f>'PurseSeine Biomass'!AI20*100</f>
        <v>17.691255238984734</v>
      </c>
      <c r="D5" s="2">
        <f>'Gillnet Biomass'!X51*100</f>
        <v>10.812702609307683</v>
      </c>
      <c r="E5" s="2">
        <f>'PurseSeine Biomass'!AI46*100</f>
        <v>16.259905089010168</v>
      </c>
    </row>
    <row r="6" spans="1:5">
      <c r="A6" s="2">
        <f>'Gillnet Biomass'!V24</f>
        <v>8</v>
      </c>
      <c r="B6" s="2">
        <f>'Gillnet Biomass'!X24*100</f>
        <v>23.180850538662408</v>
      </c>
      <c r="C6" s="2">
        <f>'PurseSeine Biomass'!AI21*100</f>
        <v>21.533329764899371</v>
      </c>
      <c r="D6" s="2">
        <f>'Gillnet Biomass'!X52*100</f>
        <v>22.349156286141451</v>
      </c>
      <c r="E6" s="2">
        <f>'PurseSeine Biomass'!AI47*100</f>
        <v>20.996387605865507</v>
      </c>
    </row>
    <row r="7" spans="1:5">
      <c r="A7" s="2">
        <f>'Gillnet Biomass'!V25</f>
        <v>9</v>
      </c>
      <c r="B7" s="2">
        <f>'Gillnet Biomass'!X25*100</f>
        <v>23.627920376991874</v>
      </c>
      <c r="C7" s="2">
        <f>'PurseSeine Biomass'!AI22*100</f>
        <v>18.582788924192194</v>
      </c>
      <c r="D7" s="2">
        <f>'Gillnet Biomass'!X53*100</f>
        <v>23.545465721397591</v>
      </c>
      <c r="E7" s="2">
        <f>'PurseSeine Biomass'!AI48*100</f>
        <v>19.855353821365387</v>
      </c>
    </row>
    <row r="8" spans="1:5">
      <c r="A8" s="2">
        <f>'Gillnet Biomass'!V26</f>
        <v>10</v>
      </c>
      <c r="B8" s="2">
        <f>'Gillnet Biomass'!X26*100</f>
        <v>20.538831937490752</v>
      </c>
      <c r="C8" s="2">
        <f>'PurseSeine Biomass'!AI23*100</f>
        <v>15.546985814824918</v>
      </c>
      <c r="D8" s="2">
        <f>'Gillnet Biomass'!X54*100</f>
        <v>21.369552456769796</v>
      </c>
      <c r="E8" s="2">
        <f>'PurseSeine Biomass'!AI49*100</f>
        <v>17.250555802828966</v>
      </c>
    </row>
    <row r="9" spans="1:5">
      <c r="A9" s="2">
        <f>'Gillnet Biomass'!V27</f>
        <v>11</v>
      </c>
      <c r="B9" s="2">
        <f>'Gillnet Biomass'!X27*100</f>
        <v>12.156443976891525</v>
      </c>
      <c r="C9" s="2">
        <f>'PurseSeine Biomass'!AI24*100</f>
        <v>7.8863456346865046</v>
      </c>
      <c r="D9" s="2">
        <f>'Gillnet Biomass'!X55*100</f>
        <v>12.689276601750516</v>
      </c>
      <c r="E9" s="2">
        <f>'PurseSeine Biomass'!AI50*100</f>
        <v>9.2488421971667076</v>
      </c>
    </row>
    <row r="10" spans="1:5">
      <c r="A10" s="2">
        <f>'Gillnet Biomass'!V28</f>
        <v>12</v>
      </c>
      <c r="B10" s="2">
        <f>'Gillnet Biomass'!X28*100</f>
        <v>4.0446234174693645</v>
      </c>
      <c r="C10" s="2">
        <f>'PurseSeine Biomass'!AI25*100</f>
        <v>2.8870783296954836</v>
      </c>
      <c r="D10" s="2">
        <f>'Gillnet Biomass'!X56*100</f>
        <v>4.4063501763317445</v>
      </c>
      <c r="E10" s="2">
        <f>'PurseSeine Biomass'!AI51*100</f>
        <v>3.5945501080034741</v>
      </c>
    </row>
    <row r="11" spans="1:5">
      <c r="A11" s="2">
        <f>'Gillnet Biomass'!V29</f>
        <v>13</v>
      </c>
      <c r="B11" s="2">
        <f>'Gillnet Biomass'!X29*100</f>
        <v>0.64100818275609472</v>
      </c>
      <c r="C11" s="2">
        <f>'PurseSeine Biomass'!AI26*100</f>
        <v>0.84269460113408601</v>
      </c>
      <c r="D11" s="2">
        <f>'Gillnet Biomass'!X57*100</f>
        <v>0.7492427574397188</v>
      </c>
      <c r="E11" s="2">
        <f>'PurseSeine Biomass'!AI52*100</f>
        <v>1.0177957836578286</v>
      </c>
    </row>
    <row r="12" spans="1:5">
      <c r="A12" s="2">
        <f>'Gillnet Biomass'!V30</f>
        <v>14</v>
      </c>
      <c r="B12" s="2">
        <f>'Gillnet Biomass'!X30*100</f>
        <v>0.32052882361197793</v>
      </c>
      <c r="C12" s="2">
        <f>'PurseSeine Biomass'!AI27*100</f>
        <v>0.36530412805016221</v>
      </c>
      <c r="D12" s="2">
        <f>'Gillnet Biomass'!X58*100</f>
        <v>0.38616920143222372</v>
      </c>
      <c r="E12" s="2">
        <f>'PurseSeine Biomass'!AI53*100</f>
        <v>0.45712701898316727</v>
      </c>
    </row>
    <row r="13" spans="1:5">
      <c r="A13" s="2">
        <f>'Gillnet Biomass'!V31</f>
        <v>15</v>
      </c>
      <c r="B13" s="2">
        <f>'Gillnet Biomass'!X31*100</f>
        <v>0.22892796066518672</v>
      </c>
      <c r="C13" s="2">
        <f>'PurseSeine Biomass'!AI28*100</f>
        <v>0.10584050291257854</v>
      </c>
      <c r="D13" s="2">
        <f>'Gillnet Biomass'!X59*100</f>
        <v>0.33278672724308839</v>
      </c>
      <c r="E13" s="2">
        <f>'PurseSeine Biomass'!AI54*100</f>
        <v>0.14207524238019198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TotalRunBiomass</vt:lpstr>
      <vt:lpstr>Gillnet Biomass</vt:lpstr>
      <vt:lpstr>PurseSeine Biomass</vt:lpstr>
      <vt:lpstr>AppendixA1(Tot Run)</vt:lpstr>
      <vt:lpstr>AppendixA2(PS)</vt:lpstr>
      <vt:lpstr>AppendixA3(GN)</vt:lpstr>
      <vt:lpstr>Table7</vt:lpstr>
      <vt:lpstr>Fig8</vt:lpstr>
      <vt:lpstr>Fig11</vt:lpstr>
      <vt:lpstr>'Gillnet Biomass'!Print_Area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Miller, Sara E (DFG)</cp:lastModifiedBy>
  <cp:lastPrinted>2008-10-10T20:00:58Z</cp:lastPrinted>
  <dcterms:created xsi:type="dcterms:W3CDTF">2001-10-23T22:19:55Z</dcterms:created>
  <dcterms:modified xsi:type="dcterms:W3CDTF">2019-05-29T22:16:04Z</dcterms:modified>
</cp:coreProperties>
</file>