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Region1Shared-DCF\Research\Herring-Dive Fisheries\Herring\Togiak\Togiak Stock Assessment\2019 forecast\"/>
    </mc:Choice>
  </mc:AlternateContent>
  <xr:revisionPtr revIDLastSave="0" documentId="13_ncr:1_{A58A84B2-591B-42CC-A507-1E19429DD297}" xr6:coauthVersionLast="37" xr6:coauthVersionMax="37" xr10:uidLastSave="{00000000-0000-0000-0000-000000000000}"/>
  <bookViews>
    <workbookView xWindow="15" yWindow="15" windowWidth="27630" windowHeight="14625" xr2:uid="{00000000-000D-0000-FFFF-FFFF00000000}"/>
  </bookViews>
  <sheets>
    <sheet name="harvest" sheetId="1" r:id="rId1"/>
  </sheets>
  <externalReferences>
    <externalReference r:id="rId2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P41" i="1" l="1"/>
  <c r="Q41" i="1"/>
  <c r="P40" i="1"/>
  <c r="Q40" i="1"/>
  <c r="P39" i="1"/>
  <c r="Q39" i="1"/>
  <c r="G40" i="1"/>
  <c r="Q17" i="1" l="1"/>
  <c r="Q7" i="1"/>
  <c r="P4" i="1" l="1"/>
  <c r="Q4" i="1"/>
  <c r="P5" i="1"/>
  <c r="Q5" i="1"/>
  <c r="P6" i="1"/>
  <c r="Q6" i="1"/>
  <c r="P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Q3" i="1"/>
  <c r="P3" i="1"/>
  <c r="K40" i="1" l="1"/>
  <c r="B40" i="1" s="1"/>
  <c r="K39" i="1"/>
  <c r="B39" i="1" s="1"/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29" i="1"/>
  <c r="B3" i="1"/>
  <c r="K38" i="1"/>
  <c r="B38" i="1" s="1"/>
  <c r="K37" i="1"/>
  <c r="B37" i="1" s="1"/>
  <c r="K36" i="1"/>
  <c r="B36" i="1" s="1"/>
  <c r="K35" i="1"/>
  <c r="B35" i="1" s="1"/>
  <c r="K34" i="1"/>
  <c r="B34" i="1" s="1"/>
  <c r="K33" i="1"/>
  <c r="B33" i="1" s="1"/>
  <c r="K32" i="1"/>
  <c r="B32" i="1" s="1"/>
  <c r="K31" i="1"/>
  <c r="B31" i="1" s="1"/>
  <c r="K30" i="1"/>
  <c r="B30" i="1" s="1"/>
  <c r="K28" i="1"/>
  <c r="B28" i="1" s="1"/>
  <c r="K27" i="1"/>
  <c r="B27" i="1" s="1"/>
  <c r="K26" i="1"/>
  <c r="B26" i="1" s="1"/>
  <c r="K25" i="1"/>
  <c r="B25" i="1" s="1"/>
  <c r="K24" i="1"/>
  <c r="B24" i="1" s="1"/>
  <c r="K23" i="1"/>
  <c r="B23" i="1" s="1"/>
  <c r="K22" i="1"/>
  <c r="B22" i="1" s="1"/>
  <c r="K21" i="1"/>
  <c r="B21" i="1" s="1"/>
  <c r="K20" i="1"/>
  <c r="B20" i="1" s="1"/>
  <c r="K19" i="1"/>
  <c r="B19" i="1" s="1"/>
  <c r="K18" i="1"/>
  <c r="B18" i="1" s="1"/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G38" i="1" s="1"/>
  <c r="P38" i="1" s="1"/>
  <c r="E38" i="1"/>
  <c r="H38" i="1" s="1"/>
  <c r="Q38" i="1" s="1"/>
  <c r="D39" i="1"/>
  <c r="E39" i="1"/>
  <c r="E3" i="1"/>
  <c r="D3" i="1"/>
</calcChain>
</file>

<file path=xl/sharedStrings.xml><?xml version="1.0" encoding="utf-8"?>
<sst xmlns="http://schemas.openxmlformats.org/spreadsheetml/2006/main" count="184" uniqueCount="35">
  <si>
    <t>Year</t>
  </si>
  <si>
    <t>1998 and 2017 AMR purse seine catch (metric tons)</t>
  </si>
  <si>
    <t>1998 and 2017 AMR gillnet catch (metric tons)</t>
  </si>
  <si>
    <t>1998 and 2017 AMR purse seine catch (short tons)</t>
  </si>
  <si>
    <t>1998 and 2017 AMR gillnet catch (short tons)</t>
  </si>
  <si>
    <t>2016 forecast model Purse Seine catch (short tons)</t>
  </si>
  <si>
    <t>2016 forecast model Purse Seine catch (metric tons)</t>
  </si>
  <si>
    <t>a</t>
  </si>
  <si>
    <t>b</t>
  </si>
  <si>
    <t>b Salomone et al. 2017 (2016 Bristol Bay Area Annual Management Report), Appendix B1, includes dead loss and test fishery harvest</t>
  </si>
  <si>
    <t>a Glick et al. 1999 (ADFG Div. Comm. Fish. Annual Management Report 1998 Bristol Bay Area), Appendix Table 2, not noted whether these include dead loss and test fishery harvest</t>
  </si>
  <si>
    <t>c Buck, G. B. 2015. Abundance, age, sex, and size statistics for Pacific herring in Togiak District of Bristol Bay, 2014. Alaska Department of Fish and Game, Fishery Data Series No. 15-35, Anchorage (Table 6; pg. 19-20)</t>
  </si>
  <si>
    <t>d Brazil, C. 2007. Abundance, age, sex and size statistics for Pacific herring in the Togiak District of Bristol Bay, 2004. Alaska Department of Fish and Game, Fishery Data Series No. 07-20, Anchorage. (Table 7; pg. 20)</t>
  </si>
  <si>
    <t>e</t>
  </si>
  <si>
    <t>f Tim's inseason estimates (16hersumtable1 (confidential) from Tim 11-27-17scd</t>
  </si>
  <si>
    <t>d*</t>
  </si>
  <si>
    <t>c*</t>
  </si>
  <si>
    <t>g TogHerrTables2017</t>
  </si>
  <si>
    <t>g*</t>
  </si>
  <si>
    <t>e Greg's biomass spreadsheets, includes test fish and deadloss per 11/30/17 email from Greg</t>
  </si>
  <si>
    <t>2016 forecast model footnote</t>
  </si>
  <si>
    <t>1998 and 2017 AMR reference footnote</t>
  </si>
  <si>
    <t>AMR reference footnote</t>
  </si>
  <si>
    <t>e*</t>
  </si>
  <si>
    <t>SHORT TONS</t>
  </si>
  <si>
    <t>METRIC TONS</t>
  </si>
  <si>
    <r>
      <t xml:space="preserve">2007 and 2015 FDS purse seine catch (short tons); </t>
    </r>
    <r>
      <rPr>
        <sz val="8"/>
        <color rgb="FFFF0000"/>
        <rFont val="Calibri"/>
        <family val="2"/>
        <scheme val="minor"/>
      </rPr>
      <t>harvest includes deadloss and test fish harvest*</t>
    </r>
  </si>
  <si>
    <r>
      <t xml:space="preserve">2007 and 2015 FDS gillnet catch (short tons); </t>
    </r>
    <r>
      <rPr>
        <sz val="9"/>
        <color rgb="FFFF0000"/>
        <rFont val="Calibri"/>
        <family val="2"/>
        <scheme val="minor"/>
      </rPr>
      <t>harvest includes deadloss and test fish harvest*</t>
    </r>
  </si>
  <si>
    <r>
      <t xml:space="preserve">2007 and 2015 FDS purse seine catch (metric tons); </t>
    </r>
    <r>
      <rPr>
        <sz val="8"/>
        <color rgb="FFFF0000"/>
        <rFont val="Calibri"/>
        <family val="2"/>
        <scheme val="minor"/>
      </rPr>
      <t>harvest includes deadloss and test fish harvest*</t>
    </r>
  </si>
  <si>
    <r>
      <t xml:space="preserve">2007 and 2015 FDS gillnet catch (metric tons); </t>
    </r>
    <r>
      <rPr>
        <sz val="9"/>
        <color rgb="FFFF0000"/>
        <rFont val="Calibri"/>
        <family val="2"/>
        <scheme val="minor"/>
      </rPr>
      <t>harvest includes deadloss and test fish harvest*</t>
    </r>
  </si>
  <si>
    <t>h*</t>
  </si>
  <si>
    <t>i*</t>
  </si>
  <si>
    <t>AMR or other reference  footnote</t>
  </si>
  <si>
    <t>h 'Togiak herring harvest 2016 9.28.18' spreadsheet</t>
  </si>
  <si>
    <t>i TogHerrTables2018 (Table 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</si>
</sst>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name val="Helv"/>
    </font>
    <font>
      <sz val="9"/>
      <name val="Arial"/>
      <family val="2"/>
    </font>
    <font>
      <sz val="8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" fontId="1" fillId="0" borderId="0" applyFont="0" applyFill="0" applyBorder="0" applyAlignment="0" applyProtection="0"/>
    <xf numFmtId="0" fontId="1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3" fontId="2" fillId="0" borderId="0" xfId="2" applyNumberFormat="1" applyFont="1" applyFill="1" applyBorder="1" applyAlignment="1">
      <alignment horizontal="right"/>
    </xf>
    <xf numFmtId="3" fontId="2" fillId="0" borderId="0" xfId="2" applyNumberFormat="1" applyFont="1" applyBorder="1" applyAlignment="1">
      <alignment horizontal="right"/>
    </xf>
    <xf numFmtId="3" fontId="2" fillId="0" borderId="0" xfId="1" applyNumberFormat="1" applyFont="1" applyBorder="1" applyAlignment="1">
      <alignment horizontal="right"/>
    </xf>
    <xf numFmtId="3" fontId="2" fillId="0" borderId="0" xfId="1" applyNumberFormat="1" applyFont="1" applyFill="1" applyBorder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center"/>
    </xf>
    <xf numFmtId="3" fontId="0" fillId="0" borderId="0" xfId="0" applyNumberFormat="1"/>
    <xf numFmtId="0" fontId="0" fillId="0" borderId="0" xfId="0" applyFill="1"/>
    <xf numFmtId="1" fontId="0" fillId="0" borderId="0" xfId="0" applyNumberFormat="1" applyFill="1"/>
    <xf numFmtId="1" fontId="0" fillId="0" borderId="0" xfId="0" applyNumberFormat="1" applyFill="1" applyAlignment="1">
      <alignment horizontal="center"/>
    </xf>
    <xf numFmtId="0" fontId="0" fillId="2" borderId="0" xfId="0" applyFill="1" applyAlignment="1">
      <alignment horizontal="center"/>
    </xf>
  </cellXfs>
  <cellStyles count="3">
    <cellStyle name="Comma_2007ASAForecast-Final" xfId="1" xr:uid="{00000000-0005-0000-0000-000000000000}"/>
    <cellStyle name="Normal" xfId="0" builtinId="0"/>
    <cellStyle name="Normal_2007ASAForecast-Final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miller1/AppData/Local/Microsoft/Windows/Temporary%20Internet%20Files/Content.Outlook/JPN64O7Z/2018/2018ASAForecast_15+INPUT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loitation"/>
      <sheetName val="ASA"/>
    </sheetNames>
    <sheetDataSet>
      <sheetData sheetId="0"/>
      <sheetData sheetId="1">
        <row r="95">
          <cell r="N95">
            <v>13498.140252199944</v>
          </cell>
        </row>
        <row r="96">
          <cell r="N96">
            <v>14321.781729111855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51"/>
  <sheetViews>
    <sheetView tabSelected="1" workbookViewId="0">
      <pane ySplit="2" topLeftCell="A42" activePane="bottomLeft" state="frozen"/>
      <selection pane="bottomLeft" activeCell="E43" sqref="E43"/>
    </sheetView>
  </sheetViews>
  <sheetFormatPr defaultRowHeight="15" x14ac:dyDescent="0.25"/>
  <cols>
    <col min="2" max="5" width="16.140625" customWidth="1"/>
    <col min="6" max="6" width="11.28515625" customWidth="1"/>
    <col min="7" max="7" width="15.28515625" customWidth="1"/>
    <col min="8" max="8" width="16.42578125" customWidth="1"/>
    <col min="9" max="9" width="10.7109375" customWidth="1"/>
    <col min="10" max="10" width="5.5703125" customWidth="1"/>
    <col min="11" max="12" width="16.140625" customWidth="1"/>
    <col min="13" max="13" width="13.5703125" customWidth="1"/>
    <col min="14" max="14" width="13.28515625" customWidth="1"/>
    <col min="15" max="15" width="11.28515625" customWidth="1"/>
    <col min="18" max="18" width="10.7109375" customWidth="1"/>
  </cols>
  <sheetData>
    <row r="1" spans="1:22" x14ac:dyDescent="0.25">
      <c r="B1" s="12" t="s">
        <v>24</v>
      </c>
      <c r="C1" s="12"/>
      <c r="D1" s="12"/>
      <c r="E1" s="12"/>
      <c r="F1" s="12"/>
      <c r="G1" s="12"/>
      <c r="H1" s="12"/>
      <c r="I1" s="12"/>
      <c r="K1" s="12" t="s">
        <v>25</v>
      </c>
      <c r="L1" s="12"/>
      <c r="M1" s="12"/>
      <c r="N1" s="12"/>
      <c r="O1" s="12"/>
      <c r="P1" s="12"/>
      <c r="Q1" s="12"/>
      <c r="R1" s="12"/>
    </row>
    <row r="2" spans="1:22" ht="173.25" x14ac:dyDescent="0.25">
      <c r="A2" t="s">
        <v>0</v>
      </c>
      <c r="B2" s="1" t="s">
        <v>5</v>
      </c>
      <c r="C2" s="1" t="s">
        <v>20</v>
      </c>
      <c r="D2" s="1" t="s">
        <v>3</v>
      </c>
      <c r="E2" s="1" t="s">
        <v>4</v>
      </c>
      <c r="F2" s="1" t="s">
        <v>21</v>
      </c>
      <c r="G2" s="1" t="s">
        <v>26</v>
      </c>
      <c r="H2" s="1" t="s">
        <v>27</v>
      </c>
      <c r="I2" s="1" t="s">
        <v>22</v>
      </c>
      <c r="J2" s="1"/>
      <c r="K2" s="1" t="s">
        <v>6</v>
      </c>
      <c r="L2" s="1" t="s">
        <v>20</v>
      </c>
      <c r="M2" s="1" t="s">
        <v>1</v>
      </c>
      <c r="N2" s="1" t="s">
        <v>2</v>
      </c>
      <c r="O2" s="1" t="s">
        <v>21</v>
      </c>
      <c r="P2" s="1" t="s">
        <v>28</v>
      </c>
      <c r="Q2" s="1" t="s">
        <v>29</v>
      </c>
      <c r="R2" s="1" t="s">
        <v>32</v>
      </c>
    </row>
    <row r="3" spans="1:22" x14ac:dyDescent="0.25">
      <c r="A3">
        <v>1980</v>
      </c>
      <c r="B3" s="6">
        <f t="shared" ref="B3:B40" si="0">K3*1.1023</f>
        <v>15864.096081864449</v>
      </c>
      <c r="C3" s="6"/>
      <c r="D3" s="6">
        <f>M3*1.1023</f>
        <v>20366.094800000003</v>
      </c>
      <c r="E3" s="6">
        <f>N3*1.1023</f>
        <v>4150.1595000000007</v>
      </c>
      <c r="F3" s="7" t="s">
        <v>7</v>
      </c>
      <c r="G3" s="6">
        <v>20366</v>
      </c>
      <c r="H3" s="6">
        <v>4150</v>
      </c>
      <c r="I3" t="s">
        <v>18</v>
      </c>
      <c r="K3" s="4">
        <v>14391.813555170505</v>
      </c>
      <c r="L3" s="6"/>
      <c r="M3">
        <v>18476</v>
      </c>
      <c r="N3">
        <v>3765</v>
      </c>
      <c r="O3" s="7" t="s">
        <v>7</v>
      </c>
      <c r="P3" s="6">
        <f>G3/1.1023</f>
        <v>18475.913998004173</v>
      </c>
      <c r="Q3" s="6">
        <f>H3/1.1023</f>
        <v>3764.8553025492151</v>
      </c>
      <c r="R3" t="s">
        <v>18</v>
      </c>
      <c r="S3" s="6"/>
      <c r="T3" s="6"/>
      <c r="U3" s="6"/>
      <c r="V3" s="6"/>
    </row>
    <row r="4" spans="1:22" x14ac:dyDescent="0.25">
      <c r="A4">
        <v>1981</v>
      </c>
      <c r="B4" s="6">
        <f t="shared" si="0"/>
        <v>10284.346701018771</v>
      </c>
      <c r="C4" s="6"/>
      <c r="D4" s="6">
        <f t="shared" ref="D4:D39" si="1">M4*1.1023</f>
        <v>10151.0807</v>
      </c>
      <c r="E4" s="6">
        <f t="shared" ref="E4:E39" si="2">N4*1.1023</f>
        <v>2337.9783000000002</v>
      </c>
      <c r="F4" s="7" t="s">
        <v>7</v>
      </c>
      <c r="G4" s="6">
        <v>10151</v>
      </c>
      <c r="H4" s="6">
        <v>2338</v>
      </c>
      <c r="I4" t="s">
        <v>18</v>
      </c>
      <c r="K4" s="4">
        <v>9329.8981230325408</v>
      </c>
      <c r="L4" s="6"/>
      <c r="M4">
        <v>9209</v>
      </c>
      <c r="N4">
        <v>2121</v>
      </c>
      <c r="O4" s="7" t="s">
        <v>7</v>
      </c>
      <c r="P4" s="6">
        <f t="shared" ref="P4:P38" si="3">G4/1.1023</f>
        <v>9208.9267894402601</v>
      </c>
      <c r="Q4" s="6">
        <f t="shared" ref="Q4:Q38" si="4">H4/1.1023</f>
        <v>2121.0196861108589</v>
      </c>
      <c r="R4" t="s">
        <v>18</v>
      </c>
      <c r="S4" s="6"/>
      <c r="T4" s="6"/>
      <c r="U4" s="6"/>
      <c r="V4" s="6"/>
    </row>
    <row r="5" spans="1:22" x14ac:dyDescent="0.25">
      <c r="A5">
        <v>1982</v>
      </c>
      <c r="B5" s="6">
        <f t="shared" si="0"/>
        <v>14827.275487839175</v>
      </c>
      <c r="C5" s="6"/>
      <c r="D5" s="6">
        <f t="shared" si="1"/>
        <v>14715.705</v>
      </c>
      <c r="E5" s="6">
        <f t="shared" si="2"/>
        <v>7105.4258</v>
      </c>
      <c r="F5" s="7" t="s">
        <v>7</v>
      </c>
      <c r="G5" s="6">
        <v>14716</v>
      </c>
      <c r="H5" s="6">
        <v>7105</v>
      </c>
      <c r="I5" t="s">
        <v>18</v>
      </c>
      <c r="K5" s="4">
        <v>13451.216082590197</v>
      </c>
      <c r="L5" s="6"/>
      <c r="M5">
        <v>13350</v>
      </c>
      <c r="N5">
        <v>6446</v>
      </c>
      <c r="O5" s="7" t="s">
        <v>7</v>
      </c>
      <c r="P5" s="6">
        <f t="shared" si="3"/>
        <v>13350.267622244397</v>
      </c>
      <c r="Q5" s="6">
        <f t="shared" si="4"/>
        <v>6445.613716774018</v>
      </c>
      <c r="R5" t="s">
        <v>18</v>
      </c>
      <c r="S5" s="6"/>
      <c r="T5" s="6"/>
      <c r="U5" s="6"/>
      <c r="V5" s="6"/>
    </row>
    <row r="6" spans="1:22" x14ac:dyDescent="0.25">
      <c r="A6">
        <v>1983</v>
      </c>
      <c r="B6" s="6">
        <f t="shared" si="0"/>
        <v>21292.276837731675</v>
      </c>
      <c r="C6" s="6"/>
      <c r="D6" s="6">
        <f t="shared" si="1"/>
        <v>21441.939600000002</v>
      </c>
      <c r="E6" s="6">
        <f t="shared" si="2"/>
        <v>5343.9504000000006</v>
      </c>
      <c r="F6" s="7" t="s">
        <v>7</v>
      </c>
      <c r="G6" s="6">
        <v>21442</v>
      </c>
      <c r="H6" s="6">
        <v>5344</v>
      </c>
      <c r="I6" t="s">
        <v>18</v>
      </c>
      <c r="K6" s="4">
        <v>19316.226832742152</v>
      </c>
      <c r="L6" s="6"/>
      <c r="M6">
        <v>19452</v>
      </c>
      <c r="N6">
        <v>4848</v>
      </c>
      <c r="O6" s="7" t="s">
        <v>7</v>
      </c>
      <c r="P6" s="6">
        <f t="shared" si="3"/>
        <v>19452.054794520547</v>
      </c>
      <c r="Q6" s="6">
        <f t="shared" si="4"/>
        <v>4848.0449968248204</v>
      </c>
      <c r="R6" t="s">
        <v>18</v>
      </c>
      <c r="S6" s="6"/>
      <c r="T6" s="6"/>
      <c r="U6" s="6"/>
      <c r="V6" s="6"/>
    </row>
    <row r="7" spans="1:22" x14ac:dyDescent="0.25">
      <c r="A7">
        <v>1984</v>
      </c>
      <c r="B7" s="6">
        <f t="shared" si="0"/>
        <v>14474.86868485272</v>
      </c>
      <c r="C7" s="6"/>
      <c r="D7" s="6">
        <f t="shared" si="1"/>
        <v>14485.3243</v>
      </c>
      <c r="E7" s="6">
        <f t="shared" si="2"/>
        <v>4933.8948</v>
      </c>
      <c r="F7" s="7" t="s">
        <v>7</v>
      </c>
      <c r="G7">
        <v>14485</v>
      </c>
      <c r="H7">
        <v>4934</v>
      </c>
      <c r="I7" t="s">
        <v>15</v>
      </c>
      <c r="K7" s="4">
        <v>13131.51472816177</v>
      </c>
      <c r="L7" s="6"/>
      <c r="M7">
        <v>13141</v>
      </c>
      <c r="N7">
        <v>4476</v>
      </c>
      <c r="O7" s="7" t="s">
        <v>7</v>
      </c>
      <c r="P7" s="6">
        <f t="shared" si="3"/>
        <v>13140.705796969971</v>
      </c>
      <c r="Q7" s="6">
        <f>H7/1.1023</f>
        <v>4476.0954368139346</v>
      </c>
      <c r="R7" t="s">
        <v>15</v>
      </c>
      <c r="S7" s="6"/>
      <c r="T7" s="6"/>
      <c r="U7" s="6"/>
      <c r="V7" s="6"/>
    </row>
    <row r="8" spans="1:22" x14ac:dyDescent="0.25">
      <c r="A8">
        <v>1985</v>
      </c>
      <c r="B8" s="6">
        <f t="shared" si="0"/>
        <v>21261.087120682932</v>
      </c>
      <c r="C8" s="6"/>
      <c r="D8" s="6">
        <f t="shared" si="1"/>
        <v>21329.505000000001</v>
      </c>
      <c r="E8" s="6">
        <f t="shared" si="2"/>
        <v>4481.9517999999998</v>
      </c>
      <c r="F8" s="7" t="s">
        <v>7</v>
      </c>
      <c r="G8">
        <v>21330</v>
      </c>
      <c r="H8">
        <v>4482</v>
      </c>
      <c r="I8" t="s">
        <v>15</v>
      </c>
      <c r="K8" s="5">
        <v>19287.931707051557</v>
      </c>
      <c r="L8" s="6"/>
      <c r="M8">
        <v>19350</v>
      </c>
      <c r="N8">
        <v>4066</v>
      </c>
      <c r="O8" s="7" t="s">
        <v>7</v>
      </c>
      <c r="P8" s="6">
        <f t="shared" si="3"/>
        <v>19350.449061054158</v>
      </c>
      <c r="Q8" s="6">
        <f t="shared" si="4"/>
        <v>4066.0437267531524</v>
      </c>
      <c r="R8" t="s">
        <v>15</v>
      </c>
      <c r="S8" s="6"/>
      <c r="T8" s="6"/>
      <c r="U8" s="6"/>
      <c r="V8" s="6"/>
    </row>
    <row r="9" spans="1:22" x14ac:dyDescent="0.25">
      <c r="A9">
        <v>1986</v>
      </c>
      <c r="B9" s="6">
        <f t="shared" si="0"/>
        <v>12845.283468352824</v>
      </c>
      <c r="C9" s="6"/>
      <c r="D9" s="6">
        <f t="shared" si="1"/>
        <v>12827.465100000001</v>
      </c>
      <c r="E9" s="6">
        <f t="shared" si="2"/>
        <v>3447.9944</v>
      </c>
      <c r="F9" s="7" t="s">
        <v>7</v>
      </c>
      <c r="G9">
        <v>12828</v>
      </c>
      <c r="H9">
        <v>3448</v>
      </c>
      <c r="I9" t="s">
        <v>15</v>
      </c>
      <c r="K9" s="5">
        <v>11653.164717729132</v>
      </c>
      <c r="L9" s="6"/>
      <c r="M9">
        <v>11637</v>
      </c>
      <c r="N9">
        <v>3128</v>
      </c>
      <c r="O9" s="7" t="s">
        <v>7</v>
      </c>
      <c r="P9" s="6">
        <f t="shared" si="3"/>
        <v>11637.485258096707</v>
      </c>
      <c r="Q9" s="6">
        <f t="shared" si="4"/>
        <v>3128.0050802866731</v>
      </c>
      <c r="R9" t="s">
        <v>15</v>
      </c>
      <c r="S9" s="6"/>
      <c r="T9" s="6"/>
      <c r="U9" s="6"/>
      <c r="V9" s="6"/>
    </row>
    <row r="10" spans="1:22" x14ac:dyDescent="0.25">
      <c r="A10">
        <v>1987</v>
      </c>
      <c r="B10" s="6">
        <f t="shared" si="0"/>
        <v>12619.205519318524</v>
      </c>
      <c r="C10" s="6"/>
      <c r="D10" s="6">
        <f t="shared" si="1"/>
        <v>12845.101900000001</v>
      </c>
      <c r="E10" s="6">
        <f t="shared" si="2"/>
        <v>2685.2028</v>
      </c>
      <c r="F10" s="7" t="s">
        <v>7</v>
      </c>
      <c r="G10">
        <v>12845</v>
      </c>
      <c r="H10">
        <v>2685</v>
      </c>
      <c r="I10" t="s">
        <v>15</v>
      </c>
      <c r="K10" s="5">
        <v>11448.068147798715</v>
      </c>
      <c r="L10" s="6"/>
      <c r="M10">
        <v>11653</v>
      </c>
      <c r="N10">
        <v>2436</v>
      </c>
      <c r="O10" s="7" t="s">
        <v>7</v>
      </c>
      <c r="P10" s="6">
        <f t="shared" si="3"/>
        <v>11652.907556926426</v>
      </c>
      <c r="Q10" s="6">
        <f t="shared" si="4"/>
        <v>2435.8160210469018</v>
      </c>
      <c r="R10" t="s">
        <v>15</v>
      </c>
      <c r="S10" s="6"/>
      <c r="T10" s="6"/>
      <c r="U10" s="6"/>
      <c r="V10" s="6"/>
    </row>
    <row r="11" spans="1:22" x14ac:dyDescent="0.25">
      <c r="A11">
        <v>1988</v>
      </c>
      <c r="B11" s="6">
        <f t="shared" si="0"/>
        <v>10370.905915758725</v>
      </c>
      <c r="C11" s="6"/>
      <c r="D11" s="6">
        <f t="shared" si="1"/>
        <v>10471.85</v>
      </c>
      <c r="E11" s="6">
        <f t="shared" si="2"/>
        <v>3694.9096000000004</v>
      </c>
      <c r="F11" s="7" t="s">
        <v>7</v>
      </c>
      <c r="G11">
        <v>10472</v>
      </c>
      <c r="H11">
        <v>3695</v>
      </c>
      <c r="I11" t="s">
        <v>15</v>
      </c>
      <c r="K11" s="5">
        <v>9408.4241275140394</v>
      </c>
      <c r="L11" s="6"/>
      <c r="M11">
        <v>9500</v>
      </c>
      <c r="N11">
        <v>3352</v>
      </c>
      <c r="O11" s="7" t="s">
        <v>7</v>
      </c>
      <c r="P11" s="6">
        <f t="shared" si="3"/>
        <v>9500.1360791073203</v>
      </c>
      <c r="Q11" s="6">
        <f t="shared" si="4"/>
        <v>3352.0820103420119</v>
      </c>
      <c r="R11" t="s">
        <v>15</v>
      </c>
      <c r="S11" s="6"/>
      <c r="T11" s="6"/>
      <c r="U11" s="6"/>
      <c r="V11" s="6"/>
    </row>
    <row r="12" spans="1:22" x14ac:dyDescent="0.25">
      <c r="A12">
        <v>1989</v>
      </c>
      <c r="B12" s="6">
        <f t="shared" si="0"/>
        <v>9412.9146065988716</v>
      </c>
      <c r="C12" s="6"/>
      <c r="D12" s="6">
        <f t="shared" si="1"/>
        <v>9414.7443000000003</v>
      </c>
      <c r="E12" s="6">
        <f t="shared" si="2"/>
        <v>2843.9340000000002</v>
      </c>
      <c r="F12" s="7" t="s">
        <v>7</v>
      </c>
      <c r="G12">
        <v>9415</v>
      </c>
      <c r="H12">
        <v>2844</v>
      </c>
      <c r="I12" t="s">
        <v>15</v>
      </c>
      <c r="K12" s="5">
        <v>8539.3401130353541</v>
      </c>
      <c r="L12" s="6"/>
      <c r="M12">
        <v>8541</v>
      </c>
      <c r="N12">
        <v>2580</v>
      </c>
      <c r="O12" s="7" t="s">
        <v>7</v>
      </c>
      <c r="P12" s="6">
        <f t="shared" si="3"/>
        <v>8541.2319695182796</v>
      </c>
      <c r="Q12" s="6">
        <f t="shared" si="4"/>
        <v>2580.0598748072211</v>
      </c>
      <c r="R12" t="s">
        <v>15</v>
      </c>
      <c r="S12" s="6"/>
      <c r="T12" s="6"/>
      <c r="U12" s="6"/>
      <c r="V12" s="6"/>
    </row>
    <row r="13" spans="1:22" x14ac:dyDescent="0.25">
      <c r="A13">
        <v>1990</v>
      </c>
      <c r="B13" s="6">
        <f t="shared" si="0"/>
        <v>9244.9161306710466</v>
      </c>
      <c r="C13" s="6"/>
      <c r="D13" s="6">
        <f t="shared" si="1"/>
        <v>9157.9084000000003</v>
      </c>
      <c r="E13" s="6">
        <f t="shared" si="2"/>
        <v>3072.1101000000003</v>
      </c>
      <c r="F13" s="7" t="s">
        <v>7</v>
      </c>
      <c r="G13">
        <v>9158</v>
      </c>
      <c r="H13">
        <v>3072</v>
      </c>
      <c r="I13" t="s">
        <v>15</v>
      </c>
      <c r="K13" s="5">
        <v>8386.9328954649791</v>
      </c>
      <c r="L13" s="6"/>
      <c r="M13">
        <v>8308</v>
      </c>
      <c r="N13">
        <v>2787</v>
      </c>
      <c r="O13" s="7" t="s">
        <v>7</v>
      </c>
      <c r="P13" s="6">
        <f t="shared" si="3"/>
        <v>8308.0830989748702</v>
      </c>
      <c r="Q13" s="6">
        <f t="shared" si="4"/>
        <v>2786.9001179352263</v>
      </c>
      <c r="R13" t="s">
        <v>15</v>
      </c>
      <c r="S13" s="6"/>
      <c r="T13" s="6"/>
      <c r="U13" s="6"/>
      <c r="V13" s="6"/>
    </row>
    <row r="14" spans="1:22" x14ac:dyDescent="0.25">
      <c r="A14">
        <v>1991</v>
      </c>
      <c r="B14" s="6">
        <f t="shared" si="0"/>
        <v>11787.893060935674</v>
      </c>
      <c r="C14" s="6"/>
      <c r="D14" s="6">
        <f t="shared" si="1"/>
        <v>11787.996200000001</v>
      </c>
      <c r="E14" s="6">
        <f t="shared" si="2"/>
        <v>3182.3401000000003</v>
      </c>
      <c r="F14" s="7" t="s">
        <v>7</v>
      </c>
      <c r="G14">
        <v>11788</v>
      </c>
      <c r="H14">
        <v>3182</v>
      </c>
      <c r="I14" t="s">
        <v>15</v>
      </c>
      <c r="K14" s="5">
        <v>10693.906432854643</v>
      </c>
      <c r="L14" s="6"/>
      <c r="M14">
        <v>10694</v>
      </c>
      <c r="N14">
        <v>2887</v>
      </c>
      <c r="O14" s="7" t="s">
        <v>7</v>
      </c>
      <c r="P14" s="6">
        <f t="shared" si="3"/>
        <v>10694.003447337385</v>
      </c>
      <c r="Q14" s="6">
        <f t="shared" si="4"/>
        <v>2886.6914633040005</v>
      </c>
      <c r="R14" t="s">
        <v>15</v>
      </c>
      <c r="S14" s="6"/>
      <c r="T14" s="6"/>
      <c r="U14" s="6"/>
      <c r="V14" s="6"/>
    </row>
    <row r="15" spans="1:22" x14ac:dyDescent="0.25">
      <c r="A15">
        <v>1992</v>
      </c>
      <c r="B15" s="6">
        <f t="shared" si="0"/>
        <v>20777.811504930556</v>
      </c>
      <c r="C15" s="6"/>
      <c r="D15" s="6">
        <f t="shared" si="1"/>
        <v>20778.355</v>
      </c>
      <c r="E15" s="6">
        <f t="shared" si="2"/>
        <v>5029.7948999999999</v>
      </c>
      <c r="F15" s="7" t="s">
        <v>7</v>
      </c>
      <c r="G15">
        <v>20788</v>
      </c>
      <c r="H15">
        <v>5030</v>
      </c>
      <c r="I15" t="s">
        <v>15</v>
      </c>
      <c r="K15" s="5">
        <v>18849.506944507444</v>
      </c>
      <c r="L15" s="6"/>
      <c r="M15">
        <v>18850</v>
      </c>
      <c r="N15">
        <v>4563</v>
      </c>
      <c r="O15" s="7" t="s">
        <v>7</v>
      </c>
      <c r="P15" s="6">
        <f t="shared" si="3"/>
        <v>18858.749886600745</v>
      </c>
      <c r="Q15" s="6">
        <f t="shared" si="4"/>
        <v>4563.1860654994098</v>
      </c>
      <c r="R15" t="s">
        <v>15</v>
      </c>
      <c r="S15" s="6"/>
      <c r="T15" s="6"/>
      <c r="U15" s="6"/>
      <c r="V15" s="6"/>
    </row>
    <row r="16" spans="1:22" x14ac:dyDescent="0.25">
      <c r="A16">
        <v>1993</v>
      </c>
      <c r="B16" s="6">
        <f t="shared" si="0"/>
        <v>14360.869719044555</v>
      </c>
      <c r="C16" s="6"/>
      <c r="D16" s="6">
        <f t="shared" si="1"/>
        <v>14391.6288</v>
      </c>
      <c r="E16" s="6">
        <f t="shared" si="2"/>
        <v>3563.7359000000001</v>
      </c>
      <c r="F16" s="7" t="s">
        <v>7</v>
      </c>
      <c r="G16">
        <v>14392</v>
      </c>
      <c r="H16">
        <v>3564</v>
      </c>
      <c r="I16" t="s">
        <v>15</v>
      </c>
      <c r="K16" s="5">
        <v>13028.095544810445</v>
      </c>
      <c r="L16" s="6"/>
      <c r="M16">
        <v>13056</v>
      </c>
      <c r="N16">
        <v>3233</v>
      </c>
      <c r="O16" s="7" t="s">
        <v>7</v>
      </c>
      <c r="P16" s="6">
        <f t="shared" si="3"/>
        <v>13056.336750430917</v>
      </c>
      <c r="Q16" s="6">
        <f t="shared" si="4"/>
        <v>3233.2395899482899</v>
      </c>
      <c r="R16" t="s">
        <v>15</v>
      </c>
      <c r="S16" s="6"/>
      <c r="T16" s="6"/>
      <c r="U16" s="6"/>
      <c r="V16" s="6"/>
    </row>
    <row r="17" spans="1:22" x14ac:dyDescent="0.25">
      <c r="A17" s="9">
        <v>1994</v>
      </c>
      <c r="B17" s="10">
        <f t="shared" si="0"/>
        <v>22718.403000000002</v>
      </c>
      <c r="C17" s="10"/>
      <c r="D17" s="10">
        <f t="shared" si="1"/>
        <v>22852.883600000001</v>
      </c>
      <c r="E17" s="10">
        <f t="shared" si="2"/>
        <v>7461.4687000000004</v>
      </c>
      <c r="F17" s="11" t="s">
        <v>7</v>
      </c>
      <c r="G17" s="9">
        <v>22853</v>
      </c>
      <c r="H17" s="9">
        <v>7462</v>
      </c>
      <c r="I17" s="9" t="s">
        <v>16</v>
      </c>
      <c r="J17" s="9"/>
      <c r="K17" s="5">
        <v>20610</v>
      </c>
      <c r="L17" s="10"/>
      <c r="M17" s="9">
        <v>20732</v>
      </c>
      <c r="N17" s="9">
        <v>6769</v>
      </c>
      <c r="O17" s="11" t="s">
        <v>7</v>
      </c>
      <c r="P17" s="6">
        <f t="shared" si="3"/>
        <v>20732.105597387279</v>
      </c>
      <c r="Q17" s="6">
        <f>H17/1.1023</f>
        <v>6769.4819921981307</v>
      </c>
      <c r="R17" s="9" t="s">
        <v>16</v>
      </c>
      <c r="S17" s="6"/>
      <c r="T17" s="6"/>
      <c r="U17" s="6"/>
      <c r="V17" s="6"/>
    </row>
    <row r="18" spans="1:22" x14ac:dyDescent="0.25">
      <c r="A18">
        <v>1995</v>
      </c>
      <c r="B18" s="6">
        <f t="shared" si="0"/>
        <v>19737</v>
      </c>
      <c r="C18" s="6"/>
      <c r="D18" s="6">
        <f t="shared" si="1"/>
        <v>19736.681500000002</v>
      </c>
      <c r="E18" s="6">
        <f t="shared" si="2"/>
        <v>6995.1958000000004</v>
      </c>
      <c r="F18" s="7" t="s">
        <v>7</v>
      </c>
      <c r="G18">
        <v>19737</v>
      </c>
      <c r="H18">
        <v>6995</v>
      </c>
      <c r="I18" s="9" t="s">
        <v>16</v>
      </c>
      <c r="J18" s="9"/>
      <c r="K18" s="2">
        <f>19737/1.1023</f>
        <v>17905.288941304545</v>
      </c>
      <c r="L18" s="6"/>
      <c r="M18">
        <v>17905</v>
      </c>
      <c r="N18">
        <v>6346</v>
      </c>
      <c r="O18" s="7" t="s">
        <v>7</v>
      </c>
      <c r="P18" s="6">
        <f t="shared" si="3"/>
        <v>17905.288941304545</v>
      </c>
      <c r="Q18" s="6">
        <f t="shared" si="4"/>
        <v>6345.8223714052428</v>
      </c>
      <c r="R18" s="9" t="s">
        <v>16</v>
      </c>
      <c r="S18" s="6"/>
      <c r="T18" s="6"/>
      <c r="U18" s="6"/>
      <c r="V18" s="6"/>
    </row>
    <row r="19" spans="1:22" x14ac:dyDescent="0.25">
      <c r="A19">
        <v>1996</v>
      </c>
      <c r="B19" s="6">
        <f t="shared" si="0"/>
        <v>17865</v>
      </c>
      <c r="C19" s="6"/>
      <c r="D19" s="6">
        <f t="shared" si="1"/>
        <v>18008.275100000003</v>
      </c>
      <c r="E19" s="6">
        <f t="shared" si="2"/>
        <v>6862.9198000000006</v>
      </c>
      <c r="F19" s="7" t="s">
        <v>7</v>
      </c>
      <c r="G19">
        <v>18008</v>
      </c>
      <c r="H19">
        <v>6863</v>
      </c>
      <c r="I19" s="9" t="s">
        <v>16</v>
      </c>
      <c r="J19" s="9"/>
      <c r="K19" s="2">
        <f>(17865)/1.1023</f>
        <v>16207.021681937766</v>
      </c>
      <c r="L19" s="6"/>
      <c r="M19">
        <v>16337</v>
      </c>
      <c r="N19">
        <v>6226</v>
      </c>
      <c r="O19" s="7" t="s">
        <v>7</v>
      </c>
      <c r="P19" s="6">
        <f t="shared" si="3"/>
        <v>16336.750430917173</v>
      </c>
      <c r="Q19" s="6">
        <f t="shared" si="4"/>
        <v>6226.0727569627143</v>
      </c>
      <c r="R19" s="9" t="s">
        <v>16</v>
      </c>
      <c r="S19" s="6"/>
      <c r="T19" s="6"/>
      <c r="U19" s="6"/>
      <c r="V19" s="6"/>
    </row>
    <row r="20" spans="1:22" x14ac:dyDescent="0.25">
      <c r="A20">
        <v>1997</v>
      </c>
      <c r="B20" s="6">
        <f t="shared" si="0"/>
        <v>18649</v>
      </c>
      <c r="C20" s="6"/>
      <c r="D20" s="6">
        <f t="shared" si="1"/>
        <v>18648.7114</v>
      </c>
      <c r="E20" s="6">
        <f t="shared" si="2"/>
        <v>5164.2755000000006</v>
      </c>
      <c r="F20" s="7" t="s">
        <v>7</v>
      </c>
      <c r="G20">
        <v>18649</v>
      </c>
      <c r="H20">
        <v>5164</v>
      </c>
      <c r="I20" s="9" t="s">
        <v>16</v>
      </c>
      <c r="J20" s="9"/>
      <c r="K20" s="2">
        <f>18649/1.1023</f>
        <v>16918.261816202485</v>
      </c>
      <c r="L20" s="6"/>
      <c r="M20">
        <v>16918</v>
      </c>
      <c r="N20">
        <v>4685</v>
      </c>
      <c r="O20" s="7" t="s">
        <v>7</v>
      </c>
      <c r="P20" s="6">
        <f t="shared" si="3"/>
        <v>16918.261816202485</v>
      </c>
      <c r="Q20" s="6">
        <f t="shared" si="4"/>
        <v>4684.7500680395533</v>
      </c>
      <c r="R20" s="9" t="s">
        <v>16</v>
      </c>
      <c r="S20" s="6"/>
      <c r="T20" s="6"/>
      <c r="U20" s="6"/>
      <c r="V20" s="6"/>
    </row>
    <row r="21" spans="1:22" x14ac:dyDescent="0.25">
      <c r="A21">
        <v>1998</v>
      </c>
      <c r="B21" s="6">
        <f t="shared" si="0"/>
        <v>16824</v>
      </c>
      <c r="C21" s="6"/>
      <c r="D21" s="6">
        <f t="shared" si="1"/>
        <v>16824.404900000001</v>
      </c>
      <c r="E21" s="6">
        <f t="shared" si="2"/>
        <v>5952.42</v>
      </c>
      <c r="F21" s="7" t="s">
        <v>8</v>
      </c>
      <c r="G21">
        <v>16824</v>
      </c>
      <c r="H21">
        <v>5952</v>
      </c>
      <c r="I21" s="9" t="s">
        <v>16</v>
      </c>
      <c r="J21" s="9"/>
      <c r="K21" s="2">
        <f>16824/1.1023</f>
        <v>15262.632677129637</v>
      </c>
      <c r="L21" s="6"/>
      <c r="M21">
        <v>15263</v>
      </c>
      <c r="N21">
        <v>5400</v>
      </c>
      <c r="O21" s="7" t="s">
        <v>8</v>
      </c>
      <c r="P21" s="6">
        <f t="shared" si="3"/>
        <v>15262.632677129637</v>
      </c>
      <c r="Q21" s="6">
        <f t="shared" si="4"/>
        <v>5399.6189784995004</v>
      </c>
      <c r="R21" s="9" t="s">
        <v>16</v>
      </c>
      <c r="S21" s="6"/>
      <c r="T21" s="6"/>
      <c r="U21" s="6"/>
      <c r="V21" s="6"/>
    </row>
    <row r="22" spans="1:22" x14ac:dyDescent="0.25">
      <c r="A22">
        <v>1999</v>
      </c>
      <c r="B22" s="6">
        <f t="shared" si="0"/>
        <v>15022</v>
      </c>
      <c r="C22" s="6"/>
      <c r="D22" s="6">
        <f t="shared" si="1"/>
        <v>14368.480500000001</v>
      </c>
      <c r="E22" s="6">
        <f t="shared" si="2"/>
        <v>4857.8361000000004</v>
      </c>
      <c r="F22" s="7" t="s">
        <v>8</v>
      </c>
      <c r="G22">
        <v>15020</v>
      </c>
      <c r="H22">
        <v>4858</v>
      </c>
      <c r="I22" s="9" t="s">
        <v>16</v>
      </c>
      <c r="J22" s="9"/>
      <c r="K22" s="3">
        <f>15022/1.1023</f>
        <v>13627.869001179351</v>
      </c>
      <c r="L22" s="6"/>
      <c r="M22">
        <v>13035</v>
      </c>
      <c r="N22">
        <v>4407</v>
      </c>
      <c r="O22" s="7" t="s">
        <v>8</v>
      </c>
      <c r="P22" s="6">
        <f t="shared" si="3"/>
        <v>13626.054613081738</v>
      </c>
      <c r="Q22" s="6">
        <f t="shared" si="4"/>
        <v>4407.1486891045988</v>
      </c>
      <c r="R22" s="9" t="s">
        <v>16</v>
      </c>
      <c r="S22" s="6"/>
      <c r="T22" s="6"/>
      <c r="U22" s="6"/>
      <c r="V22" s="6"/>
    </row>
    <row r="23" spans="1:22" x14ac:dyDescent="0.25">
      <c r="A23">
        <v>2000</v>
      </c>
      <c r="B23" s="6">
        <f t="shared" si="0"/>
        <v>14958</v>
      </c>
      <c r="C23" s="6"/>
      <c r="D23" s="6">
        <f t="shared" si="1"/>
        <v>14957.108700000001</v>
      </c>
      <c r="E23" s="6">
        <f t="shared" si="2"/>
        <v>5464.1010999999999</v>
      </c>
      <c r="F23" s="7" t="s">
        <v>8</v>
      </c>
      <c r="G23">
        <v>14957</v>
      </c>
      <c r="H23">
        <v>5464</v>
      </c>
      <c r="I23" s="9" t="s">
        <v>16</v>
      </c>
      <c r="J23" s="9"/>
      <c r="K23" s="3">
        <f>14958/1.1023</f>
        <v>13569.808582055701</v>
      </c>
      <c r="L23" s="6"/>
      <c r="M23">
        <v>13569</v>
      </c>
      <c r="N23">
        <v>4957</v>
      </c>
      <c r="O23" s="7" t="s">
        <v>8</v>
      </c>
      <c r="P23" s="6">
        <f t="shared" si="3"/>
        <v>13568.901388006894</v>
      </c>
      <c r="Q23" s="6">
        <f t="shared" si="4"/>
        <v>4956.9082826816657</v>
      </c>
      <c r="R23" s="9" t="s">
        <v>16</v>
      </c>
      <c r="S23" s="6"/>
      <c r="T23" s="6"/>
      <c r="U23" s="6"/>
      <c r="V23" s="6"/>
    </row>
    <row r="24" spans="1:22" x14ac:dyDescent="0.25">
      <c r="A24">
        <v>2001</v>
      </c>
      <c r="B24" s="6">
        <f t="shared" si="0"/>
        <v>15848.999999999998</v>
      </c>
      <c r="C24" s="6"/>
      <c r="D24" s="6">
        <f t="shared" si="1"/>
        <v>15878.631500000001</v>
      </c>
      <c r="E24" s="6">
        <f t="shared" si="2"/>
        <v>6491.4447</v>
      </c>
      <c r="F24" s="7" t="s">
        <v>8</v>
      </c>
      <c r="G24">
        <v>15849</v>
      </c>
      <c r="H24">
        <v>6481</v>
      </c>
      <c r="I24" s="9" t="s">
        <v>16</v>
      </c>
      <c r="J24" s="9"/>
      <c r="K24" s="2">
        <f>15849/1.1023</f>
        <v>14378.118479542773</v>
      </c>
      <c r="L24" s="6"/>
      <c r="M24">
        <v>14405</v>
      </c>
      <c r="N24">
        <v>5889</v>
      </c>
      <c r="O24" s="7" t="s">
        <v>8</v>
      </c>
      <c r="P24" s="6">
        <f t="shared" si="3"/>
        <v>14378.118479542773</v>
      </c>
      <c r="Q24" s="6">
        <f t="shared" si="4"/>
        <v>5879.5246303184249</v>
      </c>
      <c r="R24" s="9" t="s">
        <v>16</v>
      </c>
      <c r="S24" s="6"/>
      <c r="T24" s="6"/>
      <c r="U24" s="6"/>
      <c r="V24" s="6"/>
    </row>
    <row r="25" spans="1:22" x14ac:dyDescent="0.25">
      <c r="A25">
        <v>2002</v>
      </c>
      <c r="B25" s="6">
        <f t="shared" si="0"/>
        <v>11834</v>
      </c>
      <c r="C25" s="6"/>
      <c r="D25" s="6">
        <f t="shared" si="1"/>
        <v>11833.190500000001</v>
      </c>
      <c r="E25" s="6">
        <f t="shared" si="2"/>
        <v>5216.0835999999999</v>
      </c>
      <c r="F25" s="7" t="s">
        <v>8</v>
      </c>
      <c r="G25">
        <v>11833</v>
      </c>
      <c r="H25">
        <v>5216</v>
      </c>
      <c r="I25" s="9" t="s">
        <v>16</v>
      </c>
      <c r="J25" s="9"/>
      <c r="K25" s="2">
        <f>11834/1.1023</f>
        <v>10735.734373582509</v>
      </c>
      <c r="L25" s="6"/>
      <c r="M25">
        <v>10735</v>
      </c>
      <c r="N25">
        <v>4732</v>
      </c>
      <c r="O25" s="7" t="s">
        <v>8</v>
      </c>
      <c r="P25" s="6">
        <f t="shared" si="3"/>
        <v>10734.827179533702</v>
      </c>
      <c r="Q25" s="6">
        <f t="shared" si="4"/>
        <v>4731.9241585775198</v>
      </c>
      <c r="R25" s="9" t="s">
        <v>16</v>
      </c>
      <c r="S25" s="6"/>
      <c r="T25" s="6"/>
      <c r="U25" s="6"/>
      <c r="V25" s="6"/>
    </row>
    <row r="26" spans="1:22" x14ac:dyDescent="0.25">
      <c r="A26">
        <v>2003</v>
      </c>
      <c r="B26" s="6">
        <f t="shared" si="0"/>
        <v>15158</v>
      </c>
      <c r="C26" s="6"/>
      <c r="D26" s="6">
        <f t="shared" si="1"/>
        <v>15157.7273</v>
      </c>
      <c r="E26" s="6">
        <f t="shared" si="2"/>
        <v>6504.6723000000002</v>
      </c>
      <c r="F26" s="7" t="s">
        <v>8</v>
      </c>
      <c r="G26">
        <v>15158</v>
      </c>
      <c r="H26">
        <v>6505</v>
      </c>
      <c r="I26" s="9" t="s">
        <v>16</v>
      </c>
      <c r="J26" s="9"/>
      <c r="K26" s="2">
        <f>15158/1.1023</f>
        <v>13751.247391817109</v>
      </c>
      <c r="L26" s="6"/>
      <c r="M26">
        <v>13751</v>
      </c>
      <c r="N26">
        <v>5901</v>
      </c>
      <c r="O26" s="7" t="s">
        <v>8</v>
      </c>
      <c r="P26" s="6">
        <f t="shared" si="3"/>
        <v>13751.247391817109</v>
      </c>
      <c r="Q26" s="6">
        <f t="shared" si="4"/>
        <v>5901.2972874897941</v>
      </c>
      <c r="R26" s="9" t="s">
        <v>16</v>
      </c>
      <c r="S26" s="6"/>
      <c r="T26" s="6"/>
      <c r="U26" s="6"/>
      <c r="V26" s="6"/>
    </row>
    <row r="27" spans="1:22" x14ac:dyDescent="0.25">
      <c r="A27">
        <v>2004</v>
      </c>
      <c r="B27" s="6">
        <f t="shared" si="0"/>
        <v>13887.999999999998</v>
      </c>
      <c r="C27" s="6"/>
      <c r="D27" s="6">
        <f t="shared" si="1"/>
        <v>13887.877700000001</v>
      </c>
      <c r="E27" s="6">
        <f t="shared" si="2"/>
        <v>4980.1914000000006</v>
      </c>
      <c r="F27" s="7" t="s">
        <v>8</v>
      </c>
      <c r="G27">
        <v>13888</v>
      </c>
      <c r="H27">
        <v>4980</v>
      </c>
      <c r="I27" s="9" t="s">
        <v>16</v>
      </c>
      <c r="J27" s="9"/>
      <c r="K27" s="2">
        <f>13888/1.1023</f>
        <v>12599.110949832168</v>
      </c>
      <c r="L27" s="6"/>
      <c r="M27">
        <v>12599</v>
      </c>
      <c r="N27">
        <v>4518</v>
      </c>
      <c r="O27" s="7" t="s">
        <v>8</v>
      </c>
      <c r="P27" s="6">
        <f t="shared" si="3"/>
        <v>12599.110949832168</v>
      </c>
      <c r="Q27" s="6">
        <f t="shared" si="4"/>
        <v>4517.8263630590582</v>
      </c>
      <c r="R27" s="9" t="s">
        <v>16</v>
      </c>
      <c r="S27" s="6"/>
      <c r="T27" s="6"/>
      <c r="U27" s="6"/>
      <c r="V27" s="6"/>
    </row>
    <row r="28" spans="1:22" x14ac:dyDescent="0.25">
      <c r="A28">
        <v>2005</v>
      </c>
      <c r="B28" s="6">
        <f t="shared" si="0"/>
        <v>14868</v>
      </c>
      <c r="C28" s="6"/>
      <c r="D28" s="6">
        <f t="shared" si="1"/>
        <v>15070.645600000002</v>
      </c>
      <c r="E28" s="6">
        <f t="shared" si="2"/>
        <v>5841.0877</v>
      </c>
      <c r="F28" s="7" t="s">
        <v>8</v>
      </c>
      <c r="G28">
        <v>15071</v>
      </c>
      <c r="H28">
        <v>5841</v>
      </c>
      <c r="I28" s="9" t="s">
        <v>16</v>
      </c>
      <c r="J28" s="9"/>
      <c r="K28" s="2">
        <f>14868/1.1023</f>
        <v>13488.161117663067</v>
      </c>
      <c r="L28" s="6"/>
      <c r="M28">
        <v>13672</v>
      </c>
      <c r="N28">
        <v>5299</v>
      </c>
      <c r="O28" s="7" t="s">
        <v>8</v>
      </c>
      <c r="P28" s="6">
        <f t="shared" si="3"/>
        <v>13672.321509570897</v>
      </c>
      <c r="Q28" s="6">
        <f t="shared" si="4"/>
        <v>5298.9204390819195</v>
      </c>
      <c r="R28" s="9" t="s">
        <v>16</v>
      </c>
      <c r="S28" s="6"/>
      <c r="T28" s="6"/>
      <c r="U28" s="6"/>
      <c r="V28" s="6"/>
    </row>
    <row r="29" spans="1:22" x14ac:dyDescent="0.25">
      <c r="A29">
        <v>2006</v>
      </c>
      <c r="B29" s="6">
        <f t="shared" si="0"/>
        <v>18542.118989999999</v>
      </c>
      <c r="C29" s="6"/>
      <c r="D29" s="6">
        <f t="shared" si="1"/>
        <v>16821.098000000002</v>
      </c>
      <c r="E29" s="6">
        <f t="shared" si="2"/>
        <v>7131.8810000000003</v>
      </c>
      <c r="F29" s="7" t="s">
        <v>8</v>
      </c>
      <c r="G29">
        <v>16821</v>
      </c>
      <c r="H29">
        <v>7132</v>
      </c>
      <c r="I29" s="9" t="s">
        <v>16</v>
      </c>
      <c r="J29" s="9"/>
      <c r="K29" s="2">
        <v>16821.3</v>
      </c>
      <c r="L29" s="6"/>
      <c r="M29">
        <v>15260</v>
      </c>
      <c r="N29">
        <v>6470</v>
      </c>
      <c r="O29" s="7" t="s">
        <v>8</v>
      </c>
      <c r="P29" s="6">
        <f t="shared" si="3"/>
        <v>15259.911094983216</v>
      </c>
      <c r="Q29" s="6">
        <f t="shared" si="4"/>
        <v>6470.1079560918079</v>
      </c>
      <c r="R29" s="9" t="s">
        <v>16</v>
      </c>
      <c r="S29" s="6"/>
      <c r="T29" s="6"/>
      <c r="U29" s="6"/>
      <c r="V29" s="6"/>
    </row>
    <row r="30" spans="1:22" x14ac:dyDescent="0.25">
      <c r="A30">
        <v>2007</v>
      </c>
      <c r="B30" s="6">
        <f t="shared" si="0"/>
        <v>16824</v>
      </c>
      <c r="C30" s="6"/>
      <c r="D30" s="6">
        <f t="shared" si="1"/>
        <v>13119.5746</v>
      </c>
      <c r="E30" s="6">
        <f t="shared" si="2"/>
        <v>4012.3720000000003</v>
      </c>
      <c r="F30" s="7" t="s">
        <v>8</v>
      </c>
      <c r="G30">
        <v>13120</v>
      </c>
      <c r="H30">
        <v>4012</v>
      </c>
      <c r="I30" s="9" t="s">
        <v>16</v>
      </c>
      <c r="J30" s="9"/>
      <c r="K30" s="2">
        <f>16824/1.1023</f>
        <v>15262.632677129637</v>
      </c>
      <c r="L30" s="6"/>
      <c r="M30">
        <v>11902</v>
      </c>
      <c r="N30">
        <v>3640</v>
      </c>
      <c r="O30" s="7" t="s">
        <v>8</v>
      </c>
      <c r="P30" s="6">
        <f t="shared" si="3"/>
        <v>11902.385920348363</v>
      </c>
      <c r="Q30" s="6">
        <f t="shared" si="4"/>
        <v>3639.6625238138436</v>
      </c>
      <c r="R30" s="9" t="s">
        <v>16</v>
      </c>
      <c r="S30" s="6"/>
      <c r="T30" s="6"/>
      <c r="U30" s="6"/>
      <c r="V30" s="6"/>
    </row>
    <row r="31" spans="1:22" x14ac:dyDescent="0.25">
      <c r="A31">
        <v>2008</v>
      </c>
      <c r="B31" s="6">
        <f t="shared" si="0"/>
        <v>15691</v>
      </c>
      <c r="C31" s="6"/>
      <c r="D31" s="6">
        <f t="shared" si="1"/>
        <v>15691.240500000002</v>
      </c>
      <c r="E31" s="6">
        <f t="shared" si="2"/>
        <v>4832.4832000000006</v>
      </c>
      <c r="F31" s="7" t="s">
        <v>8</v>
      </c>
      <c r="G31">
        <v>15691</v>
      </c>
      <c r="H31">
        <v>4832</v>
      </c>
      <c r="I31" s="9" t="s">
        <v>16</v>
      </c>
      <c r="J31" s="9"/>
      <c r="K31" s="3">
        <f>15691/1.1023</f>
        <v>14234.781819831262</v>
      </c>
      <c r="L31" s="6"/>
      <c r="M31">
        <v>14235</v>
      </c>
      <c r="N31">
        <v>4384</v>
      </c>
      <c r="O31" s="7" t="s">
        <v>8</v>
      </c>
      <c r="P31" s="6">
        <f t="shared" si="3"/>
        <v>14234.781819831262</v>
      </c>
      <c r="Q31" s="6">
        <f t="shared" si="4"/>
        <v>4383.5616438356165</v>
      </c>
      <c r="R31" s="9" t="s">
        <v>16</v>
      </c>
      <c r="S31" s="6"/>
      <c r="T31" s="6"/>
      <c r="U31" s="6"/>
      <c r="V31" s="6"/>
    </row>
    <row r="32" spans="1:22" x14ac:dyDescent="0.25">
      <c r="A32">
        <v>2009</v>
      </c>
      <c r="B32" s="6">
        <f t="shared" si="0"/>
        <v>12967</v>
      </c>
      <c r="C32" s="6"/>
      <c r="D32" s="6">
        <f t="shared" si="1"/>
        <v>12967.457200000001</v>
      </c>
      <c r="E32" s="6">
        <f t="shared" si="2"/>
        <v>4140.2388000000001</v>
      </c>
      <c r="F32" s="7" t="s">
        <v>8</v>
      </c>
      <c r="G32">
        <v>12967</v>
      </c>
      <c r="H32">
        <v>4140</v>
      </c>
      <c r="I32" s="9" t="s">
        <v>16</v>
      </c>
      <c r="J32" s="9"/>
      <c r="K32" s="3">
        <f>12967/1.1023</f>
        <v>11763.585230880884</v>
      </c>
      <c r="L32" s="6"/>
      <c r="M32">
        <v>11764</v>
      </c>
      <c r="N32">
        <v>3756</v>
      </c>
      <c r="O32" s="7" t="s">
        <v>8</v>
      </c>
      <c r="P32" s="6">
        <f t="shared" si="3"/>
        <v>11763.585230880884</v>
      </c>
      <c r="Q32" s="6">
        <f t="shared" si="4"/>
        <v>3755.7833620611445</v>
      </c>
      <c r="R32" s="9" t="s">
        <v>16</v>
      </c>
      <c r="S32" s="6"/>
      <c r="T32" s="6"/>
      <c r="U32" s="6"/>
      <c r="V32" s="6"/>
    </row>
    <row r="33" spans="1:22" x14ac:dyDescent="0.25">
      <c r="A33">
        <v>2010</v>
      </c>
      <c r="B33" s="6">
        <f t="shared" si="0"/>
        <v>18816</v>
      </c>
      <c r="C33" s="6"/>
      <c r="D33" s="6">
        <f t="shared" si="1"/>
        <v>18816.261000000002</v>
      </c>
      <c r="E33" s="6">
        <f t="shared" si="2"/>
        <v>7539.732</v>
      </c>
      <c r="F33" s="7" t="s">
        <v>8</v>
      </c>
      <c r="G33">
        <v>18816</v>
      </c>
      <c r="H33">
        <v>7540</v>
      </c>
      <c r="I33" s="9" t="s">
        <v>16</v>
      </c>
      <c r="J33" s="9"/>
      <c r="K33" s="3">
        <f>18816/1.1023</f>
        <v>17069.76322235326</v>
      </c>
      <c r="L33" s="6"/>
      <c r="M33">
        <v>17070</v>
      </c>
      <c r="N33">
        <v>6840</v>
      </c>
      <c r="O33" s="7" t="s">
        <v>8</v>
      </c>
      <c r="P33" s="6">
        <f t="shared" si="3"/>
        <v>17069.76322235326</v>
      </c>
      <c r="Q33" s="6">
        <f t="shared" si="4"/>
        <v>6840.2431280050796</v>
      </c>
      <c r="R33" s="9" t="s">
        <v>16</v>
      </c>
      <c r="S33" s="6"/>
      <c r="T33" s="6"/>
      <c r="U33" s="6"/>
      <c r="V33" s="6"/>
    </row>
    <row r="34" spans="1:22" x14ac:dyDescent="0.25">
      <c r="A34">
        <v>2011</v>
      </c>
      <c r="B34" s="6">
        <f t="shared" si="0"/>
        <v>16970</v>
      </c>
      <c r="C34" s="6"/>
      <c r="D34" s="6">
        <f t="shared" si="1"/>
        <v>16969.908500000001</v>
      </c>
      <c r="E34" s="6">
        <f t="shared" si="2"/>
        <v>5907.2257</v>
      </c>
      <c r="F34" s="7" t="s">
        <v>8</v>
      </c>
      <c r="G34">
        <v>16970</v>
      </c>
      <c r="H34">
        <v>5907</v>
      </c>
      <c r="I34" s="9" t="s">
        <v>16</v>
      </c>
      <c r="J34" s="9"/>
      <c r="K34" s="3">
        <f>16970/1.1023</f>
        <v>15395.083008255466</v>
      </c>
      <c r="L34" s="6"/>
      <c r="M34">
        <v>15395</v>
      </c>
      <c r="N34">
        <v>5359</v>
      </c>
      <c r="O34" s="7" t="s">
        <v>8</v>
      </c>
      <c r="P34" s="6">
        <f t="shared" si="3"/>
        <v>15395.083008255466</v>
      </c>
      <c r="Q34" s="6">
        <f t="shared" si="4"/>
        <v>5358.7952463031843</v>
      </c>
      <c r="R34" s="9" t="s">
        <v>16</v>
      </c>
      <c r="S34" s="6"/>
      <c r="T34" s="6"/>
      <c r="U34" s="6"/>
      <c r="V34" s="6"/>
    </row>
    <row r="35" spans="1:22" x14ac:dyDescent="0.25">
      <c r="A35">
        <v>2012</v>
      </c>
      <c r="B35" s="6">
        <f t="shared" si="0"/>
        <v>12993.7</v>
      </c>
      <c r="C35" s="6"/>
      <c r="D35" s="6">
        <f t="shared" si="1"/>
        <v>12993.912400000001</v>
      </c>
      <c r="E35" s="6">
        <f t="shared" si="2"/>
        <v>4026.7019</v>
      </c>
      <c r="F35" s="7" t="s">
        <v>8</v>
      </c>
      <c r="G35">
        <v>12994</v>
      </c>
      <c r="H35">
        <v>4027</v>
      </c>
      <c r="I35" s="9" t="s">
        <v>16</v>
      </c>
      <c r="J35" s="9"/>
      <c r="K35" s="3">
        <f>12993.7/1.1023</f>
        <v>11787.807311984034</v>
      </c>
      <c r="L35" s="6"/>
      <c r="M35">
        <v>11788</v>
      </c>
      <c r="N35">
        <v>3653</v>
      </c>
      <c r="O35" s="7" t="s">
        <v>8</v>
      </c>
      <c r="P35" s="6">
        <f t="shared" si="3"/>
        <v>11788.079470198674</v>
      </c>
      <c r="Q35" s="6">
        <f t="shared" si="4"/>
        <v>3653.2704345459492</v>
      </c>
      <c r="R35" s="9" t="s">
        <v>16</v>
      </c>
      <c r="S35" s="6"/>
      <c r="T35" s="6"/>
      <c r="U35" s="6"/>
      <c r="V35" s="6"/>
    </row>
    <row r="36" spans="1:22" x14ac:dyDescent="0.25">
      <c r="A36">
        <v>2013</v>
      </c>
      <c r="B36" s="6">
        <f t="shared" si="0"/>
        <v>19366.400000000001</v>
      </c>
      <c r="C36" s="6"/>
      <c r="D36" s="6">
        <f t="shared" si="1"/>
        <v>19366.308700000001</v>
      </c>
      <c r="E36" s="6">
        <f t="shared" si="2"/>
        <v>8244.1017000000011</v>
      </c>
      <c r="F36" s="7" t="s">
        <v>8</v>
      </c>
      <c r="G36">
        <v>19366</v>
      </c>
      <c r="H36">
        <v>8244</v>
      </c>
      <c r="I36" s="9" t="s">
        <v>16</v>
      </c>
      <c r="J36" s="9"/>
      <c r="K36" s="3">
        <f>19366.4/1.1023</f>
        <v>17569.082826816655</v>
      </c>
      <c r="L36" s="6"/>
      <c r="M36">
        <v>17569</v>
      </c>
      <c r="N36">
        <v>7479</v>
      </c>
      <c r="O36" s="7" t="s">
        <v>8</v>
      </c>
      <c r="P36" s="6">
        <f t="shared" si="3"/>
        <v>17568.719949197133</v>
      </c>
      <c r="Q36" s="6">
        <f t="shared" si="4"/>
        <v>7478.9077383652357</v>
      </c>
      <c r="R36" s="9" t="s">
        <v>16</v>
      </c>
      <c r="S36" s="6"/>
      <c r="T36" s="6"/>
      <c r="U36" s="6"/>
      <c r="V36" s="6"/>
    </row>
    <row r="37" spans="1:22" x14ac:dyDescent="0.25">
      <c r="A37">
        <v>2014</v>
      </c>
      <c r="B37" s="6">
        <f t="shared" si="0"/>
        <v>19544</v>
      </c>
      <c r="C37" s="6"/>
      <c r="D37" s="6">
        <f t="shared" si="1"/>
        <v>19543.779000000002</v>
      </c>
      <c r="E37" s="6">
        <f t="shared" si="2"/>
        <v>6016.3534</v>
      </c>
      <c r="F37" s="7" t="s">
        <v>8</v>
      </c>
      <c r="G37">
        <v>19544</v>
      </c>
      <c r="H37">
        <v>6016</v>
      </c>
      <c r="I37" s="9" t="s">
        <v>16</v>
      </c>
      <c r="J37" s="9"/>
      <c r="K37" s="3">
        <f>19544/1.1023</f>
        <v>17730.200489884784</v>
      </c>
      <c r="L37" s="6"/>
      <c r="M37">
        <v>17730</v>
      </c>
      <c r="N37">
        <v>5458</v>
      </c>
      <c r="O37" s="7" t="s">
        <v>8</v>
      </c>
      <c r="P37" s="6">
        <f t="shared" si="3"/>
        <v>17730.200489884784</v>
      </c>
      <c r="Q37" s="6">
        <f t="shared" si="4"/>
        <v>5457.6793976231511</v>
      </c>
      <c r="R37" s="9" t="s">
        <v>16</v>
      </c>
      <c r="S37" s="6"/>
      <c r="T37" s="6"/>
      <c r="U37" s="6"/>
      <c r="V37" s="6"/>
    </row>
    <row r="38" spans="1:22" x14ac:dyDescent="0.25">
      <c r="A38">
        <v>2015</v>
      </c>
      <c r="B38" s="6">
        <f t="shared" si="0"/>
        <v>21395.7</v>
      </c>
      <c r="C38" s="6"/>
      <c r="D38" s="6">
        <f t="shared" si="1"/>
        <v>20240.4326</v>
      </c>
      <c r="E38" s="6">
        <f t="shared" si="2"/>
        <v>1156.3126999999999</v>
      </c>
      <c r="F38" s="7" t="s">
        <v>8</v>
      </c>
      <c r="G38" s="6">
        <f>D38</f>
        <v>20240.4326</v>
      </c>
      <c r="H38" s="6">
        <f>E38</f>
        <v>1156.3126999999999</v>
      </c>
      <c r="I38" t="s">
        <v>23</v>
      </c>
      <c r="K38" s="3">
        <f>21395.7/1.1023</f>
        <v>19410.051710060783</v>
      </c>
      <c r="L38" s="6"/>
      <c r="M38">
        <v>18362</v>
      </c>
      <c r="N38">
        <v>1049</v>
      </c>
      <c r="O38" s="7" t="s">
        <v>8</v>
      </c>
      <c r="P38" s="6">
        <f t="shared" si="3"/>
        <v>18362</v>
      </c>
      <c r="Q38" s="6">
        <f t="shared" si="4"/>
        <v>1049</v>
      </c>
      <c r="R38" t="s">
        <v>23</v>
      </c>
      <c r="S38" s="6"/>
      <c r="T38" s="6"/>
      <c r="U38" s="6"/>
      <c r="V38" s="6"/>
    </row>
    <row r="39" spans="1:22" x14ac:dyDescent="0.25">
      <c r="A39">
        <v>2016</v>
      </c>
      <c r="B39" s="6">
        <f t="shared" si="0"/>
        <v>14879</v>
      </c>
      <c r="C39" s="6" t="s">
        <v>8</v>
      </c>
      <c r="D39" s="6">
        <f t="shared" si="1"/>
        <v>14799.479800000001</v>
      </c>
      <c r="E39" s="6">
        <f t="shared" si="2"/>
        <v>80.4679</v>
      </c>
      <c r="F39" s="7" t="s">
        <v>8</v>
      </c>
      <c r="G39">
        <v>14798.7</v>
      </c>
      <c r="H39">
        <v>79.8</v>
      </c>
      <c r="I39" t="s">
        <v>30</v>
      </c>
      <c r="K39" s="8">
        <f>[1]ASA!$N95</f>
        <v>13498.140252199944</v>
      </c>
      <c r="L39" s="6" t="s">
        <v>8</v>
      </c>
      <c r="M39">
        <v>13426</v>
      </c>
      <c r="N39">
        <v>73</v>
      </c>
      <c r="O39" s="7" t="s">
        <v>8</v>
      </c>
      <c r="P39" s="6">
        <f t="shared" ref="P39:P41" si="5">G39/1.1023</f>
        <v>13425.292570080741</v>
      </c>
      <c r="Q39" s="6">
        <f t="shared" ref="Q39:Q41" si="6">H39/1.1023</f>
        <v>72.394085094801767</v>
      </c>
      <c r="R39" t="s">
        <v>30</v>
      </c>
      <c r="S39" s="6"/>
      <c r="T39" s="6"/>
      <c r="U39" s="6"/>
      <c r="V39" s="6"/>
    </row>
    <row r="40" spans="1:22" x14ac:dyDescent="0.25">
      <c r="A40">
        <v>2017</v>
      </c>
      <c r="B40" s="6">
        <f t="shared" si="0"/>
        <v>15786.9</v>
      </c>
      <c r="C40" s="6" t="s">
        <v>13</v>
      </c>
      <c r="D40" s="6"/>
      <c r="E40" s="6"/>
      <c r="F40" s="7"/>
      <c r="G40" s="6">
        <f>B40</f>
        <v>15786.9</v>
      </c>
      <c r="H40">
        <v>1342</v>
      </c>
      <c r="I40" t="s">
        <v>23</v>
      </c>
      <c r="K40" s="8">
        <f>[1]ASA!$N96</f>
        <v>14321.781729111855</v>
      </c>
      <c r="L40" s="6" t="s">
        <v>13</v>
      </c>
      <c r="O40" s="7"/>
      <c r="P40" s="6">
        <f t="shared" si="5"/>
        <v>14321.781729111855</v>
      </c>
      <c r="Q40" s="6">
        <f t="shared" si="6"/>
        <v>1217.4544134990474</v>
      </c>
      <c r="R40" t="s">
        <v>23</v>
      </c>
      <c r="S40" s="6"/>
      <c r="T40" s="6"/>
      <c r="U40" s="6"/>
      <c r="V40" s="6"/>
    </row>
    <row r="41" spans="1:22" x14ac:dyDescent="0.25">
      <c r="A41">
        <v>2018</v>
      </c>
      <c r="G41">
        <v>15855.8</v>
      </c>
      <c r="H41">
        <v>526.9</v>
      </c>
      <c r="I41" t="s">
        <v>31</v>
      </c>
      <c r="P41" s="6">
        <f t="shared" si="5"/>
        <v>14384.287399074661</v>
      </c>
      <c r="Q41" s="6">
        <f t="shared" si="6"/>
        <v>478.00054431642923</v>
      </c>
      <c r="R41" t="s">
        <v>31</v>
      </c>
      <c r="T41" s="6"/>
      <c r="U41" s="6"/>
    </row>
    <row r="43" spans="1:22" x14ac:dyDescent="0.25">
      <c r="A43" t="s">
        <v>10</v>
      </c>
    </row>
    <row r="44" spans="1:22" x14ac:dyDescent="0.25">
      <c r="A44" t="s">
        <v>9</v>
      </c>
    </row>
    <row r="45" spans="1:22" x14ac:dyDescent="0.25">
      <c r="A45" t="s">
        <v>11</v>
      </c>
    </row>
    <row r="46" spans="1:22" x14ac:dyDescent="0.25">
      <c r="A46" t="s">
        <v>12</v>
      </c>
    </row>
    <row r="47" spans="1:22" x14ac:dyDescent="0.25">
      <c r="A47" t="s">
        <v>19</v>
      </c>
    </row>
    <row r="48" spans="1:22" x14ac:dyDescent="0.25">
      <c r="A48" t="s">
        <v>14</v>
      </c>
    </row>
    <row r="49" spans="1:1" x14ac:dyDescent="0.25">
      <c r="A49" t="s">
        <v>17</v>
      </c>
    </row>
    <row r="50" spans="1:1" x14ac:dyDescent="0.25">
      <c r="A50" t="s">
        <v>33</v>
      </c>
    </row>
    <row r="51" spans="1:1" x14ac:dyDescent="0.25">
      <c r="A51" t="s">
        <v>34</v>
      </c>
    </row>
  </sheetData>
  <mergeCells count="2">
    <mergeCell ref="B1:I1"/>
    <mergeCell ref="K1:R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harvest</vt:lpstr>
    </vt:vector>
  </TitlesOfParts>
  <Company>Alaska Dept of Fish and Game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Dressel, Sherri C (DFG)</dc:creator>
  <cp:lastModifiedBy>Miller, Sara E (DFG)</cp:lastModifiedBy>
  <dcterms:created xsi:type="dcterms:W3CDTF">2017-11-30T17:05:36Z</dcterms:created>
  <dcterms:modified xsi:type="dcterms:W3CDTF">2018-10-10T17:47:37Z</dcterms:modified>
</cp:coreProperties>
</file>