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80" yWindow="255" windowWidth="26160" windowHeight="13725" tabRatio="774"/>
  </bookViews>
  <sheets>
    <sheet name="TotalRunBiomass" sheetId="88" r:id="rId1"/>
    <sheet name="Gillnet Biomass" sheetId="89" r:id="rId2"/>
    <sheet name="PurseSeine Biomass" sheetId="96" r:id="rId3"/>
    <sheet name="AppendixA1(Tot Run)" sheetId="101" r:id="rId4"/>
    <sheet name="AppendixA2(PS)" sheetId="99" r:id="rId5"/>
    <sheet name="AppendixA3(GN)" sheetId="100" r:id="rId6"/>
    <sheet name="Table7" sheetId="98" r:id="rId7"/>
    <sheet name="Fig8" sheetId="102" r:id="rId8"/>
    <sheet name="Fig11" sheetId="103" r:id="rId9"/>
  </sheets>
  <externalReferences>
    <externalReference r:id="rId10"/>
    <externalReference r:id="rId11"/>
  </externalReferences>
  <definedNames>
    <definedName name="__123Graph_A91DUTTOG" hidden="1">'[1]Total Harvest'!$AJ$98:$AJ$113</definedName>
    <definedName name="__123Graph_AAGENO90" hidden="1">'[1]Total Harvest'!$Z$98:$Z$113</definedName>
    <definedName name="__123Graph_AAGEWT90" hidden="1">'[1]Total Harvest'!$AJ$98:$AJ$113</definedName>
    <definedName name="__123Graph_AAGEWT91" hidden="1">'[1]Total Harvest'!$Q$99:$Q$113</definedName>
    <definedName name="__123Graph_B" hidden="1">'[1]Total Harvest'!$O$11:$O$26</definedName>
    <definedName name="__123Graph_B91DUTTOG" hidden="1">'[1]Total Harvest'!$AD$98:$AD$113</definedName>
    <definedName name="__123Graph_B97AGECOM" hidden="1">'[1]Total Harvest'!$O$11:$O$26</definedName>
    <definedName name="__123Graph_BAGENO90" hidden="1">'[1]Total Harvest'!$U$98:$U$111</definedName>
    <definedName name="__123Graph_BAGEWT90" hidden="1">'[1]Total Harvest'!$AD$98:$AD$113</definedName>
    <definedName name="__123Graph_X" hidden="1">'[1]Total Harvest'!$S$11:$S$26</definedName>
    <definedName name="__123Graph_X91DUTTOG" hidden="1">'[1]Total Harvest'!$AH$98:$AH$113</definedName>
    <definedName name="__123Graph_X97AGECOM" hidden="1">'[1]Total Harvest'!$S$11:$S$26</definedName>
    <definedName name="__123Graph_XAGENO90" hidden="1">'[1]Total Harvest'!$V$98:$V$113</definedName>
    <definedName name="__123Graph_XAGEWT90" hidden="1">'[1]Total Harvest'!$AH$98:$AH$113</definedName>
    <definedName name="__123Graph_XAGEWT91" hidden="1">'[1]Total Harvest'!$AH$99:$AH$113</definedName>
    <definedName name="cgn" localSheetId="1" hidden="1">{#N/A,#N/A,TRUE,"Table 14"}</definedName>
    <definedName name="cgn" localSheetId="0" hidden="1">{#N/A,#N/A,TRUE,"Table 14"}</definedName>
    <definedName name="cgn" hidden="1">{#N/A,#N/A,TRUE,"Table 14"}</definedName>
    <definedName name="first_age">[2]MatrixData!$B$43</definedName>
    <definedName name="first_year">[2]MatrixData!$A$44</definedName>
    <definedName name="Gillnet_AgeComp">[2]MatrixData!$Q$8:$AB$34</definedName>
    <definedName name="p" localSheetId="1" hidden="1">{#N/A,#N/A,TRUE,"Table 14"}</definedName>
    <definedName name="p" localSheetId="0" hidden="1">{#N/A,#N/A,TRUE,"Table 14"}</definedName>
    <definedName name="p" hidden="1">{#N/A,#N/A,TRUE,"Table 14"}</definedName>
    <definedName name="_xlnm.Print_Area" localSheetId="1">'Gillnet Biomass'!$A$1:$R$116</definedName>
    <definedName name="Run_AgeComp">[2]MatrixData!$B$80:$M$106</definedName>
    <definedName name="Run_AgeComp_Residuals">[2]MatrixData!$AG$80:$AR$106</definedName>
    <definedName name="Run_AgeComp_Residuals_Weighted">[2]MatrixData!$AW$80:$BH$106</definedName>
    <definedName name="Run_Est_Agecomp">[2]MatrixData!$Q$80:$AB$106</definedName>
    <definedName name="Seine_AgeComp">[2]MatrixData!$B$44:$M$72</definedName>
    <definedName name="Seine_AgeComp_Residuals">[2]MatrixData!$AG$44:$AR$70</definedName>
    <definedName name="Seine_AgeComp_Residuals_Weighted">[2]MatrixData!$AW$44:$BH$70</definedName>
    <definedName name="Seine_Est_AgeComp">[2]MatrixData!$Q$44:$AB$70</definedName>
    <definedName name="wrn.tables." localSheetId="1" hidden="1">{#N/A,#N/A,TRUE,"Table 14"}</definedName>
    <definedName name="wrn.tables." localSheetId="0" hidden="1">{#N/A,#N/A,TRUE,"Table 14"}</definedName>
    <definedName name="wrn.tables." hidden="1">{#N/A,#N/A,TRUE,"Table 14"}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43" i="88" l="1"/>
  <c r="E17" i="96"/>
  <c r="AR10" i="96" l="1"/>
  <c r="AQ17" i="96"/>
  <c r="R73" i="96"/>
  <c r="W18" i="89"/>
  <c r="Y17" i="88"/>
  <c r="X14" i="88"/>
  <c r="W14" i="88"/>
  <c r="T40" i="88"/>
  <c r="S41" i="88"/>
  <c r="S40" i="88"/>
  <c r="C40" i="88"/>
  <c r="R40" i="88"/>
  <c r="T14" i="88"/>
  <c r="S14" i="88"/>
  <c r="R14" i="88"/>
  <c r="O40" i="88"/>
  <c r="N40" i="88"/>
  <c r="M40" i="88"/>
  <c r="O14" i="88"/>
  <c r="N14" i="88"/>
  <c r="M14" i="88"/>
  <c r="J40" i="88"/>
  <c r="I40" i="88"/>
  <c r="H40" i="88"/>
  <c r="J14" i="88"/>
  <c r="I14" i="88"/>
  <c r="H14" i="88"/>
  <c r="E16" i="88"/>
  <c r="D14" i="88"/>
  <c r="C14" i="88"/>
  <c r="E40" i="88"/>
  <c r="D40" i="88"/>
  <c r="R116" i="88"/>
  <c r="R115" i="88"/>
  <c r="R114" i="88"/>
  <c r="R113" i="88"/>
  <c r="R112" i="88"/>
  <c r="R111" i="88"/>
  <c r="R110" i="88"/>
  <c r="R109" i="88"/>
  <c r="R108" i="88"/>
  <c r="R107" i="88"/>
  <c r="R106" i="88"/>
  <c r="R105" i="88"/>
  <c r="R104" i="88"/>
  <c r="R103" i="88"/>
  <c r="R102" i="88"/>
  <c r="R101" i="88"/>
  <c r="R100" i="88"/>
  <c r="R99" i="88"/>
  <c r="R98" i="88"/>
  <c r="R129" i="88"/>
  <c r="R73" i="88"/>
  <c r="Y25" i="88" l="1"/>
  <c r="Y24" i="88"/>
  <c r="Y23" i="88"/>
  <c r="Y22" i="88"/>
  <c r="Y21" i="88"/>
  <c r="Y20" i="88"/>
  <c r="Y19" i="88"/>
  <c r="Y18" i="88"/>
  <c r="X15" i="88"/>
  <c r="W15" i="88"/>
  <c r="W16" i="88"/>
  <c r="W17" i="88"/>
  <c r="W18" i="88"/>
  <c r="W19" i="88"/>
  <c r="W20" i="88"/>
  <c r="W21" i="88"/>
  <c r="W22" i="88"/>
  <c r="W23" i="88"/>
  <c r="W24" i="88"/>
  <c r="W25" i="88"/>
  <c r="W26" i="88"/>
  <c r="W27" i="88"/>
  <c r="W28" i="88"/>
  <c r="W29" i="88"/>
  <c r="W30" i="88"/>
  <c r="W31" i="88"/>
  <c r="W32" i="88"/>
  <c r="E14" i="88"/>
  <c r="T32" i="88"/>
  <c r="T15" i="88"/>
  <c r="T16" i="88"/>
  <c r="T27" i="88"/>
  <c r="T28" i="88"/>
  <c r="T29" i="88"/>
  <c r="T30" i="88"/>
  <c r="T31" i="88"/>
  <c r="R41" i="88"/>
  <c r="R42" i="88"/>
  <c r="R44" i="88"/>
  <c r="R45" i="88"/>
  <c r="R46" i="88"/>
  <c r="R47" i="88"/>
  <c r="R48" i="88"/>
  <c r="R49" i="88"/>
  <c r="R50" i="88"/>
  <c r="R51" i="88"/>
  <c r="R52" i="88"/>
  <c r="R53" i="88"/>
  <c r="R54" i="88"/>
  <c r="R55" i="88"/>
  <c r="R56" i="88"/>
  <c r="R57" i="88"/>
  <c r="R58" i="88"/>
  <c r="C41" i="88"/>
  <c r="S15" i="88"/>
  <c r="H43" i="88"/>
  <c r="J73" i="88"/>
  <c r="R15" i="88"/>
  <c r="R16" i="88"/>
  <c r="R18" i="88"/>
  <c r="R19" i="88"/>
  <c r="R20" i="88"/>
  <c r="R21" i="88"/>
  <c r="R22" i="88"/>
  <c r="R23" i="88"/>
  <c r="R24" i="88"/>
  <c r="R25" i="88"/>
  <c r="R26" i="88"/>
  <c r="R27" i="88"/>
  <c r="R28" i="88"/>
  <c r="R29" i="88"/>
  <c r="R30" i="88"/>
  <c r="R31" i="88"/>
  <c r="R32" i="88"/>
  <c r="M43" i="88"/>
  <c r="N15" i="88"/>
  <c r="M15" i="88"/>
  <c r="M16" i="88"/>
  <c r="M17" i="88"/>
  <c r="M18" i="88"/>
  <c r="M19" i="88"/>
  <c r="M20" i="88"/>
  <c r="M21" i="88"/>
  <c r="M22" i="88"/>
  <c r="M23" i="88"/>
  <c r="M24" i="88"/>
  <c r="M25" i="88"/>
  <c r="M26" i="88"/>
  <c r="M27" i="88"/>
  <c r="M28" i="88"/>
  <c r="M29" i="88"/>
  <c r="M30" i="88"/>
  <c r="M31" i="88"/>
  <c r="M32" i="88"/>
  <c r="H32" i="88"/>
  <c r="H15" i="88"/>
  <c r="H16" i="88"/>
  <c r="H17" i="88"/>
  <c r="H18" i="88"/>
  <c r="H19" i="88"/>
  <c r="H20" i="88"/>
  <c r="H21" i="88"/>
  <c r="H22" i="88"/>
  <c r="H23" i="88"/>
  <c r="H24" i="88"/>
  <c r="H25" i="88"/>
  <c r="H26" i="88"/>
  <c r="H27" i="88"/>
  <c r="H28" i="88"/>
  <c r="H29" i="88"/>
  <c r="H30" i="88"/>
  <c r="H31" i="88"/>
  <c r="L88" i="89" l="1"/>
  <c r="L127" i="88"/>
  <c r="L128" i="88"/>
  <c r="L129" i="88"/>
  <c r="L130" i="88"/>
  <c r="L131" i="88"/>
  <c r="L132" i="88"/>
  <c r="L133" i="88"/>
  <c r="L134" i="88"/>
  <c r="L135" i="88"/>
  <c r="L136" i="88"/>
  <c r="L137" i="88"/>
  <c r="L138" i="88"/>
  <c r="L139" i="88"/>
  <c r="L140" i="88"/>
  <c r="L141" i="88"/>
  <c r="L142" i="88"/>
  <c r="L143" i="88"/>
  <c r="L126" i="88"/>
  <c r="C127" i="88"/>
  <c r="C128" i="88"/>
  <c r="C129" i="88"/>
  <c r="C130" i="88"/>
  <c r="C131" i="88"/>
  <c r="C132" i="88"/>
  <c r="C133" i="88"/>
  <c r="C134" i="88"/>
  <c r="C135" i="88"/>
  <c r="C136" i="88"/>
  <c r="C137" i="88"/>
  <c r="C138" i="88"/>
  <c r="C139" i="88"/>
  <c r="C140" i="88"/>
  <c r="C141" i="88"/>
  <c r="C142" i="88"/>
  <c r="C143" i="88"/>
  <c r="C126" i="88"/>
  <c r="J15" i="88"/>
  <c r="C26" i="88"/>
  <c r="C52" i="88"/>
  <c r="C25" i="88"/>
  <c r="BC10" i="96"/>
  <c r="V81" i="96" l="1"/>
  <c r="Z26" i="89" l="1"/>
  <c r="V73" i="96"/>
  <c r="H66" i="88" l="1"/>
  <c r="U81" i="96" l="1"/>
  <c r="AC10" i="96" l="1"/>
  <c r="AX10" i="96"/>
  <c r="V74" i="96"/>
  <c r="U73" i="96"/>
  <c r="U74" i="96"/>
  <c r="U80" i="96"/>
  <c r="V80" i="96" s="1"/>
  <c r="U79" i="96"/>
  <c r="V79" i="96" s="1"/>
  <c r="U78" i="96"/>
  <c r="V78" i="96" s="1"/>
  <c r="U77" i="96"/>
  <c r="V77" i="96" s="1"/>
  <c r="U76" i="96"/>
  <c r="V76" i="96" s="1"/>
  <c r="U75" i="96"/>
  <c r="V75" i="96" s="1"/>
  <c r="Z19" i="89"/>
  <c r="Z20" i="89"/>
  <c r="Z21" i="89"/>
  <c r="Z22" i="89"/>
  <c r="Z23" i="89"/>
  <c r="Z24" i="89"/>
  <c r="Z25" i="89"/>
  <c r="Z18" i="89"/>
  <c r="X10" i="88" l="1"/>
  <c r="L117" i="88"/>
  <c r="R74" i="88"/>
  <c r="R75" i="88"/>
  <c r="R76" i="88"/>
  <c r="R77" i="88"/>
  <c r="R78" i="88"/>
  <c r="R79" i="88"/>
  <c r="R80" i="88"/>
  <c r="R81" i="88"/>
  <c r="R82" i="88"/>
  <c r="J89" i="88"/>
  <c r="C7" i="88"/>
  <c r="AY58" i="96" l="1"/>
  <c r="AY57" i="96"/>
  <c r="AY56" i="96"/>
  <c r="AY55" i="96"/>
  <c r="AY54" i="96"/>
  <c r="AY53" i="96"/>
  <c r="AY52" i="96"/>
  <c r="AY51" i="96"/>
  <c r="AY50" i="96"/>
  <c r="AY49" i="96"/>
  <c r="AY48" i="96"/>
  <c r="AY47" i="96"/>
  <c r="AY46" i="96"/>
  <c r="AY45" i="96"/>
  <c r="AY44" i="96"/>
  <c r="AY43" i="96"/>
  <c r="AY42" i="96"/>
  <c r="AY41" i="96"/>
  <c r="AY40" i="96"/>
  <c r="AY32" i="96"/>
  <c r="AY31" i="96"/>
  <c r="AY30" i="96"/>
  <c r="AY29" i="96"/>
  <c r="AY28" i="96"/>
  <c r="AY27" i="96"/>
  <c r="AY26" i="96"/>
  <c r="AY25" i="96"/>
  <c r="AY24" i="96"/>
  <c r="AY23" i="96"/>
  <c r="AY22" i="96"/>
  <c r="AY21" i="96"/>
  <c r="AY20" i="96"/>
  <c r="AY19" i="96"/>
  <c r="AY18" i="96"/>
  <c r="AY17" i="96"/>
  <c r="AY16" i="96"/>
  <c r="AY15" i="96"/>
  <c r="AY14" i="96"/>
  <c r="L196" i="96"/>
  <c r="L169" i="96"/>
  <c r="L142" i="96"/>
  <c r="L116" i="96"/>
  <c r="L89" i="96"/>
  <c r="C89" i="96"/>
  <c r="J41" i="89"/>
  <c r="J42" i="89"/>
  <c r="J43" i="89"/>
  <c r="J44" i="89"/>
  <c r="J45" i="89"/>
  <c r="J46" i="89"/>
  <c r="J47" i="89"/>
  <c r="J48" i="89"/>
  <c r="J49" i="89"/>
  <c r="J50" i="89"/>
  <c r="J51" i="89"/>
  <c r="J52" i="89"/>
  <c r="J53" i="89"/>
  <c r="J54" i="89"/>
  <c r="J55" i="89"/>
  <c r="J56" i="89"/>
  <c r="J57" i="89"/>
  <c r="J40" i="89"/>
  <c r="O53" i="89"/>
  <c r="X11" i="89"/>
  <c r="I73" i="89"/>
  <c r="N4" i="88" l="1"/>
  <c r="H5" i="101"/>
  <c r="C142" i="96"/>
  <c r="R222" i="96"/>
  <c r="AD32" i="96" s="1"/>
  <c r="R195" i="96"/>
  <c r="R88" i="96"/>
  <c r="I74" i="96"/>
  <c r="AC11" i="89"/>
  <c r="H146" i="89"/>
  <c r="H119" i="89"/>
  <c r="H92" i="89"/>
  <c r="H65" i="89"/>
  <c r="Q27" i="101"/>
  <c r="R4" i="101"/>
  <c r="A115" i="102"/>
  <c r="A98" i="102"/>
  <c r="A99" i="102"/>
  <c r="A100" i="102"/>
  <c r="A101" i="102"/>
  <c r="A102" i="102"/>
  <c r="A103" i="102"/>
  <c r="A104" i="102"/>
  <c r="A105" i="102"/>
  <c r="A106" i="102"/>
  <c r="A107" i="102"/>
  <c r="A108" i="102"/>
  <c r="A109" i="102"/>
  <c r="A110" i="102"/>
  <c r="A111" i="102"/>
  <c r="A112" i="102"/>
  <c r="A113" i="102"/>
  <c r="A114" i="102"/>
  <c r="A97" i="102"/>
  <c r="A96" i="102"/>
  <c r="A93" i="102"/>
  <c r="A94" i="102"/>
  <c r="A95" i="102"/>
  <c r="A88" i="102"/>
  <c r="A89" i="102"/>
  <c r="A90" i="102"/>
  <c r="A91" i="102"/>
  <c r="A92" i="102"/>
  <c r="A79" i="102"/>
  <c r="A80" i="102"/>
  <c r="A81" i="102"/>
  <c r="A82" i="102"/>
  <c r="A83" i="102"/>
  <c r="A84" i="102"/>
  <c r="A85" i="102"/>
  <c r="A86" i="102"/>
  <c r="A87" i="102"/>
  <c r="A78" i="102"/>
  <c r="A60" i="102"/>
  <c r="A61" i="102"/>
  <c r="A62" i="102"/>
  <c r="A63" i="102"/>
  <c r="A64" i="102"/>
  <c r="A65" i="102"/>
  <c r="A66" i="102"/>
  <c r="A67" i="102"/>
  <c r="A68" i="102"/>
  <c r="A69" i="102"/>
  <c r="A70" i="102"/>
  <c r="A71" i="102"/>
  <c r="A72" i="102"/>
  <c r="A73" i="102"/>
  <c r="A74" i="102"/>
  <c r="A75" i="102"/>
  <c r="A76" i="102"/>
  <c r="A77" i="102"/>
  <c r="A59" i="102"/>
  <c r="A57" i="102"/>
  <c r="A58" i="102"/>
  <c r="A41" i="102"/>
  <c r="A42" i="102"/>
  <c r="A43" i="102"/>
  <c r="A44" i="102"/>
  <c r="A45" i="102"/>
  <c r="A46" i="102"/>
  <c r="A47" i="102"/>
  <c r="A48" i="102"/>
  <c r="A49" i="102"/>
  <c r="A50" i="102"/>
  <c r="A51" i="102"/>
  <c r="A52" i="102"/>
  <c r="A53" i="102"/>
  <c r="A54" i="102"/>
  <c r="A55" i="102"/>
  <c r="A56" i="102"/>
  <c r="A40" i="102"/>
  <c r="A22" i="102"/>
  <c r="A23" i="102"/>
  <c r="A24" i="102"/>
  <c r="A25" i="102"/>
  <c r="A26" i="102"/>
  <c r="A27" i="102"/>
  <c r="A28" i="102"/>
  <c r="A29" i="102"/>
  <c r="A30" i="102"/>
  <c r="A31" i="102"/>
  <c r="A32" i="102"/>
  <c r="A33" i="102"/>
  <c r="A34" i="102"/>
  <c r="A35" i="102"/>
  <c r="A36" i="102"/>
  <c r="A37" i="102"/>
  <c r="A38" i="102"/>
  <c r="A39" i="102"/>
  <c r="A21" i="102"/>
  <c r="A2" i="102"/>
  <c r="AB4" i="99"/>
  <c r="W4" i="99"/>
  <c r="W3" i="99"/>
  <c r="R4" i="99"/>
  <c r="R3" i="99"/>
  <c r="M4" i="99"/>
  <c r="H4" i="99"/>
  <c r="C4" i="99"/>
  <c r="C3" i="99"/>
  <c r="AL4" i="99"/>
  <c r="AL3" i="99"/>
  <c r="AG4" i="99"/>
  <c r="AG3" i="99"/>
  <c r="R5" i="100"/>
  <c r="R5" i="101"/>
  <c r="V27" i="101"/>
  <c r="S27" i="101"/>
  <c r="Q26" i="101"/>
  <c r="I171" i="88"/>
  <c r="I170" i="88"/>
  <c r="R170" i="88" s="1"/>
  <c r="S24" i="101" s="1"/>
  <c r="I168" i="88"/>
  <c r="R168" i="88" s="1"/>
  <c r="I167" i="88"/>
  <c r="R167" i="88" s="1"/>
  <c r="I166" i="88"/>
  <c r="I165" i="88"/>
  <c r="R165" i="88"/>
  <c r="I164" i="88"/>
  <c r="R164" i="88" s="1"/>
  <c r="I162" i="88"/>
  <c r="R162" i="88"/>
  <c r="I161" i="88"/>
  <c r="I160" i="88"/>
  <c r="R160" i="88" s="1"/>
  <c r="I159" i="88"/>
  <c r="Q13" i="101" s="1"/>
  <c r="I158" i="88"/>
  <c r="R158" i="88" s="1"/>
  <c r="I157" i="88"/>
  <c r="Q50" i="101"/>
  <c r="R172" i="88"/>
  <c r="S26" i="101" s="1"/>
  <c r="I169" i="88"/>
  <c r="E173" i="88"/>
  <c r="O173" i="88"/>
  <c r="I155" i="88"/>
  <c r="R155" i="88"/>
  <c r="S9" i="101" s="1"/>
  <c r="I154" i="88"/>
  <c r="Q153" i="88"/>
  <c r="P153" i="88"/>
  <c r="O153" i="88"/>
  <c r="N153" i="88"/>
  <c r="M153" i="88"/>
  <c r="L153" i="88"/>
  <c r="M4" i="101"/>
  <c r="AM10" i="96"/>
  <c r="AL5" i="99" s="1"/>
  <c r="AH10" i="96"/>
  <c r="AG5" i="99"/>
  <c r="AB5" i="99"/>
  <c r="X10" i="96"/>
  <c r="S10" i="96"/>
  <c r="R5" i="99" s="1"/>
  <c r="N10" i="96"/>
  <c r="M5" i="99" s="1"/>
  <c r="I10" i="96"/>
  <c r="D10" i="96"/>
  <c r="C5" i="99" s="1"/>
  <c r="W5" i="99"/>
  <c r="I163" i="88"/>
  <c r="Q24" i="101"/>
  <c r="Q16" i="101"/>
  <c r="Q14" i="101"/>
  <c r="R159" i="88"/>
  <c r="R171" i="88"/>
  <c r="S25" i="101" s="1"/>
  <c r="Q25" i="101"/>
  <c r="L173" i="88"/>
  <c r="D173" i="88"/>
  <c r="M173" i="88"/>
  <c r="C173" i="88"/>
  <c r="I156" i="88"/>
  <c r="N173" i="88"/>
  <c r="R154" i="88"/>
  <c r="R163" i="88"/>
  <c r="R156" i="88"/>
  <c r="S10" i="101" s="1"/>
  <c r="R27" i="101"/>
  <c r="I69" i="89"/>
  <c r="L27" i="101"/>
  <c r="S50" i="101"/>
  <c r="R50" i="101"/>
  <c r="L125" i="88"/>
  <c r="M125" i="88"/>
  <c r="N125" i="88"/>
  <c r="O125" i="88"/>
  <c r="P125" i="88"/>
  <c r="Q125" i="88"/>
  <c r="I126" i="88"/>
  <c r="R126" i="88" s="1"/>
  <c r="I127" i="88"/>
  <c r="I128" i="88"/>
  <c r="R128" i="88" s="1"/>
  <c r="I129" i="88"/>
  <c r="I130" i="88"/>
  <c r="R130" i="88" s="1"/>
  <c r="I131" i="88"/>
  <c r="R131" i="88" s="1"/>
  <c r="I132" i="88"/>
  <c r="R132" i="88" s="1"/>
  <c r="I133" i="88"/>
  <c r="I134" i="88"/>
  <c r="R134" i="88" s="1"/>
  <c r="I135" i="88"/>
  <c r="R135" i="88" s="1"/>
  <c r="I136" i="88"/>
  <c r="R136" i="88" s="1"/>
  <c r="I137" i="88"/>
  <c r="R137" i="88" s="1"/>
  <c r="I138" i="88"/>
  <c r="R138" i="88" s="1"/>
  <c r="I139" i="88"/>
  <c r="R139" i="88" s="1"/>
  <c r="I140" i="88"/>
  <c r="R140" i="88" s="1"/>
  <c r="I141" i="88"/>
  <c r="R141" i="88" s="1"/>
  <c r="I142" i="88"/>
  <c r="I143" i="88"/>
  <c r="R144" i="88"/>
  <c r="C145" i="88"/>
  <c r="D145" i="88"/>
  <c r="E145" i="88"/>
  <c r="L145" i="88"/>
  <c r="M145" i="88"/>
  <c r="N145" i="88"/>
  <c r="O145" i="88"/>
  <c r="J32" i="88"/>
  <c r="J49" i="98" s="1"/>
  <c r="I104" i="88"/>
  <c r="M117" i="88"/>
  <c r="N117" i="88"/>
  <c r="Q97" i="88"/>
  <c r="P97" i="88"/>
  <c r="O97" i="88"/>
  <c r="N97" i="88"/>
  <c r="M97" i="88"/>
  <c r="L97" i="88"/>
  <c r="Q69" i="88"/>
  <c r="P69" i="88"/>
  <c r="O69" i="88"/>
  <c r="N69" i="88"/>
  <c r="M69" i="88"/>
  <c r="I102" i="88"/>
  <c r="N27" i="101"/>
  <c r="N8" i="101"/>
  <c r="O32" i="88"/>
  <c r="N26" i="101" s="1"/>
  <c r="R143" i="88"/>
  <c r="R142" i="88"/>
  <c r="R133" i="88"/>
  <c r="A3" i="103"/>
  <c r="A4" i="103"/>
  <c r="A5" i="103"/>
  <c r="A6" i="103"/>
  <c r="A7" i="103"/>
  <c r="A8" i="103"/>
  <c r="A9" i="103"/>
  <c r="A10" i="103"/>
  <c r="A11" i="103"/>
  <c r="A12" i="103"/>
  <c r="A13" i="103"/>
  <c r="A2" i="103"/>
  <c r="L50" i="101"/>
  <c r="R73" i="89"/>
  <c r="M27" i="101"/>
  <c r="A3" i="102"/>
  <c r="A4" i="102"/>
  <c r="A5" i="102"/>
  <c r="A6" i="102"/>
  <c r="A7" i="102"/>
  <c r="A8" i="102"/>
  <c r="A9" i="102"/>
  <c r="A10" i="102"/>
  <c r="A11" i="102"/>
  <c r="A12" i="102"/>
  <c r="A13" i="102"/>
  <c r="A14" i="102"/>
  <c r="A15" i="102"/>
  <c r="A16" i="102"/>
  <c r="A17" i="102"/>
  <c r="A18" i="102"/>
  <c r="A19" i="102"/>
  <c r="A20" i="102"/>
  <c r="H5" i="99"/>
  <c r="I154" i="89"/>
  <c r="R154" i="89" s="1"/>
  <c r="I155" i="89"/>
  <c r="R155" i="89" s="1"/>
  <c r="I156" i="89"/>
  <c r="R156" i="89" s="1"/>
  <c r="I157" i="89"/>
  <c r="R157" i="89" s="1"/>
  <c r="R22" i="89"/>
  <c r="I158" i="89"/>
  <c r="R158" i="89" s="1"/>
  <c r="I159" i="89"/>
  <c r="R159" i="89" s="1"/>
  <c r="I160" i="89"/>
  <c r="R160" i="89" s="1"/>
  <c r="I161" i="89"/>
  <c r="I162" i="89"/>
  <c r="R162" i="89" s="1"/>
  <c r="I163" i="89"/>
  <c r="R163" i="89" s="1"/>
  <c r="T28" i="89"/>
  <c r="AD28" i="89" s="1"/>
  <c r="J19" i="98" s="1"/>
  <c r="I164" i="89"/>
  <c r="R164" i="89" s="1"/>
  <c r="T29" i="89" s="1"/>
  <c r="AD29" i="89" s="1"/>
  <c r="J20" i="98" s="1"/>
  <c r="R29" i="89"/>
  <c r="I165" i="89"/>
  <c r="R165" i="89" s="1"/>
  <c r="T30" i="89" s="1"/>
  <c r="AD30" i="89" s="1"/>
  <c r="J21" i="98" s="1"/>
  <c r="I166" i="89"/>
  <c r="T27" i="89"/>
  <c r="AD27" i="89" s="1"/>
  <c r="I105" i="88"/>
  <c r="A1" i="96"/>
  <c r="C4" i="96" s="1"/>
  <c r="H169" i="89"/>
  <c r="G169" i="89"/>
  <c r="F169" i="89"/>
  <c r="E169" i="89"/>
  <c r="D169" i="89"/>
  <c r="C169" i="89"/>
  <c r="L169" i="89" s="1"/>
  <c r="I167" i="89"/>
  <c r="R167" i="89" s="1"/>
  <c r="T32" i="89" s="1"/>
  <c r="AD32" i="89" s="1"/>
  <c r="J23" i="98" s="1"/>
  <c r="I153" i="89"/>
  <c r="R153" i="89" s="1"/>
  <c r="T18" i="89" s="1"/>
  <c r="AD18" i="89" s="1"/>
  <c r="J9" i="98" s="1"/>
  <c r="I152" i="89"/>
  <c r="R152" i="89" s="1"/>
  <c r="T17" i="89" s="1"/>
  <c r="AD17" i="89" s="1"/>
  <c r="I151" i="89"/>
  <c r="I150" i="89"/>
  <c r="A1" i="89"/>
  <c r="C5" i="89" s="1"/>
  <c r="M5" i="100"/>
  <c r="M4" i="100"/>
  <c r="M3" i="100"/>
  <c r="N7" i="89"/>
  <c r="M2" i="100" s="1"/>
  <c r="I7" i="89"/>
  <c r="H2" i="100" s="1"/>
  <c r="D7" i="89"/>
  <c r="C2" i="100" s="1"/>
  <c r="AB2" i="99"/>
  <c r="AM6" i="96"/>
  <c r="AL2" i="99" s="1"/>
  <c r="AH6" i="96"/>
  <c r="AG2" i="99" s="1"/>
  <c r="X6" i="96"/>
  <c r="W2" i="99" s="1"/>
  <c r="S6" i="96"/>
  <c r="R2" i="99"/>
  <c r="N6" i="96"/>
  <c r="M2" i="99" s="1"/>
  <c r="I6" i="96"/>
  <c r="H2" i="99" s="1"/>
  <c r="D6" i="96"/>
  <c r="C2" i="99" s="1"/>
  <c r="I87" i="96"/>
  <c r="R87" i="96" s="1"/>
  <c r="E31" i="96" s="1"/>
  <c r="D25" i="99" s="1"/>
  <c r="I86" i="96"/>
  <c r="R86" i="96" s="1"/>
  <c r="E30" i="96" s="1"/>
  <c r="D24" i="99" s="1"/>
  <c r="I85" i="96"/>
  <c r="R85" i="96" s="1"/>
  <c r="I84" i="96"/>
  <c r="R84" i="96" s="1"/>
  <c r="I83" i="96"/>
  <c r="I82" i="96"/>
  <c r="R82" i="96" s="1"/>
  <c r="I81" i="96"/>
  <c r="R81" i="96" s="1"/>
  <c r="I80" i="96"/>
  <c r="I79" i="96"/>
  <c r="R79" i="96" s="1"/>
  <c r="I78" i="96"/>
  <c r="R78" i="96" s="1"/>
  <c r="I77" i="96"/>
  <c r="R77" i="96" s="1"/>
  <c r="I76" i="96"/>
  <c r="R76" i="96" s="1"/>
  <c r="I75" i="96"/>
  <c r="R75" i="96" s="1"/>
  <c r="I73" i="96"/>
  <c r="I72" i="96"/>
  <c r="R72" i="96" s="1"/>
  <c r="I71" i="96"/>
  <c r="E117" i="88"/>
  <c r="O117" i="88"/>
  <c r="I258" i="96"/>
  <c r="I89" i="88"/>
  <c r="H89" i="88"/>
  <c r="G89" i="88"/>
  <c r="F89" i="88"/>
  <c r="P89" i="88" s="1"/>
  <c r="E89" i="88"/>
  <c r="O89" i="88" s="1"/>
  <c r="D89" i="88"/>
  <c r="N89" i="88" s="1"/>
  <c r="C89" i="88"/>
  <c r="M89" i="88" s="1"/>
  <c r="J70" i="88"/>
  <c r="C115" i="89"/>
  <c r="L115" i="89" s="1"/>
  <c r="E32" i="96"/>
  <c r="R276" i="96"/>
  <c r="AN32" i="96" s="1"/>
  <c r="O176" i="96"/>
  <c r="Y32" i="96"/>
  <c r="M122" i="96"/>
  <c r="O69" i="96"/>
  <c r="N69" i="96"/>
  <c r="M69" i="96"/>
  <c r="R69" i="96"/>
  <c r="K88" i="96"/>
  <c r="D89" i="96"/>
  <c r="D117" i="88"/>
  <c r="I27" i="101"/>
  <c r="J71" i="88"/>
  <c r="J72" i="88"/>
  <c r="R72" i="88" s="1"/>
  <c r="J74" i="88"/>
  <c r="J75" i="88"/>
  <c r="J76" i="88"/>
  <c r="J77" i="88"/>
  <c r="J78" i="88"/>
  <c r="J79" i="88"/>
  <c r="J80" i="88"/>
  <c r="J81" i="88"/>
  <c r="J82" i="88"/>
  <c r="J83" i="88"/>
  <c r="R83" i="88" s="1"/>
  <c r="J84" i="88"/>
  <c r="J85" i="88"/>
  <c r="R85" i="88" s="1"/>
  <c r="J86" i="88"/>
  <c r="R86" i="88" s="1"/>
  <c r="J87" i="88"/>
  <c r="J88" i="88"/>
  <c r="R88" i="88" s="1"/>
  <c r="E32" i="88" s="1"/>
  <c r="AI32" i="96"/>
  <c r="AL32" i="96"/>
  <c r="AG32" i="96"/>
  <c r="AG58" i="96" s="1"/>
  <c r="AB32" i="96"/>
  <c r="AB58" i="96" s="1"/>
  <c r="W32" i="96"/>
  <c r="C32" i="96"/>
  <c r="AB3" i="99"/>
  <c r="I275" i="96"/>
  <c r="I274" i="96"/>
  <c r="R274" i="96" s="1"/>
  <c r="AN30" i="96" s="1"/>
  <c r="AM24" i="99" s="1"/>
  <c r="I273" i="96"/>
  <c r="R273" i="96"/>
  <c r="AN29" i="96" s="1"/>
  <c r="AM23" i="99" s="1"/>
  <c r="I272" i="96"/>
  <c r="R272" i="96" s="1"/>
  <c r="AN28" i="96" s="1"/>
  <c r="I271" i="96"/>
  <c r="R271" i="96" s="1"/>
  <c r="I270" i="96"/>
  <c r="R270" i="96"/>
  <c r="I269" i="96"/>
  <c r="R269" i="96" s="1"/>
  <c r="I268" i="96"/>
  <c r="R268" i="96" s="1"/>
  <c r="I267" i="96"/>
  <c r="I266" i="96"/>
  <c r="R266" i="96" s="1"/>
  <c r="I265" i="96"/>
  <c r="R265" i="96" s="1"/>
  <c r="I264" i="96"/>
  <c r="I263" i="96"/>
  <c r="R263" i="96" s="1"/>
  <c r="I262" i="96"/>
  <c r="R262" i="96"/>
  <c r="AN18" i="96" s="1"/>
  <c r="AM12" i="99" s="1"/>
  <c r="I261" i="96"/>
  <c r="R261" i="96" s="1"/>
  <c r="I260" i="96"/>
  <c r="I259" i="96"/>
  <c r="H277" i="96"/>
  <c r="G277" i="96"/>
  <c r="F277" i="96"/>
  <c r="E277" i="96"/>
  <c r="D277" i="96"/>
  <c r="M277" i="96" s="1"/>
  <c r="I248" i="96"/>
  <c r="I247" i="96"/>
  <c r="R247" i="96" s="1"/>
  <c r="AI30" i="96" s="1"/>
  <c r="I246" i="96"/>
  <c r="I245" i="96"/>
  <c r="R245" i="96" s="1"/>
  <c r="AI28" i="96" s="1"/>
  <c r="I244" i="96"/>
  <c r="R244" i="96" s="1"/>
  <c r="I243" i="96"/>
  <c r="I242" i="96"/>
  <c r="I241" i="96"/>
  <c r="R241" i="96" s="1"/>
  <c r="I240" i="96"/>
  <c r="R240" i="96"/>
  <c r="I239" i="96"/>
  <c r="I238" i="96"/>
  <c r="I237" i="96"/>
  <c r="R237" i="96"/>
  <c r="AG46" i="96" s="1"/>
  <c r="AF35" i="99" s="1"/>
  <c r="I236" i="96"/>
  <c r="R236" i="96" s="1"/>
  <c r="I235" i="96"/>
  <c r="R235" i="96" s="1"/>
  <c r="I234" i="96"/>
  <c r="R234" i="96"/>
  <c r="AG43" i="96" s="1"/>
  <c r="AF32" i="99" s="1"/>
  <c r="I233" i="96"/>
  <c r="I232" i="96"/>
  <c r="AG15" i="96"/>
  <c r="H250" i="96"/>
  <c r="G250" i="96"/>
  <c r="F250" i="96"/>
  <c r="E250" i="96"/>
  <c r="D250" i="96"/>
  <c r="I221" i="96"/>
  <c r="R221" i="96" s="1"/>
  <c r="I220" i="96"/>
  <c r="R220" i="96" s="1"/>
  <c r="I219" i="96"/>
  <c r="R219" i="96" s="1"/>
  <c r="I218" i="96"/>
  <c r="I217" i="96"/>
  <c r="R217" i="96" s="1"/>
  <c r="I216" i="96"/>
  <c r="R216" i="96" s="1"/>
  <c r="I215" i="96"/>
  <c r="R215" i="96" s="1"/>
  <c r="I214" i="96"/>
  <c r="I213" i="96"/>
  <c r="R213" i="96" s="1"/>
  <c r="I212" i="96"/>
  <c r="R212" i="96" s="1"/>
  <c r="I211" i="96"/>
  <c r="R211" i="96" s="1"/>
  <c r="I210" i="96"/>
  <c r="I209" i="96"/>
  <c r="R209" i="96" s="1"/>
  <c r="I208" i="96"/>
  <c r="R208" i="96" s="1"/>
  <c r="I207" i="96"/>
  <c r="R207" i="96" s="1"/>
  <c r="I206" i="96"/>
  <c r="I205" i="96"/>
  <c r="R205" i="96" s="1"/>
  <c r="AD15" i="96" s="1"/>
  <c r="AC9" i="99" s="1"/>
  <c r="H223" i="96"/>
  <c r="G223" i="96"/>
  <c r="F223" i="96"/>
  <c r="E223" i="96"/>
  <c r="D223" i="96"/>
  <c r="I194" i="96"/>
  <c r="R194" i="96" s="1"/>
  <c r="I193" i="96"/>
  <c r="I192" i="96"/>
  <c r="I191" i="96"/>
  <c r="R191" i="96" s="1"/>
  <c r="I190" i="96"/>
  <c r="I189" i="96"/>
  <c r="R189" i="96" s="1"/>
  <c r="I188" i="96"/>
  <c r="I187" i="96"/>
  <c r="R187" i="96" s="1"/>
  <c r="I186" i="96"/>
  <c r="I185" i="96"/>
  <c r="R185" i="96" s="1"/>
  <c r="I184" i="96"/>
  <c r="I183" i="96"/>
  <c r="R183" i="96" s="1"/>
  <c r="I182" i="96"/>
  <c r="R182" i="96" s="1"/>
  <c r="I181" i="96"/>
  <c r="R181" i="96" s="1"/>
  <c r="I180" i="96"/>
  <c r="I179" i="96"/>
  <c r="R179" i="96" s="1"/>
  <c r="I178" i="96"/>
  <c r="R178" i="96" s="1"/>
  <c r="Y15" i="96" s="1"/>
  <c r="H196" i="96"/>
  <c r="G196" i="96"/>
  <c r="F196" i="96"/>
  <c r="E196" i="96"/>
  <c r="D196" i="96"/>
  <c r="I168" i="96"/>
  <c r="I167" i="96"/>
  <c r="R167" i="96" s="1"/>
  <c r="R31" i="96"/>
  <c r="I166" i="96"/>
  <c r="R166" i="96" s="1"/>
  <c r="T30" i="96" s="1"/>
  <c r="S24" i="99" s="1"/>
  <c r="I165" i="96"/>
  <c r="R165" i="96" s="1"/>
  <c r="R55" i="96" s="1"/>
  <c r="Q44" i="99" s="1"/>
  <c r="I164" i="96"/>
  <c r="R164" i="96" s="1"/>
  <c r="I163" i="96"/>
  <c r="I162" i="96"/>
  <c r="R162" i="96" s="1"/>
  <c r="I161" i="96"/>
  <c r="R161" i="96" s="1"/>
  <c r="I160" i="96"/>
  <c r="R160" i="96" s="1"/>
  <c r="I159" i="96"/>
  <c r="I158" i="96"/>
  <c r="R158" i="96" s="1"/>
  <c r="I157" i="96"/>
  <c r="R157" i="96" s="1"/>
  <c r="R47" i="96" s="1"/>
  <c r="Q36" i="99" s="1"/>
  <c r="I156" i="96"/>
  <c r="I155" i="96"/>
  <c r="R155" i="96" s="1"/>
  <c r="I154" i="96"/>
  <c r="R154" i="96" s="1"/>
  <c r="I153" i="96"/>
  <c r="R153" i="96" s="1"/>
  <c r="I152" i="96"/>
  <c r="I151" i="96"/>
  <c r="H169" i="96"/>
  <c r="G169" i="96"/>
  <c r="F169" i="96"/>
  <c r="E169" i="96"/>
  <c r="D169" i="96"/>
  <c r="C169" i="96"/>
  <c r="I141" i="96"/>
  <c r="R141" i="96" s="1"/>
  <c r="O32" i="96"/>
  <c r="I140" i="96"/>
  <c r="R140" i="96" s="1"/>
  <c r="I139" i="96"/>
  <c r="R139" i="96" s="1"/>
  <c r="O30" i="96" s="1"/>
  <c r="N24" i="99" s="1"/>
  <c r="I138" i="96"/>
  <c r="R138" i="96" s="1"/>
  <c r="O29" i="96" s="1"/>
  <c r="N23" i="99" s="1"/>
  <c r="I137" i="96"/>
  <c r="R137" i="96" s="1"/>
  <c r="M54" i="96" s="1"/>
  <c r="I136" i="96"/>
  <c r="R136" i="96" s="1"/>
  <c r="I135" i="96"/>
  <c r="R135" i="96" s="1"/>
  <c r="I134" i="96"/>
  <c r="I133" i="96"/>
  <c r="R133" i="96" s="1"/>
  <c r="I132" i="96"/>
  <c r="R132" i="96" s="1"/>
  <c r="I131" i="96"/>
  <c r="R131" i="96" s="1"/>
  <c r="I130" i="96"/>
  <c r="I129" i="96"/>
  <c r="R129" i="96" s="1"/>
  <c r="I128" i="96"/>
  <c r="R128" i="96" s="1"/>
  <c r="I127" i="96"/>
  <c r="R127" i="96" s="1"/>
  <c r="I126" i="96"/>
  <c r="I125" i="96"/>
  <c r="R125" i="96" s="1"/>
  <c r="I124" i="96"/>
  <c r="M15" i="96" s="1"/>
  <c r="H142" i="96"/>
  <c r="G142" i="96"/>
  <c r="F142" i="96"/>
  <c r="E142" i="96"/>
  <c r="D142" i="96"/>
  <c r="H116" i="96"/>
  <c r="G116" i="96"/>
  <c r="F116" i="96"/>
  <c r="E116" i="96"/>
  <c r="D116" i="96"/>
  <c r="I123" i="96"/>
  <c r="M14" i="96" s="1"/>
  <c r="L8" i="99" s="1"/>
  <c r="K87" i="96"/>
  <c r="K86" i="96"/>
  <c r="K85" i="96"/>
  <c r="K84" i="96"/>
  <c r="K83" i="96"/>
  <c r="K82" i="96"/>
  <c r="K81" i="96"/>
  <c r="K80" i="96"/>
  <c r="K79" i="96"/>
  <c r="K78" i="96"/>
  <c r="K77" i="96"/>
  <c r="K76" i="96"/>
  <c r="K75" i="96"/>
  <c r="K74" i="96"/>
  <c r="K73" i="96"/>
  <c r="K72" i="96"/>
  <c r="K71" i="96"/>
  <c r="K70" i="96"/>
  <c r="O257" i="96"/>
  <c r="N257" i="96"/>
  <c r="M257" i="96"/>
  <c r="L257" i="96"/>
  <c r="C250" i="96"/>
  <c r="L250" i="96" s="1"/>
  <c r="N176" i="96"/>
  <c r="M176" i="96"/>
  <c r="L176" i="96"/>
  <c r="I98" i="96"/>
  <c r="R98" i="96" s="1"/>
  <c r="J15" i="96" s="1"/>
  <c r="I9" i="99" s="1"/>
  <c r="I99" i="96"/>
  <c r="R99" i="96" s="1"/>
  <c r="I100" i="96"/>
  <c r="I101" i="96"/>
  <c r="R101" i="96" s="1"/>
  <c r="I102" i="96"/>
  <c r="R102" i="96" s="1"/>
  <c r="I103" i="96"/>
  <c r="R103" i="96" s="1"/>
  <c r="I104" i="96"/>
  <c r="I105" i="96"/>
  <c r="R105" i="96" s="1"/>
  <c r="I106" i="96"/>
  <c r="R106" i="96" s="1"/>
  <c r="I107" i="96"/>
  <c r="R107" i="96" s="1"/>
  <c r="I108" i="96"/>
  <c r="R108" i="96" s="1"/>
  <c r="I109" i="96"/>
  <c r="R109" i="96" s="1"/>
  <c r="I110" i="96"/>
  <c r="R110" i="96" s="1"/>
  <c r="I111" i="96"/>
  <c r="R111" i="96" s="1"/>
  <c r="J28" i="96" s="1"/>
  <c r="I22" i="99" s="1"/>
  <c r="I112" i="96"/>
  <c r="I113" i="96"/>
  <c r="R113" i="96" s="1"/>
  <c r="I114" i="96"/>
  <c r="R114" i="96" s="1"/>
  <c r="I115" i="96"/>
  <c r="R115" i="96" s="1"/>
  <c r="I97" i="96"/>
  <c r="C277" i="96"/>
  <c r="L277" i="96" s="1"/>
  <c r="I231" i="96"/>
  <c r="AG14" i="96" s="1"/>
  <c r="L230" i="96"/>
  <c r="C223" i="96"/>
  <c r="L223" i="96" s="1"/>
  <c r="I204" i="96"/>
  <c r="AB14" i="96" s="1"/>
  <c r="M203" i="96"/>
  <c r="L203" i="96"/>
  <c r="H142" i="89"/>
  <c r="G142" i="89"/>
  <c r="F142" i="89"/>
  <c r="E142" i="89"/>
  <c r="D142" i="89"/>
  <c r="C142" i="89"/>
  <c r="L142" i="89" s="1"/>
  <c r="I140" i="89"/>
  <c r="I139" i="89"/>
  <c r="R139" i="89" s="1"/>
  <c r="I138" i="89"/>
  <c r="R138" i="89" s="1"/>
  <c r="I137" i="89"/>
  <c r="R137" i="89" s="1"/>
  <c r="I136" i="89"/>
  <c r="I135" i="89"/>
  <c r="R135" i="89" s="1"/>
  <c r="I134" i="89"/>
  <c r="R134" i="89" s="1"/>
  <c r="I133" i="89"/>
  <c r="R133" i="89" s="1"/>
  <c r="I132" i="89"/>
  <c r="I131" i="89"/>
  <c r="R131" i="89" s="1"/>
  <c r="I130" i="89"/>
  <c r="R130" i="89" s="1"/>
  <c r="M47" i="89" s="1"/>
  <c r="L36" i="100" s="1"/>
  <c r="I129" i="89"/>
  <c r="R129" i="89" s="1"/>
  <c r="I128" i="89"/>
  <c r="I127" i="89"/>
  <c r="R127" i="89" s="1"/>
  <c r="O19" i="89" s="1"/>
  <c r="N12" i="100" s="1"/>
  <c r="I126" i="89"/>
  <c r="R126" i="89" s="1"/>
  <c r="I125" i="89"/>
  <c r="R125" i="89" s="1"/>
  <c r="I124" i="89"/>
  <c r="M16" i="89" s="1"/>
  <c r="I123" i="89"/>
  <c r="R123" i="89" s="1"/>
  <c r="I177" i="96"/>
  <c r="W14" i="96" s="1"/>
  <c r="C196" i="96"/>
  <c r="C116" i="96"/>
  <c r="I76" i="89"/>
  <c r="R76" i="89" s="1"/>
  <c r="I113" i="88"/>
  <c r="I98" i="88"/>
  <c r="J31" i="98" s="1"/>
  <c r="I99" i="88"/>
  <c r="I100" i="88"/>
  <c r="I101" i="88"/>
  <c r="I103" i="88"/>
  <c r="I106" i="88"/>
  <c r="I107" i="88"/>
  <c r="I108" i="88"/>
  <c r="G18" i="101" s="1"/>
  <c r="I109" i="88"/>
  <c r="I110" i="88"/>
  <c r="I111" i="88"/>
  <c r="I112" i="88"/>
  <c r="I114" i="88"/>
  <c r="I115" i="88"/>
  <c r="C117" i="88"/>
  <c r="C5" i="101"/>
  <c r="C5" i="100"/>
  <c r="I85" i="89"/>
  <c r="R85" i="89" s="1"/>
  <c r="E31" i="89" s="1"/>
  <c r="I70" i="89"/>
  <c r="I71" i="89"/>
  <c r="R71" i="89" s="1"/>
  <c r="I72" i="89"/>
  <c r="C19" i="89"/>
  <c r="B12" i="100" s="1"/>
  <c r="I74" i="89"/>
  <c r="R74" i="89" s="1"/>
  <c r="I75" i="89"/>
  <c r="I77" i="89"/>
  <c r="R77" i="89" s="1"/>
  <c r="I78" i="89"/>
  <c r="R78" i="89" s="1"/>
  <c r="I79" i="89"/>
  <c r="R79" i="89" s="1"/>
  <c r="I80" i="89"/>
  <c r="I81" i="89"/>
  <c r="R81" i="89" s="1"/>
  <c r="I82" i="89"/>
  <c r="I83" i="89"/>
  <c r="R83" i="89" s="1"/>
  <c r="C29" i="89"/>
  <c r="I84" i="89"/>
  <c r="I86" i="89"/>
  <c r="R86" i="89" s="1"/>
  <c r="E32" i="89" s="1"/>
  <c r="D25" i="100" s="1"/>
  <c r="I112" i="89"/>
  <c r="I96" i="89"/>
  <c r="I97" i="89"/>
  <c r="I98" i="89"/>
  <c r="R98" i="89" s="1"/>
  <c r="I99" i="89"/>
  <c r="I100" i="89"/>
  <c r="R100" i="89" s="1"/>
  <c r="I101" i="89"/>
  <c r="R101" i="89" s="1"/>
  <c r="I102" i="89"/>
  <c r="I103" i="89"/>
  <c r="I104" i="89"/>
  <c r="R104" i="89" s="1"/>
  <c r="I105" i="89"/>
  <c r="R105" i="89" s="1"/>
  <c r="I106" i="89"/>
  <c r="R106" i="89" s="1"/>
  <c r="I107" i="89"/>
  <c r="I108" i="89"/>
  <c r="R108" i="89" s="1"/>
  <c r="I109" i="89"/>
  <c r="R109" i="89" s="1"/>
  <c r="I110" i="89"/>
  <c r="I111" i="89"/>
  <c r="I113" i="89"/>
  <c r="R113" i="89" s="1"/>
  <c r="I70" i="96"/>
  <c r="C14" i="96" s="1"/>
  <c r="C31" i="96"/>
  <c r="I150" i="96"/>
  <c r="R14" i="96" s="1"/>
  <c r="Q8" i="99" s="1"/>
  <c r="W9" i="88"/>
  <c r="H3" i="101"/>
  <c r="C4" i="101"/>
  <c r="C3" i="101"/>
  <c r="H3" i="100"/>
  <c r="C3" i="100"/>
  <c r="M3" i="99"/>
  <c r="H3" i="99"/>
  <c r="L122" i="96"/>
  <c r="C6" i="88"/>
  <c r="M149" i="96"/>
  <c r="L149" i="96"/>
  <c r="N96" i="96"/>
  <c r="BA443" i="96"/>
  <c r="BA461" i="96" s="1"/>
  <c r="BA460" i="96"/>
  <c r="BA459" i="96"/>
  <c r="BA458" i="96"/>
  <c r="BA457" i="96"/>
  <c r="BA456" i="96"/>
  <c r="BA455" i="96"/>
  <c r="BA454" i="96"/>
  <c r="BA453" i="96"/>
  <c r="BA452" i="96"/>
  <c r="BA451" i="96"/>
  <c r="BA450" i="96"/>
  <c r="BA449" i="96"/>
  <c r="BA448" i="96"/>
  <c r="BA447" i="96"/>
  <c r="BA446" i="96"/>
  <c r="BA445" i="96"/>
  <c r="BA444" i="96"/>
  <c r="BA417" i="96"/>
  <c r="BA436" i="96" s="1"/>
  <c r="BA434" i="96"/>
  <c r="BA433" i="96"/>
  <c r="BA432" i="96"/>
  <c r="BA431" i="96"/>
  <c r="BA430" i="96"/>
  <c r="BA429" i="96"/>
  <c r="BA428" i="96"/>
  <c r="BA427" i="96"/>
  <c r="BA426" i="96"/>
  <c r="BA425" i="96"/>
  <c r="BA424" i="96"/>
  <c r="BA423" i="96"/>
  <c r="BA422" i="96"/>
  <c r="BA421" i="96"/>
  <c r="BA420" i="96"/>
  <c r="BA419" i="96"/>
  <c r="BA418" i="96"/>
  <c r="BA413" i="96"/>
  <c r="M96" i="96"/>
  <c r="L96" i="96"/>
  <c r="E89" i="96"/>
  <c r="H89" i="96"/>
  <c r="G89" i="96"/>
  <c r="F89" i="96"/>
  <c r="L69" i="96"/>
  <c r="E88" i="89"/>
  <c r="H4" i="100"/>
  <c r="F88" i="89"/>
  <c r="C4" i="100"/>
  <c r="C88" i="89"/>
  <c r="D88" i="89"/>
  <c r="G88" i="89"/>
  <c r="H88" i="89"/>
  <c r="D115" i="89"/>
  <c r="E115" i="89"/>
  <c r="F115" i="89"/>
  <c r="G115" i="89"/>
  <c r="H115" i="89"/>
  <c r="R204" i="96"/>
  <c r="AD14" i="96" s="1"/>
  <c r="AC8" i="99" s="1"/>
  <c r="AB19" i="96"/>
  <c r="H5" i="100"/>
  <c r="R123" i="96"/>
  <c r="O14" i="96" s="1"/>
  <c r="N8" i="99" s="1"/>
  <c r="M30" i="89"/>
  <c r="H4" i="101"/>
  <c r="H15" i="96"/>
  <c r="H41" i="96" s="1"/>
  <c r="G30" i="99" s="1"/>
  <c r="W15" i="96"/>
  <c r="V9" i="99" s="1"/>
  <c r="AL29" i="96"/>
  <c r="AK23" i="99" s="1"/>
  <c r="AL27" i="96"/>
  <c r="AK21" i="99"/>
  <c r="AL25" i="96"/>
  <c r="AK19" i="99" s="1"/>
  <c r="AL21" i="96"/>
  <c r="AK15" i="99" s="1"/>
  <c r="AL19" i="96"/>
  <c r="AK13" i="99" s="1"/>
  <c r="AL17" i="96"/>
  <c r="AK11" i="99" s="1"/>
  <c r="AG27" i="96"/>
  <c r="AG23" i="96"/>
  <c r="AF17" i="99" s="1"/>
  <c r="AG17" i="96"/>
  <c r="AG26" i="96"/>
  <c r="AF20" i="99" s="1"/>
  <c r="W31" i="96"/>
  <c r="V25" i="99" s="1"/>
  <c r="R18" i="96"/>
  <c r="Q12" i="99" s="1"/>
  <c r="M32" i="96"/>
  <c r="W58" i="96"/>
  <c r="C25" i="96"/>
  <c r="B19" i="99" s="1"/>
  <c r="R177" i="96"/>
  <c r="R231" i="96"/>
  <c r="AI14" i="96" s="1"/>
  <c r="C32" i="89"/>
  <c r="B25" i="100" s="1"/>
  <c r="M55" i="89"/>
  <c r="AH8" i="99"/>
  <c r="Y14" i="96"/>
  <c r="X8" i="99" s="1"/>
  <c r="M40" i="96"/>
  <c r="L29" i="99" s="1"/>
  <c r="O30" i="89"/>
  <c r="N23" i="100" s="1"/>
  <c r="W28" i="96"/>
  <c r="AB18" i="96"/>
  <c r="AB26" i="96"/>
  <c r="AB29" i="96"/>
  <c r="AA23" i="99"/>
  <c r="W17" i="96"/>
  <c r="V11" i="99" s="1"/>
  <c r="W22" i="96"/>
  <c r="W48" i="96" s="1"/>
  <c r="V37" i="99" s="1"/>
  <c r="R124" i="96"/>
  <c r="O15" i="96" s="1"/>
  <c r="N9" i="99" s="1"/>
  <c r="H30" i="96"/>
  <c r="G24" i="99" s="1"/>
  <c r="C58" i="96"/>
  <c r="C16" i="96"/>
  <c r="B10" i="99" s="1"/>
  <c r="AL16" i="96"/>
  <c r="AK10" i="99" s="1"/>
  <c r="R260" i="96"/>
  <c r="AM22" i="99"/>
  <c r="AL22" i="96"/>
  <c r="AK16" i="99" s="1"/>
  <c r="AG19" i="96"/>
  <c r="AG45" i="96" s="1"/>
  <c r="AF34" i="99" s="1"/>
  <c r="R243" i="96"/>
  <c r="R233" i="96"/>
  <c r="AI16" i="96" s="1"/>
  <c r="AG20" i="96"/>
  <c r="AG21" i="96"/>
  <c r="AW21" i="96" s="1"/>
  <c r="R238" i="96"/>
  <c r="AB21" i="96"/>
  <c r="AB47" i="96" s="1"/>
  <c r="AA36" i="99" s="1"/>
  <c r="AB23" i="96"/>
  <c r="AB27" i="96"/>
  <c r="AA21" i="99" s="1"/>
  <c r="AB31" i="96"/>
  <c r="AD31" i="96"/>
  <c r="AC25" i="99" s="1"/>
  <c r="W20" i="96"/>
  <c r="AL45" i="96"/>
  <c r="AK34" i="99" s="1"/>
  <c r="W24" i="96"/>
  <c r="V18" i="99" s="1"/>
  <c r="W18" i="96"/>
  <c r="V12" i="99" s="1"/>
  <c r="W16" i="96"/>
  <c r="T31" i="96"/>
  <c r="S25" i="99" s="1"/>
  <c r="R22" i="96"/>
  <c r="Q16" i="99" s="1"/>
  <c r="M19" i="96"/>
  <c r="L13" i="99" s="1"/>
  <c r="H28" i="96"/>
  <c r="G22" i="99" s="1"/>
  <c r="R15" i="89"/>
  <c r="AB15" i="89" s="1"/>
  <c r="R17" i="89"/>
  <c r="AB17" i="89" s="1"/>
  <c r="R150" i="89"/>
  <c r="T15" i="89" s="1"/>
  <c r="AD15" i="89" s="1"/>
  <c r="J6" i="98" s="1"/>
  <c r="L23" i="100"/>
  <c r="M15" i="89"/>
  <c r="O31" i="89"/>
  <c r="N24" i="100" s="1"/>
  <c r="L44" i="100"/>
  <c r="R96" i="89"/>
  <c r="J15" i="89" s="1"/>
  <c r="I8" i="100" s="1"/>
  <c r="J17" i="89"/>
  <c r="I10" i="100"/>
  <c r="H20" i="89"/>
  <c r="G13" i="100" s="1"/>
  <c r="M21" i="89"/>
  <c r="M22" i="89"/>
  <c r="M18" i="89"/>
  <c r="L11" i="100" s="1"/>
  <c r="M26" i="89"/>
  <c r="H23" i="89"/>
  <c r="G16" i="100" s="1"/>
  <c r="H28" i="89"/>
  <c r="C25" i="89"/>
  <c r="C50" i="89" s="1"/>
  <c r="B39" i="100" s="1"/>
  <c r="M6" i="88"/>
  <c r="R6" i="88"/>
  <c r="O31" i="88"/>
  <c r="N25" i="101" s="1"/>
  <c r="M50" i="101"/>
  <c r="H24" i="89"/>
  <c r="G17" i="100" s="1"/>
  <c r="M25" i="89"/>
  <c r="M50" i="89" s="1"/>
  <c r="M31" i="89"/>
  <c r="M17" i="89"/>
  <c r="M29" i="89"/>
  <c r="L22" i="100" s="1"/>
  <c r="H17" i="89"/>
  <c r="G10" i="100" s="1"/>
  <c r="H15" i="89"/>
  <c r="H40" i="89" s="1"/>
  <c r="G29" i="100" s="1"/>
  <c r="E17" i="89"/>
  <c r="D10" i="100" s="1"/>
  <c r="C57" i="89"/>
  <c r="C31" i="89"/>
  <c r="O17" i="89"/>
  <c r="M46" i="89"/>
  <c r="L35" i="100" s="1"/>
  <c r="H49" i="89"/>
  <c r="G38" i="100" s="1"/>
  <c r="C27" i="89"/>
  <c r="C20" i="89"/>
  <c r="B13" i="100" s="1"/>
  <c r="C23" i="89"/>
  <c r="C48" i="89" s="1"/>
  <c r="B37" i="100" s="1"/>
  <c r="R71" i="88"/>
  <c r="E15" i="88" s="1"/>
  <c r="D9" i="101" s="1"/>
  <c r="R87" i="88"/>
  <c r="E31" i="88" s="1"/>
  <c r="C24" i="88"/>
  <c r="C50" i="88" s="1"/>
  <c r="B41" i="101" s="1"/>
  <c r="J28" i="88"/>
  <c r="J31" i="88"/>
  <c r="J48" i="98" s="1"/>
  <c r="G26" i="101"/>
  <c r="H58" i="88"/>
  <c r="B27" i="101"/>
  <c r="C32" i="88"/>
  <c r="B26" i="101"/>
  <c r="C29" i="88"/>
  <c r="G27" i="101"/>
  <c r="C16" i="88"/>
  <c r="B10" i="101" s="1"/>
  <c r="C27" i="88"/>
  <c r="B21" i="101" s="1"/>
  <c r="H6" i="88"/>
  <c r="C31" i="88"/>
  <c r="B25" i="101" s="1"/>
  <c r="C15" i="88"/>
  <c r="G8" i="101"/>
  <c r="AG28" i="96"/>
  <c r="AL26" i="96"/>
  <c r="AK20" i="99"/>
  <c r="AL43" i="96"/>
  <c r="AK32" i="99" s="1"/>
  <c r="R232" i="96"/>
  <c r="AI15" i="96" s="1"/>
  <c r="AG30" i="96"/>
  <c r="AL30" i="96"/>
  <c r="AL28" i="96"/>
  <c r="AK22" i="99" s="1"/>
  <c r="AB52" i="96"/>
  <c r="AA41" i="99" s="1"/>
  <c r="AG16" i="96"/>
  <c r="AL24" i="96"/>
  <c r="AG18" i="96"/>
  <c r="AG24" i="96"/>
  <c r="AL18" i="96"/>
  <c r="AB15" i="96"/>
  <c r="AA20" i="99"/>
  <c r="AA17" i="99"/>
  <c r="AB30" i="96"/>
  <c r="AB55" i="96"/>
  <c r="AB22" i="96"/>
  <c r="AB48" i="96" s="1"/>
  <c r="AA37" i="99" s="1"/>
  <c r="AL51" i="96"/>
  <c r="AK40" i="99" s="1"/>
  <c r="W57" i="96"/>
  <c r="V14" i="99"/>
  <c r="Y31" i="96"/>
  <c r="X25" i="99" s="1"/>
  <c r="R28" i="96"/>
  <c r="Q22" i="99" s="1"/>
  <c r="R150" i="96"/>
  <c r="T14" i="96" s="1"/>
  <c r="S8" i="99" s="1"/>
  <c r="T29" i="96"/>
  <c r="S23" i="99" s="1"/>
  <c r="Q25" i="99"/>
  <c r="R24" i="96"/>
  <c r="R29" i="96"/>
  <c r="Q23" i="99" s="1"/>
  <c r="M16" i="96"/>
  <c r="L10" i="99" s="1"/>
  <c r="H32" i="96"/>
  <c r="H58" i="96" s="1"/>
  <c r="M58" i="96"/>
  <c r="O31" i="96"/>
  <c r="N25" i="99" s="1"/>
  <c r="J32" i="96"/>
  <c r="C19" i="96"/>
  <c r="H31" i="96"/>
  <c r="G9" i="99"/>
  <c r="H18" i="96"/>
  <c r="G12" i="99" s="1"/>
  <c r="H26" i="96"/>
  <c r="R70" i="96"/>
  <c r="E14" i="96" s="1"/>
  <c r="D8" i="99" s="1"/>
  <c r="E16" i="96"/>
  <c r="D10" i="99" s="1"/>
  <c r="C30" i="96"/>
  <c r="R21" i="96"/>
  <c r="Q15" i="99" s="1"/>
  <c r="R17" i="96"/>
  <c r="R25" i="96"/>
  <c r="M28" i="96"/>
  <c r="M18" i="96"/>
  <c r="L12" i="99" s="1"/>
  <c r="M22" i="96"/>
  <c r="M26" i="96"/>
  <c r="L20" i="99" s="1"/>
  <c r="M30" i="96"/>
  <c r="H25" i="96"/>
  <c r="H51" i="96" s="1"/>
  <c r="G40" i="99" s="1"/>
  <c r="H27" i="96"/>
  <c r="H19" i="96"/>
  <c r="C23" i="96"/>
  <c r="B17" i="99" s="1"/>
  <c r="G14" i="101"/>
  <c r="G50" i="101"/>
  <c r="D27" i="101"/>
  <c r="X27" i="101"/>
  <c r="AA25" i="99"/>
  <c r="V16" i="99"/>
  <c r="M41" i="96"/>
  <c r="L30" i="99"/>
  <c r="H56" i="96"/>
  <c r="G45" i="99" s="1"/>
  <c r="AB57" i="96"/>
  <c r="AA46" i="99" s="1"/>
  <c r="AG56" i="96"/>
  <c r="AF45" i="99" s="1"/>
  <c r="AF24" i="99"/>
  <c r="AG44" i="96"/>
  <c r="AF33" i="99" s="1"/>
  <c r="AF12" i="99"/>
  <c r="W42" i="96"/>
  <c r="V31" i="99" s="1"/>
  <c r="W44" i="96"/>
  <c r="V10" i="99"/>
  <c r="W46" i="96"/>
  <c r="V35" i="99" s="1"/>
  <c r="V46" i="99"/>
  <c r="R57" i="96"/>
  <c r="Q46" i="99" s="1"/>
  <c r="M42" i="96"/>
  <c r="L31" i="99" s="1"/>
  <c r="B13" i="99"/>
  <c r="R40" i="89"/>
  <c r="R42" i="89"/>
  <c r="AB42" i="89" s="1"/>
  <c r="H45" i="89"/>
  <c r="G34" i="100" s="1"/>
  <c r="J32" i="89"/>
  <c r="I25" i="100" s="1"/>
  <c r="L8" i="100"/>
  <c r="L10" i="100"/>
  <c r="H42" i="89"/>
  <c r="G31" i="100" s="1"/>
  <c r="G8" i="100"/>
  <c r="L15" i="100"/>
  <c r="L18" i="100"/>
  <c r="L14" i="100"/>
  <c r="H48" i="89"/>
  <c r="G37" i="100" s="1"/>
  <c r="N10" i="100"/>
  <c r="N50" i="101"/>
  <c r="G31" i="101"/>
  <c r="L24" i="100"/>
  <c r="M56" i="89"/>
  <c r="M42" i="89"/>
  <c r="O15" i="89"/>
  <c r="N8" i="100" s="1"/>
  <c r="M40" i="89"/>
  <c r="M54" i="89"/>
  <c r="L43" i="100" s="1"/>
  <c r="B24" i="100"/>
  <c r="C56" i="89"/>
  <c r="B46" i="100"/>
  <c r="C52" i="89"/>
  <c r="B20" i="100"/>
  <c r="C42" i="88"/>
  <c r="C58" i="88"/>
  <c r="B49" i="101" s="1"/>
  <c r="B23" i="101"/>
  <c r="G20" i="101"/>
  <c r="B50" i="101"/>
  <c r="B9" i="101"/>
  <c r="AG41" i="96"/>
  <c r="AF30" i="99" s="1"/>
  <c r="AB41" i="96"/>
  <c r="AA30" i="99" s="1"/>
  <c r="AA9" i="99"/>
  <c r="AB53" i="96"/>
  <c r="AA42" i="99" s="1"/>
  <c r="AA24" i="99"/>
  <c r="AB56" i="96"/>
  <c r="AA45" i="99" s="1"/>
  <c r="AB49" i="96"/>
  <c r="AA38" i="99" s="1"/>
  <c r="H52" i="96"/>
  <c r="G41" i="99" s="1"/>
  <c r="G25" i="99"/>
  <c r="H57" i="96"/>
  <c r="G46" i="99"/>
  <c r="B24" i="99"/>
  <c r="C56" i="96"/>
  <c r="Q11" i="99"/>
  <c r="Q19" i="99"/>
  <c r="M56" i="96"/>
  <c r="L24" i="99"/>
  <c r="M52" i="96"/>
  <c r="L41" i="99" s="1"/>
  <c r="L16" i="99"/>
  <c r="M48" i="96"/>
  <c r="L37" i="99" s="1"/>
  <c r="L22" i="99"/>
  <c r="M44" i="96"/>
  <c r="L33" i="99" s="1"/>
  <c r="G19" i="99"/>
  <c r="H53" i="96"/>
  <c r="G21" i="99"/>
  <c r="G13" i="99"/>
  <c r="V50" i="101"/>
  <c r="B33" i="101"/>
  <c r="B45" i="99"/>
  <c r="L31" i="100"/>
  <c r="L29" i="100"/>
  <c r="L45" i="100"/>
  <c r="J8" i="98"/>
  <c r="B45" i="100"/>
  <c r="B41" i="100"/>
  <c r="G42" i="99"/>
  <c r="H27" i="101"/>
  <c r="C27" i="101"/>
  <c r="W27" i="101"/>
  <c r="W50" i="101"/>
  <c r="AI17" i="96"/>
  <c r="AI18" i="96"/>
  <c r="AN19" i="96"/>
  <c r="AM13" i="99" s="1"/>
  <c r="AN17" i="96"/>
  <c r="AM11" i="99" s="1"/>
  <c r="AN26" i="96"/>
  <c r="AM20" i="99" s="1"/>
  <c r="J27" i="89"/>
  <c r="I20" i="100" s="1"/>
  <c r="J28" i="89"/>
  <c r="I21" i="100" s="1"/>
  <c r="H50" i="101"/>
  <c r="I50" i="101"/>
  <c r="C50" i="101"/>
  <c r="X50" i="101"/>
  <c r="AI27" i="96"/>
  <c r="AH21" i="99"/>
  <c r="AI20" i="96"/>
  <c r="AI19" i="96"/>
  <c r="AH13" i="99"/>
  <c r="AI23" i="96"/>
  <c r="AH17" i="99" s="1"/>
  <c r="AH11" i="99"/>
  <c r="AI21" i="96"/>
  <c r="AH15" i="99"/>
  <c r="AI24" i="96"/>
  <c r="AH18" i="99"/>
  <c r="AN27" i="96"/>
  <c r="AM21" i="99" s="1"/>
  <c r="AN16" i="96"/>
  <c r="AM10" i="99" s="1"/>
  <c r="AN22" i="96"/>
  <c r="AM16" i="99" s="1"/>
  <c r="AN21" i="96"/>
  <c r="AM15" i="99" s="1"/>
  <c r="AN24" i="96"/>
  <c r="AM18" i="99" s="1"/>
  <c r="AN25" i="96"/>
  <c r="AM19" i="99" s="1"/>
  <c r="J30" i="96"/>
  <c r="I24" i="99" s="1"/>
  <c r="T28" i="96"/>
  <c r="S22" i="99" s="1"/>
  <c r="J31" i="96"/>
  <c r="I25" i="99" s="1"/>
  <c r="D50" i="101"/>
  <c r="J18" i="98"/>
  <c r="E29" i="96"/>
  <c r="D23" i="99" s="1"/>
  <c r="AB22" i="88"/>
  <c r="AB26" i="88"/>
  <c r="AB19" i="88"/>
  <c r="AB24" i="88"/>
  <c r="AB23" i="88"/>
  <c r="AB25" i="88"/>
  <c r="AB27" i="88"/>
  <c r="AB20" i="88"/>
  <c r="AB18" i="88"/>
  <c r="AB21" i="88"/>
  <c r="AB28" i="88"/>
  <c r="AB17" i="88"/>
  <c r="D77" i="102"/>
  <c r="D20" i="102"/>
  <c r="D96" i="102"/>
  <c r="D39" i="102"/>
  <c r="B32" i="101" l="1"/>
  <c r="G22" i="101"/>
  <c r="H54" i="88"/>
  <c r="G45" i="101" s="1"/>
  <c r="C30" i="88"/>
  <c r="B24" i="101" s="1"/>
  <c r="C55" i="88"/>
  <c r="B46" i="101" s="1"/>
  <c r="H41" i="88"/>
  <c r="M5" i="101"/>
  <c r="G13" i="101"/>
  <c r="G19" i="101"/>
  <c r="H45" i="88"/>
  <c r="G36" i="101" s="1"/>
  <c r="C18" i="88"/>
  <c r="C22" i="88"/>
  <c r="B16" i="101" s="1"/>
  <c r="C23" i="88"/>
  <c r="B20" i="101"/>
  <c r="C19" i="88"/>
  <c r="B13" i="101" s="1"/>
  <c r="W5" i="101"/>
  <c r="Q40" i="101"/>
  <c r="Q17" i="101"/>
  <c r="G34" i="101"/>
  <c r="H52" i="88"/>
  <c r="G43" i="101" s="1"/>
  <c r="H50" i="88"/>
  <c r="G41" i="101" s="1"/>
  <c r="G15" i="101"/>
  <c r="H53" i="88"/>
  <c r="G44" i="101" s="1"/>
  <c r="I26" i="101"/>
  <c r="I25" i="101"/>
  <c r="Z31" i="88"/>
  <c r="X25" i="101" s="1"/>
  <c r="H47" i="88"/>
  <c r="G38" i="101" s="1"/>
  <c r="B43" i="101"/>
  <c r="C45" i="88"/>
  <c r="B36" i="101" s="1"/>
  <c r="C53" i="88"/>
  <c r="B44" i="101" s="1"/>
  <c r="B18" i="101"/>
  <c r="C21" i="88"/>
  <c r="H45" i="96"/>
  <c r="G34" i="99" s="1"/>
  <c r="AB17" i="96"/>
  <c r="AA15" i="99"/>
  <c r="AB25" i="96"/>
  <c r="I223" i="96"/>
  <c r="W19" i="96"/>
  <c r="R19" i="96"/>
  <c r="R43" i="96"/>
  <c r="Q32" i="99" s="1"/>
  <c r="R51" i="96"/>
  <c r="Q40" i="99" s="1"/>
  <c r="R48" i="96"/>
  <c r="Q37" i="99" s="1"/>
  <c r="M20" i="96"/>
  <c r="L14" i="99" s="1"/>
  <c r="M24" i="96"/>
  <c r="H23" i="96"/>
  <c r="G17" i="99" s="1"/>
  <c r="H22" i="96"/>
  <c r="C21" i="96"/>
  <c r="C45" i="96"/>
  <c r="B34" i="99" s="1"/>
  <c r="C49" i="96"/>
  <c r="B38" i="99" s="1"/>
  <c r="C42" i="96"/>
  <c r="B31" i="99" s="1"/>
  <c r="C51" i="96"/>
  <c r="B40" i="99" s="1"/>
  <c r="C28" i="96"/>
  <c r="C20" i="96"/>
  <c r="H49" i="96"/>
  <c r="G38" i="99" s="1"/>
  <c r="H16" i="96"/>
  <c r="G10" i="99" s="1"/>
  <c r="H44" i="96"/>
  <c r="G33" i="99" s="1"/>
  <c r="H24" i="96"/>
  <c r="G18" i="99" s="1"/>
  <c r="H50" i="96"/>
  <c r="G39" i="99" s="1"/>
  <c r="H20" i="96"/>
  <c r="G14" i="99" s="1"/>
  <c r="I116" i="96"/>
  <c r="H54" i="96"/>
  <c r="G43" i="99" s="1"/>
  <c r="M46" i="96"/>
  <c r="L35" i="99" s="1"/>
  <c r="M23" i="96"/>
  <c r="M27" i="96"/>
  <c r="R44" i="96"/>
  <c r="Q33" i="99" s="1"/>
  <c r="R54" i="96"/>
  <c r="Q43" i="99" s="1"/>
  <c r="R26" i="96"/>
  <c r="Q20" i="99" s="1"/>
  <c r="R30" i="96"/>
  <c r="R56" i="96" s="1"/>
  <c r="W26" i="96"/>
  <c r="AA16" i="99"/>
  <c r="R28" i="89"/>
  <c r="R20" i="89"/>
  <c r="M51" i="89"/>
  <c r="L40" i="100" s="1"/>
  <c r="M19" i="89"/>
  <c r="M23" i="89"/>
  <c r="M27" i="89"/>
  <c r="L20" i="100" s="1"/>
  <c r="B16" i="100"/>
  <c r="H25" i="89"/>
  <c r="C24" i="89"/>
  <c r="C45" i="89"/>
  <c r="B34" i="100" s="1"/>
  <c r="C22" i="89"/>
  <c r="B18" i="100"/>
  <c r="C44" i="89"/>
  <c r="B33" i="100" s="1"/>
  <c r="Y17" i="89"/>
  <c r="S10" i="100" s="1"/>
  <c r="AW16" i="96"/>
  <c r="AG42" i="96"/>
  <c r="AF31" i="99" s="1"/>
  <c r="C54" i="89"/>
  <c r="B43" i="100" s="1"/>
  <c r="B22" i="100"/>
  <c r="I89" i="96"/>
  <c r="R166" i="88"/>
  <c r="C17" i="96"/>
  <c r="AA12" i="99"/>
  <c r="AB44" i="96"/>
  <c r="AA33" i="99" s="1"/>
  <c r="R111" i="89"/>
  <c r="J30" i="89" s="1"/>
  <c r="I23" i="100" s="1"/>
  <c r="H30" i="89"/>
  <c r="R107" i="89"/>
  <c r="H26" i="89"/>
  <c r="G19" i="100" s="1"/>
  <c r="R103" i="89"/>
  <c r="H22" i="89"/>
  <c r="H31" i="89"/>
  <c r="R112" i="89"/>
  <c r="J31" i="89" s="1"/>
  <c r="I24" i="100" s="1"/>
  <c r="R70" i="89"/>
  <c r="C16" i="89"/>
  <c r="B9" i="100" s="1"/>
  <c r="R112" i="96"/>
  <c r="J29" i="96" s="1"/>
  <c r="I23" i="99" s="1"/>
  <c r="H29" i="96"/>
  <c r="R104" i="96"/>
  <c r="H21" i="96"/>
  <c r="R100" i="96"/>
  <c r="H17" i="96"/>
  <c r="R239" i="96"/>
  <c r="AI22" i="96" s="1"/>
  <c r="AG22" i="96"/>
  <c r="R84" i="88"/>
  <c r="C28" i="88"/>
  <c r="C17" i="88"/>
  <c r="C15" i="89"/>
  <c r="B8" i="100" s="1"/>
  <c r="I88" i="89"/>
  <c r="Q8" i="101"/>
  <c r="Q48" i="101"/>
  <c r="R74" i="96"/>
  <c r="C18" i="96"/>
  <c r="R80" i="89"/>
  <c r="C26" i="89"/>
  <c r="AB40" i="96"/>
  <c r="AA29" i="99" s="1"/>
  <c r="AA8" i="99"/>
  <c r="R126" i="96"/>
  <c r="I142" i="96"/>
  <c r="G21" i="101"/>
  <c r="C57" i="88"/>
  <c r="B48" i="101" s="1"/>
  <c r="AF10" i="99"/>
  <c r="M45" i="96"/>
  <c r="L34" i="99" s="1"/>
  <c r="W41" i="96"/>
  <c r="V30" i="99" s="1"/>
  <c r="M17" i="96"/>
  <c r="B25" i="99"/>
  <c r="C57" i="96"/>
  <c r="B46" i="99" s="1"/>
  <c r="G17" i="101"/>
  <c r="R193" i="96"/>
  <c r="W30" i="96"/>
  <c r="AQ30" i="96" s="1"/>
  <c r="R267" i="96"/>
  <c r="AN23" i="96" s="1"/>
  <c r="AM17" i="99" s="1"/>
  <c r="AL23" i="96"/>
  <c r="C20" i="88"/>
  <c r="R166" i="89"/>
  <c r="T31" i="89" s="1"/>
  <c r="AD31" i="89" s="1"/>
  <c r="J22" i="98" s="1"/>
  <c r="R31" i="89"/>
  <c r="G12" i="101"/>
  <c r="R127" i="88"/>
  <c r="O15" i="88" s="1"/>
  <c r="Z15" i="88" s="1"/>
  <c r="X9" i="101" s="1"/>
  <c r="I145" i="88"/>
  <c r="R169" i="88"/>
  <c r="S23" i="101" s="1"/>
  <c r="R161" i="88"/>
  <c r="AK12" i="99"/>
  <c r="AL44" i="96"/>
  <c r="AK33" i="99" s="1"/>
  <c r="C22" i="96"/>
  <c r="V13" i="99"/>
  <c r="W45" i="96"/>
  <c r="V34" i="99" s="1"/>
  <c r="R72" i="89"/>
  <c r="C18" i="89"/>
  <c r="R151" i="96"/>
  <c r="T15" i="96" s="1"/>
  <c r="S9" i="99" s="1"/>
  <c r="I169" i="96"/>
  <c r="R159" i="96"/>
  <c r="R23" i="96"/>
  <c r="R163" i="96"/>
  <c r="R27" i="96"/>
  <c r="R186" i="96"/>
  <c r="AL48" i="96" s="1"/>
  <c r="AK37" i="99" s="1"/>
  <c r="W23" i="96"/>
  <c r="V17" i="99" s="1"/>
  <c r="R190" i="96"/>
  <c r="AL52" i="96" s="1"/>
  <c r="AK41" i="99" s="1"/>
  <c r="W27" i="96"/>
  <c r="R264" i="96"/>
  <c r="AN20" i="96" s="1"/>
  <c r="AM14" i="99" s="1"/>
  <c r="AL20" i="96"/>
  <c r="AK14" i="99" s="1"/>
  <c r="R161" i="89"/>
  <c r="R26" i="89"/>
  <c r="Q33" i="101"/>
  <c r="Q10" i="101"/>
  <c r="W50" i="96"/>
  <c r="V39" i="99" s="1"/>
  <c r="AW18" i="96"/>
  <c r="L19" i="100"/>
  <c r="M52" i="89"/>
  <c r="L41" i="100" s="1"/>
  <c r="H19" i="89"/>
  <c r="H27" i="89"/>
  <c r="H32" i="89"/>
  <c r="R30" i="89"/>
  <c r="R55" i="89" s="1"/>
  <c r="R24" i="89"/>
  <c r="R49" i="89" s="1"/>
  <c r="Q47" i="101"/>
  <c r="AG47" i="96"/>
  <c r="AG52" i="96"/>
  <c r="AW23" i="96"/>
  <c r="AL53" i="96"/>
  <c r="AK42" i="99" s="1"/>
  <c r="AH16" i="99"/>
  <c r="AH14" i="99"/>
  <c r="G32" i="101"/>
  <c r="AH12" i="99"/>
  <c r="V33" i="99"/>
  <c r="L43" i="99"/>
  <c r="L45" i="99"/>
  <c r="G18" i="100"/>
  <c r="H50" i="89"/>
  <c r="AQ23" i="96"/>
  <c r="G20" i="99"/>
  <c r="AH9" i="99"/>
  <c r="AW28" i="96"/>
  <c r="AF22" i="99"/>
  <c r="AG54" i="96"/>
  <c r="H57" i="88"/>
  <c r="G25" i="101"/>
  <c r="L39" i="100"/>
  <c r="X9" i="99"/>
  <c r="AA19" i="99"/>
  <c r="AB51" i="96"/>
  <c r="G49" i="101"/>
  <c r="AA13" i="99"/>
  <c r="AB45" i="96"/>
  <c r="AQ19" i="96"/>
  <c r="R40" i="96"/>
  <c r="B8" i="99"/>
  <c r="C40" i="96"/>
  <c r="R110" i="89"/>
  <c r="J29" i="89" s="1"/>
  <c r="I22" i="100" s="1"/>
  <c r="H29" i="89"/>
  <c r="R102" i="89"/>
  <c r="H21" i="89"/>
  <c r="I115" i="89"/>
  <c r="D24" i="100"/>
  <c r="I117" i="88"/>
  <c r="V8" i="99"/>
  <c r="W40" i="96"/>
  <c r="AF8" i="99"/>
  <c r="AG40" i="96"/>
  <c r="AA44" i="99"/>
  <c r="AW24" i="96"/>
  <c r="AF18" i="99"/>
  <c r="AG50" i="96"/>
  <c r="AK24" i="99"/>
  <c r="AL56" i="96"/>
  <c r="B12" i="101"/>
  <c r="C44" i="88"/>
  <c r="Z32" i="88"/>
  <c r="X26" i="101" s="1"/>
  <c r="D26" i="101"/>
  <c r="D49" i="98"/>
  <c r="I22" i="101"/>
  <c r="J45" i="98"/>
  <c r="H57" i="89"/>
  <c r="G25" i="100"/>
  <c r="R151" i="89"/>
  <c r="T16" i="89" s="1"/>
  <c r="I169" i="89"/>
  <c r="R16" i="89"/>
  <c r="R52" i="96"/>
  <c r="I9" i="101"/>
  <c r="J32" i="98"/>
  <c r="G11" i="101"/>
  <c r="M43" i="89"/>
  <c r="AF36" i="99"/>
  <c r="Q24" i="99"/>
  <c r="R70" i="88"/>
  <c r="I277" i="96"/>
  <c r="R258" i="96"/>
  <c r="AN14" i="96" s="1"/>
  <c r="AL14" i="96"/>
  <c r="AW14" i="96" s="1"/>
  <c r="H46" i="88"/>
  <c r="Q18" i="99"/>
  <c r="R50" i="96"/>
  <c r="AK18" i="99"/>
  <c r="AW22" i="96"/>
  <c r="AG48" i="96"/>
  <c r="AQ22" i="96"/>
  <c r="AF16" i="99"/>
  <c r="G9" i="101"/>
  <c r="D25" i="101"/>
  <c r="D48" i="98"/>
  <c r="G21" i="100"/>
  <c r="H53" i="89"/>
  <c r="AW27" i="96"/>
  <c r="AF21" i="99"/>
  <c r="AG53" i="96"/>
  <c r="R206" i="96"/>
  <c r="AB16" i="96"/>
  <c r="R210" i="96"/>
  <c r="AB20" i="96"/>
  <c r="R214" i="96"/>
  <c r="AB24" i="96"/>
  <c r="R218" i="96"/>
  <c r="AD28" i="96" s="1"/>
  <c r="AC22" i="99" s="1"/>
  <c r="AB28" i="96"/>
  <c r="AG25" i="96"/>
  <c r="R242" i="96"/>
  <c r="I250" i="96"/>
  <c r="R246" i="96"/>
  <c r="AI29" i="96" s="1"/>
  <c r="AG29" i="96"/>
  <c r="R275" i="96"/>
  <c r="AN31" i="96" s="1"/>
  <c r="AM25" i="99" s="1"/>
  <c r="AL31" i="96"/>
  <c r="E30" i="88"/>
  <c r="C56" i="88"/>
  <c r="AB28" i="89"/>
  <c r="R53" i="89"/>
  <c r="AB20" i="89"/>
  <c r="R45" i="89"/>
  <c r="W26" i="89"/>
  <c r="Q19" i="100" s="1"/>
  <c r="W31" i="89"/>
  <c r="Q24" i="100" s="1"/>
  <c r="W54" i="96"/>
  <c r="V22" i="99"/>
  <c r="AW17" i="96"/>
  <c r="AF11" i="99"/>
  <c r="L9" i="100"/>
  <c r="R97" i="89"/>
  <c r="H16" i="89"/>
  <c r="R82" i="89"/>
  <c r="C28" i="89"/>
  <c r="L9" i="99"/>
  <c r="R152" i="96"/>
  <c r="R16" i="96"/>
  <c r="R156" i="96"/>
  <c r="R20" i="96"/>
  <c r="AH24" i="99"/>
  <c r="R259" i="96"/>
  <c r="AN15" i="96" s="1"/>
  <c r="AM9" i="99" s="1"/>
  <c r="AL15" i="96"/>
  <c r="AB29" i="89"/>
  <c r="R54" i="89"/>
  <c r="AB22" i="89"/>
  <c r="R47" i="89"/>
  <c r="Q31" i="101"/>
  <c r="Q19" i="101"/>
  <c r="AQ5" i="99"/>
  <c r="Q9" i="101"/>
  <c r="AB40" i="89"/>
  <c r="G12" i="100"/>
  <c r="H44" i="89"/>
  <c r="AW20" i="96"/>
  <c r="AF14" i="99"/>
  <c r="AW19" i="96"/>
  <c r="AF13" i="99"/>
  <c r="I8" i="101"/>
  <c r="R84" i="89"/>
  <c r="E30" i="89" s="1"/>
  <c r="C30" i="89"/>
  <c r="R168" i="96"/>
  <c r="T32" i="96" s="1"/>
  <c r="AT32" i="96" s="1"/>
  <c r="R32" i="96"/>
  <c r="R180" i="96"/>
  <c r="I196" i="96"/>
  <c r="R184" i="96"/>
  <c r="W21" i="96"/>
  <c r="R188" i="96"/>
  <c r="W25" i="96"/>
  <c r="R192" i="96"/>
  <c r="W29" i="96"/>
  <c r="R248" i="96"/>
  <c r="AI31" i="96" s="1"/>
  <c r="AG31" i="96"/>
  <c r="R83" i="96"/>
  <c r="C27" i="96"/>
  <c r="AB30" i="89"/>
  <c r="AB24" i="89"/>
  <c r="AW30" i="96"/>
  <c r="AH10" i="99"/>
  <c r="E16" i="89"/>
  <c r="R99" i="89"/>
  <c r="J18" i="89" s="1"/>
  <c r="H18" i="89"/>
  <c r="R75" i="89"/>
  <c r="C21" i="89"/>
  <c r="R124" i="89"/>
  <c r="I142" i="89"/>
  <c r="R128" i="89"/>
  <c r="M20" i="89"/>
  <c r="R132" i="89"/>
  <c r="M24" i="89"/>
  <c r="R136" i="89"/>
  <c r="M28" i="89"/>
  <c r="M32" i="89"/>
  <c r="R140" i="89"/>
  <c r="O32" i="89" s="1"/>
  <c r="N25" i="100" s="1"/>
  <c r="R97" i="96"/>
  <c r="H14" i="96"/>
  <c r="R130" i="96"/>
  <c r="M21" i="96"/>
  <c r="R134" i="96"/>
  <c r="M25" i="96"/>
  <c r="AH22" i="99"/>
  <c r="C15" i="96"/>
  <c r="R71" i="96"/>
  <c r="R80" i="96"/>
  <c r="C24" i="96"/>
  <c r="AB31" i="89"/>
  <c r="AF15" i="99"/>
  <c r="AI26" i="96"/>
  <c r="AL47" i="96"/>
  <c r="W29" i="89"/>
  <c r="Q22" i="100" s="1"/>
  <c r="M29" i="96"/>
  <c r="AF9" i="99"/>
  <c r="S8" i="101"/>
  <c r="Q12" i="101"/>
  <c r="W15" i="89"/>
  <c r="AW26" i="96"/>
  <c r="C17" i="89"/>
  <c r="M31" i="96"/>
  <c r="R15" i="96"/>
  <c r="AW32" i="96"/>
  <c r="C26" i="96"/>
  <c r="C29" i="96"/>
  <c r="R18" i="89"/>
  <c r="R32" i="89"/>
  <c r="W32" i="89" s="1"/>
  <c r="Q25" i="100" s="1"/>
  <c r="R27" i="89"/>
  <c r="R25" i="89"/>
  <c r="W25" i="89" s="1"/>
  <c r="Q18" i="100" s="1"/>
  <c r="R23" i="89"/>
  <c r="W23" i="89" s="1"/>
  <c r="Q16" i="100" s="1"/>
  <c r="R21" i="89"/>
  <c r="R19" i="89"/>
  <c r="W19" i="89" s="1"/>
  <c r="Q18" i="101"/>
  <c r="Q49" i="101"/>
  <c r="AG49" i="96"/>
  <c r="Q39" i="101"/>
  <c r="Q21" i="101"/>
  <c r="I173" i="88"/>
  <c r="R157" i="88"/>
  <c r="R69" i="89"/>
  <c r="C33" i="88" l="1"/>
  <c r="R17" i="88"/>
  <c r="Q11" i="101" s="1"/>
  <c r="C43" i="88"/>
  <c r="R89" i="88"/>
  <c r="C48" i="88"/>
  <c r="B39" i="101" s="1"/>
  <c r="H44" i="88"/>
  <c r="H49" i="88"/>
  <c r="G40" i="101" s="1"/>
  <c r="H51" i="88"/>
  <c r="G42" i="101" s="1"/>
  <c r="C49" i="88"/>
  <c r="B40" i="101" s="1"/>
  <c r="B17" i="101"/>
  <c r="R33" i="88"/>
  <c r="H33" i="88"/>
  <c r="C47" i="88"/>
  <c r="B38" i="101" s="1"/>
  <c r="B15" i="101"/>
  <c r="AQ26" i="96"/>
  <c r="AB43" i="96"/>
  <c r="AA32" i="99" s="1"/>
  <c r="AA11" i="99"/>
  <c r="AW44" i="96"/>
  <c r="W49" i="96"/>
  <c r="R45" i="96"/>
  <c r="Q34" i="99" s="1"/>
  <c r="Q13" i="99"/>
  <c r="M50" i="96"/>
  <c r="L39" i="99" s="1"/>
  <c r="L18" i="99"/>
  <c r="G16" i="99"/>
  <c r="H48" i="96"/>
  <c r="G37" i="99" s="1"/>
  <c r="C47" i="96"/>
  <c r="B36" i="99" s="1"/>
  <c r="B15" i="99"/>
  <c r="C46" i="96"/>
  <c r="B35" i="99" s="1"/>
  <c r="B14" i="99"/>
  <c r="B22" i="99"/>
  <c r="C54" i="96"/>
  <c r="B43" i="99" s="1"/>
  <c r="H46" i="96"/>
  <c r="G35" i="99" s="1"/>
  <c r="H42" i="96"/>
  <c r="G31" i="99" s="1"/>
  <c r="L21" i="99"/>
  <c r="M53" i="96"/>
  <c r="L42" i="99" s="1"/>
  <c r="L17" i="99"/>
  <c r="M49" i="96"/>
  <c r="L38" i="99" s="1"/>
  <c r="W52" i="96"/>
  <c r="V41" i="99" s="1"/>
  <c r="V20" i="99"/>
  <c r="R169" i="89"/>
  <c r="L16" i="100"/>
  <c r="M48" i="89"/>
  <c r="M44" i="89"/>
  <c r="L33" i="100" s="1"/>
  <c r="L12" i="100"/>
  <c r="H51" i="89"/>
  <c r="H47" i="89"/>
  <c r="G36" i="100" s="1"/>
  <c r="B15" i="100"/>
  <c r="C47" i="89"/>
  <c r="B17" i="100"/>
  <c r="C49" i="89"/>
  <c r="B38" i="100" s="1"/>
  <c r="Q21" i="99"/>
  <c r="R53" i="96"/>
  <c r="Q42" i="99" s="1"/>
  <c r="B19" i="100"/>
  <c r="C51" i="89"/>
  <c r="B40" i="100" s="1"/>
  <c r="B22" i="101"/>
  <c r="C54" i="88"/>
  <c r="B45" i="101" s="1"/>
  <c r="H55" i="89"/>
  <c r="G44" i="100" s="1"/>
  <c r="G23" i="100"/>
  <c r="W16" i="89"/>
  <c r="Q9" i="100" s="1"/>
  <c r="W33" i="96"/>
  <c r="X19" i="96" s="1"/>
  <c r="W13" i="99" s="1"/>
  <c r="W22" i="89"/>
  <c r="Q15" i="100" s="1"/>
  <c r="AQ15" i="96"/>
  <c r="Q22" i="101"/>
  <c r="Q45" i="101"/>
  <c r="Q23" i="101"/>
  <c r="Q46" i="101"/>
  <c r="V24" i="99"/>
  <c r="W56" i="96"/>
  <c r="V45" i="99" s="1"/>
  <c r="L11" i="99"/>
  <c r="M43" i="96"/>
  <c r="L32" i="99" s="1"/>
  <c r="H56" i="88"/>
  <c r="G47" i="101" s="1"/>
  <c r="G24" i="101"/>
  <c r="V21" i="99"/>
  <c r="W53" i="96"/>
  <c r="V42" i="99" s="1"/>
  <c r="N9" i="101"/>
  <c r="D32" i="98"/>
  <c r="P32" i="98" s="1"/>
  <c r="H43" i="96"/>
  <c r="G32" i="99" s="1"/>
  <c r="G11" i="99"/>
  <c r="B11" i="99"/>
  <c r="C43" i="96"/>
  <c r="B32" i="99" s="1"/>
  <c r="R56" i="89"/>
  <c r="C41" i="89"/>
  <c r="Y31" i="89"/>
  <c r="S24" i="100" s="1"/>
  <c r="H52" i="89"/>
  <c r="G20" i="100"/>
  <c r="Q17" i="99"/>
  <c r="R49" i="96"/>
  <c r="Q38" i="99" s="1"/>
  <c r="B11" i="100"/>
  <c r="C43" i="89"/>
  <c r="B32" i="100" s="1"/>
  <c r="C48" i="96"/>
  <c r="B37" i="99" s="1"/>
  <c r="B16" i="99"/>
  <c r="B14" i="101"/>
  <c r="C46" i="88"/>
  <c r="B37" i="101" s="1"/>
  <c r="Y30" i="96"/>
  <c r="X24" i="99" s="1"/>
  <c r="AL55" i="96"/>
  <c r="AK44" i="99" s="1"/>
  <c r="B12" i="99"/>
  <c r="C44" i="96"/>
  <c r="B11" i="101"/>
  <c r="H47" i="96"/>
  <c r="G36" i="99" s="1"/>
  <c r="G15" i="99"/>
  <c r="AQ18" i="96"/>
  <c r="G23" i="99"/>
  <c r="H55" i="96"/>
  <c r="G44" i="99" s="1"/>
  <c r="Y32" i="89"/>
  <c r="S25" i="100" s="1"/>
  <c r="G15" i="100"/>
  <c r="AF41" i="99"/>
  <c r="AW52" i="96"/>
  <c r="AB26" i="89"/>
  <c r="R51" i="89"/>
  <c r="AB51" i="89" s="1"/>
  <c r="B19" i="101"/>
  <c r="C51" i="88"/>
  <c r="B42" i="101" s="1"/>
  <c r="Q38" i="101"/>
  <c r="Q15" i="101"/>
  <c r="AK17" i="99"/>
  <c r="AL49" i="96"/>
  <c r="AK38" i="99" s="1"/>
  <c r="H42" i="88"/>
  <c r="G33" i="101" s="1"/>
  <c r="G10" i="101"/>
  <c r="H55" i="88"/>
  <c r="G46" i="101" s="1"/>
  <c r="G23" i="101"/>
  <c r="G24" i="100"/>
  <c r="H56" i="89"/>
  <c r="Q20" i="101"/>
  <c r="Q43" i="101"/>
  <c r="X17" i="96"/>
  <c r="W11" i="99" s="1"/>
  <c r="V26" i="99"/>
  <c r="X20" i="96"/>
  <c r="W14" i="99" s="1"/>
  <c r="X26" i="96"/>
  <c r="W20" i="99" s="1"/>
  <c r="X23" i="96"/>
  <c r="W17" i="99" s="1"/>
  <c r="AP9" i="99"/>
  <c r="BB15" i="96"/>
  <c r="Q14" i="99"/>
  <c r="R46" i="96"/>
  <c r="AK25" i="99"/>
  <c r="AL57" i="96"/>
  <c r="G42" i="100"/>
  <c r="AB16" i="89"/>
  <c r="R41" i="89"/>
  <c r="R33" i="89"/>
  <c r="B35" i="101"/>
  <c r="AF39" i="99"/>
  <c r="AF29" i="99"/>
  <c r="V29" i="99"/>
  <c r="G35" i="101"/>
  <c r="AP20" i="99"/>
  <c r="Q37" i="101"/>
  <c r="Q12" i="100"/>
  <c r="BB18" i="96"/>
  <c r="AB19" i="89"/>
  <c r="R44" i="89"/>
  <c r="AB27" i="89"/>
  <c r="R52" i="89"/>
  <c r="C52" i="96"/>
  <c r="AQ52" i="96" s="1"/>
  <c r="B20" i="99"/>
  <c r="W17" i="89"/>
  <c r="Q10" i="100" s="1"/>
  <c r="C42" i="89"/>
  <c r="B10" i="100"/>
  <c r="C33" i="89"/>
  <c r="AB56" i="89"/>
  <c r="E15" i="96"/>
  <c r="R89" i="96"/>
  <c r="M51" i="96"/>
  <c r="L19" i="99"/>
  <c r="G8" i="99"/>
  <c r="H40" i="96"/>
  <c r="H33" i="96"/>
  <c r="I14" i="96" s="1"/>
  <c r="L21" i="100"/>
  <c r="M53" i="89"/>
  <c r="L13" i="100"/>
  <c r="M45" i="89"/>
  <c r="W21" i="89"/>
  <c r="Q14" i="100" s="1"/>
  <c r="B14" i="100"/>
  <c r="C46" i="89"/>
  <c r="B30" i="100"/>
  <c r="AH25" i="99"/>
  <c r="AT31" i="96"/>
  <c r="W43" i="96"/>
  <c r="AL42" i="96"/>
  <c r="R196" i="96"/>
  <c r="AL58" i="96" s="1"/>
  <c r="W30" i="89"/>
  <c r="Q23" i="100" s="1"/>
  <c r="C55" i="89"/>
  <c r="B23" i="100"/>
  <c r="G33" i="100"/>
  <c r="W44" i="89"/>
  <c r="Q33" i="100" s="1"/>
  <c r="W20" i="89"/>
  <c r="Q13" i="100" s="1"/>
  <c r="Q32" i="101"/>
  <c r="J16" i="89"/>
  <c r="R115" i="89"/>
  <c r="AB45" i="89"/>
  <c r="B47" i="101"/>
  <c r="R250" i="96"/>
  <c r="AI25" i="96"/>
  <c r="AA18" i="99"/>
  <c r="AB50" i="96"/>
  <c r="R223" i="96"/>
  <c r="AP16" i="99"/>
  <c r="BB22" i="96"/>
  <c r="G37" i="101"/>
  <c r="W27" i="89"/>
  <c r="Q20" i="100" s="1"/>
  <c r="P49" i="98"/>
  <c r="AQ24" i="96"/>
  <c r="H48" i="88"/>
  <c r="G16" i="101"/>
  <c r="I22" i="88"/>
  <c r="H16" i="101" s="1"/>
  <c r="H54" i="89"/>
  <c r="G22" i="100"/>
  <c r="B29" i="99"/>
  <c r="AP13" i="99"/>
  <c r="G39" i="100"/>
  <c r="W50" i="89"/>
  <c r="Q39" i="100" s="1"/>
  <c r="R142" i="96"/>
  <c r="M57" i="89"/>
  <c r="L25" i="100"/>
  <c r="O16" i="89"/>
  <c r="R142" i="89"/>
  <c r="I11" i="100"/>
  <c r="AW31" i="96"/>
  <c r="AG57" i="96"/>
  <c r="AF25" i="99"/>
  <c r="V19" i="99"/>
  <c r="AQ25" i="96"/>
  <c r="W51" i="96"/>
  <c r="X25" i="96"/>
  <c r="W19" i="99" s="1"/>
  <c r="Q11" i="100"/>
  <c r="AK9" i="99"/>
  <c r="AL41" i="96"/>
  <c r="G9" i="100"/>
  <c r="H41" i="89"/>
  <c r="W41" i="89" s="1"/>
  <c r="Q30" i="100" s="1"/>
  <c r="H33" i="89"/>
  <c r="I29" i="89" s="1"/>
  <c r="H22" i="100" s="1"/>
  <c r="AF42" i="99"/>
  <c r="AM8" i="99"/>
  <c r="AN33" i="96"/>
  <c r="AM26" i="99" s="1"/>
  <c r="AB21" i="89"/>
  <c r="R46" i="89"/>
  <c r="S21" i="89"/>
  <c r="AW15" i="96"/>
  <c r="B9" i="99"/>
  <c r="C41" i="96"/>
  <c r="AB49" i="89"/>
  <c r="B21" i="99"/>
  <c r="AQ27" i="96"/>
  <c r="C53" i="96"/>
  <c r="V23" i="99"/>
  <c r="AQ29" i="96"/>
  <c r="W55" i="96"/>
  <c r="V15" i="99"/>
  <c r="W47" i="96"/>
  <c r="X21" i="96"/>
  <c r="W15" i="99" s="1"/>
  <c r="AQ21" i="96"/>
  <c r="R58" i="96"/>
  <c r="Y30" i="89"/>
  <c r="D23" i="100"/>
  <c r="AB54" i="89"/>
  <c r="Q10" i="99"/>
  <c r="R42" i="96"/>
  <c r="W28" i="89"/>
  <c r="Q21" i="100" s="1"/>
  <c r="C53" i="89"/>
  <c r="B21" i="100"/>
  <c r="M41" i="89"/>
  <c r="D24" i="101"/>
  <c r="AW29" i="96"/>
  <c r="AF23" i="99"/>
  <c r="AG55" i="96"/>
  <c r="AW25" i="96"/>
  <c r="AF19" i="99"/>
  <c r="AG51" i="96"/>
  <c r="AA10" i="99"/>
  <c r="AB42" i="96"/>
  <c r="AQ16" i="96"/>
  <c r="AB33" i="96"/>
  <c r="AC24" i="96" s="1"/>
  <c r="AB18" i="99" s="1"/>
  <c r="P48" i="98"/>
  <c r="I30" i="88"/>
  <c r="H24" i="101" s="1"/>
  <c r="I25" i="88"/>
  <c r="H19" i="101" s="1"/>
  <c r="I29" i="88"/>
  <c r="H23" i="101" s="1"/>
  <c r="I31" i="88"/>
  <c r="H25" i="101" s="1"/>
  <c r="I28" i="88"/>
  <c r="H22" i="101" s="1"/>
  <c r="I27" i="88"/>
  <c r="H21" i="101" s="1"/>
  <c r="I17" i="88"/>
  <c r="H11" i="101" s="1"/>
  <c r="I19" i="88"/>
  <c r="H13" i="101" s="1"/>
  <c r="G28" i="101"/>
  <c r="I21" i="88"/>
  <c r="H15" i="101" s="1"/>
  <c r="I24" i="88"/>
  <c r="H18" i="101" s="1"/>
  <c r="I18" i="88"/>
  <c r="H12" i="101" s="1"/>
  <c r="I20" i="88"/>
  <c r="H14" i="101" s="1"/>
  <c r="I15" i="88"/>
  <c r="H9" i="101" s="1"/>
  <c r="I16" i="88"/>
  <c r="H10" i="101" s="1"/>
  <c r="I32" i="88"/>
  <c r="H26" i="101" s="1"/>
  <c r="I26" i="88"/>
  <c r="H20" i="101" s="1"/>
  <c r="AF37" i="99"/>
  <c r="AQ48" i="96"/>
  <c r="AW48" i="96"/>
  <c r="Q39" i="99"/>
  <c r="R277" i="96"/>
  <c r="M33" i="89"/>
  <c r="N28" i="89" s="1"/>
  <c r="M21" i="100" s="1"/>
  <c r="AD16" i="89"/>
  <c r="G46" i="100"/>
  <c r="W57" i="89"/>
  <c r="Q46" i="100" s="1"/>
  <c r="AK45" i="99"/>
  <c r="AQ56" i="96"/>
  <c r="AP24" i="99"/>
  <c r="BB30" i="96"/>
  <c r="AW33" i="96"/>
  <c r="AA40" i="99"/>
  <c r="I23" i="88"/>
  <c r="H17" i="101" s="1"/>
  <c r="AF43" i="99"/>
  <c r="AP17" i="99"/>
  <c r="E15" i="89"/>
  <c r="C40" i="89"/>
  <c r="AF38" i="99"/>
  <c r="AW49" i="96"/>
  <c r="Q41" i="101"/>
  <c r="Q36" i="101"/>
  <c r="AB25" i="89"/>
  <c r="R50" i="89"/>
  <c r="B23" i="99"/>
  <c r="C55" i="96"/>
  <c r="AQ31" i="96"/>
  <c r="L25" i="99"/>
  <c r="M57" i="96"/>
  <c r="Q35" i="101"/>
  <c r="AB55" i="89"/>
  <c r="AB47" i="89"/>
  <c r="Q29" i="99"/>
  <c r="AB32" i="89"/>
  <c r="R57" i="89"/>
  <c r="S32" i="89"/>
  <c r="AK36" i="99"/>
  <c r="J14" i="96"/>
  <c r="AT14" i="96" s="1"/>
  <c r="R116" i="96"/>
  <c r="D9" i="100"/>
  <c r="R88" i="89"/>
  <c r="Q44" i="101"/>
  <c r="AB23" i="89"/>
  <c r="R48" i="89"/>
  <c r="AB18" i="89"/>
  <c r="R43" i="89"/>
  <c r="Q9" i="99"/>
  <c r="R41" i="96"/>
  <c r="Q8" i="100"/>
  <c r="L23" i="99"/>
  <c r="M55" i="96"/>
  <c r="AH20" i="99"/>
  <c r="C50" i="96"/>
  <c r="B18" i="99"/>
  <c r="L15" i="99"/>
  <c r="M47" i="96"/>
  <c r="M33" i="96"/>
  <c r="N25" i="96" s="1"/>
  <c r="M19" i="99" s="1"/>
  <c r="M49" i="89"/>
  <c r="L17" i="100"/>
  <c r="H43" i="89"/>
  <c r="G11" i="100"/>
  <c r="AL54" i="96"/>
  <c r="AL46" i="96"/>
  <c r="W24" i="89"/>
  <c r="Q17" i="100" s="1"/>
  <c r="Q42" i="101"/>
  <c r="R169" i="96"/>
  <c r="T16" i="96"/>
  <c r="V43" i="99"/>
  <c r="AB53" i="89"/>
  <c r="AQ32" i="96"/>
  <c r="AH23" i="99"/>
  <c r="AA22" i="99"/>
  <c r="AQ28" i="96"/>
  <c r="AB54" i="96"/>
  <c r="AQ54" i="96" s="1"/>
  <c r="AQ20" i="96"/>
  <c r="AA14" i="99"/>
  <c r="AB46" i="96"/>
  <c r="AK8" i="99"/>
  <c r="AL40" i="96"/>
  <c r="AW40" i="96" s="1"/>
  <c r="AL33" i="96"/>
  <c r="AM14" i="96" s="1"/>
  <c r="B8" i="101"/>
  <c r="Q45" i="99"/>
  <c r="L32" i="100"/>
  <c r="Q41" i="99"/>
  <c r="G40" i="100"/>
  <c r="AG33" i="96"/>
  <c r="AQ14" i="96"/>
  <c r="G14" i="100"/>
  <c r="H46" i="89"/>
  <c r="C33" i="96"/>
  <c r="D29" i="96" s="1"/>
  <c r="C23" i="99" s="1"/>
  <c r="R33" i="96"/>
  <c r="S32" i="96" s="1"/>
  <c r="AA34" i="99"/>
  <c r="AQ45" i="96"/>
  <c r="AW45" i="96"/>
  <c r="G48" i="101"/>
  <c r="AL50" i="96"/>
  <c r="V38" i="99"/>
  <c r="B34" i="101" l="1"/>
  <c r="R43" i="88"/>
  <c r="S24" i="88"/>
  <c r="R18" i="101" s="1"/>
  <c r="Q34" i="101"/>
  <c r="S22" i="88"/>
  <c r="R16" i="101" s="1"/>
  <c r="S19" i="88"/>
  <c r="R13" i="101" s="1"/>
  <c r="R8" i="101"/>
  <c r="S20" i="88"/>
  <c r="R14" i="101" s="1"/>
  <c r="S23" i="88"/>
  <c r="R17" i="101" s="1"/>
  <c r="S16" i="88"/>
  <c r="R10" i="101" s="1"/>
  <c r="S30" i="88"/>
  <c r="R24" i="101" s="1"/>
  <c r="R9" i="101"/>
  <c r="S29" i="88"/>
  <c r="R23" i="101" s="1"/>
  <c r="S17" i="88"/>
  <c r="R11" i="101" s="1"/>
  <c r="S32" i="88"/>
  <c r="R26" i="101" s="1"/>
  <c r="S25" i="88"/>
  <c r="R19" i="101" s="1"/>
  <c r="Q28" i="101"/>
  <c r="S18" i="88"/>
  <c r="R12" i="101" s="1"/>
  <c r="S31" i="88"/>
  <c r="R25" i="101" s="1"/>
  <c r="S27" i="88"/>
  <c r="R21" i="101" s="1"/>
  <c r="S26" i="88"/>
  <c r="R20" i="101" s="1"/>
  <c r="S28" i="88"/>
  <c r="R22" i="101" s="1"/>
  <c r="S21" i="88"/>
  <c r="R15" i="101" s="1"/>
  <c r="D18" i="88"/>
  <c r="C12" i="101" s="1"/>
  <c r="AP11" i="99"/>
  <c r="BB17" i="96"/>
  <c r="AQ49" i="96"/>
  <c r="AP38" i="99" s="1"/>
  <c r="N31" i="96"/>
  <c r="M25" i="99" s="1"/>
  <c r="N21" i="96"/>
  <c r="M15" i="99" s="1"/>
  <c r="R59" i="96"/>
  <c r="S56" i="96" s="1"/>
  <c r="R45" i="99" s="1"/>
  <c r="X16" i="96"/>
  <c r="W10" i="99" s="1"/>
  <c r="X30" i="96"/>
  <c r="W24" i="99" s="1"/>
  <c r="X24" i="96"/>
  <c r="W18" i="99" s="1"/>
  <c r="X28" i="96"/>
  <c r="W22" i="99" s="1"/>
  <c r="X31" i="96"/>
  <c r="W25" i="99" s="1"/>
  <c r="X14" i="96"/>
  <c r="W8" i="99" s="1"/>
  <c r="X15" i="96"/>
  <c r="W9" i="99" s="1"/>
  <c r="X18" i="96"/>
  <c r="W12" i="99" s="1"/>
  <c r="AW56" i="96"/>
  <c r="X29" i="96"/>
  <c r="W23" i="99" s="1"/>
  <c r="AW53" i="96"/>
  <c r="X27" i="96"/>
  <c r="W21" i="99" s="1"/>
  <c r="X32" i="96"/>
  <c r="X22" i="96"/>
  <c r="W16" i="99" s="1"/>
  <c r="AC20" i="96"/>
  <c r="AB14" i="99" s="1"/>
  <c r="AC28" i="96"/>
  <c r="AB22" i="99" s="1"/>
  <c r="L37" i="100"/>
  <c r="W48" i="89"/>
  <c r="Q37" i="100" s="1"/>
  <c r="I18" i="89"/>
  <c r="H11" i="100" s="1"/>
  <c r="BB19" i="96"/>
  <c r="I21" i="89"/>
  <c r="H14" i="100" s="1"/>
  <c r="I16" i="89"/>
  <c r="H9" i="100" s="1"/>
  <c r="B36" i="100"/>
  <c r="W47" i="89"/>
  <c r="Q36" i="100" s="1"/>
  <c r="Y16" i="89"/>
  <c r="L11" i="101"/>
  <c r="V11" i="101"/>
  <c r="N24" i="89"/>
  <c r="M17" i="100" s="1"/>
  <c r="AC16" i="96"/>
  <c r="AB10" i="99" s="1"/>
  <c r="D26" i="96"/>
  <c r="C20" i="99" s="1"/>
  <c r="B33" i="99"/>
  <c r="AQ44" i="96"/>
  <c r="AP33" i="99" s="1"/>
  <c r="G45" i="100"/>
  <c r="W56" i="89"/>
  <c r="Q45" i="100" s="1"/>
  <c r="G41" i="100"/>
  <c r="W52" i="89"/>
  <c r="Q41" i="100" s="1"/>
  <c r="AP12" i="99"/>
  <c r="W51" i="89"/>
  <c r="Q40" i="100" s="1"/>
  <c r="S15" i="96"/>
  <c r="R9" i="99" s="1"/>
  <c r="D15" i="96"/>
  <c r="C9" i="99" s="1"/>
  <c r="AW51" i="96"/>
  <c r="R59" i="88"/>
  <c r="D6" i="98"/>
  <c r="AR8" i="99"/>
  <c r="AL8" i="99"/>
  <c r="AM33" i="96"/>
  <c r="AL26" i="99" s="1"/>
  <c r="T56" i="96"/>
  <c r="S45" i="99" s="1"/>
  <c r="AH20" i="96"/>
  <c r="AG14" i="99" s="1"/>
  <c r="AH26" i="96"/>
  <c r="AG20" i="99" s="1"/>
  <c r="AH21" i="96"/>
  <c r="AG15" i="99" s="1"/>
  <c r="AF26" i="99"/>
  <c r="AH30" i="96"/>
  <c r="AG24" i="99" s="1"/>
  <c r="AH17" i="96"/>
  <c r="AG11" i="99" s="1"/>
  <c r="AH27" i="96"/>
  <c r="AG21" i="99" s="1"/>
  <c r="AH24" i="96"/>
  <c r="AG18" i="99" s="1"/>
  <c r="AH19" i="96"/>
  <c r="AG13" i="99" s="1"/>
  <c r="AH32" i="96"/>
  <c r="AH16" i="96"/>
  <c r="AG10" i="99" s="1"/>
  <c r="AH23" i="96"/>
  <c r="AG17" i="99" s="1"/>
  <c r="AH18" i="96"/>
  <c r="AG12" i="99" s="1"/>
  <c r="AH15" i="96"/>
  <c r="AG9" i="99" s="1"/>
  <c r="AH22" i="96"/>
  <c r="AG16" i="99" s="1"/>
  <c r="AH14" i="96"/>
  <c r="AH28" i="96"/>
  <c r="AG22" i="99" s="1"/>
  <c r="AP14" i="99"/>
  <c r="BB20" i="96"/>
  <c r="B39" i="99"/>
  <c r="AB43" i="89"/>
  <c r="AF44" i="99"/>
  <c r="AW55" i="96"/>
  <c r="Q31" i="99"/>
  <c r="S42" i="96"/>
  <c r="V16" i="101"/>
  <c r="AQ58" i="96"/>
  <c r="AW58" i="96"/>
  <c r="D23" i="98"/>
  <c r="AR25" i="99"/>
  <c r="BD31" i="96"/>
  <c r="D9" i="99"/>
  <c r="AT15" i="96"/>
  <c r="D32" i="89"/>
  <c r="C25" i="100" s="1"/>
  <c r="D22" i="89"/>
  <c r="C15" i="100" s="1"/>
  <c r="D26" i="89"/>
  <c r="C19" i="100" s="1"/>
  <c r="D19" i="89"/>
  <c r="C12" i="100" s="1"/>
  <c r="D18" i="89"/>
  <c r="C11" i="100" s="1"/>
  <c r="D20" i="89"/>
  <c r="C13" i="100" s="1"/>
  <c r="D15" i="89"/>
  <c r="D29" i="89"/>
  <c r="C22" i="100" s="1"/>
  <c r="B26" i="100"/>
  <c r="D31" i="89"/>
  <c r="C24" i="100" s="1"/>
  <c r="D24" i="89"/>
  <c r="C17" i="100" s="1"/>
  <c r="D16" i="89"/>
  <c r="C9" i="100" s="1"/>
  <c r="D23" i="89"/>
  <c r="C16" i="100" s="1"/>
  <c r="D25" i="89"/>
  <c r="C18" i="100" s="1"/>
  <c r="D27" i="89"/>
  <c r="C20" i="100" s="1"/>
  <c r="AB52" i="89"/>
  <c r="W59" i="96"/>
  <c r="X47" i="96" s="1"/>
  <c r="S17" i="89"/>
  <c r="S30" i="89"/>
  <c r="S26" i="89"/>
  <c r="S29" i="89"/>
  <c r="S24" i="89"/>
  <c r="S15" i="89"/>
  <c r="S22" i="89"/>
  <c r="S20" i="89"/>
  <c r="S31" i="89"/>
  <c r="S28" i="89"/>
  <c r="AK39" i="99"/>
  <c r="G35" i="100"/>
  <c r="S52" i="96"/>
  <c r="C59" i="88"/>
  <c r="B31" i="101"/>
  <c r="AA43" i="99"/>
  <c r="AW54" i="96"/>
  <c r="W49" i="89"/>
  <c r="Q38" i="100" s="1"/>
  <c r="L38" i="100"/>
  <c r="Q30" i="99"/>
  <c r="S41" i="96"/>
  <c r="S9" i="100"/>
  <c r="AB57" i="89"/>
  <c r="BB31" i="96"/>
  <c r="AP25" i="99"/>
  <c r="S25" i="89"/>
  <c r="W40" i="89"/>
  <c r="B29" i="100"/>
  <c r="C58" i="89"/>
  <c r="D46" i="89" s="1"/>
  <c r="BB23" i="96"/>
  <c r="J7" i="98"/>
  <c r="I33" i="88"/>
  <c r="H28" i="101" s="1"/>
  <c r="H8" i="101"/>
  <c r="AA31" i="99"/>
  <c r="AW42" i="96"/>
  <c r="AQ42" i="96"/>
  <c r="AB59" i="96"/>
  <c r="AC54" i="96" s="1"/>
  <c r="AF40" i="99"/>
  <c r="AH51" i="96"/>
  <c r="AH29" i="96"/>
  <c r="AG23" i="99" s="1"/>
  <c r="B42" i="100"/>
  <c r="W53" i="89"/>
  <c r="Q42" i="100" s="1"/>
  <c r="S23" i="100"/>
  <c r="V44" i="99"/>
  <c r="AQ55" i="96"/>
  <c r="D27" i="96"/>
  <c r="C21" i="99" s="1"/>
  <c r="B30" i="99"/>
  <c r="AB46" i="89"/>
  <c r="AP19" i="99"/>
  <c r="BB25" i="96"/>
  <c r="AF46" i="99"/>
  <c r="AW57" i="96"/>
  <c r="AQ57" i="96"/>
  <c r="L46" i="100"/>
  <c r="AY33" i="96"/>
  <c r="AH19" i="99"/>
  <c r="AI33" i="96"/>
  <c r="AH26" i="99" s="1"/>
  <c r="B44" i="100"/>
  <c r="W55" i="89"/>
  <c r="Q44" i="100" s="1"/>
  <c r="AK31" i="99"/>
  <c r="I19" i="96"/>
  <c r="H13" i="99" s="1"/>
  <c r="I27" i="96"/>
  <c r="H21" i="99" s="1"/>
  <c r="I17" i="96"/>
  <c r="H11" i="99" s="1"/>
  <c r="G26" i="99"/>
  <c r="I24" i="96"/>
  <c r="H18" i="99" s="1"/>
  <c r="I21" i="96"/>
  <c r="H15" i="99" s="1"/>
  <c r="I18" i="96"/>
  <c r="H12" i="99" s="1"/>
  <c r="I26" i="96"/>
  <c r="H20" i="99" s="1"/>
  <c r="I15" i="96"/>
  <c r="H9" i="99" s="1"/>
  <c r="I22" i="96"/>
  <c r="H16" i="99" s="1"/>
  <c r="I28" i="96"/>
  <c r="H22" i="99" s="1"/>
  <c r="I20" i="96"/>
  <c r="H14" i="99" s="1"/>
  <c r="I25" i="96"/>
  <c r="H19" i="99" s="1"/>
  <c r="I23" i="96"/>
  <c r="H17" i="99" s="1"/>
  <c r="I16" i="96"/>
  <c r="H10" i="99" s="1"/>
  <c r="I30" i="96"/>
  <c r="H24" i="99" s="1"/>
  <c r="I29" i="96"/>
  <c r="H23" i="99" s="1"/>
  <c r="I32" i="96"/>
  <c r="I31" i="96"/>
  <c r="H25" i="99" s="1"/>
  <c r="M52" i="88"/>
  <c r="L20" i="101"/>
  <c r="AB41" i="89"/>
  <c r="R58" i="89"/>
  <c r="S43" i="89" s="1"/>
  <c r="T43" i="89" s="1"/>
  <c r="AD43" i="89" s="1"/>
  <c r="S20" i="96"/>
  <c r="R14" i="99" s="1"/>
  <c r="AP34" i="99"/>
  <c r="AK26" i="99"/>
  <c r="AM28" i="96"/>
  <c r="AL22" i="99" s="1"/>
  <c r="AM21" i="96"/>
  <c r="AL15" i="99" s="1"/>
  <c r="AM25" i="96"/>
  <c r="AL19" i="99" s="1"/>
  <c r="AM27" i="96"/>
  <c r="AL21" i="99" s="1"/>
  <c r="AM16" i="96"/>
  <c r="AL10" i="99" s="1"/>
  <c r="AM17" i="96"/>
  <c r="AL11" i="99" s="1"/>
  <c r="AM18" i="96"/>
  <c r="AL12" i="99" s="1"/>
  <c r="AM22" i="96"/>
  <c r="AL16" i="99" s="1"/>
  <c r="AM26" i="96"/>
  <c r="AL20" i="99" s="1"/>
  <c r="AM23" i="96"/>
  <c r="AL17" i="99" s="1"/>
  <c r="AM20" i="96"/>
  <c r="AL14" i="99" s="1"/>
  <c r="AM19" i="96"/>
  <c r="AL13" i="99" s="1"/>
  <c r="AM30" i="96"/>
  <c r="AL24" i="99" s="1"/>
  <c r="AM29" i="96"/>
  <c r="AL23" i="99" s="1"/>
  <c r="AM32" i="96"/>
  <c r="AM24" i="96"/>
  <c r="AL18" i="99" s="1"/>
  <c r="I8" i="99"/>
  <c r="L24" i="101"/>
  <c r="M56" i="88"/>
  <c r="AP37" i="99"/>
  <c r="BB48" i="96"/>
  <c r="AH25" i="96"/>
  <c r="AG19" i="99" s="1"/>
  <c r="B42" i="99"/>
  <c r="G30" i="100"/>
  <c r="H58" i="89"/>
  <c r="I46" i="89" s="1"/>
  <c r="L13" i="101"/>
  <c r="M45" i="88"/>
  <c r="L16" i="101"/>
  <c r="M48" i="88"/>
  <c r="W48" i="88" s="1"/>
  <c r="AP41" i="99"/>
  <c r="AL59" i="96"/>
  <c r="AM54" i="96" s="1"/>
  <c r="AK29" i="99"/>
  <c r="AA35" i="99"/>
  <c r="AQ46" i="96"/>
  <c r="AW46" i="96"/>
  <c r="AP43" i="99"/>
  <c r="S10" i="99"/>
  <c r="AK43" i="99"/>
  <c r="G32" i="100"/>
  <c r="W43" i="89"/>
  <c r="Q32" i="100" s="1"/>
  <c r="D24" i="96"/>
  <c r="C18" i="99" s="1"/>
  <c r="W33" i="89"/>
  <c r="Q26" i="100" s="1"/>
  <c r="S23" i="89"/>
  <c r="AB50" i="89"/>
  <c r="S50" i="89"/>
  <c r="T50" i="89" s="1"/>
  <c r="D8" i="100"/>
  <c r="Y15" i="89"/>
  <c r="BD14" i="96" s="1"/>
  <c r="N26" i="89"/>
  <c r="M19" i="100" s="1"/>
  <c r="N16" i="89"/>
  <c r="M9" i="100" s="1"/>
  <c r="L26" i="100"/>
  <c r="N22" i="89"/>
  <c r="M15" i="100" s="1"/>
  <c r="N31" i="89"/>
  <c r="M24" i="100" s="1"/>
  <c r="N25" i="89"/>
  <c r="M18" i="100" s="1"/>
  <c r="N18" i="89"/>
  <c r="M11" i="100" s="1"/>
  <c r="N19" i="89"/>
  <c r="M12" i="100" s="1"/>
  <c r="N23" i="89"/>
  <c r="M16" i="100" s="1"/>
  <c r="N21" i="89"/>
  <c r="M14" i="100" s="1"/>
  <c r="N17" i="89"/>
  <c r="M10" i="100" s="1"/>
  <c r="N15" i="89"/>
  <c r="N27" i="89"/>
  <c r="M20" i="100" s="1"/>
  <c r="N29" i="89"/>
  <c r="M22" i="100" s="1"/>
  <c r="N30" i="89"/>
  <c r="M23" i="100" s="1"/>
  <c r="L30" i="100"/>
  <c r="M58" i="89"/>
  <c r="N41" i="89" s="1"/>
  <c r="V36" i="99"/>
  <c r="AQ47" i="96"/>
  <c r="AW47" i="96"/>
  <c r="AP23" i="99"/>
  <c r="BB29" i="96"/>
  <c r="AP21" i="99"/>
  <c r="BB27" i="96"/>
  <c r="AQ53" i="96"/>
  <c r="AM15" i="96"/>
  <c r="AL9" i="99" s="1"/>
  <c r="N9" i="100"/>
  <c r="C59" i="96"/>
  <c r="D53" i="96" s="1"/>
  <c r="G43" i="100"/>
  <c r="W54" i="89"/>
  <c r="Q43" i="100" s="1"/>
  <c r="G39" i="101"/>
  <c r="AP18" i="99"/>
  <c r="BB24" i="96"/>
  <c r="Z14" i="88"/>
  <c r="D31" i="98"/>
  <c r="D8" i="101"/>
  <c r="V32" i="99"/>
  <c r="AQ43" i="96"/>
  <c r="AW43" i="96"/>
  <c r="D21" i="89"/>
  <c r="C14" i="100" s="1"/>
  <c r="N20" i="89"/>
  <c r="M13" i="100" s="1"/>
  <c r="L42" i="100"/>
  <c r="H59" i="96"/>
  <c r="I40" i="96" s="1"/>
  <c r="G29" i="99"/>
  <c r="L40" i="99"/>
  <c r="B31" i="100"/>
  <c r="W42" i="89"/>
  <c r="Q31" i="100" s="1"/>
  <c r="B41" i="99"/>
  <c r="S19" i="89"/>
  <c r="H59" i="88"/>
  <c r="AQ40" i="96"/>
  <c r="AB33" i="89"/>
  <c r="AM31" i="96"/>
  <c r="AL25" i="99" s="1"/>
  <c r="Q35" i="99"/>
  <c r="S46" i="96"/>
  <c r="M41" i="88"/>
  <c r="L9" i="101"/>
  <c r="C8" i="101"/>
  <c r="AK35" i="99"/>
  <c r="L36" i="99"/>
  <c r="M59" i="96"/>
  <c r="N47" i="96" s="1"/>
  <c r="L44" i="99"/>
  <c r="S49" i="96"/>
  <c r="S43" i="96"/>
  <c r="S55" i="96"/>
  <c r="S47" i="96"/>
  <c r="Q47" i="99"/>
  <c r="S45" i="96"/>
  <c r="S57" i="96"/>
  <c r="S54" i="96"/>
  <c r="S44" i="96"/>
  <c r="S51" i="96"/>
  <c r="S53" i="96"/>
  <c r="S48" i="96"/>
  <c r="S50" i="96"/>
  <c r="AP10" i="99"/>
  <c r="BB16" i="96"/>
  <c r="AP15" i="99"/>
  <c r="BB21" i="96"/>
  <c r="V40" i="99"/>
  <c r="AQ51" i="96"/>
  <c r="H8" i="99"/>
  <c r="S25" i="96"/>
  <c r="R19" i="99" s="1"/>
  <c r="S27" i="96"/>
  <c r="R21" i="99" s="1"/>
  <c r="S19" i="96"/>
  <c r="R13" i="99" s="1"/>
  <c r="S31" i="96"/>
  <c r="R25" i="99" s="1"/>
  <c r="S26" i="96"/>
  <c r="R20" i="99" s="1"/>
  <c r="S18" i="96"/>
  <c r="R12" i="99" s="1"/>
  <c r="Q26" i="99"/>
  <c r="S23" i="96"/>
  <c r="R17" i="99" s="1"/>
  <c r="S28" i="96"/>
  <c r="R22" i="99" s="1"/>
  <c r="S29" i="96"/>
  <c r="R23" i="99" s="1"/>
  <c r="S30" i="96"/>
  <c r="R24" i="99" s="1"/>
  <c r="S14" i="96"/>
  <c r="S21" i="96"/>
  <c r="R15" i="99" s="1"/>
  <c r="S22" i="96"/>
  <c r="R16" i="99" s="1"/>
  <c r="S17" i="96"/>
  <c r="R11" i="99" s="1"/>
  <c r="S24" i="96"/>
  <c r="R18" i="99" s="1"/>
  <c r="D26" i="88"/>
  <c r="C20" i="101" s="1"/>
  <c r="D32" i="88"/>
  <c r="C26" i="101" s="1"/>
  <c r="D30" i="88"/>
  <c r="C24" i="101" s="1"/>
  <c r="D25" i="88"/>
  <c r="C19" i="101" s="1"/>
  <c r="D23" i="88"/>
  <c r="C17" i="101" s="1"/>
  <c r="D22" i="88"/>
  <c r="C16" i="101" s="1"/>
  <c r="B28" i="101"/>
  <c r="D20" i="88"/>
  <c r="C14" i="101" s="1"/>
  <c r="D15" i="88"/>
  <c r="C9" i="101" s="1"/>
  <c r="D28" i="88"/>
  <c r="C22" i="101" s="1"/>
  <c r="D31" i="88"/>
  <c r="C25" i="101" s="1"/>
  <c r="D27" i="88"/>
  <c r="C21" i="101" s="1"/>
  <c r="D16" i="88"/>
  <c r="C10" i="101" s="1"/>
  <c r="D17" i="88"/>
  <c r="C11" i="101" s="1"/>
  <c r="D21" i="88"/>
  <c r="C15" i="101" s="1"/>
  <c r="D29" i="88"/>
  <c r="C23" i="101" s="1"/>
  <c r="D24" i="88"/>
  <c r="C18" i="101" s="1"/>
  <c r="D19" i="88"/>
  <c r="C13" i="101" s="1"/>
  <c r="D18" i="96"/>
  <c r="C12" i="99" s="1"/>
  <c r="B26" i="99"/>
  <c r="D22" i="96"/>
  <c r="C16" i="99" s="1"/>
  <c r="D20" i="96"/>
  <c r="C14" i="99" s="1"/>
  <c r="D25" i="96"/>
  <c r="C19" i="99" s="1"/>
  <c r="D16" i="96"/>
  <c r="C10" i="99" s="1"/>
  <c r="D19" i="96"/>
  <c r="C13" i="99" s="1"/>
  <c r="D31" i="96"/>
  <c r="C25" i="99" s="1"/>
  <c r="D21" i="96"/>
  <c r="C15" i="99" s="1"/>
  <c r="D17" i="96"/>
  <c r="C11" i="99" s="1"/>
  <c r="D23" i="96"/>
  <c r="C17" i="99" s="1"/>
  <c r="D30" i="96"/>
  <c r="C24" i="99" s="1"/>
  <c r="D32" i="96"/>
  <c r="D28" i="96"/>
  <c r="C22" i="99" s="1"/>
  <c r="D14" i="96"/>
  <c r="BB14" i="96"/>
  <c r="AP8" i="99"/>
  <c r="AQ33" i="96"/>
  <c r="AP26" i="99" s="1"/>
  <c r="AP22" i="99"/>
  <c r="BB28" i="96"/>
  <c r="L26" i="101"/>
  <c r="M58" i="88"/>
  <c r="N19" i="96"/>
  <c r="M13" i="99" s="1"/>
  <c r="N23" i="96"/>
  <c r="M17" i="99" s="1"/>
  <c r="N26" i="96"/>
  <c r="M20" i="99" s="1"/>
  <c r="N20" i="96"/>
  <c r="M14" i="99" s="1"/>
  <c r="N22" i="96"/>
  <c r="M16" i="99" s="1"/>
  <c r="N32" i="96"/>
  <c r="N18" i="96"/>
  <c r="M12" i="99" s="1"/>
  <c r="N17" i="96"/>
  <c r="M11" i="99" s="1"/>
  <c r="N14" i="96"/>
  <c r="N30" i="96"/>
  <c r="M24" i="99" s="1"/>
  <c r="N24" i="96"/>
  <c r="M18" i="99" s="1"/>
  <c r="N16" i="96"/>
  <c r="M10" i="99" s="1"/>
  <c r="N15" i="96"/>
  <c r="M9" i="99" s="1"/>
  <c r="L26" i="99"/>
  <c r="N27" i="96"/>
  <c r="M21" i="99" s="1"/>
  <c r="N28" i="96"/>
  <c r="M22" i="99" s="1"/>
  <c r="N29" i="96"/>
  <c r="M23" i="99" s="1"/>
  <c r="S18" i="89"/>
  <c r="AB48" i="89"/>
  <c r="S48" i="89"/>
  <c r="T48" i="89" s="1"/>
  <c r="S40" i="96"/>
  <c r="L46" i="99"/>
  <c r="B44" i="99"/>
  <c r="D55" i="96"/>
  <c r="L17" i="101"/>
  <c r="M49" i="88"/>
  <c r="AP45" i="99"/>
  <c r="BB56" i="96"/>
  <c r="AC30" i="96"/>
  <c r="AB24" i="99" s="1"/>
  <c r="AC22" i="96"/>
  <c r="AB16" i="99" s="1"/>
  <c r="AC26" i="96"/>
  <c r="AB20" i="99" s="1"/>
  <c r="AC15" i="96"/>
  <c r="AB9" i="99" s="1"/>
  <c r="AC14" i="96"/>
  <c r="AC18" i="96"/>
  <c r="AB12" i="99" s="1"/>
  <c r="AC29" i="96"/>
  <c r="AB23" i="99" s="1"/>
  <c r="AC31" i="96"/>
  <c r="AB25" i="99" s="1"/>
  <c r="AC21" i="96"/>
  <c r="AB15" i="99" s="1"/>
  <c r="AC27" i="96"/>
  <c r="AB21" i="99" s="1"/>
  <c r="AC23" i="96"/>
  <c r="AB17" i="99" s="1"/>
  <c r="AC32" i="96"/>
  <c r="AC17" i="96"/>
  <c r="AB11" i="99" s="1"/>
  <c r="AA26" i="99"/>
  <c r="AC19" i="96"/>
  <c r="AB13" i="99" s="1"/>
  <c r="AC25" i="96"/>
  <c r="AB19" i="99" s="1"/>
  <c r="D28" i="89"/>
  <c r="C21" i="100" s="1"/>
  <c r="S16" i="96"/>
  <c r="R10" i="99" s="1"/>
  <c r="S58" i="96"/>
  <c r="T58" i="96" s="1"/>
  <c r="I24" i="89"/>
  <c r="H17" i="100" s="1"/>
  <c r="I28" i="89"/>
  <c r="H21" i="100" s="1"/>
  <c r="I32" i="89"/>
  <c r="H25" i="100" s="1"/>
  <c r="I23" i="89"/>
  <c r="H16" i="100" s="1"/>
  <c r="I31" i="89"/>
  <c r="H24" i="100" s="1"/>
  <c r="I26" i="89"/>
  <c r="H19" i="100" s="1"/>
  <c r="I19" i="89"/>
  <c r="H12" i="100" s="1"/>
  <c r="I15" i="89"/>
  <c r="I30" i="89"/>
  <c r="H23" i="100" s="1"/>
  <c r="I17" i="89"/>
  <c r="H10" i="100" s="1"/>
  <c r="I27" i="89"/>
  <c r="H20" i="100" s="1"/>
  <c r="G26" i="100"/>
  <c r="I20" i="89"/>
  <c r="H13" i="100" s="1"/>
  <c r="I25" i="89"/>
  <c r="H18" i="100" s="1"/>
  <c r="I22" i="89"/>
  <c r="H15" i="100" s="1"/>
  <c r="AK30" i="99"/>
  <c r="AW41" i="96"/>
  <c r="AQ41" i="96"/>
  <c r="AH31" i="96"/>
  <c r="AG25" i="99" s="1"/>
  <c r="N32" i="89"/>
  <c r="M25" i="100" s="1"/>
  <c r="AA39" i="99"/>
  <c r="AW50" i="96"/>
  <c r="AQ50" i="96"/>
  <c r="I9" i="100"/>
  <c r="D30" i="89"/>
  <c r="C23" i="100" s="1"/>
  <c r="B35" i="100"/>
  <c r="W46" i="89"/>
  <c r="Q35" i="100" s="1"/>
  <c r="N45" i="89"/>
  <c r="W45" i="89"/>
  <c r="Q34" i="100" s="1"/>
  <c r="L34" i="100"/>
  <c r="D17" i="89"/>
  <c r="C10" i="100" s="1"/>
  <c r="S27" i="89"/>
  <c r="AB44" i="89"/>
  <c r="S44" i="89"/>
  <c r="T44" i="89" s="1"/>
  <c r="BB26" i="96"/>
  <c r="AG59" i="96"/>
  <c r="AH57" i="96" s="1"/>
  <c r="S16" i="89"/>
  <c r="AK46" i="99"/>
  <c r="D52" i="96" l="1"/>
  <c r="I48" i="88"/>
  <c r="J48" i="88" s="1"/>
  <c r="I42" i="88"/>
  <c r="I43" i="88"/>
  <c r="J43" i="88" s="1"/>
  <c r="J17" i="88" s="1"/>
  <c r="T41" i="88"/>
  <c r="S33" i="88"/>
  <c r="R28" i="101" s="1"/>
  <c r="X33" i="96"/>
  <c r="W26" i="99" s="1"/>
  <c r="AM57" i="96"/>
  <c r="AM40" i="96"/>
  <c r="AM41" i="96"/>
  <c r="AL30" i="99" s="1"/>
  <c r="N57" i="96"/>
  <c r="AM46" i="96"/>
  <c r="X51" i="96"/>
  <c r="X55" i="96"/>
  <c r="W44" i="99" s="1"/>
  <c r="BB44" i="96"/>
  <c r="AC50" i="96"/>
  <c r="AC46" i="96"/>
  <c r="N53" i="89"/>
  <c r="I54" i="89"/>
  <c r="I43" i="89"/>
  <c r="BB49" i="96"/>
  <c r="BB52" i="96"/>
  <c r="D53" i="89"/>
  <c r="AW59" i="96"/>
  <c r="BB33" i="96"/>
  <c r="D41" i="96"/>
  <c r="C30" i="99" s="1"/>
  <c r="AH55" i="96"/>
  <c r="AI55" i="96" s="1"/>
  <c r="M44" i="88"/>
  <c r="L12" i="101"/>
  <c r="V12" i="101"/>
  <c r="L34" i="101"/>
  <c r="W43" i="88"/>
  <c r="V34" i="101" s="1"/>
  <c r="X43" i="96"/>
  <c r="W32" i="99" s="1"/>
  <c r="BB54" i="96"/>
  <c r="S57" i="88"/>
  <c r="T57" i="88" s="1"/>
  <c r="S58" i="88"/>
  <c r="T58" i="88" s="1"/>
  <c r="S42" i="88"/>
  <c r="T42" i="88" s="1"/>
  <c r="S46" i="88"/>
  <c r="T46" i="88" s="1"/>
  <c r="T20" i="88" s="1"/>
  <c r="S43" i="88"/>
  <c r="T43" i="88" s="1"/>
  <c r="T17" i="88" s="1"/>
  <c r="S50" i="88"/>
  <c r="T50" i="88" s="1"/>
  <c r="T24" i="88" s="1"/>
  <c r="S53" i="88"/>
  <c r="T53" i="88" s="1"/>
  <c r="S47" i="88"/>
  <c r="T47" i="88" s="1"/>
  <c r="T21" i="88" s="1"/>
  <c r="S51" i="88"/>
  <c r="T51" i="88" s="1"/>
  <c r="T25" i="88" s="1"/>
  <c r="S49" i="88"/>
  <c r="T49" i="88" s="1"/>
  <c r="T23" i="88" s="1"/>
  <c r="S55" i="88"/>
  <c r="T55" i="88" s="1"/>
  <c r="S56" i="88"/>
  <c r="T56" i="88" s="1"/>
  <c r="S44" i="88"/>
  <c r="T44" i="88" s="1"/>
  <c r="T18" i="88" s="1"/>
  <c r="S52" i="88"/>
  <c r="T52" i="88" s="1"/>
  <c r="T26" i="88" s="1"/>
  <c r="Q51" i="101"/>
  <c r="S54" i="88"/>
  <c r="T54" i="88" s="1"/>
  <c r="S48" i="88"/>
  <c r="T48" i="88" s="1"/>
  <c r="T22" i="88" s="1"/>
  <c r="S45" i="88"/>
  <c r="T45" i="88" s="1"/>
  <c r="T19" i="88" s="1"/>
  <c r="I41" i="89"/>
  <c r="I30" i="100" s="1"/>
  <c r="S41" i="89"/>
  <c r="T41" i="89" s="1"/>
  <c r="AD41" i="89" s="1"/>
  <c r="D50" i="96"/>
  <c r="M36" i="99"/>
  <c r="O47" i="96"/>
  <c r="AX32" i="96"/>
  <c r="AX19" i="96"/>
  <c r="AX17" i="96"/>
  <c r="AX24" i="96"/>
  <c r="AX30" i="96"/>
  <c r="AX22" i="96"/>
  <c r="AX18" i="96"/>
  <c r="AX28" i="96"/>
  <c r="AX27" i="96"/>
  <c r="AX21" i="96"/>
  <c r="AX20" i="96"/>
  <c r="AX16" i="96"/>
  <c r="AX23" i="96"/>
  <c r="AX26" i="96"/>
  <c r="AX31" i="96"/>
  <c r="AX29" i="96"/>
  <c r="AX14" i="96"/>
  <c r="AX15" i="96"/>
  <c r="C42" i="99"/>
  <c r="E53" i="96"/>
  <c r="H39" i="101"/>
  <c r="C44" i="99"/>
  <c r="E55" i="96"/>
  <c r="D44" i="99" s="1"/>
  <c r="C8" i="99"/>
  <c r="D33" i="96"/>
  <c r="C26" i="99" s="1"/>
  <c r="R39" i="99"/>
  <c r="T50" i="96"/>
  <c r="T57" i="96"/>
  <c r="S46" i="99" s="1"/>
  <c r="R46" i="99"/>
  <c r="AN46" i="96"/>
  <c r="AM35" i="99" s="1"/>
  <c r="AL35" i="99"/>
  <c r="J40" i="96"/>
  <c r="H29" i="99"/>
  <c r="P31" i="98"/>
  <c r="H43" i="100"/>
  <c r="I43" i="100"/>
  <c r="L21" i="101"/>
  <c r="M53" i="88"/>
  <c r="M30" i="100"/>
  <c r="O41" i="89"/>
  <c r="N30" i="100" s="1"/>
  <c r="AP44" i="99"/>
  <c r="BB55" i="96"/>
  <c r="AG40" i="99"/>
  <c r="AI51" i="96"/>
  <c r="D48" i="89"/>
  <c r="D54" i="89"/>
  <c r="D44" i="89"/>
  <c r="D51" i="89"/>
  <c r="D49" i="89"/>
  <c r="D45" i="89"/>
  <c r="B47" i="100"/>
  <c r="D52" i="89"/>
  <c r="D56" i="89"/>
  <c r="D50" i="89"/>
  <c r="D47" i="89"/>
  <c r="D43" i="89"/>
  <c r="D57" i="89"/>
  <c r="D41" i="89"/>
  <c r="AD54" i="96"/>
  <c r="AC43" i="99" s="1"/>
  <c r="AB43" i="99"/>
  <c r="H35" i="100"/>
  <c r="D7" i="98"/>
  <c r="P7" i="98" s="1"/>
  <c r="AR9" i="99"/>
  <c r="BD15" i="96"/>
  <c r="T42" i="96"/>
  <c r="S31" i="99" s="1"/>
  <c r="R31" i="99"/>
  <c r="AG44" i="99"/>
  <c r="C39" i="99"/>
  <c r="E50" i="96"/>
  <c r="AD44" i="89"/>
  <c r="T19" i="89"/>
  <c r="I33" i="89"/>
  <c r="H26" i="100" s="1"/>
  <c r="H8" i="100"/>
  <c r="T23" i="89"/>
  <c r="AD23" i="89" s="1"/>
  <c r="AD48" i="89"/>
  <c r="V26" i="101"/>
  <c r="I33" i="96"/>
  <c r="H26" i="99" s="1"/>
  <c r="T51" i="96"/>
  <c r="R40" i="99"/>
  <c r="T45" i="96"/>
  <c r="R34" i="99"/>
  <c r="T43" i="96"/>
  <c r="R32" i="99"/>
  <c r="C41" i="99"/>
  <c r="E52" i="96"/>
  <c r="Y43" i="96"/>
  <c r="X8" i="101"/>
  <c r="BB53" i="96"/>
  <c r="AP42" i="99"/>
  <c r="Y47" i="96"/>
  <c r="W36" i="99"/>
  <c r="N44" i="89"/>
  <c r="N48" i="89"/>
  <c r="N42" i="89"/>
  <c r="N47" i="89"/>
  <c r="N54" i="89"/>
  <c r="N51" i="89"/>
  <c r="N56" i="89"/>
  <c r="N52" i="89"/>
  <c r="N46" i="89"/>
  <c r="N55" i="89"/>
  <c r="N40" i="89"/>
  <c r="L47" i="100"/>
  <c r="N50" i="89"/>
  <c r="N43" i="89"/>
  <c r="AD50" i="89"/>
  <c r="T25" i="89"/>
  <c r="AD25" i="89" s="1"/>
  <c r="BB46" i="96"/>
  <c r="AP35" i="99"/>
  <c r="AM52" i="96"/>
  <c r="AM48" i="96"/>
  <c r="AM53" i="96"/>
  <c r="AM55" i="96"/>
  <c r="AM49" i="96"/>
  <c r="AM43" i="96"/>
  <c r="AM45" i="96"/>
  <c r="AM51" i="96"/>
  <c r="AM44" i="96"/>
  <c r="AK47" i="99"/>
  <c r="AM47" i="96"/>
  <c r="AM56" i="96"/>
  <c r="L39" i="101"/>
  <c r="L36" i="101"/>
  <c r="W45" i="88"/>
  <c r="L47" i="101"/>
  <c r="W56" i="88"/>
  <c r="AB58" i="89"/>
  <c r="L43" i="101"/>
  <c r="W52" i="88"/>
  <c r="D55" i="89"/>
  <c r="N57" i="89"/>
  <c r="L19" i="101"/>
  <c r="M51" i="88"/>
  <c r="N49" i="89"/>
  <c r="D46" i="88"/>
  <c r="D45" i="88"/>
  <c r="D51" i="88"/>
  <c r="D52" i="88"/>
  <c r="D58" i="88"/>
  <c r="D47" i="88"/>
  <c r="D53" i="88"/>
  <c r="D48" i="88"/>
  <c r="B51" i="101"/>
  <c r="D43" i="88"/>
  <c r="E43" i="88" s="1"/>
  <c r="E17" i="88" s="1"/>
  <c r="D50" i="88"/>
  <c r="D54" i="88"/>
  <c r="D41" i="88"/>
  <c r="D55" i="88"/>
  <c r="D42" i="88"/>
  <c r="D49" i="88"/>
  <c r="D57" i="88"/>
  <c r="D56" i="88"/>
  <c r="D44" i="88"/>
  <c r="C8" i="100"/>
  <c r="D33" i="89"/>
  <c r="C26" i="100" s="1"/>
  <c r="AM58" i="96"/>
  <c r="AN58" i="96" s="1"/>
  <c r="E46" i="89"/>
  <c r="C35" i="100"/>
  <c r="AP40" i="99"/>
  <c r="BB51" i="96"/>
  <c r="T55" i="96"/>
  <c r="S44" i="99" s="1"/>
  <c r="R44" i="99"/>
  <c r="M50" i="88"/>
  <c r="L18" i="101"/>
  <c r="AL43" i="99"/>
  <c r="AN54" i="96"/>
  <c r="AM43" i="99" s="1"/>
  <c r="AI57" i="96"/>
  <c r="AG46" i="99"/>
  <c r="AP31" i="99"/>
  <c r="BB42" i="96"/>
  <c r="AB39" i="99"/>
  <c r="AD50" i="96"/>
  <c r="L49" i="101"/>
  <c r="W58" i="88"/>
  <c r="S33" i="96"/>
  <c r="R26" i="99" s="1"/>
  <c r="R8" i="99"/>
  <c r="R33" i="99"/>
  <c r="T44" i="96"/>
  <c r="R38" i="99"/>
  <c r="T49" i="96"/>
  <c r="N44" i="96"/>
  <c r="N41" i="96"/>
  <c r="N42" i="96"/>
  <c r="N53" i="96"/>
  <c r="N43" i="96"/>
  <c r="N46" i="96"/>
  <c r="L47" i="99"/>
  <c r="N58" i="96"/>
  <c r="O58" i="96" s="1"/>
  <c r="N48" i="96"/>
  <c r="N45" i="96"/>
  <c r="N50" i="96"/>
  <c r="N40" i="96"/>
  <c r="N52" i="96"/>
  <c r="N49" i="96"/>
  <c r="N54" i="96"/>
  <c r="N56" i="96"/>
  <c r="L32" i="101"/>
  <c r="W41" i="88"/>
  <c r="N51" i="96"/>
  <c r="I55" i="96"/>
  <c r="I57" i="96"/>
  <c r="I48" i="96"/>
  <c r="I46" i="96"/>
  <c r="I45" i="96"/>
  <c r="I47" i="96"/>
  <c r="I58" i="96"/>
  <c r="J58" i="96" s="1"/>
  <c r="I42" i="96"/>
  <c r="I44" i="96"/>
  <c r="I52" i="96"/>
  <c r="I43" i="96"/>
  <c r="I49" i="96"/>
  <c r="G47" i="99"/>
  <c r="I50" i="96"/>
  <c r="I51" i="96"/>
  <c r="I56" i="96"/>
  <c r="I54" i="96"/>
  <c r="I53" i="96"/>
  <c r="I41" i="96"/>
  <c r="AP32" i="99"/>
  <c r="BB43" i="96"/>
  <c r="V39" i="101"/>
  <c r="BB47" i="96"/>
  <c r="AP36" i="99"/>
  <c r="N33" i="89"/>
  <c r="M26" i="100" s="1"/>
  <c r="M8" i="100"/>
  <c r="H32" i="100"/>
  <c r="I32" i="100"/>
  <c r="BB45" i="96"/>
  <c r="V20" i="101"/>
  <c r="AX25" i="96"/>
  <c r="S46" i="89"/>
  <c r="T46" i="89" s="1"/>
  <c r="AC43" i="96"/>
  <c r="AC52" i="96"/>
  <c r="AC55" i="96"/>
  <c r="AC58" i="96"/>
  <c r="AD58" i="96" s="1"/>
  <c r="AC47" i="96"/>
  <c r="AC57" i="96"/>
  <c r="AC53" i="96"/>
  <c r="AA47" i="99"/>
  <c r="AC40" i="96"/>
  <c r="AC44" i="96"/>
  <c r="AC48" i="96"/>
  <c r="AC41" i="96"/>
  <c r="AC56" i="96"/>
  <c r="AC49" i="96"/>
  <c r="AC45" i="96"/>
  <c r="AC51" i="96"/>
  <c r="Q29" i="100"/>
  <c r="W58" i="89"/>
  <c r="Q47" i="100" s="1"/>
  <c r="L25" i="101"/>
  <c r="M57" i="88"/>
  <c r="AM50" i="96"/>
  <c r="X41" i="96"/>
  <c r="X42" i="96"/>
  <c r="X50" i="96"/>
  <c r="X45" i="96"/>
  <c r="X56" i="96"/>
  <c r="X53" i="96"/>
  <c r="X46" i="96"/>
  <c r="X52" i="96"/>
  <c r="X57" i="96"/>
  <c r="X58" i="96"/>
  <c r="Y58" i="96" s="1"/>
  <c r="X44" i="96"/>
  <c r="X48" i="96"/>
  <c r="V47" i="99"/>
  <c r="X40" i="96"/>
  <c r="X54" i="96"/>
  <c r="X49" i="96"/>
  <c r="P23" i="98"/>
  <c r="AG8" i="99"/>
  <c r="AH33" i="96"/>
  <c r="AG26" i="99" s="1"/>
  <c r="P6" i="98"/>
  <c r="R29" i="99"/>
  <c r="S59" i="96"/>
  <c r="R47" i="99" s="1"/>
  <c r="T40" i="96"/>
  <c r="M8" i="99"/>
  <c r="N33" i="96"/>
  <c r="M26" i="99" s="1"/>
  <c r="M47" i="88"/>
  <c r="L15" i="101"/>
  <c r="T53" i="96"/>
  <c r="R42" i="99"/>
  <c r="E41" i="96"/>
  <c r="D30" i="99" s="1"/>
  <c r="C42" i="100"/>
  <c r="E53" i="89"/>
  <c r="S33" i="89"/>
  <c r="AH41" i="96"/>
  <c r="AH43" i="96"/>
  <c r="AH52" i="96"/>
  <c r="AH58" i="96"/>
  <c r="AI58" i="96" s="1"/>
  <c r="AH44" i="96"/>
  <c r="AF47" i="99"/>
  <c r="AH46" i="96"/>
  <c r="AH42" i="96"/>
  <c r="AH45" i="96"/>
  <c r="AH56" i="96"/>
  <c r="AH47" i="96"/>
  <c r="AH50" i="96"/>
  <c r="AH53" i="96"/>
  <c r="AH40" i="96"/>
  <c r="AH48" i="96"/>
  <c r="AH49" i="96"/>
  <c r="AH54" i="96"/>
  <c r="V17" i="101"/>
  <c r="M46" i="99"/>
  <c r="O57" i="96"/>
  <c r="N46" i="99" s="1"/>
  <c r="AL46" i="99"/>
  <c r="AN57" i="96"/>
  <c r="AM46" i="99" s="1"/>
  <c r="O45" i="89"/>
  <c r="M34" i="100"/>
  <c r="AP39" i="99"/>
  <c r="BB50" i="96"/>
  <c r="AP30" i="99"/>
  <c r="BB41" i="96"/>
  <c r="AB8" i="99"/>
  <c r="AC33" i="96"/>
  <c r="AB26" i="99" s="1"/>
  <c r="L40" i="101"/>
  <c r="W49" i="88"/>
  <c r="L22" i="101"/>
  <c r="M54" i="88"/>
  <c r="M33" i="88"/>
  <c r="N25" i="88" s="1"/>
  <c r="M19" i="101" s="1"/>
  <c r="L8" i="101"/>
  <c r="Y51" i="96"/>
  <c r="W40" i="99"/>
  <c r="M42" i="88"/>
  <c r="L10" i="101"/>
  <c r="T48" i="96"/>
  <c r="R37" i="99"/>
  <c r="T54" i="96"/>
  <c r="S43" i="99" s="1"/>
  <c r="R43" i="99"/>
  <c r="T47" i="96"/>
  <c r="R36" i="99"/>
  <c r="N55" i="96"/>
  <c r="D33" i="88"/>
  <c r="C28" i="101" s="1"/>
  <c r="V9" i="101"/>
  <c r="R35" i="99"/>
  <c r="T46" i="96"/>
  <c r="BB40" i="96"/>
  <c r="AP29" i="99"/>
  <c r="AQ59" i="96"/>
  <c r="AP47" i="99" s="1"/>
  <c r="I58" i="88"/>
  <c r="I56" i="88"/>
  <c r="G51" i="101"/>
  <c r="I47" i="88"/>
  <c r="I51" i="88"/>
  <c r="I45" i="88"/>
  <c r="I50" i="88"/>
  <c r="I55" i="88"/>
  <c r="I53" i="88"/>
  <c r="I54" i="88"/>
  <c r="I52" i="88"/>
  <c r="I41" i="88"/>
  <c r="I44" i="88"/>
  <c r="I57" i="88"/>
  <c r="I49" i="88"/>
  <c r="I46" i="88"/>
  <c r="D42" i="89"/>
  <c r="M42" i="100"/>
  <c r="D58" i="96"/>
  <c r="E58" i="96" s="1"/>
  <c r="D45" i="96"/>
  <c r="D57" i="96"/>
  <c r="D54" i="96"/>
  <c r="D43" i="96"/>
  <c r="D44" i="96"/>
  <c r="D47" i="96"/>
  <c r="D46" i="96"/>
  <c r="D51" i="96"/>
  <c r="B47" i="99"/>
  <c r="D49" i="96"/>
  <c r="D48" i="96"/>
  <c r="D42" i="96"/>
  <c r="D56" i="96"/>
  <c r="D40" i="96"/>
  <c r="L23" i="101"/>
  <c r="M55" i="88"/>
  <c r="S8" i="100"/>
  <c r="AD46" i="96"/>
  <c r="AB35" i="99"/>
  <c r="AM59" i="96"/>
  <c r="AL47" i="99" s="1"/>
  <c r="AL29" i="99"/>
  <c r="AN40" i="96"/>
  <c r="V13" i="101"/>
  <c r="I48" i="89"/>
  <c r="G47" i="100"/>
  <c r="I45" i="89"/>
  <c r="I49" i="89"/>
  <c r="I52" i="89"/>
  <c r="I40" i="89"/>
  <c r="I55" i="89"/>
  <c r="I42" i="89"/>
  <c r="I47" i="89"/>
  <c r="I56" i="89"/>
  <c r="I51" i="89"/>
  <c r="I44" i="89"/>
  <c r="I57" i="89"/>
  <c r="I53" i="89"/>
  <c r="I50" i="89"/>
  <c r="V24" i="101"/>
  <c r="S40" i="89"/>
  <c r="S42" i="89"/>
  <c r="T42" i="89" s="1"/>
  <c r="AD42" i="89" s="1"/>
  <c r="S51" i="89"/>
  <c r="T51" i="89" s="1"/>
  <c r="S55" i="89"/>
  <c r="T55" i="89" s="1"/>
  <c r="AD55" i="89" s="1"/>
  <c r="S47" i="89"/>
  <c r="T47" i="89" s="1"/>
  <c r="S45" i="89"/>
  <c r="T45" i="89" s="1"/>
  <c r="S54" i="89"/>
  <c r="T54" i="89" s="1"/>
  <c r="AD54" i="89" s="1"/>
  <c r="S53" i="89"/>
  <c r="T53" i="89" s="1"/>
  <c r="AD53" i="89" s="1"/>
  <c r="S56" i="89"/>
  <c r="T56" i="89" s="1"/>
  <c r="AD56" i="89" s="1"/>
  <c r="S49" i="89"/>
  <c r="T49" i="89" s="1"/>
  <c r="AM42" i="96"/>
  <c r="AP46" i="99"/>
  <c r="BB57" i="96"/>
  <c r="AC42" i="96"/>
  <c r="D40" i="89"/>
  <c r="S57" i="89"/>
  <c r="T57" i="89" s="1"/>
  <c r="AD57" i="89" s="1"/>
  <c r="T41" i="96"/>
  <c r="S30" i="99" s="1"/>
  <c r="R30" i="99"/>
  <c r="T52" i="96"/>
  <c r="R41" i="99"/>
  <c r="S52" i="89"/>
  <c r="T52" i="89" s="1"/>
  <c r="AD52" i="89" s="1"/>
  <c r="L14" i="101"/>
  <c r="M46" i="88"/>
  <c r="AX33" i="96" l="1"/>
  <c r="Y55" i="96"/>
  <c r="AN41" i="96"/>
  <c r="AM30" i="99" s="1"/>
  <c r="N16" i="88"/>
  <c r="M10" i="101" s="1"/>
  <c r="N20" i="88"/>
  <c r="M14" i="101" s="1"/>
  <c r="N28" i="88"/>
  <c r="M22" i="101" s="1"/>
  <c r="N29" i="88"/>
  <c r="M23" i="101" s="1"/>
  <c r="M8" i="101"/>
  <c r="N21" i="88"/>
  <c r="M15" i="101" s="1"/>
  <c r="R48" i="101"/>
  <c r="S48" i="101"/>
  <c r="H30" i="100"/>
  <c r="R36" i="101"/>
  <c r="R47" i="101"/>
  <c r="S47" i="101"/>
  <c r="R38" i="101"/>
  <c r="R37" i="101"/>
  <c r="R45" i="101"/>
  <c r="R42" i="101"/>
  <c r="S59" i="88"/>
  <c r="R51" i="101" s="1"/>
  <c r="R31" i="101"/>
  <c r="R43" i="101"/>
  <c r="R46" i="101"/>
  <c r="S46" i="101"/>
  <c r="R44" i="101"/>
  <c r="R33" i="101"/>
  <c r="S33" i="101"/>
  <c r="S32" i="101"/>
  <c r="R32" i="101"/>
  <c r="R34" i="101"/>
  <c r="AT58" i="96"/>
  <c r="N31" i="88"/>
  <c r="M25" i="101" s="1"/>
  <c r="I59" i="96"/>
  <c r="H47" i="99" s="1"/>
  <c r="R39" i="101"/>
  <c r="R35" i="101"/>
  <c r="R40" i="101"/>
  <c r="R41" i="101"/>
  <c r="S49" i="101"/>
  <c r="R49" i="101"/>
  <c r="L35" i="101"/>
  <c r="W44" i="88"/>
  <c r="V35" i="101" s="1"/>
  <c r="X44" i="99"/>
  <c r="Y29" i="96"/>
  <c r="I46" i="100"/>
  <c r="H46" i="100"/>
  <c r="H41" i="100"/>
  <c r="I41" i="100"/>
  <c r="E44" i="96"/>
  <c r="C33" i="99"/>
  <c r="C31" i="100"/>
  <c r="E42" i="89"/>
  <c r="J53" i="88"/>
  <c r="H44" i="101"/>
  <c r="H34" i="101"/>
  <c r="T21" i="96"/>
  <c r="S15" i="99" s="1"/>
  <c r="S36" i="99"/>
  <c r="L33" i="101"/>
  <c r="W42" i="88"/>
  <c r="AI50" i="96"/>
  <c r="AG39" i="99"/>
  <c r="Y48" i="96"/>
  <c r="W37" i="99"/>
  <c r="W41" i="99"/>
  <c r="Y52" i="96"/>
  <c r="AD45" i="96"/>
  <c r="AB34" i="99"/>
  <c r="AB37" i="99"/>
  <c r="AD48" i="96"/>
  <c r="AD55" i="96"/>
  <c r="AB44" i="99"/>
  <c r="J45" i="96"/>
  <c r="H34" i="99"/>
  <c r="O54" i="96"/>
  <c r="M43" i="99"/>
  <c r="O42" i="96"/>
  <c r="M31" i="99"/>
  <c r="V18" i="101"/>
  <c r="E49" i="88"/>
  <c r="C40" i="101"/>
  <c r="C43" i="101"/>
  <c r="E52" i="88"/>
  <c r="V19" i="101"/>
  <c r="AL32" i="99"/>
  <c r="AN43" i="96"/>
  <c r="AM32" i="99" s="1"/>
  <c r="J16" i="98"/>
  <c r="O52" i="89"/>
  <c r="M41" i="100"/>
  <c r="D41" i="99"/>
  <c r="E26" i="96"/>
  <c r="D20" i="99" s="1"/>
  <c r="AH44" i="99"/>
  <c r="I35" i="100"/>
  <c r="J21" i="89"/>
  <c r="I14" i="100" s="1"/>
  <c r="C46" i="100"/>
  <c r="E57" i="89"/>
  <c r="E56" i="89"/>
  <c r="C45" i="100"/>
  <c r="C38" i="100"/>
  <c r="E49" i="89"/>
  <c r="V14" i="101"/>
  <c r="E40" i="89"/>
  <c r="D58" i="89"/>
  <c r="C47" i="100" s="1"/>
  <c r="C29" i="100"/>
  <c r="T26" i="89"/>
  <c r="AD26" i="89" s="1"/>
  <c r="AD51" i="89"/>
  <c r="H33" i="100"/>
  <c r="I31" i="100"/>
  <c r="H31" i="100"/>
  <c r="H38" i="100"/>
  <c r="V23" i="101"/>
  <c r="E42" i="96"/>
  <c r="D31" i="99" s="1"/>
  <c r="C31" i="99"/>
  <c r="E51" i="96"/>
  <c r="C40" i="99"/>
  <c r="E43" i="96"/>
  <c r="C32" i="99"/>
  <c r="J46" i="88"/>
  <c r="H37" i="101"/>
  <c r="J41" i="88"/>
  <c r="H32" i="101"/>
  <c r="J55" i="88"/>
  <c r="H46" i="101"/>
  <c r="J42" i="88"/>
  <c r="H33" i="101"/>
  <c r="V10" i="101"/>
  <c r="M59" i="88"/>
  <c r="L31" i="101"/>
  <c r="W40" i="88"/>
  <c r="L45" i="101"/>
  <c r="W54" i="88"/>
  <c r="AG37" i="99"/>
  <c r="AI48" i="96"/>
  <c r="AG36" i="99"/>
  <c r="AI47" i="96"/>
  <c r="AI46" i="96"/>
  <c r="AG35" i="99"/>
  <c r="AG41" i="99"/>
  <c r="AI52" i="96"/>
  <c r="D42" i="100"/>
  <c r="E28" i="89"/>
  <c r="S42" i="99"/>
  <c r="T27" i="96"/>
  <c r="S21" i="99" s="1"/>
  <c r="L38" i="101"/>
  <c r="W47" i="88"/>
  <c r="Y54" i="96"/>
  <c r="W43" i="99"/>
  <c r="Y44" i="96"/>
  <c r="W33" i="99"/>
  <c r="W35" i="99"/>
  <c r="Y46" i="96"/>
  <c r="W39" i="99"/>
  <c r="Y50" i="96"/>
  <c r="V25" i="101"/>
  <c r="AD49" i="96"/>
  <c r="AB38" i="99"/>
  <c r="AB33" i="99"/>
  <c r="AD44" i="96"/>
  <c r="AB46" i="99"/>
  <c r="AD57" i="96"/>
  <c r="AC46" i="99" s="1"/>
  <c r="AD52" i="96"/>
  <c r="AB41" i="99"/>
  <c r="H45" i="99"/>
  <c r="J56" i="96"/>
  <c r="I45" i="99" s="1"/>
  <c r="J49" i="96"/>
  <c r="H38" i="99"/>
  <c r="J42" i="96"/>
  <c r="H31" i="99"/>
  <c r="J46" i="96"/>
  <c r="H35" i="99"/>
  <c r="O51" i="96"/>
  <c r="M40" i="99"/>
  <c r="M38" i="99"/>
  <c r="O49" i="96"/>
  <c r="M34" i="99"/>
  <c r="O45" i="96"/>
  <c r="O46" i="96"/>
  <c r="M35" i="99"/>
  <c r="O41" i="96"/>
  <c r="N30" i="99" s="1"/>
  <c r="M30" i="99"/>
  <c r="S33" i="99"/>
  <c r="T18" i="96"/>
  <c r="S12" i="99" s="1"/>
  <c r="N24" i="88"/>
  <c r="M18" i="101" s="1"/>
  <c r="D35" i="100"/>
  <c r="E21" i="89"/>
  <c r="C35" i="101"/>
  <c r="E44" i="88"/>
  <c r="E42" i="88"/>
  <c r="C33" i="101"/>
  <c r="E50" i="88"/>
  <c r="C41" i="101"/>
  <c r="E53" i="88"/>
  <c r="C44" i="101"/>
  <c r="E51" i="88"/>
  <c r="C42" i="101"/>
  <c r="C44" i="100"/>
  <c r="E55" i="89"/>
  <c r="V36" i="101"/>
  <c r="AL33" i="99"/>
  <c r="AN44" i="96"/>
  <c r="AM33" i="99" s="1"/>
  <c r="AN49" i="96"/>
  <c r="AM38" i="99" s="1"/>
  <c r="AL38" i="99"/>
  <c r="AN52" i="96"/>
  <c r="AM41" i="99" s="1"/>
  <c r="AL41" i="99"/>
  <c r="M29" i="100"/>
  <c r="N58" i="89"/>
  <c r="M47" i="100" s="1"/>
  <c r="O40" i="89"/>
  <c r="M45" i="100"/>
  <c r="O56" i="89"/>
  <c r="N45" i="100" s="1"/>
  <c r="M31" i="100"/>
  <c r="O42" i="89"/>
  <c r="N31" i="100" s="1"/>
  <c r="X36" i="99"/>
  <c r="Y21" i="96"/>
  <c r="T17" i="96"/>
  <c r="S32" i="99"/>
  <c r="S40" i="99"/>
  <c r="T25" i="96"/>
  <c r="S19" i="99" s="1"/>
  <c r="AD19" i="89"/>
  <c r="D39" i="99"/>
  <c r="E24" i="96"/>
  <c r="D18" i="99" s="1"/>
  <c r="C32" i="100"/>
  <c r="E43" i="89"/>
  <c r="E18" i="89" s="1"/>
  <c r="D11" i="100" s="1"/>
  <c r="E52" i="89"/>
  <c r="C41" i="100"/>
  <c r="E51" i="89"/>
  <c r="C40" i="100"/>
  <c r="AH40" i="99"/>
  <c r="L44" i="101"/>
  <c r="W53" i="88"/>
  <c r="S39" i="99"/>
  <c r="T24" i="96"/>
  <c r="S18" i="99" s="1"/>
  <c r="D42" i="99"/>
  <c r="E27" i="96"/>
  <c r="D21" i="99" s="1"/>
  <c r="AN50" i="96"/>
  <c r="AM39" i="99" s="1"/>
  <c r="AL39" i="99"/>
  <c r="J54" i="96"/>
  <c r="I43" i="99" s="1"/>
  <c r="H43" i="99"/>
  <c r="J55" i="96"/>
  <c r="I44" i="99" s="1"/>
  <c r="H44" i="99"/>
  <c r="AC39" i="99"/>
  <c r="AD24" i="96"/>
  <c r="AC18" i="99" s="1"/>
  <c r="C39" i="101"/>
  <c r="E48" i="88"/>
  <c r="AL37" i="99"/>
  <c r="AN48" i="96"/>
  <c r="AM37" i="99" s="1"/>
  <c r="C37" i="100"/>
  <c r="E48" i="89"/>
  <c r="S41" i="99"/>
  <c r="T26" i="96"/>
  <c r="S20" i="99" s="1"/>
  <c r="I44" i="100"/>
  <c r="H44" i="100"/>
  <c r="C37" i="99"/>
  <c r="E48" i="96"/>
  <c r="N42" i="100"/>
  <c r="O28" i="89"/>
  <c r="N21" i="100" s="1"/>
  <c r="H43" i="101"/>
  <c r="J52" i="88"/>
  <c r="J51" i="88"/>
  <c r="H42" i="101"/>
  <c r="H47" i="101"/>
  <c r="J56" i="88"/>
  <c r="O55" i="96"/>
  <c r="N44" i="99" s="1"/>
  <c r="M44" i="99"/>
  <c r="V40" i="101"/>
  <c r="AI40" i="96"/>
  <c r="AH59" i="96"/>
  <c r="AG47" i="99" s="1"/>
  <c r="AG29" i="99"/>
  <c r="AI56" i="96"/>
  <c r="AG45" i="99"/>
  <c r="AI43" i="96"/>
  <c r="AG32" i="99"/>
  <c r="X59" i="96"/>
  <c r="W47" i="99" s="1"/>
  <c r="Y40" i="96"/>
  <c r="W29" i="99"/>
  <c r="Y53" i="96"/>
  <c r="W42" i="99"/>
  <c r="Y42" i="96"/>
  <c r="W31" i="99"/>
  <c r="AB45" i="99"/>
  <c r="AD56" i="96"/>
  <c r="AC59" i="96"/>
  <c r="AB47" i="99" s="1"/>
  <c r="AB29" i="99"/>
  <c r="AD40" i="96"/>
  <c r="AB36" i="99"/>
  <c r="AD47" i="96"/>
  <c r="AD43" i="96"/>
  <c r="AB32" i="99"/>
  <c r="J41" i="96"/>
  <c r="I30" i="99" s="1"/>
  <c r="H30" i="99"/>
  <c r="H40" i="99"/>
  <c r="J51" i="96"/>
  <c r="H32" i="99"/>
  <c r="J43" i="96"/>
  <c r="H37" i="99"/>
  <c r="J48" i="96"/>
  <c r="V32" i="101"/>
  <c r="O52" i="96"/>
  <c r="M41" i="99"/>
  <c r="O48" i="96"/>
  <c r="M37" i="99"/>
  <c r="O43" i="96"/>
  <c r="M32" i="99"/>
  <c r="M33" i="99"/>
  <c r="O44" i="96"/>
  <c r="E56" i="88"/>
  <c r="C47" i="101"/>
  <c r="E55" i="88"/>
  <c r="C46" i="101"/>
  <c r="C34" i="101"/>
  <c r="E47" i="88"/>
  <c r="C38" i="101"/>
  <c r="E45" i="88"/>
  <c r="C36" i="101"/>
  <c r="L42" i="101"/>
  <c r="W51" i="88"/>
  <c r="V43" i="101"/>
  <c r="V47" i="101"/>
  <c r="AN56" i="96"/>
  <c r="AM45" i="99" s="1"/>
  <c r="AL45" i="99"/>
  <c r="AL40" i="99"/>
  <c r="AN51" i="96"/>
  <c r="AM40" i="99" s="1"/>
  <c r="AL44" i="99"/>
  <c r="AN55" i="96"/>
  <c r="AM44" i="99" s="1"/>
  <c r="O43" i="89"/>
  <c r="M32" i="100"/>
  <c r="M44" i="100"/>
  <c r="O55" i="89"/>
  <c r="N44" i="100" s="1"/>
  <c r="M40" i="100"/>
  <c r="O51" i="89"/>
  <c r="M37" i="100"/>
  <c r="O48" i="89"/>
  <c r="J14" i="98"/>
  <c r="C36" i="100"/>
  <c r="E47" i="89"/>
  <c r="E44" i="89"/>
  <c r="E19" i="89" s="1"/>
  <c r="D12" i="100" s="1"/>
  <c r="C33" i="100"/>
  <c r="I29" i="99"/>
  <c r="N36" i="99"/>
  <c r="O21" i="96"/>
  <c r="N15" i="99" s="1"/>
  <c r="H36" i="100"/>
  <c r="H37" i="100"/>
  <c r="E56" i="96"/>
  <c r="D45" i="99" s="1"/>
  <c r="C45" i="99"/>
  <c r="E45" i="96"/>
  <c r="C34" i="99"/>
  <c r="H35" i="101"/>
  <c r="J44" i="88"/>
  <c r="J18" i="88" s="1"/>
  <c r="H31" i="101"/>
  <c r="I59" i="88"/>
  <c r="H51" i="101" s="1"/>
  <c r="S37" i="99"/>
  <c r="T22" i="96"/>
  <c r="S16" i="99" s="1"/>
  <c r="V22" i="101"/>
  <c r="N34" i="100"/>
  <c r="O20" i="89"/>
  <c r="N13" i="100" s="1"/>
  <c r="AI49" i="96"/>
  <c r="AG38" i="99"/>
  <c r="AG31" i="99"/>
  <c r="AI42" i="96"/>
  <c r="T59" i="96"/>
  <c r="S47" i="99" s="1"/>
  <c r="S29" i="99"/>
  <c r="W38" i="99"/>
  <c r="Y49" i="96"/>
  <c r="W34" i="99"/>
  <c r="Y45" i="96"/>
  <c r="AB42" i="99"/>
  <c r="AD53" i="96"/>
  <c r="H33" i="99"/>
  <c r="J44" i="96"/>
  <c r="O50" i="96"/>
  <c r="M39" i="99"/>
  <c r="C45" i="101"/>
  <c r="E54" i="88"/>
  <c r="M38" i="100"/>
  <c r="O49" i="89"/>
  <c r="O57" i="89"/>
  <c r="N46" i="100" s="1"/>
  <c r="M46" i="100"/>
  <c r="M36" i="100"/>
  <c r="O47" i="89"/>
  <c r="V21" i="101"/>
  <c r="L37" i="101"/>
  <c r="W46" i="88"/>
  <c r="AD42" i="96"/>
  <c r="AB31" i="99"/>
  <c r="T24" i="89"/>
  <c r="AD24" i="89" s="1"/>
  <c r="AD49" i="89"/>
  <c r="T20" i="89"/>
  <c r="AD20" i="89" s="1"/>
  <c r="AD45" i="89"/>
  <c r="H39" i="100"/>
  <c r="H40" i="100"/>
  <c r="H34" i="100"/>
  <c r="E46" i="96"/>
  <c r="C35" i="99"/>
  <c r="C43" i="99"/>
  <c r="E54" i="96"/>
  <c r="J49" i="88"/>
  <c r="H40" i="101"/>
  <c r="J50" i="88"/>
  <c r="H41" i="101"/>
  <c r="BB59" i="96"/>
  <c r="X40" i="99"/>
  <c r="Y25" i="96"/>
  <c r="D59" i="88"/>
  <c r="C51" i="101" s="1"/>
  <c r="C31" i="101"/>
  <c r="AN42" i="96"/>
  <c r="AM31" i="99" s="1"/>
  <c r="AL31" i="99"/>
  <c r="AD47" i="89"/>
  <c r="T22" i="89"/>
  <c r="AD22" i="89" s="1"/>
  <c r="T40" i="89"/>
  <c r="S58" i="89"/>
  <c r="H42" i="100"/>
  <c r="I42" i="100"/>
  <c r="I45" i="100"/>
  <c r="H45" i="100"/>
  <c r="I58" i="89"/>
  <c r="H47" i="100" s="1"/>
  <c r="H29" i="100"/>
  <c r="AM29" i="99"/>
  <c r="AN59" i="96"/>
  <c r="AM47" i="99" s="1"/>
  <c r="AC35" i="99"/>
  <c r="AD20" i="96"/>
  <c r="AC14" i="99" s="1"/>
  <c r="L46" i="101"/>
  <c r="W55" i="88"/>
  <c r="C29" i="99"/>
  <c r="D59" i="96"/>
  <c r="C47" i="99" s="1"/>
  <c r="E40" i="96"/>
  <c r="C38" i="99"/>
  <c r="E49" i="96"/>
  <c r="C36" i="99"/>
  <c r="E47" i="96"/>
  <c r="C46" i="99"/>
  <c r="E57" i="96"/>
  <c r="D46" i="99" s="1"/>
  <c r="J57" i="88"/>
  <c r="H48" i="101"/>
  <c r="H45" i="101"/>
  <c r="J54" i="88"/>
  <c r="H36" i="101"/>
  <c r="J45" i="88"/>
  <c r="J47" i="88"/>
  <c r="H38" i="101"/>
  <c r="H49" i="101"/>
  <c r="J58" i="88"/>
  <c r="S35" i="99"/>
  <c r="T20" i="96"/>
  <c r="S14" i="99" s="1"/>
  <c r="V8" i="101"/>
  <c r="W33" i="88"/>
  <c r="X25" i="88" s="1"/>
  <c r="L28" i="101"/>
  <c r="N17" i="88"/>
  <c r="M11" i="101" s="1"/>
  <c r="N18" i="88"/>
  <c r="M12" i="101" s="1"/>
  <c r="N26" i="88"/>
  <c r="M20" i="101" s="1"/>
  <c r="N32" i="88"/>
  <c r="M26" i="101" s="1"/>
  <c r="N30" i="88"/>
  <c r="M24" i="101" s="1"/>
  <c r="N19" i="88"/>
  <c r="M13" i="101" s="1"/>
  <c r="N22" i="88"/>
  <c r="M16" i="101" s="1"/>
  <c r="N23" i="88"/>
  <c r="M17" i="101" s="1"/>
  <c r="M9" i="101"/>
  <c r="AI54" i="96"/>
  <c r="AG43" i="99"/>
  <c r="AI53" i="96"/>
  <c r="AG42" i="99"/>
  <c r="AG34" i="99"/>
  <c r="AI45" i="96"/>
  <c r="AG33" i="99"/>
  <c r="AI44" i="96"/>
  <c r="AG30" i="99"/>
  <c r="AI41" i="96"/>
  <c r="V15" i="101"/>
  <c r="D74" i="98"/>
  <c r="Y57" i="96"/>
  <c r="W46" i="99"/>
  <c r="W45" i="99"/>
  <c r="Y56" i="96"/>
  <c r="W30" i="99"/>
  <c r="Y41" i="96"/>
  <c r="L48" i="101"/>
  <c r="N57" i="88"/>
  <c r="W57" i="88"/>
  <c r="AD51" i="96"/>
  <c r="AB40" i="99"/>
  <c r="AD41" i="96"/>
  <c r="AC30" i="99" s="1"/>
  <c r="AB30" i="99"/>
  <c r="AD46" i="89"/>
  <c r="T21" i="89"/>
  <c r="AD21" i="89" s="1"/>
  <c r="H42" i="99"/>
  <c r="J53" i="96"/>
  <c r="J50" i="96"/>
  <c r="H39" i="99"/>
  <c r="H41" i="99"/>
  <c r="J52" i="96"/>
  <c r="J47" i="96"/>
  <c r="H36" i="99"/>
  <c r="H46" i="99"/>
  <c r="J57" i="96"/>
  <c r="I46" i="99" s="1"/>
  <c r="O56" i="96"/>
  <c r="N45" i="99" s="1"/>
  <c r="M45" i="99"/>
  <c r="M29" i="99"/>
  <c r="O40" i="96"/>
  <c r="N59" i="96"/>
  <c r="M47" i="99" s="1"/>
  <c r="M42" i="99"/>
  <c r="O53" i="96"/>
  <c r="T23" i="96"/>
  <c r="S17" i="99" s="1"/>
  <c r="S38" i="99"/>
  <c r="V49" i="101"/>
  <c r="AH46" i="99"/>
  <c r="L41" i="101"/>
  <c r="N50" i="88"/>
  <c r="W50" i="88"/>
  <c r="E57" i="88"/>
  <c r="C48" i="101"/>
  <c r="C32" i="101"/>
  <c r="E41" i="88"/>
  <c r="C49" i="101"/>
  <c r="E58" i="88"/>
  <c r="C37" i="101"/>
  <c r="E46" i="88"/>
  <c r="D58" i="98"/>
  <c r="AL36" i="99"/>
  <c r="AN47" i="96"/>
  <c r="AM36" i="99" s="1"/>
  <c r="AL34" i="99"/>
  <c r="AN45" i="96"/>
  <c r="AM34" i="99" s="1"/>
  <c r="AL42" i="99"/>
  <c r="AN53" i="96"/>
  <c r="AM42" i="99" s="1"/>
  <c r="M39" i="100"/>
  <c r="O50" i="89"/>
  <c r="O46" i="89"/>
  <c r="Y46" i="89" s="1"/>
  <c r="M35" i="100"/>
  <c r="O54" i="89"/>
  <c r="M43" i="100"/>
  <c r="O44" i="89"/>
  <c r="N33" i="100" s="1"/>
  <c r="M33" i="100"/>
  <c r="X32" i="99"/>
  <c r="Y17" i="96"/>
  <c r="S34" i="99"/>
  <c r="T19" i="96"/>
  <c r="S13" i="99" s="1"/>
  <c r="E41" i="89"/>
  <c r="C30" i="100"/>
  <c r="C39" i="100"/>
  <c r="E50" i="89"/>
  <c r="E45" i="89"/>
  <c r="C34" i="100"/>
  <c r="E54" i="89"/>
  <c r="C43" i="100"/>
  <c r="N27" i="88"/>
  <c r="M21" i="101" s="1"/>
  <c r="D57" i="98"/>
  <c r="H39" i="98"/>
  <c r="I39" i="101"/>
  <c r="J22" i="88"/>
  <c r="N47" i="88" l="1"/>
  <c r="W19" i="101"/>
  <c r="N55" i="88"/>
  <c r="N46" i="88"/>
  <c r="O46" i="88" s="1"/>
  <c r="N51" i="88"/>
  <c r="M42" i="101" s="1"/>
  <c r="AT43" i="96"/>
  <c r="N54" i="88"/>
  <c r="N42" i="88"/>
  <c r="O42" i="88" s="1"/>
  <c r="Z42" i="88" s="1"/>
  <c r="X33" i="101" s="1"/>
  <c r="N53" i="88"/>
  <c r="O53" i="88" s="1"/>
  <c r="Z53" i="88" s="1"/>
  <c r="X44" i="101" s="1"/>
  <c r="S16" i="101"/>
  <c r="S39" i="101"/>
  <c r="S19" i="101"/>
  <c r="S42" i="101"/>
  <c r="S37" i="101"/>
  <c r="S14" i="101"/>
  <c r="S17" i="101"/>
  <c r="S40" i="101"/>
  <c r="S31" i="101"/>
  <c r="T59" i="88"/>
  <c r="S51" i="101" s="1"/>
  <c r="AT51" i="96"/>
  <c r="B17" i="98" s="1"/>
  <c r="S12" i="101"/>
  <c r="S35" i="101"/>
  <c r="S34" i="101"/>
  <c r="S22" i="101"/>
  <c r="S45" i="101"/>
  <c r="S41" i="101"/>
  <c r="S18" i="101"/>
  <c r="S44" i="101"/>
  <c r="S21" i="101"/>
  <c r="S20" i="101"/>
  <c r="S43" i="101"/>
  <c r="S15" i="101"/>
  <c r="S38" i="101"/>
  <c r="S36" i="101"/>
  <c r="S13" i="101"/>
  <c r="Y50" i="89"/>
  <c r="D39" i="100"/>
  <c r="E25" i="89"/>
  <c r="D48" i="101"/>
  <c r="N42" i="99"/>
  <c r="O27" i="96"/>
  <c r="N21" i="99" s="1"/>
  <c r="H38" i="98"/>
  <c r="J21" i="88"/>
  <c r="I38" i="101"/>
  <c r="J13" i="98"/>
  <c r="AH38" i="99"/>
  <c r="J23" i="89"/>
  <c r="I16" i="100" s="1"/>
  <c r="I37" i="100"/>
  <c r="V42" i="101"/>
  <c r="D47" i="101"/>
  <c r="H12" i="98"/>
  <c r="S35" i="100"/>
  <c r="J23" i="96"/>
  <c r="I17" i="99" s="1"/>
  <c r="I38" i="99"/>
  <c r="X43" i="99"/>
  <c r="AT54" i="96"/>
  <c r="Y28" i="96"/>
  <c r="N41" i="100"/>
  <c r="O27" i="89"/>
  <c r="N20" i="100" s="1"/>
  <c r="O28" i="96"/>
  <c r="N22" i="99" s="1"/>
  <c r="N43" i="99"/>
  <c r="AD19" i="96"/>
  <c r="AC13" i="99" s="1"/>
  <c r="AC34" i="99"/>
  <c r="Y42" i="89"/>
  <c r="D31" i="100"/>
  <c r="J39" i="98"/>
  <c r="I16" i="101"/>
  <c r="E29" i="89"/>
  <c r="Y54" i="89"/>
  <c r="D43" i="100"/>
  <c r="E20" i="88"/>
  <c r="D37" i="101"/>
  <c r="D32" i="101"/>
  <c r="V41" i="101"/>
  <c r="J12" i="98"/>
  <c r="AH43" i="99"/>
  <c r="I49" i="101"/>
  <c r="H49" i="98"/>
  <c r="H36" i="98"/>
  <c r="J19" i="88"/>
  <c r="I36" i="101"/>
  <c r="E21" i="96"/>
  <c r="D15" i="99" s="1"/>
  <c r="D36" i="99"/>
  <c r="D29" i="99"/>
  <c r="E59" i="96"/>
  <c r="D47" i="99" s="1"/>
  <c r="V46" i="101"/>
  <c r="H41" i="98"/>
  <c r="J24" i="88"/>
  <c r="I41" i="101"/>
  <c r="I34" i="100"/>
  <c r="J20" i="89"/>
  <c r="I13" i="100" s="1"/>
  <c r="J25" i="89"/>
  <c r="I18" i="100" s="1"/>
  <c r="I39" i="100"/>
  <c r="J15" i="98"/>
  <c r="N36" i="100"/>
  <c r="O22" i="89"/>
  <c r="N15" i="100" s="1"/>
  <c r="N38" i="100"/>
  <c r="O24" i="89"/>
  <c r="N17" i="100" s="1"/>
  <c r="AD27" i="96"/>
  <c r="AC21" i="99" s="1"/>
  <c r="AC42" i="99"/>
  <c r="X38" i="99"/>
  <c r="AT49" i="96"/>
  <c r="Y23" i="96"/>
  <c r="AH31" i="99"/>
  <c r="D34" i="99"/>
  <c r="E19" i="96"/>
  <c r="D13" i="99" s="1"/>
  <c r="J59" i="96"/>
  <c r="I47" i="99" s="1"/>
  <c r="N32" i="100"/>
  <c r="O18" i="89"/>
  <c r="N33" i="99"/>
  <c r="O18" i="96"/>
  <c r="N12" i="99" s="1"/>
  <c r="J17" i="96"/>
  <c r="I11" i="99" s="1"/>
  <c r="I32" i="99"/>
  <c r="AC36" i="99"/>
  <c r="AD21" i="96"/>
  <c r="AC15" i="99" s="1"/>
  <c r="Y16" i="96"/>
  <c r="AT42" i="96"/>
  <c r="X31" i="99"/>
  <c r="AH32" i="99"/>
  <c r="D32" i="100"/>
  <c r="Y43" i="89"/>
  <c r="BD43" i="96" s="1"/>
  <c r="T33" i="89"/>
  <c r="AT47" i="96"/>
  <c r="D35" i="101"/>
  <c r="E18" i="88"/>
  <c r="O19" i="96"/>
  <c r="N13" i="99" s="1"/>
  <c r="N34" i="99"/>
  <c r="X39" i="99"/>
  <c r="Y24" i="96"/>
  <c r="AT50" i="96"/>
  <c r="O47" i="88"/>
  <c r="B38" i="98" s="1"/>
  <c r="M38" i="101"/>
  <c r="Y53" i="89"/>
  <c r="AH37" i="99"/>
  <c r="L51" i="101"/>
  <c r="N43" i="88"/>
  <c r="O43" i="88" s="1"/>
  <c r="N44" i="88"/>
  <c r="N45" i="88"/>
  <c r="N56" i="88"/>
  <c r="N52" i="88"/>
  <c r="N49" i="88"/>
  <c r="N58" i="88"/>
  <c r="N41" i="88"/>
  <c r="N48" i="88"/>
  <c r="H33" i="98"/>
  <c r="J16" i="88"/>
  <c r="I33" i="101"/>
  <c r="H32" i="98"/>
  <c r="I32" i="101"/>
  <c r="D32" i="99"/>
  <c r="I38" i="100"/>
  <c r="J24" i="89"/>
  <c r="I17" i="100" s="1"/>
  <c r="D45" i="100"/>
  <c r="Y56" i="89"/>
  <c r="AC37" i="99"/>
  <c r="AD22" i="96"/>
  <c r="AC16" i="99" s="1"/>
  <c r="AT52" i="96"/>
  <c r="X41" i="99"/>
  <c r="Y26" i="96"/>
  <c r="H34" i="98"/>
  <c r="I34" i="101"/>
  <c r="X23" i="99"/>
  <c r="O29" i="89"/>
  <c r="N22" i="100" s="1"/>
  <c r="N43" i="100"/>
  <c r="AH30" i="99"/>
  <c r="V28" i="101"/>
  <c r="X17" i="88"/>
  <c r="X22" i="88"/>
  <c r="X18" i="88"/>
  <c r="X32" i="88"/>
  <c r="W26" i="101" s="1"/>
  <c r="X30" i="88"/>
  <c r="W24" i="101" s="1"/>
  <c r="X26" i="88"/>
  <c r="W20" i="101" s="1"/>
  <c r="X23" i="88"/>
  <c r="W9" i="101"/>
  <c r="X19" i="88"/>
  <c r="X19" i="99"/>
  <c r="O26" i="89"/>
  <c r="N19" i="100" s="1"/>
  <c r="N40" i="100"/>
  <c r="N32" i="99"/>
  <c r="O17" i="96"/>
  <c r="N11" i="99" s="1"/>
  <c r="AC32" i="99"/>
  <c r="AD17" i="96"/>
  <c r="AC11" i="99" s="1"/>
  <c r="AC44" i="99"/>
  <c r="AD29" i="96"/>
  <c r="AC23" i="99" s="1"/>
  <c r="I36" i="99"/>
  <c r="J21" i="96"/>
  <c r="I15" i="99" s="1"/>
  <c r="J24" i="96"/>
  <c r="I18" i="99" s="1"/>
  <c r="I39" i="99"/>
  <c r="X30" i="99"/>
  <c r="AT41" i="96"/>
  <c r="AH33" i="99"/>
  <c r="H48" i="98"/>
  <c r="I48" i="101"/>
  <c r="D31" i="101"/>
  <c r="E59" i="88"/>
  <c r="D51" i="101" s="1"/>
  <c r="J26" i="89"/>
  <c r="I19" i="100" s="1"/>
  <c r="I40" i="100"/>
  <c r="M37" i="101"/>
  <c r="O24" i="96"/>
  <c r="N18" i="99" s="1"/>
  <c r="N39" i="99"/>
  <c r="H35" i="98"/>
  <c r="I35" i="101"/>
  <c r="J22" i="89"/>
  <c r="I15" i="100" s="1"/>
  <c r="I36" i="100"/>
  <c r="N37" i="100"/>
  <c r="O23" i="89"/>
  <c r="N16" i="100" s="1"/>
  <c r="E21" i="88"/>
  <c r="D38" i="101"/>
  <c r="D46" i="101"/>
  <c r="E29" i="88"/>
  <c r="N37" i="99"/>
  <c r="O22" i="96"/>
  <c r="N16" i="99" s="1"/>
  <c r="AC45" i="99"/>
  <c r="AD30" i="96"/>
  <c r="X29" i="99"/>
  <c r="Y59" i="96"/>
  <c r="X47" i="99" s="1"/>
  <c r="AT40" i="96"/>
  <c r="AH29" i="99"/>
  <c r="AI59" i="96"/>
  <c r="AH47" i="99" s="1"/>
  <c r="H42" i="98"/>
  <c r="J25" i="88"/>
  <c r="I42" i="101"/>
  <c r="D37" i="100"/>
  <c r="E23" i="89"/>
  <c r="Y48" i="89"/>
  <c r="E22" i="88"/>
  <c r="D39" i="101"/>
  <c r="N33" i="88"/>
  <c r="M28" i="101" s="1"/>
  <c r="E26" i="89"/>
  <c r="Y51" i="89"/>
  <c r="D40" i="100"/>
  <c r="J10" i="98"/>
  <c r="AD33" i="89"/>
  <c r="E25" i="88"/>
  <c r="D42" i="101"/>
  <c r="E24" i="88"/>
  <c r="D41" i="101"/>
  <c r="N40" i="99"/>
  <c r="O25" i="96"/>
  <c r="N19" i="99" s="1"/>
  <c r="I31" i="99"/>
  <c r="J16" i="96"/>
  <c r="AC38" i="99"/>
  <c r="AD23" i="96"/>
  <c r="AC17" i="99" s="1"/>
  <c r="Y18" i="96"/>
  <c r="X33" i="99"/>
  <c r="AT44" i="96"/>
  <c r="AH35" i="99"/>
  <c r="V31" i="101"/>
  <c r="W59" i="88"/>
  <c r="X50" i="88" s="1"/>
  <c r="W41" i="101" s="1"/>
  <c r="X16" i="88"/>
  <c r="W10" i="101" s="1"/>
  <c r="X29" i="88"/>
  <c r="W23" i="101" s="1"/>
  <c r="Y49" i="89"/>
  <c r="E24" i="89"/>
  <c r="D38" i="100"/>
  <c r="Y57" i="89"/>
  <c r="D46" i="100"/>
  <c r="E23" i="88"/>
  <c r="D40" i="101"/>
  <c r="N31" i="99"/>
  <c r="O16" i="96"/>
  <c r="I34" i="99"/>
  <c r="J19" i="96"/>
  <c r="I13" i="99" s="1"/>
  <c r="AH39" i="99"/>
  <c r="B9" i="98"/>
  <c r="AR32" i="99"/>
  <c r="O57" i="88"/>
  <c r="N48" i="101" s="1"/>
  <c r="M48" i="101"/>
  <c r="X45" i="99"/>
  <c r="AT56" i="96"/>
  <c r="AH34" i="99"/>
  <c r="M46" i="101"/>
  <c r="O55" i="88"/>
  <c r="B46" i="98" s="1"/>
  <c r="E28" i="96"/>
  <c r="D22" i="99" s="1"/>
  <c r="D43" i="99"/>
  <c r="V37" i="101"/>
  <c r="E22" i="89"/>
  <c r="Y47" i="89"/>
  <c r="D36" i="100"/>
  <c r="D36" i="101"/>
  <c r="E19" i="88"/>
  <c r="D34" i="101"/>
  <c r="N41" i="99"/>
  <c r="O26" i="96"/>
  <c r="N20" i="99" s="1"/>
  <c r="V44" i="101"/>
  <c r="Y52" i="89"/>
  <c r="E27" i="89"/>
  <c r="D41" i="100"/>
  <c r="X15" i="99"/>
  <c r="D44" i="101"/>
  <c r="E27" i="88"/>
  <c r="D33" i="101"/>
  <c r="O20" i="96"/>
  <c r="N14" i="99" s="1"/>
  <c r="N35" i="99"/>
  <c r="J20" i="96"/>
  <c r="I14" i="99" s="1"/>
  <c r="I35" i="99"/>
  <c r="AD26" i="96"/>
  <c r="AC20" i="99" s="1"/>
  <c r="AC41" i="99"/>
  <c r="D21" i="100"/>
  <c r="Y28" i="89"/>
  <c r="O54" i="88"/>
  <c r="B45" i="98" s="1"/>
  <c r="M45" i="101"/>
  <c r="I33" i="100"/>
  <c r="J19" i="89"/>
  <c r="X20" i="88"/>
  <c r="Y22" i="96"/>
  <c r="X37" i="99"/>
  <c r="AT48" i="96"/>
  <c r="X11" i="99"/>
  <c r="N35" i="100"/>
  <c r="O21" i="89"/>
  <c r="N14" i="100" s="1"/>
  <c r="O50" i="88"/>
  <c r="Z50" i="88" s="1"/>
  <c r="X41" i="101" s="1"/>
  <c r="M41" i="101"/>
  <c r="AC40" i="99"/>
  <c r="AD25" i="96"/>
  <c r="AC19" i="99" s="1"/>
  <c r="X21" i="88"/>
  <c r="Y45" i="89"/>
  <c r="E20" i="89"/>
  <c r="D34" i="100"/>
  <c r="D30" i="100"/>
  <c r="Y41" i="89"/>
  <c r="O25" i="89"/>
  <c r="N18" i="100" s="1"/>
  <c r="N39" i="100"/>
  <c r="D49" i="101"/>
  <c r="N29" i="99"/>
  <c r="O59" i="96"/>
  <c r="N47" i="99" s="1"/>
  <c r="I41" i="99"/>
  <c r="J26" i="96"/>
  <c r="I20" i="99" s="1"/>
  <c r="J27" i="96"/>
  <c r="I21" i="99" s="1"/>
  <c r="I42" i="99"/>
  <c r="V48" i="101"/>
  <c r="X46" i="99"/>
  <c r="AT57" i="96"/>
  <c r="AH42" i="99"/>
  <c r="H45" i="98"/>
  <c r="I45" i="101"/>
  <c r="D38" i="99"/>
  <c r="E23" i="96"/>
  <c r="D17" i="99" s="1"/>
  <c r="I29" i="100"/>
  <c r="J58" i="89"/>
  <c r="I47" i="100" s="1"/>
  <c r="AD40" i="89"/>
  <c r="T58" i="89"/>
  <c r="H40" i="98"/>
  <c r="J23" i="88"/>
  <c r="I40" i="101"/>
  <c r="D35" i="99"/>
  <c r="E20" i="96"/>
  <c r="D14" i="99" s="1"/>
  <c r="J11" i="98"/>
  <c r="AC31" i="99"/>
  <c r="AD16" i="96"/>
  <c r="X27" i="88"/>
  <c r="W21" i="101" s="1"/>
  <c r="D45" i="101"/>
  <c r="E28" i="88"/>
  <c r="J18" i="96"/>
  <c r="I12" i="99" s="1"/>
  <c r="I33" i="99"/>
  <c r="X34" i="99"/>
  <c r="Y19" i="96"/>
  <c r="AT45" i="96"/>
  <c r="X28" i="88"/>
  <c r="W22" i="101" s="1"/>
  <c r="H31" i="98"/>
  <c r="I31" i="101"/>
  <c r="J59" i="88"/>
  <c r="I51" i="101" s="1"/>
  <c r="Y44" i="89"/>
  <c r="D33" i="100"/>
  <c r="J22" i="96"/>
  <c r="I16" i="99" s="1"/>
  <c r="I37" i="99"/>
  <c r="I40" i="99"/>
  <c r="J25" i="96"/>
  <c r="I19" i="99" s="1"/>
  <c r="AD59" i="96"/>
  <c r="AC47" i="99" s="1"/>
  <c r="AC29" i="99"/>
  <c r="Y27" i="96"/>
  <c r="X42" i="99"/>
  <c r="AT53" i="96"/>
  <c r="AH45" i="99"/>
  <c r="H47" i="98"/>
  <c r="J30" i="88"/>
  <c r="I47" i="101"/>
  <c r="H43" i="98"/>
  <c r="J26" i="88"/>
  <c r="I43" i="101"/>
  <c r="E22" i="96"/>
  <c r="D16" i="99" s="1"/>
  <c r="D37" i="99"/>
  <c r="S11" i="99"/>
  <c r="T33" i="96"/>
  <c r="S26" i="99" s="1"/>
  <c r="O58" i="89"/>
  <c r="N47" i="100" s="1"/>
  <c r="N29" i="100"/>
  <c r="Y55" i="89"/>
  <c r="D44" i="100"/>
  <c r="D14" i="100"/>
  <c r="Y21" i="89"/>
  <c r="N38" i="99"/>
  <c r="O23" i="96"/>
  <c r="N17" i="99" s="1"/>
  <c r="AD18" i="96"/>
  <c r="AC12" i="99" s="1"/>
  <c r="AC33" i="99"/>
  <c r="X31" i="88"/>
  <c r="W25" i="101" s="1"/>
  <c r="X35" i="99"/>
  <c r="Y20" i="96"/>
  <c r="AT46" i="96"/>
  <c r="V38" i="101"/>
  <c r="AH41" i="99"/>
  <c r="AH36" i="99"/>
  <c r="V45" i="101"/>
  <c r="H46" i="98"/>
  <c r="J29" i="88"/>
  <c r="I46" i="101"/>
  <c r="H37" i="98"/>
  <c r="I37" i="101"/>
  <c r="J20" i="88"/>
  <c r="D40" i="99"/>
  <c r="E25" i="96"/>
  <c r="D19" i="99" s="1"/>
  <c r="J17" i="98"/>
  <c r="Y40" i="89"/>
  <c r="D29" i="100"/>
  <c r="E58" i="89"/>
  <c r="D47" i="100" s="1"/>
  <c r="E26" i="88"/>
  <c r="D43" i="101"/>
  <c r="X24" i="88"/>
  <c r="V33" i="101"/>
  <c r="H44" i="98"/>
  <c r="J27" i="88"/>
  <c r="I44" i="101"/>
  <c r="D33" i="99"/>
  <c r="E18" i="96"/>
  <c r="D12" i="99" s="1"/>
  <c r="AT55" i="96"/>
  <c r="O51" i="88" l="1"/>
  <c r="B42" i="98" s="1"/>
  <c r="N42" i="98" s="1"/>
  <c r="W15" i="101"/>
  <c r="W13" i="101"/>
  <c r="W18" i="101"/>
  <c r="W14" i="101"/>
  <c r="W17" i="101"/>
  <c r="W12" i="101"/>
  <c r="W16" i="101"/>
  <c r="M44" i="101"/>
  <c r="Z54" i="88"/>
  <c r="X45" i="101" s="1"/>
  <c r="B31" i="98"/>
  <c r="N31" i="98" s="1"/>
  <c r="Z40" i="88"/>
  <c r="X31" i="101" s="1"/>
  <c r="M31" i="101"/>
  <c r="X47" i="88"/>
  <c r="W38" i="101" s="1"/>
  <c r="M33" i="101"/>
  <c r="AR40" i="99"/>
  <c r="X57" i="88"/>
  <c r="W48" i="101" s="1"/>
  <c r="B44" i="98"/>
  <c r="N44" i="98" s="1"/>
  <c r="Z47" i="88"/>
  <c r="X38" i="101" s="1"/>
  <c r="X42" i="88"/>
  <c r="W33" i="101" s="1"/>
  <c r="X54" i="88"/>
  <c r="W45" i="101" s="1"/>
  <c r="X53" i="88"/>
  <c r="W44" i="101" s="1"/>
  <c r="X46" i="88"/>
  <c r="W37" i="101" s="1"/>
  <c r="X40" i="88"/>
  <c r="W31" i="101" s="1"/>
  <c r="S11" i="101"/>
  <c r="T33" i="88"/>
  <c r="S28" i="101" s="1"/>
  <c r="AT29" i="96"/>
  <c r="AR23" i="99" s="1"/>
  <c r="B33" i="98"/>
  <c r="N33" i="98" s="1"/>
  <c r="N59" i="88"/>
  <c r="M51" i="101" s="1"/>
  <c r="X51" i="88"/>
  <c r="W42" i="101" s="1"/>
  <c r="B48" i="98"/>
  <c r="N48" i="98" s="1"/>
  <c r="AT21" i="96"/>
  <c r="D13" i="98" s="1"/>
  <c r="P13" i="98" s="1"/>
  <c r="X21" i="99"/>
  <c r="AT27" i="96"/>
  <c r="D11" i="101"/>
  <c r="AC29" i="89"/>
  <c r="AC31" i="89"/>
  <c r="AC32" i="89"/>
  <c r="AC15" i="89"/>
  <c r="AC17" i="89"/>
  <c r="AC18" i="89"/>
  <c r="AC30" i="89"/>
  <c r="AC28" i="89"/>
  <c r="AC27" i="89"/>
  <c r="AC16" i="89"/>
  <c r="AC25" i="89"/>
  <c r="AC23" i="89"/>
  <c r="N38" i="98"/>
  <c r="J35" i="98"/>
  <c r="I12" i="101"/>
  <c r="O49" i="88"/>
  <c r="M40" i="101"/>
  <c r="O44" i="88"/>
  <c r="M35" i="101"/>
  <c r="B16" i="98"/>
  <c r="BD50" i="96"/>
  <c r="AR39" i="99"/>
  <c r="N11" i="100"/>
  <c r="Y18" i="89"/>
  <c r="O33" i="89"/>
  <c r="N26" i="100" s="1"/>
  <c r="Y29" i="89"/>
  <c r="D22" i="100"/>
  <c r="X22" i="99"/>
  <c r="AT28" i="96"/>
  <c r="H6" i="98"/>
  <c r="Y58" i="89"/>
  <c r="X48" i="89" s="1"/>
  <c r="S29" i="100"/>
  <c r="X14" i="99"/>
  <c r="AT20" i="96"/>
  <c r="B11" i="98"/>
  <c r="BD45" i="96"/>
  <c r="AR34" i="99"/>
  <c r="N45" i="98"/>
  <c r="AC20" i="89"/>
  <c r="AD58" i="89"/>
  <c r="AC40" i="89" s="1"/>
  <c r="D13" i="100"/>
  <c r="Y20" i="89"/>
  <c r="E33" i="89"/>
  <c r="D26" i="100" s="1"/>
  <c r="O24" i="88"/>
  <c r="N18" i="101" s="1"/>
  <c r="N41" i="101"/>
  <c r="AT17" i="96"/>
  <c r="N45" i="101"/>
  <c r="O28" i="88"/>
  <c r="N22" i="101" s="1"/>
  <c r="Y27" i="89"/>
  <c r="D20" i="100"/>
  <c r="D15" i="100"/>
  <c r="Y22" i="89"/>
  <c r="Y24" i="89"/>
  <c r="D17" i="100"/>
  <c r="X12" i="99"/>
  <c r="AT18" i="96"/>
  <c r="D19" i="101"/>
  <c r="AC19" i="89"/>
  <c r="Y26" i="89"/>
  <c r="D19" i="100"/>
  <c r="H14" i="98"/>
  <c r="S37" i="100"/>
  <c r="J42" i="98"/>
  <c r="I19" i="101"/>
  <c r="AY59" i="96"/>
  <c r="AX49" i="96" s="1"/>
  <c r="AT30" i="96"/>
  <c r="AC24" i="99"/>
  <c r="D23" i="101"/>
  <c r="O25" i="88"/>
  <c r="N19" i="101" s="1"/>
  <c r="O20" i="88"/>
  <c r="N14" i="101" s="1"/>
  <c r="N37" i="101"/>
  <c r="B7" i="98"/>
  <c r="BD41" i="96"/>
  <c r="AR30" i="99"/>
  <c r="AT26" i="96"/>
  <c r="X20" i="99"/>
  <c r="O48" i="88"/>
  <c r="M39" i="101"/>
  <c r="O52" i="88"/>
  <c r="M43" i="101"/>
  <c r="M34" i="101"/>
  <c r="H19" i="98"/>
  <c r="S42" i="100"/>
  <c r="X18" i="99"/>
  <c r="AT24" i="96"/>
  <c r="D12" i="101"/>
  <c r="B13" i="98"/>
  <c r="AR36" i="99"/>
  <c r="BD47" i="96"/>
  <c r="X10" i="99"/>
  <c r="AT16" i="96"/>
  <c r="Y33" i="96"/>
  <c r="X26" i="99" s="1"/>
  <c r="X17" i="99"/>
  <c r="AT23" i="96"/>
  <c r="I18" i="101"/>
  <c r="J41" i="98"/>
  <c r="X55" i="88"/>
  <c r="W46" i="101" s="1"/>
  <c r="B37" i="98"/>
  <c r="N33" i="101"/>
  <c r="O16" i="88"/>
  <c r="Z16" i="88" s="1"/>
  <c r="B20" i="98"/>
  <c r="AR43" i="99"/>
  <c r="BD54" i="96"/>
  <c r="J38" i="98"/>
  <c r="I15" i="101"/>
  <c r="Y25" i="89"/>
  <c r="D18" i="100"/>
  <c r="S14" i="100"/>
  <c r="H10" i="98"/>
  <c r="S33" i="100"/>
  <c r="X16" i="99"/>
  <c r="AT22" i="96"/>
  <c r="H13" i="98"/>
  <c r="S36" i="100"/>
  <c r="H17" i="98"/>
  <c r="S40" i="100"/>
  <c r="D14" i="101"/>
  <c r="J37" i="98"/>
  <c r="I14" i="101"/>
  <c r="J47" i="98"/>
  <c r="I24" i="101"/>
  <c r="B19" i="98"/>
  <c r="AR42" i="99"/>
  <c r="BD53" i="96"/>
  <c r="AT19" i="96"/>
  <c r="X13" i="99"/>
  <c r="D22" i="101"/>
  <c r="J40" i="98"/>
  <c r="I17" i="101"/>
  <c r="B23" i="98"/>
  <c r="AR46" i="99"/>
  <c r="BD57" i="96"/>
  <c r="H7" i="98"/>
  <c r="S30" i="100"/>
  <c r="H11" i="98"/>
  <c r="S34" i="100"/>
  <c r="B14" i="98"/>
  <c r="AR37" i="99"/>
  <c r="BD48" i="96"/>
  <c r="I12" i="100"/>
  <c r="Y19" i="89"/>
  <c r="J33" i="89"/>
  <c r="I26" i="100" s="1"/>
  <c r="S21" i="100"/>
  <c r="H18" i="98"/>
  <c r="S41" i="100"/>
  <c r="O29" i="88"/>
  <c r="N23" i="101" s="1"/>
  <c r="N46" i="101"/>
  <c r="B22" i="98"/>
  <c r="BD56" i="96"/>
  <c r="AR45" i="99"/>
  <c r="N10" i="99"/>
  <c r="O33" i="96"/>
  <c r="N26" i="99" s="1"/>
  <c r="D17" i="101"/>
  <c r="H15" i="98"/>
  <c r="S38" i="100"/>
  <c r="D18" i="101"/>
  <c r="J24" i="98"/>
  <c r="K11" i="98" s="1"/>
  <c r="N44" i="101"/>
  <c r="O27" i="88"/>
  <c r="N21" i="101" s="1"/>
  <c r="Y23" i="89"/>
  <c r="D16" i="100"/>
  <c r="B6" i="98"/>
  <c r="BD40" i="96"/>
  <c r="AR29" i="99"/>
  <c r="AT59" i="96"/>
  <c r="Z55" i="88"/>
  <c r="X46" i="101" s="1"/>
  <c r="D15" i="101"/>
  <c r="W11" i="101"/>
  <c r="AC16" i="88" a="1"/>
  <c r="H22" i="98"/>
  <c r="S45" i="100"/>
  <c r="O41" i="88"/>
  <c r="M32" i="101"/>
  <c r="M47" i="101"/>
  <c r="O56" i="88"/>
  <c r="B15" i="98"/>
  <c r="AR38" i="99"/>
  <c r="BD49" i="96"/>
  <c r="AC24" i="89"/>
  <c r="AC21" i="89"/>
  <c r="Z46" i="88"/>
  <c r="X37" i="101" s="1"/>
  <c r="AC22" i="89"/>
  <c r="BD51" i="96"/>
  <c r="D20" i="101"/>
  <c r="B12" i="98"/>
  <c r="BD46" i="96"/>
  <c r="AR35" i="99"/>
  <c r="D10" i="101"/>
  <c r="E33" i="88"/>
  <c r="D28" i="101" s="1"/>
  <c r="D13" i="101"/>
  <c r="I10" i="99"/>
  <c r="J33" i="96"/>
  <c r="I26" i="99" s="1"/>
  <c r="N46" i="98"/>
  <c r="AT25" i="96"/>
  <c r="B8" i="98"/>
  <c r="BD42" i="96"/>
  <c r="AR31" i="99"/>
  <c r="B21" i="98"/>
  <c r="AR44" i="99"/>
  <c r="BD55" i="96"/>
  <c r="J44" i="98"/>
  <c r="I21" i="101"/>
  <c r="AC26" i="89"/>
  <c r="J46" i="98"/>
  <c r="I23" i="101"/>
  <c r="H21" i="98"/>
  <c r="S44" i="100"/>
  <c r="J43" i="98"/>
  <c r="I20" i="101"/>
  <c r="H50" i="98"/>
  <c r="I39" i="98" s="1"/>
  <c r="AC10" i="99"/>
  <c r="AD33" i="96"/>
  <c r="AC26" i="99" s="1"/>
  <c r="D21" i="101"/>
  <c r="H23" i="98"/>
  <c r="S46" i="100"/>
  <c r="V51" i="101"/>
  <c r="X43" i="88"/>
  <c r="W34" i="101" s="1"/>
  <c r="X44" i="88"/>
  <c r="W35" i="101" s="1"/>
  <c r="X48" i="88"/>
  <c r="W39" i="101" s="1"/>
  <c r="X49" i="88"/>
  <c r="W40" i="101" s="1"/>
  <c r="X58" i="88"/>
  <c r="W49" i="101" s="1"/>
  <c r="X52" i="88"/>
  <c r="W43" i="101" s="1"/>
  <c r="X45" i="88"/>
  <c r="W36" i="101" s="1"/>
  <c r="X41" i="88"/>
  <c r="W32" i="101" s="1"/>
  <c r="X56" i="88"/>
  <c r="W47" i="101" s="1"/>
  <c r="B10" i="98"/>
  <c r="BD44" i="96"/>
  <c r="AR33" i="99"/>
  <c r="B41" i="98"/>
  <c r="D16" i="101"/>
  <c r="I11" i="101"/>
  <c r="J34" i="98"/>
  <c r="B18" i="98"/>
  <c r="AR41" i="99"/>
  <c r="BD52" i="96"/>
  <c r="D11" i="99"/>
  <c r="E33" i="96"/>
  <c r="D26" i="99" s="1"/>
  <c r="J33" i="98"/>
  <c r="I10" i="101"/>
  <c r="J33" i="88"/>
  <c r="I28" i="101" s="1"/>
  <c r="M49" i="101"/>
  <c r="O58" i="88"/>
  <c r="O45" i="88"/>
  <c r="M36" i="101"/>
  <c r="N38" i="101"/>
  <c r="O21" i="88"/>
  <c r="N15" i="101" s="1"/>
  <c r="H9" i="98"/>
  <c r="N9" i="98" s="1"/>
  <c r="S32" i="100"/>
  <c r="J36" i="98"/>
  <c r="I13" i="101"/>
  <c r="X33" i="88"/>
  <c r="W28" i="101" s="1"/>
  <c r="W8" i="101"/>
  <c r="H20" i="98"/>
  <c r="S43" i="100"/>
  <c r="H8" i="98"/>
  <c r="S31" i="100"/>
  <c r="N31" i="101"/>
  <c r="Z57" i="88"/>
  <c r="X48" i="101" s="1"/>
  <c r="H16" i="98"/>
  <c r="S39" i="100"/>
  <c r="N17" i="98"/>
  <c r="N42" i="101" l="1"/>
  <c r="Z51" i="88"/>
  <c r="X42" i="101" s="1"/>
  <c r="Y33" i="88"/>
  <c r="D44" i="98"/>
  <c r="P44" i="98" s="1"/>
  <c r="D33" i="98"/>
  <c r="P33" i="98" s="1"/>
  <c r="Z29" i="88"/>
  <c r="X23" i="101" s="1"/>
  <c r="I46" i="98"/>
  <c r="I47" i="98"/>
  <c r="I33" i="98"/>
  <c r="BD21" i="96"/>
  <c r="BD29" i="96"/>
  <c r="D21" i="98"/>
  <c r="AR15" i="99"/>
  <c r="AX47" i="96"/>
  <c r="AX50" i="96"/>
  <c r="AX46" i="96"/>
  <c r="AX51" i="96"/>
  <c r="AX43" i="96"/>
  <c r="AX48" i="96"/>
  <c r="AX54" i="96"/>
  <c r="AX40" i="96"/>
  <c r="Z27" i="88"/>
  <c r="X21" i="101" s="1"/>
  <c r="D46" i="98"/>
  <c r="P46" i="98" s="1"/>
  <c r="K12" i="98"/>
  <c r="K15" i="98"/>
  <c r="K17" i="98"/>
  <c r="K10" i="98"/>
  <c r="K13" i="98"/>
  <c r="X50" i="89"/>
  <c r="I42" i="98"/>
  <c r="Z25" i="88"/>
  <c r="X19" i="101" s="1"/>
  <c r="AX53" i="96"/>
  <c r="X54" i="89"/>
  <c r="D13" i="103" s="1"/>
  <c r="X43" i="89"/>
  <c r="Z21" i="88"/>
  <c r="X15" i="101" s="1"/>
  <c r="AX41" i="96"/>
  <c r="D42" i="98"/>
  <c r="P42" i="98" s="1"/>
  <c r="D7" i="103"/>
  <c r="R37" i="100"/>
  <c r="J50" i="98"/>
  <c r="K33" i="98" s="1"/>
  <c r="N41" i="98"/>
  <c r="AR47" i="99"/>
  <c r="AR58" i="96"/>
  <c r="AR43" i="96"/>
  <c r="AR51" i="96"/>
  <c r="AR56" i="96"/>
  <c r="AQ45" i="99" s="1"/>
  <c r="AJ16" i="88"/>
  <c r="AF16" i="88"/>
  <c r="AG16" i="88"/>
  <c r="AD16" i="88"/>
  <c r="AC16" i="88"/>
  <c r="AE16" i="88"/>
  <c r="AH16" i="88"/>
  <c r="AN16" i="88"/>
  <c r="AI16" i="88"/>
  <c r="AM16" i="88"/>
  <c r="AL16" i="88"/>
  <c r="AK16" i="88"/>
  <c r="D38" i="98"/>
  <c r="P38" i="98" s="1"/>
  <c r="K19" i="98"/>
  <c r="K22" i="98"/>
  <c r="K20" i="98"/>
  <c r="K6" i="98"/>
  <c r="K23" i="98"/>
  <c r="K9" i="98"/>
  <c r="K18" i="98"/>
  <c r="K8" i="98"/>
  <c r="K21" i="98"/>
  <c r="K7" i="98"/>
  <c r="K14" i="98"/>
  <c r="K16" i="98"/>
  <c r="D41" i="98"/>
  <c r="P41" i="98" s="1"/>
  <c r="X49" i="89"/>
  <c r="N14" i="98"/>
  <c r="Z28" i="88"/>
  <c r="X22" i="101" s="1"/>
  <c r="D11" i="98"/>
  <c r="BD19" i="96"/>
  <c r="AR13" i="99"/>
  <c r="N19" i="98"/>
  <c r="D37" i="98"/>
  <c r="P37" i="98" s="1"/>
  <c r="D14" i="98"/>
  <c r="BD22" i="96"/>
  <c r="AR16" i="99"/>
  <c r="S18" i="100"/>
  <c r="AR54" i="96"/>
  <c r="N10" i="101"/>
  <c r="N37" i="98"/>
  <c r="Z24" i="88"/>
  <c r="X18" i="101" s="1"/>
  <c r="AR47" i="96"/>
  <c r="X53" i="89"/>
  <c r="O17" i="88"/>
  <c r="Z17" i="88" s="1"/>
  <c r="N34" i="101"/>
  <c r="Z43" i="88"/>
  <c r="X34" i="101" s="1"/>
  <c r="B34" i="98"/>
  <c r="O22" i="88"/>
  <c r="N39" i="101"/>
  <c r="Z48" i="88"/>
  <c r="X39" i="101" s="1"/>
  <c r="B39" i="98"/>
  <c r="I35" i="98"/>
  <c r="AX58" i="96"/>
  <c r="AX55" i="96"/>
  <c r="AX57" i="96"/>
  <c r="S19" i="100"/>
  <c r="D10" i="98"/>
  <c r="BD18" i="96"/>
  <c r="AR12" i="99"/>
  <c r="N11" i="98"/>
  <c r="AX52" i="96"/>
  <c r="H24" i="98"/>
  <c r="I12" i="98" s="1"/>
  <c r="D20" i="98"/>
  <c r="AR22" i="99"/>
  <c r="BD28" i="96"/>
  <c r="I36" i="98"/>
  <c r="N16" i="98"/>
  <c r="N40" i="101"/>
  <c r="O23" i="88"/>
  <c r="B40" i="98"/>
  <c r="Z49" i="88"/>
  <c r="X40" i="101" s="1"/>
  <c r="P21" i="98"/>
  <c r="D19" i="98"/>
  <c r="AR21" i="99"/>
  <c r="BD27" i="96"/>
  <c r="N10" i="98"/>
  <c r="N15" i="98"/>
  <c r="AR57" i="96"/>
  <c r="AQ46" i="99" s="1"/>
  <c r="D18" i="98"/>
  <c r="BD26" i="96"/>
  <c r="AR20" i="99"/>
  <c r="AR41" i="96"/>
  <c r="AQ30" i="99" s="1"/>
  <c r="S17" i="100"/>
  <c r="X58" i="89"/>
  <c r="R47" i="100" s="1"/>
  <c r="S47" i="100"/>
  <c r="X46" i="89"/>
  <c r="S22" i="100"/>
  <c r="X42" i="89"/>
  <c r="R31" i="100" s="1"/>
  <c r="D17" i="98"/>
  <c r="BD25" i="96"/>
  <c r="AR19" i="99"/>
  <c r="AR46" i="96"/>
  <c r="N18" i="98"/>
  <c r="I45" i="98"/>
  <c r="N21" i="98"/>
  <c r="B72" i="98" s="1"/>
  <c r="N8" i="98"/>
  <c r="B59" i="98" s="1"/>
  <c r="AR49" i="96"/>
  <c r="O30" i="88"/>
  <c r="N47" i="101"/>
  <c r="B47" i="98"/>
  <c r="Z56" i="88"/>
  <c r="X47" i="101" s="1"/>
  <c r="X56" i="89"/>
  <c r="R45" i="100" s="1"/>
  <c r="BD59" i="96"/>
  <c r="BC43" i="96" s="1"/>
  <c r="S16" i="100"/>
  <c r="X52" i="89"/>
  <c r="X45" i="89"/>
  <c r="X41" i="89"/>
  <c r="R30" i="100" s="1"/>
  <c r="D45" i="98"/>
  <c r="Z20" i="88"/>
  <c r="X14" i="101" s="1"/>
  <c r="I34" i="98"/>
  <c r="I32" i="98"/>
  <c r="N7" i="98"/>
  <c r="D9" i="98"/>
  <c r="BD17" i="96"/>
  <c r="AR11" i="99"/>
  <c r="S13" i="100"/>
  <c r="AC43" i="89"/>
  <c r="AC41" i="89"/>
  <c r="AC48" i="89"/>
  <c r="AC52" i="89"/>
  <c r="AC42" i="89"/>
  <c r="AC44" i="89"/>
  <c r="AC50" i="89"/>
  <c r="AC56" i="89"/>
  <c r="AC53" i="89"/>
  <c r="AC57" i="89"/>
  <c r="AC55" i="89"/>
  <c r="AC54" i="89"/>
  <c r="AC47" i="89"/>
  <c r="AC51" i="89"/>
  <c r="AC46" i="89"/>
  <c r="AC45" i="89"/>
  <c r="AC49" i="89"/>
  <c r="AR45" i="96"/>
  <c r="AX56" i="96"/>
  <c r="X40" i="89"/>
  <c r="R29" i="100" s="1"/>
  <c r="AX42" i="96"/>
  <c r="AR50" i="96"/>
  <c r="AX44" i="96"/>
  <c r="D9" i="103"/>
  <c r="R39" i="100"/>
  <c r="R43" i="100"/>
  <c r="D2" i="103"/>
  <c r="R32" i="100"/>
  <c r="S12" i="100"/>
  <c r="N20" i="98"/>
  <c r="B71" i="98" s="1"/>
  <c r="D15" i="98"/>
  <c r="BD23" i="96"/>
  <c r="AR17" i="99"/>
  <c r="N13" i="98"/>
  <c r="S15" i="100"/>
  <c r="S11" i="100"/>
  <c r="Y33" i="89"/>
  <c r="X27" i="89" s="1"/>
  <c r="AR44" i="96"/>
  <c r="X55" i="89"/>
  <c r="R44" i="100" s="1"/>
  <c r="N32" i="101"/>
  <c r="B32" i="98"/>
  <c r="Z41" i="88"/>
  <c r="I9" i="98"/>
  <c r="N36" i="101"/>
  <c r="O19" i="88"/>
  <c r="Z45" i="88"/>
  <c r="X36" i="101" s="1"/>
  <c r="B36" i="98"/>
  <c r="O59" i="88"/>
  <c r="N51" i="101" s="1"/>
  <c r="I8" i="98"/>
  <c r="N49" i="101"/>
  <c r="B49" i="98"/>
  <c r="Z58" i="88"/>
  <c r="X49" i="101" s="1"/>
  <c r="X10" i="101"/>
  <c r="AR52" i="96"/>
  <c r="B68" i="98"/>
  <c r="X57" i="89"/>
  <c r="R46" i="100" s="1"/>
  <c r="I40" i="98"/>
  <c r="I31" i="98"/>
  <c r="I44" i="98"/>
  <c r="AR55" i="96"/>
  <c r="AQ44" i="99" s="1"/>
  <c r="AR42" i="96"/>
  <c r="AQ31" i="99" s="1"/>
  <c r="I43" i="98"/>
  <c r="N12" i="98"/>
  <c r="I38" i="98"/>
  <c r="I41" i="98"/>
  <c r="I48" i="98"/>
  <c r="AR40" i="96"/>
  <c r="N6" i="98"/>
  <c r="B57" i="98" s="1"/>
  <c r="B24" i="98"/>
  <c r="C21" i="98" s="1"/>
  <c r="X59" i="88"/>
  <c r="W51" i="101" s="1"/>
  <c r="I15" i="98"/>
  <c r="N22" i="98"/>
  <c r="AR48" i="96"/>
  <c r="I7" i="98"/>
  <c r="N23" i="98"/>
  <c r="AR53" i="96"/>
  <c r="X51" i="89"/>
  <c r="X47" i="89"/>
  <c r="X44" i="89"/>
  <c r="I49" i="98"/>
  <c r="D8" i="98"/>
  <c r="BD16" i="96"/>
  <c r="AR10" i="99"/>
  <c r="AT33" i="96"/>
  <c r="AR18" i="96" s="1"/>
  <c r="D16" i="98"/>
  <c r="AR18" i="99"/>
  <c r="BD24" i="96"/>
  <c r="I19" i="98"/>
  <c r="N43" i="101"/>
  <c r="O26" i="88"/>
  <c r="B43" i="98"/>
  <c r="Z52" i="88"/>
  <c r="X43" i="101" s="1"/>
  <c r="D22" i="98"/>
  <c r="BD30" i="96"/>
  <c r="AR24" i="99"/>
  <c r="I14" i="98"/>
  <c r="AX45" i="96"/>
  <c r="S20" i="100"/>
  <c r="D12" i="98"/>
  <c r="BD20" i="96"/>
  <c r="AR14" i="99"/>
  <c r="O18" i="88"/>
  <c r="N35" i="101"/>
  <c r="Z44" i="88"/>
  <c r="X35" i="101" s="1"/>
  <c r="B35" i="98"/>
  <c r="AC33" i="89"/>
  <c r="I37" i="98"/>
  <c r="K38" i="98" l="1"/>
  <c r="K34" i="98"/>
  <c r="K43" i="98"/>
  <c r="K46" i="98"/>
  <c r="K36" i="98"/>
  <c r="K44" i="98"/>
  <c r="K35" i="98"/>
  <c r="K37" i="98"/>
  <c r="K47" i="98"/>
  <c r="K41" i="98"/>
  <c r="K40" i="98"/>
  <c r="K42" i="98"/>
  <c r="AX59" i="96"/>
  <c r="O33" i="88"/>
  <c r="N28" i="101" s="1"/>
  <c r="C23" i="98"/>
  <c r="C12" i="98"/>
  <c r="C22" i="98"/>
  <c r="I22" i="98"/>
  <c r="BC42" i="96"/>
  <c r="BC45" i="96"/>
  <c r="BC44" i="96"/>
  <c r="I21" i="98"/>
  <c r="I16" i="98"/>
  <c r="I23" i="98"/>
  <c r="I20" i="98"/>
  <c r="BC54" i="96"/>
  <c r="BC56" i="96"/>
  <c r="BC52" i="96"/>
  <c r="BC47" i="96"/>
  <c r="BC49" i="96"/>
  <c r="BC53" i="96"/>
  <c r="BC40" i="96"/>
  <c r="I10" i="98"/>
  <c r="AR24" i="96"/>
  <c r="AC58" i="89"/>
  <c r="AR30" i="96"/>
  <c r="AQ24" i="99" s="1"/>
  <c r="C6" i="98"/>
  <c r="BC51" i="96"/>
  <c r="AR16" i="96"/>
  <c r="AQ10" i="99" s="1"/>
  <c r="AR20" i="96"/>
  <c r="AQ14" i="99" s="1"/>
  <c r="I6" i="98"/>
  <c r="AQ12" i="99"/>
  <c r="C3" i="103"/>
  <c r="BD33" i="96"/>
  <c r="BC26" i="96" s="1"/>
  <c r="AQ33" i="99"/>
  <c r="E3" i="103"/>
  <c r="S26" i="100"/>
  <c r="X17" i="89"/>
  <c r="R10" i="100" s="1"/>
  <c r="X33" i="89"/>
  <c r="R26" i="100" s="1"/>
  <c r="X31" i="89"/>
  <c r="R24" i="100" s="1"/>
  <c r="X32" i="89"/>
  <c r="R25" i="100" s="1"/>
  <c r="X30" i="89"/>
  <c r="R23" i="100" s="1"/>
  <c r="X16" i="89"/>
  <c r="R9" i="100" s="1"/>
  <c r="X15" i="89"/>
  <c r="R8" i="100" s="1"/>
  <c r="X21" i="89"/>
  <c r="X28" i="89"/>
  <c r="X22" i="89"/>
  <c r="P15" i="98"/>
  <c r="B64" i="98"/>
  <c r="X20" i="89"/>
  <c r="P45" i="98"/>
  <c r="D4" i="103"/>
  <c r="R34" i="100"/>
  <c r="X23" i="89"/>
  <c r="N24" i="101"/>
  <c r="D47" i="98"/>
  <c r="Z30" i="88"/>
  <c r="X24" i="101" s="1"/>
  <c r="C8" i="98"/>
  <c r="C18" i="98"/>
  <c r="E5" i="103"/>
  <c r="AQ35" i="99"/>
  <c r="P17" i="98"/>
  <c r="X29" i="89"/>
  <c r="C10" i="98"/>
  <c r="N40" i="98"/>
  <c r="P14" i="98"/>
  <c r="P11" i="98"/>
  <c r="I13" i="98"/>
  <c r="E10" i="103"/>
  <c r="AQ40" i="99"/>
  <c r="BC55" i="96"/>
  <c r="N35" i="98"/>
  <c r="B11" i="103"/>
  <c r="R20" i="100"/>
  <c r="P16" i="98"/>
  <c r="D67" i="98" s="1"/>
  <c r="D64" i="98"/>
  <c r="B74" i="98"/>
  <c r="P12" i="98"/>
  <c r="D63" i="98" s="1"/>
  <c r="N43" i="98"/>
  <c r="C9" i="103"/>
  <c r="AR26" i="99"/>
  <c r="AR32" i="96"/>
  <c r="AR14" i="96"/>
  <c r="AR31" i="96"/>
  <c r="AQ25" i="99" s="1"/>
  <c r="AR15" i="96"/>
  <c r="AQ9" i="99" s="1"/>
  <c r="AR29" i="96"/>
  <c r="AQ23" i="99" s="1"/>
  <c r="AR21" i="96"/>
  <c r="P8" i="98"/>
  <c r="D59" i="98" s="1"/>
  <c r="D24" i="98"/>
  <c r="E9" i="98" s="1"/>
  <c r="D3" i="103"/>
  <c r="R33" i="100"/>
  <c r="N24" i="98"/>
  <c r="O19" i="98" s="1"/>
  <c r="D72" i="102" s="1"/>
  <c r="N36" i="98"/>
  <c r="AR23" i="96"/>
  <c r="C20" i="98"/>
  <c r="X19" i="89"/>
  <c r="P9" i="98"/>
  <c r="BC48" i="96"/>
  <c r="AQ38" i="99"/>
  <c r="E8" i="103"/>
  <c r="AR25" i="96"/>
  <c r="X24" i="89"/>
  <c r="C15" i="98"/>
  <c r="P19" i="98"/>
  <c r="D70" i="98" s="1"/>
  <c r="N17" i="101"/>
  <c r="D40" i="98"/>
  <c r="Z23" i="88"/>
  <c r="X17" i="101" s="1"/>
  <c r="P20" i="98"/>
  <c r="C11" i="98"/>
  <c r="BC41" i="96"/>
  <c r="N16" i="101"/>
  <c r="Z22" i="88"/>
  <c r="X16" i="101" s="1"/>
  <c r="D39" i="98"/>
  <c r="N11" i="101"/>
  <c r="D34" i="98"/>
  <c r="E13" i="103"/>
  <c r="AQ43" i="99"/>
  <c r="I17" i="98"/>
  <c r="D8" i="103"/>
  <c r="R38" i="100"/>
  <c r="I11" i="98"/>
  <c r="AQ32" i="99"/>
  <c r="E2" i="103"/>
  <c r="N20" i="101"/>
  <c r="Z26" i="88"/>
  <c r="X20" i="101" s="1"/>
  <c r="D43" i="98"/>
  <c r="D6" i="103"/>
  <c r="R36" i="100"/>
  <c r="E12" i="103"/>
  <c r="AQ42" i="99"/>
  <c r="E7" i="103"/>
  <c r="AQ37" i="99"/>
  <c r="AR59" i="96"/>
  <c r="AQ47" i="99" s="1"/>
  <c r="AQ29" i="99"/>
  <c r="I50" i="98"/>
  <c r="E11" i="103"/>
  <c r="AQ41" i="99"/>
  <c r="N49" i="98"/>
  <c r="X32" i="101"/>
  <c r="Z59" i="88"/>
  <c r="X51" i="101" s="1"/>
  <c r="D72" i="98"/>
  <c r="X18" i="89"/>
  <c r="E9" i="103"/>
  <c r="AQ39" i="99"/>
  <c r="AQ34" i="99"/>
  <c r="E4" i="103"/>
  <c r="AR17" i="96"/>
  <c r="C7" i="98"/>
  <c r="D11" i="103"/>
  <c r="R41" i="100"/>
  <c r="N47" i="98"/>
  <c r="D5" i="103"/>
  <c r="R35" i="100"/>
  <c r="P18" i="98"/>
  <c r="AR27" i="96"/>
  <c r="B70" i="98"/>
  <c r="P10" i="98"/>
  <c r="N39" i="98"/>
  <c r="N34" i="98"/>
  <c r="D12" i="103"/>
  <c r="R42" i="100"/>
  <c r="B63" i="98"/>
  <c r="X25" i="89"/>
  <c r="AR22" i="96"/>
  <c r="AR19" i="96"/>
  <c r="BC57" i="96"/>
  <c r="I18" i="98"/>
  <c r="B67" i="98"/>
  <c r="N12" i="101"/>
  <c r="Z18" i="88"/>
  <c r="X12" i="101" s="1"/>
  <c r="D35" i="98"/>
  <c r="P22" i="98"/>
  <c r="D10" i="103"/>
  <c r="R40" i="100"/>
  <c r="C17" i="98"/>
  <c r="C9" i="98"/>
  <c r="N13" i="101"/>
  <c r="D36" i="98"/>
  <c r="Z19" i="88"/>
  <c r="X13" i="101" s="1"/>
  <c r="N32" i="98"/>
  <c r="B50" i="98"/>
  <c r="C35" i="98" s="1"/>
  <c r="C13" i="98"/>
  <c r="BC46" i="96"/>
  <c r="BC50" i="96"/>
  <c r="AR26" i="96"/>
  <c r="C16" i="98"/>
  <c r="AR28" i="96"/>
  <c r="X26" i="89"/>
  <c r="E6" i="103"/>
  <c r="AQ36" i="99"/>
  <c r="C19" i="98"/>
  <c r="C14" i="98"/>
  <c r="K24" i="98"/>
  <c r="K31" i="98"/>
  <c r="K48" i="98"/>
  <c r="K49" i="98"/>
  <c r="K45" i="98"/>
  <c r="K32" i="98"/>
  <c r="K39" i="98"/>
  <c r="AS19" i="96" l="1"/>
  <c r="AS17" i="96"/>
  <c r="AS21" i="96"/>
  <c r="AS18" i="96"/>
  <c r="AS25" i="96"/>
  <c r="AS22" i="96"/>
  <c r="AQ18" i="99"/>
  <c r="AS24" i="96"/>
  <c r="AS23" i="96"/>
  <c r="C5" i="103"/>
  <c r="AS20" i="96"/>
  <c r="BC25" i="96"/>
  <c r="BC30" i="96"/>
  <c r="O7" i="98"/>
  <c r="D60" i="102" s="1"/>
  <c r="O12" i="98"/>
  <c r="D65" i="102" s="1"/>
  <c r="C39" i="98"/>
  <c r="BC22" i="96"/>
  <c r="BC23" i="96"/>
  <c r="BC24" i="96"/>
  <c r="BC17" i="96"/>
  <c r="BC19" i="96"/>
  <c r="BC27" i="96"/>
  <c r="BC28" i="96"/>
  <c r="BC18" i="96"/>
  <c r="O15" i="98"/>
  <c r="D68" i="102" s="1"/>
  <c r="O10" i="98"/>
  <c r="D63" i="102" s="1"/>
  <c r="E22" i="98"/>
  <c r="O11" i="98"/>
  <c r="D64" i="102" s="1"/>
  <c r="C24" i="98"/>
  <c r="O18" i="98"/>
  <c r="D71" i="102" s="1"/>
  <c r="O21" i="98"/>
  <c r="D74" i="102" s="1"/>
  <c r="E18" i="98"/>
  <c r="E20" i="98"/>
  <c r="O8" i="98"/>
  <c r="D61" i="102" s="1"/>
  <c r="BC59" i="96"/>
  <c r="I24" i="98"/>
  <c r="E10" i="98"/>
  <c r="O20" i="98"/>
  <c r="D73" i="102" s="1"/>
  <c r="E19" i="98"/>
  <c r="B58" i="98"/>
  <c r="N50" i="98"/>
  <c r="O36" i="98" s="1"/>
  <c r="D102" i="102" s="1"/>
  <c r="C7" i="103"/>
  <c r="AQ16" i="99"/>
  <c r="B73" i="98"/>
  <c r="P39" i="98"/>
  <c r="B8" i="103"/>
  <c r="R17" i="100"/>
  <c r="C36" i="98"/>
  <c r="E23" i="98"/>
  <c r="E6" i="98"/>
  <c r="E7" i="98"/>
  <c r="E21" i="98"/>
  <c r="E13" i="98"/>
  <c r="C43" i="98"/>
  <c r="E14" i="98"/>
  <c r="E15" i="98"/>
  <c r="B5" i="103"/>
  <c r="R14" i="100"/>
  <c r="BC32" i="96"/>
  <c r="BC14" i="96"/>
  <c r="BC31" i="96"/>
  <c r="BC15" i="96"/>
  <c r="BC21" i="96"/>
  <c r="BC29" i="96"/>
  <c r="B9" i="103"/>
  <c r="R18" i="100"/>
  <c r="B65" i="98"/>
  <c r="C12" i="103"/>
  <c r="AQ21" i="99"/>
  <c r="B2" i="103"/>
  <c r="R11" i="100"/>
  <c r="X11" i="101"/>
  <c r="Z33" i="88"/>
  <c r="X28" i="101" s="1"/>
  <c r="P40" i="98"/>
  <c r="AQ19" i="99"/>
  <c r="C10" i="103"/>
  <c r="B3" i="103"/>
  <c r="R12" i="100"/>
  <c r="B62" i="98"/>
  <c r="P24" i="98"/>
  <c r="Q17" i="98" s="1"/>
  <c r="D13" i="102" s="1"/>
  <c r="B69" i="98"/>
  <c r="O22" i="98"/>
  <c r="D75" i="102" s="1"/>
  <c r="E11" i="98"/>
  <c r="O16" i="98"/>
  <c r="D69" i="102" s="1"/>
  <c r="E17" i="98"/>
  <c r="P47" i="98"/>
  <c r="B4" i="103"/>
  <c r="R13" i="100"/>
  <c r="O13" i="98"/>
  <c r="D66" i="102" s="1"/>
  <c r="BC16" i="96"/>
  <c r="K50" i="98"/>
  <c r="B10" i="103"/>
  <c r="R19" i="100"/>
  <c r="AQ20" i="99"/>
  <c r="C11" i="103"/>
  <c r="C44" i="98"/>
  <c r="C48" i="98"/>
  <c r="C33" i="98"/>
  <c r="C46" i="98"/>
  <c r="C42" i="98"/>
  <c r="C31" i="98"/>
  <c r="C45" i="98"/>
  <c r="C38" i="98"/>
  <c r="C41" i="98"/>
  <c r="C37" i="98"/>
  <c r="P36" i="98"/>
  <c r="C4" i="103"/>
  <c r="AQ13" i="99"/>
  <c r="C34" i="98"/>
  <c r="C49" i="98"/>
  <c r="D50" i="98"/>
  <c r="E39" i="98" s="1"/>
  <c r="P34" i="98"/>
  <c r="O6" i="98"/>
  <c r="E8" i="98"/>
  <c r="O23" i="98"/>
  <c r="D76" i="102" s="1"/>
  <c r="E16" i="98"/>
  <c r="B61" i="98"/>
  <c r="C40" i="98"/>
  <c r="D68" i="98"/>
  <c r="D71" i="98"/>
  <c r="B6" i="103"/>
  <c r="R15" i="100"/>
  <c r="BC20" i="96"/>
  <c r="P35" i="98"/>
  <c r="C13" i="103"/>
  <c r="AQ22" i="99"/>
  <c r="C32" i="98"/>
  <c r="B60" i="98"/>
  <c r="C47" i="98"/>
  <c r="AQ11" i="99"/>
  <c r="C2" i="103"/>
  <c r="P43" i="98"/>
  <c r="C8" i="103"/>
  <c r="AQ17" i="99"/>
  <c r="O17" i="98"/>
  <c r="D70" i="102" s="1"/>
  <c r="O9" i="98"/>
  <c r="D62" i="102" s="1"/>
  <c r="AQ15" i="99"/>
  <c r="C6" i="103"/>
  <c r="AQ8" i="99"/>
  <c r="AR33" i="96"/>
  <c r="AQ26" i="99" s="1"/>
  <c r="E12" i="98"/>
  <c r="O14" i="98"/>
  <c r="D67" i="102" s="1"/>
  <c r="B66" i="98"/>
  <c r="B13" i="103"/>
  <c r="R22" i="100"/>
  <c r="R16" i="100"/>
  <c r="B7" i="103"/>
  <c r="B12" i="103"/>
  <c r="R21" i="100"/>
  <c r="AS33" i="96" l="1"/>
  <c r="O39" i="98"/>
  <c r="D105" i="102" s="1"/>
  <c r="O47" i="98"/>
  <c r="D113" i="102" s="1"/>
  <c r="O40" i="98"/>
  <c r="D106" i="102" s="1"/>
  <c r="E43" i="98"/>
  <c r="Q9" i="98"/>
  <c r="D5" i="102" s="1"/>
  <c r="O43" i="98"/>
  <c r="D109" i="102" s="1"/>
  <c r="O49" i="98"/>
  <c r="D115" i="102" s="1"/>
  <c r="O34" i="98"/>
  <c r="D100" i="102" s="1"/>
  <c r="O35" i="98"/>
  <c r="D101" i="102" s="1"/>
  <c r="Q20" i="98"/>
  <c r="D16" i="102" s="1"/>
  <c r="Q10" i="98"/>
  <c r="D6" i="102" s="1"/>
  <c r="Q19" i="98"/>
  <c r="D15" i="102" s="1"/>
  <c r="Q15" i="98"/>
  <c r="D11" i="102" s="1"/>
  <c r="Q22" i="98"/>
  <c r="D18" i="102" s="1"/>
  <c r="Q16" i="98"/>
  <c r="D12" i="102" s="1"/>
  <c r="Q14" i="98"/>
  <c r="D10" i="102" s="1"/>
  <c r="E35" i="98"/>
  <c r="Q12" i="98"/>
  <c r="D8" i="102" s="1"/>
  <c r="Q18" i="98"/>
  <c r="D14" i="102" s="1"/>
  <c r="D60" i="98"/>
  <c r="P50" i="98"/>
  <c r="Q34" i="98" s="1"/>
  <c r="D43" i="102" s="1"/>
  <c r="Q8" i="98"/>
  <c r="D4" i="102" s="1"/>
  <c r="E40" i="98"/>
  <c r="BC33" i="96"/>
  <c r="O45" i="98"/>
  <c r="D111" i="102" s="1"/>
  <c r="O38" i="98"/>
  <c r="D104" i="102" s="1"/>
  <c r="O33" i="98"/>
  <c r="D99" i="102" s="1"/>
  <c r="O31" i="98"/>
  <c r="O42" i="98"/>
  <c r="D108" i="102" s="1"/>
  <c r="O44" i="98"/>
  <c r="D110" i="102" s="1"/>
  <c r="O46" i="98"/>
  <c r="D112" i="102" s="1"/>
  <c r="O48" i="98"/>
  <c r="D114" i="102" s="1"/>
  <c r="O37" i="98"/>
  <c r="D103" i="102" s="1"/>
  <c r="O41" i="98"/>
  <c r="D107" i="102" s="1"/>
  <c r="E32" i="98"/>
  <c r="E49" i="98"/>
  <c r="E48" i="98"/>
  <c r="E31" i="98"/>
  <c r="E44" i="98"/>
  <c r="E33" i="98"/>
  <c r="E42" i="98"/>
  <c r="E46" i="98"/>
  <c r="E45" i="98"/>
  <c r="E37" i="98"/>
  <c r="E38" i="98"/>
  <c r="E41" i="98"/>
  <c r="D62" i="98"/>
  <c r="E24" i="98"/>
  <c r="O32" i="98"/>
  <c r="D98" i="102" s="1"/>
  <c r="D61" i="98"/>
  <c r="D59" i="102"/>
  <c r="O24" i="98"/>
  <c r="E34" i="98"/>
  <c r="E36" i="98"/>
  <c r="D73" i="98"/>
  <c r="B75" i="98"/>
  <c r="C65" i="98" s="1"/>
  <c r="D86" i="102" s="1"/>
  <c r="D69" i="98"/>
  <c r="C50" i="98"/>
  <c r="E47" i="98"/>
  <c r="Q6" i="98"/>
  <c r="Q23" i="98"/>
  <c r="D19" i="102" s="1"/>
  <c r="Q7" i="98"/>
  <c r="D3" i="102" s="1"/>
  <c r="Q13" i="98"/>
  <c r="D9" i="102" s="1"/>
  <c r="Q21" i="98"/>
  <c r="D17" i="102" s="1"/>
  <c r="D66" i="98"/>
  <c r="Q11" i="98"/>
  <c r="D7" i="102" s="1"/>
  <c r="D65" i="98"/>
  <c r="Q47" i="98" l="1"/>
  <c r="D56" i="102" s="1"/>
  <c r="Q40" i="98"/>
  <c r="D49" i="102" s="1"/>
  <c r="Q39" i="98"/>
  <c r="D48" i="102" s="1"/>
  <c r="Q43" i="98"/>
  <c r="D52" i="102" s="1"/>
  <c r="Q35" i="98"/>
  <c r="D44" i="102" s="1"/>
  <c r="Q36" i="98"/>
  <c r="D45" i="102" s="1"/>
  <c r="D2" i="102"/>
  <c r="Q24" i="98"/>
  <c r="C69" i="98"/>
  <c r="D90" i="102" s="1"/>
  <c r="C71" i="98"/>
  <c r="D92" i="102" s="1"/>
  <c r="C57" i="98"/>
  <c r="C72" i="98"/>
  <c r="D93" i="102" s="1"/>
  <c r="C59" i="98"/>
  <c r="D80" i="102" s="1"/>
  <c r="C68" i="98"/>
  <c r="D89" i="102" s="1"/>
  <c r="C64" i="98"/>
  <c r="D85" i="102" s="1"/>
  <c r="C70" i="98"/>
  <c r="D91" i="102" s="1"/>
  <c r="C63" i="98"/>
  <c r="D84" i="102" s="1"/>
  <c r="C74" i="98"/>
  <c r="D95" i="102" s="1"/>
  <c r="C67" i="98"/>
  <c r="D88" i="102" s="1"/>
  <c r="C58" i="98"/>
  <c r="D79" i="102" s="1"/>
  <c r="O50" i="98"/>
  <c r="D97" i="102"/>
  <c r="C73" i="98"/>
  <c r="D94" i="102" s="1"/>
  <c r="Q32" i="98"/>
  <c r="D41" i="102" s="1"/>
  <c r="Q48" i="98"/>
  <c r="D57" i="102" s="1"/>
  <c r="Q49" i="98"/>
  <c r="D58" i="102" s="1"/>
  <c r="Q31" i="98"/>
  <c r="Q33" i="98"/>
  <c r="D42" i="102" s="1"/>
  <c r="Q46" i="98"/>
  <c r="D55" i="102" s="1"/>
  <c r="Q44" i="98"/>
  <c r="D53" i="102" s="1"/>
  <c r="Q42" i="98"/>
  <c r="D51" i="102" s="1"/>
  <c r="Q37" i="98"/>
  <c r="D46" i="102" s="1"/>
  <c r="Q38" i="98"/>
  <c r="D47" i="102" s="1"/>
  <c r="Q41" i="98"/>
  <c r="D50" i="102" s="1"/>
  <c r="Q45" i="98"/>
  <c r="D54" i="102" s="1"/>
  <c r="C60" i="98"/>
  <c r="D81" i="102" s="1"/>
  <c r="C62" i="98"/>
  <c r="D83" i="102" s="1"/>
  <c r="E50" i="98"/>
  <c r="C61" i="98"/>
  <c r="D82" i="102" s="1"/>
  <c r="D75" i="98"/>
  <c r="E62" i="98" s="1"/>
  <c r="D26" i="102" s="1"/>
  <c r="C66" i="98"/>
  <c r="D87" i="102" s="1"/>
  <c r="E60" i="98" l="1"/>
  <c r="D24" i="102" s="1"/>
  <c r="E69" i="98"/>
  <c r="D33" i="102" s="1"/>
  <c r="E74" i="98"/>
  <c r="D38" i="102" s="1"/>
  <c r="E58" i="98"/>
  <c r="D22" i="102" s="1"/>
  <c r="E57" i="98"/>
  <c r="E70" i="98"/>
  <c r="D34" i="102" s="1"/>
  <c r="E63" i="98"/>
  <c r="D27" i="102" s="1"/>
  <c r="E64" i="98"/>
  <c r="D28" i="102" s="1"/>
  <c r="E59" i="98"/>
  <c r="D23" i="102" s="1"/>
  <c r="E72" i="98"/>
  <c r="D36" i="102" s="1"/>
  <c r="E67" i="98"/>
  <c r="D31" i="102" s="1"/>
  <c r="E68" i="98"/>
  <c r="D32" i="102" s="1"/>
  <c r="E71" i="98"/>
  <c r="D35" i="102" s="1"/>
  <c r="E66" i="98"/>
  <c r="D30" i="102" s="1"/>
  <c r="E61" i="98"/>
  <c r="D25" i="102" s="1"/>
  <c r="E73" i="98"/>
  <c r="D37" i="102" s="1"/>
  <c r="C75" i="98"/>
  <c r="D78" i="102"/>
  <c r="Q50" i="98"/>
  <c r="D40" i="102"/>
  <c r="E65" i="98"/>
  <c r="D29" i="102" s="1"/>
  <c r="E75" i="98" l="1"/>
  <c r="D21" i="102"/>
</calcChain>
</file>

<file path=xl/comments1.xml><?xml version="1.0" encoding="utf-8"?>
<comments xmlns="http://schemas.openxmlformats.org/spreadsheetml/2006/main">
  <authors>
    <author>Miller, Sara E (DFG)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For the post-survey use PS group 6 age comp for purse seine (data collected on May 2)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For peak survey, use PS groups 1-5 (data through 5/1)</t>
        </r>
      </text>
    </comment>
    <comment ref="Y12" authorId="0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used for mature composition</t>
        </r>
      </text>
    </comment>
  </commentList>
</comments>
</file>

<file path=xl/comments2.xml><?xml version="1.0" encoding="utf-8"?>
<comments xmlns="http://schemas.openxmlformats.org/spreadsheetml/2006/main">
  <authors>
    <author>Miller, Sara E (DFG)</author>
    <author>gbbuck</author>
  </authors>
  <commentList>
    <comment ref="AS13" authorId="0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used for seine composition matrix</t>
        </r>
      </text>
    </comment>
    <comment ref="V65" authorId="0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commercial catch WAG for Purse seine (ages 4-12+)</t>
        </r>
      </text>
    </comment>
    <comment ref="C69" authorId="1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hag
</t>
        </r>
      </text>
    </comment>
    <comment ref="D69" authorId="1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hag
</t>
        </r>
      </text>
    </comment>
    <comment ref="E69" authorId="1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
</t>
        </r>
      </text>
    </comment>
    <comment ref="F69" authorId="1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</t>
        </r>
      </text>
    </comment>
    <comment ref="C96" authorId="1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</t>
        </r>
      </text>
    </comment>
    <comment ref="D96" authorId="1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nunavachak</t>
        </r>
      </text>
    </comment>
    <comment ref="E96" authorId="1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nunavachak
</t>
        </r>
      </text>
    </comment>
    <comment ref="D122" authorId="1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6</t>
        </r>
      </text>
    </comment>
  </commentList>
</comments>
</file>

<file path=xl/sharedStrings.xml><?xml version="1.0" encoding="utf-8"?>
<sst xmlns="http://schemas.openxmlformats.org/spreadsheetml/2006/main" count="1329" uniqueCount="122">
  <si>
    <t>_</t>
  </si>
  <si>
    <t>Biomass</t>
  </si>
  <si>
    <t>Percent</t>
  </si>
  <si>
    <t>Age</t>
  </si>
  <si>
    <t>by Wt</t>
  </si>
  <si>
    <t>by No.</t>
  </si>
  <si>
    <t xml:space="preserve"> </t>
  </si>
  <si>
    <t>Total</t>
  </si>
  <si>
    <t>Index Areas:</t>
  </si>
  <si>
    <t>No.</t>
  </si>
  <si>
    <t>Numbers</t>
  </si>
  <si>
    <t>___by No.</t>
  </si>
  <si>
    <t>TOTAL</t>
  </si>
  <si>
    <t xml:space="preserve">  </t>
  </si>
  <si>
    <t>Total GillNet</t>
  </si>
  <si>
    <t xml:space="preserve">Index Area: </t>
  </si>
  <si>
    <t xml:space="preserve">     Total</t>
  </si>
  <si>
    <t xml:space="preserve">    </t>
  </si>
  <si>
    <t>Aerial Survey Information</t>
  </si>
  <si>
    <t>Section</t>
  </si>
  <si>
    <t>Data Entry</t>
  </si>
  <si>
    <t>Harvest</t>
  </si>
  <si>
    <t>Weight At Age</t>
  </si>
  <si>
    <t>Numbers  At Age</t>
  </si>
  <si>
    <t>Sections:</t>
  </si>
  <si>
    <t>Harvest:</t>
  </si>
  <si>
    <t>Sample Section</t>
  </si>
  <si>
    <t>Year =</t>
  </si>
  <si>
    <t>COMMRCIAL GILL NET HARVEST</t>
  </si>
  <si>
    <t>Date</t>
  </si>
  <si>
    <t>(x1,000)</t>
  </si>
  <si>
    <t>Weight</t>
  </si>
  <si>
    <t>Percent Weighted by</t>
  </si>
  <si>
    <t xml:space="preserve">Survey </t>
  </si>
  <si>
    <t>Biomass Survey</t>
  </si>
  <si>
    <t>Periods</t>
  </si>
  <si>
    <t xml:space="preserve">Periods: </t>
  </si>
  <si>
    <t>Sample Date</t>
  </si>
  <si>
    <t>Total Purse Seine</t>
  </si>
  <si>
    <t>ST</t>
  </si>
  <si>
    <t>%</t>
  </si>
  <si>
    <t>(x1000)</t>
  </si>
  <si>
    <t>Herring</t>
  </si>
  <si>
    <t>Sample Date(s)</t>
  </si>
  <si>
    <t>Section(s):</t>
  </si>
  <si>
    <t>Harvest Biomass:</t>
  </si>
  <si>
    <t>Survey Date</t>
  </si>
  <si>
    <t>Index Section(s):</t>
  </si>
  <si>
    <t>Survey Biomass:</t>
  </si>
  <si>
    <t>Sampling Group:</t>
  </si>
  <si>
    <t xml:space="preserve">Fishing Period(s): </t>
  </si>
  <si>
    <t>Date(s)</t>
  </si>
  <si>
    <t>Togiak Herring Commercial Purse Seine harvest  Biomass &amp; Age Composition</t>
  </si>
  <si>
    <t>Togiak Herring Commercial Gillnet harvest  Biomass &amp; Age Composition</t>
  </si>
  <si>
    <t>Togiak Herring Total Run (Aerial Survey) Biomass Estimate</t>
  </si>
  <si>
    <t>Group:</t>
  </si>
  <si>
    <t>NA</t>
  </si>
  <si>
    <t>Total Aerial Survey</t>
  </si>
  <si>
    <t>Sample Group</t>
  </si>
  <si>
    <t>by Wt.</t>
  </si>
  <si>
    <t>(tons)</t>
  </si>
  <si>
    <t>(total g)</t>
  </si>
  <si>
    <t>Group</t>
  </si>
  <si>
    <t>Table 7.–Herring harvest (biomass) by age and gear type, Togiak District, 2014</t>
  </si>
  <si>
    <t>KUK</t>
  </si>
  <si>
    <t>gnH</t>
  </si>
  <si>
    <t>psH</t>
  </si>
  <si>
    <t>age</t>
  </si>
  <si>
    <t>gnB</t>
  </si>
  <si>
    <t>psB</t>
  </si>
  <si>
    <t>Grp 1</t>
  </si>
  <si>
    <t>Grp 2</t>
  </si>
  <si>
    <t>Pre-Peak Harvest</t>
  </si>
  <si>
    <t>Post Peak Purse Seine</t>
  </si>
  <si>
    <r>
      <t>Purse Seine</t>
    </r>
    <r>
      <rPr>
        <b/>
        <vertAlign val="superscript"/>
        <sz val="9"/>
        <rFont val="Times New Roman"/>
        <family val="1"/>
      </rPr>
      <t>a</t>
    </r>
  </si>
  <si>
    <r>
      <t>Gillnet</t>
    </r>
    <r>
      <rPr>
        <b/>
        <vertAlign val="superscript"/>
        <sz val="9"/>
        <rFont val="Times New Roman"/>
        <family val="1"/>
      </rPr>
      <t>a</t>
    </r>
  </si>
  <si>
    <t>a  harvest post peak survey</t>
  </si>
  <si>
    <t>b includes harvest through peak</t>
  </si>
  <si>
    <t>Total Spawning Biomass</t>
  </si>
  <si>
    <r>
      <t>Escapement</t>
    </r>
    <r>
      <rPr>
        <b/>
        <vertAlign val="superscript"/>
        <sz val="9"/>
        <rFont val="Times New Roman"/>
        <family val="1"/>
      </rPr>
      <t>c</t>
    </r>
  </si>
  <si>
    <t>c Total spawning biomass less harvest post peak survey</t>
  </si>
  <si>
    <t>Post-Season (18 May)</t>
  </si>
  <si>
    <r>
      <t>Peak (4 May)</t>
    </r>
    <r>
      <rPr>
        <b/>
        <vertAlign val="superscript"/>
        <sz val="9"/>
        <rFont val="Times New Roman"/>
        <family val="1"/>
      </rPr>
      <t>b</t>
    </r>
  </si>
  <si>
    <t>KUK,NUN</t>
  </si>
  <si>
    <t>Type</t>
  </si>
  <si>
    <t>Element</t>
  </si>
  <si>
    <t>Escapement</t>
  </si>
  <si>
    <t>Total Spawning</t>
  </si>
  <si>
    <t>Post Peak GillNet</t>
  </si>
  <si>
    <t>All</t>
  </si>
  <si>
    <t>ALL</t>
  </si>
  <si>
    <t>(Total g)</t>
  </si>
  <si>
    <t>By Wt.</t>
  </si>
  <si>
    <t>3 - 4 May</t>
  </si>
  <si>
    <t>29 April - 11 May</t>
  </si>
  <si>
    <t>29 April - 5 May</t>
  </si>
  <si>
    <t>TOTAL HARVEST</t>
  </si>
  <si>
    <t>8 - 14 May</t>
  </si>
  <si>
    <t>PS sample groups 6</t>
  </si>
  <si>
    <t>PS sample groups 1-5</t>
  </si>
  <si>
    <t>Total Harvest</t>
  </si>
  <si>
    <t>4/18-4/25</t>
  </si>
  <si>
    <t>4/27-4/28</t>
  </si>
  <si>
    <t>4/29-4/30</t>
  </si>
  <si>
    <t>Description</t>
  </si>
  <si>
    <t>obs_catch_naa</t>
  </si>
  <si>
    <t xml:space="preserve">Numbers </t>
  </si>
  <si>
    <t>WAG</t>
  </si>
  <si>
    <t>Percent by</t>
  </si>
  <si>
    <t>No. of 4+</t>
  </si>
  <si>
    <t>through 5/1/2018</t>
  </si>
  <si>
    <t>Gillnet</t>
  </si>
  <si>
    <t>Peak Survey</t>
  </si>
  <si>
    <t>Purse seine</t>
  </si>
  <si>
    <t>through 5/1</t>
  </si>
  <si>
    <t>Post Survey</t>
  </si>
  <si>
    <t xml:space="preserve">For  Post Peak Survey </t>
  </si>
  <si>
    <t>Groups 1-5</t>
  </si>
  <si>
    <t>Group 6</t>
  </si>
  <si>
    <t xml:space="preserve">Post Season Survey </t>
  </si>
  <si>
    <t>?</t>
  </si>
  <si>
    <t>Why doesn't Z42=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</si>
</sst>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1" formatCode="_(* #,##0_);_(* \(#,##0\);_(* &quot;-&quot;_);_(@_)"/>
    <numFmt numFmtId="43" formatCode="_(* #,##0.00_);_(* \(#,##0.00\);_(* &quot;-&quot;??_);_(@_)"/>
    <numFmt numFmtId="164" formatCode="0_)"/>
    <numFmt numFmtId="165" formatCode="0.0%"/>
    <numFmt numFmtId="166" formatCode="0.0_)"/>
    <numFmt numFmtId="167" formatCode="0.00_)"/>
    <numFmt numFmtId="168" formatCode="dd\-mmm_)"/>
    <numFmt numFmtId="169" formatCode="hh:mm\ AM/PM_)"/>
    <numFmt numFmtId="170" formatCode="mmm\-d"/>
    <numFmt numFmtId="171" formatCode="#,##0.0"/>
    <numFmt numFmtId="172" formatCode="0.0"/>
    <numFmt numFmtId="173" formatCode="m/d"/>
    <numFmt numFmtId="174" formatCode="0.0000"/>
    <numFmt numFmtId="175" formatCode="m/d;@"/>
    <numFmt numFmtId="176" formatCode="m/d/yy;@"/>
    <numFmt numFmtId="177" formatCode="_(* #,##0_);_(* \(#,##0\);_(* &quot;-&quot;??_);_(@_)"/>
    <numFmt numFmtId="178" formatCode="0.000_)"/>
    <numFmt numFmtId="179" formatCode="0.000%"/>
    <numFmt numFmtId="180" formatCode="#,##0.000"/>
    <numFmt numFmtId="181" formatCode="[$-409]d\-mmm;@"/>
    <numFmt numFmtId="182" formatCode="#,##0.0000_);\(#,##0.0000\)"/>
    <numFmt numFmtId="183" formatCode="0.00000"/>
    <numFmt numFmtId="184" formatCode="0.000000%"/>
    <numFmt numFmtId="185" formatCode="#,##0.0000"/>
    <numFmt numFmtId="186" formatCode="#,##0.000000_);\(#,##0.000000\)"/>
  </numFmts>
  <fonts count="61">
    <font>
      <sz val="12"/>
      <name val="SWIS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8"/>
      <name val="SWISS"/>
    </font>
    <font>
      <b/>
      <sz val="9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4"/>
      <name val="Times New Roman"/>
      <family val="1"/>
    </font>
    <font>
      <b/>
      <sz val="8"/>
      <name val="Times New Roman"/>
      <family val="1"/>
    </font>
    <font>
      <sz val="12"/>
      <name val="SWISS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SWISS"/>
    </font>
    <font>
      <sz val="10"/>
      <name val="Calibri"/>
      <family val="2"/>
    </font>
    <font>
      <b/>
      <i/>
      <u/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b/>
      <vertAlign val="superscript"/>
      <sz val="9"/>
      <name val="Times New Roman"/>
      <family val="1"/>
    </font>
    <font>
      <b/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979991"/>
      </left>
      <right/>
      <top style="thin">
        <color indexed="64"/>
      </top>
      <bottom style="thin">
        <color indexed="64"/>
      </bottom>
      <diagonal/>
    </border>
  </borders>
  <cellStyleXfs count="28017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5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24" applyNumberFormat="0" applyFill="0" applyAlignment="0" applyProtection="0"/>
    <xf numFmtId="0" fontId="30" fillId="0" borderId="25" applyNumberFormat="0" applyFill="0" applyAlignment="0" applyProtection="0"/>
    <xf numFmtId="0" fontId="31" fillId="0" borderId="26" applyNumberFormat="0" applyFill="0" applyAlignment="0" applyProtection="0"/>
    <xf numFmtId="0" fontId="31" fillId="0" borderId="0" applyNumberFormat="0" applyFill="0" applyBorder="0" applyAlignment="0" applyProtection="0"/>
    <xf numFmtId="0" fontId="32" fillId="7" borderId="0" applyNumberFormat="0" applyBorder="0" applyAlignment="0" applyProtection="0"/>
    <xf numFmtId="0" fontId="33" fillId="8" borderId="0" applyNumberFormat="0" applyBorder="0" applyAlignment="0" applyProtection="0"/>
    <xf numFmtId="0" fontId="34" fillId="9" borderId="0" applyNumberFormat="0" applyBorder="0" applyAlignment="0" applyProtection="0"/>
    <xf numFmtId="0" fontId="35" fillId="10" borderId="27" applyNumberFormat="0" applyAlignment="0" applyProtection="0"/>
    <xf numFmtId="0" fontId="36" fillId="11" borderId="28" applyNumberFormat="0" applyAlignment="0" applyProtection="0"/>
    <xf numFmtId="0" fontId="37" fillId="11" borderId="27" applyNumberFormat="0" applyAlignment="0" applyProtection="0"/>
    <xf numFmtId="0" fontId="38" fillId="0" borderId="29" applyNumberFormat="0" applyFill="0" applyAlignment="0" applyProtection="0"/>
    <xf numFmtId="0" fontId="39" fillId="12" borderId="30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32" applyNumberFormat="0" applyFill="0" applyAlignment="0" applyProtection="0"/>
    <xf numFmtId="0" fontId="4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43" fillId="25" borderId="0" applyNumberFormat="0" applyBorder="0" applyAlignment="0" applyProtection="0"/>
    <xf numFmtId="0" fontId="4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43" fillId="29" borderId="0" applyNumberFormat="0" applyBorder="0" applyAlignment="0" applyProtection="0"/>
    <xf numFmtId="0" fontId="4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43" fillId="37" borderId="0" applyNumberFormat="0" applyBorder="0" applyAlignment="0" applyProtection="0"/>
    <xf numFmtId="0" fontId="13" fillId="0" borderId="0"/>
    <xf numFmtId="0" fontId="13" fillId="13" borderId="31" applyNumberFormat="0" applyFont="0" applyAlignment="0" applyProtection="0"/>
    <xf numFmtId="0" fontId="14" fillId="0" borderId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43" fontId="24" fillId="0" borderId="0" applyFont="0" applyFill="0" applyBorder="0" applyAlignment="0" applyProtection="0"/>
    <xf numFmtId="0" fontId="12" fillId="0" borderId="0"/>
    <xf numFmtId="0" fontId="12" fillId="13" borderId="31" applyNumberFormat="0" applyFont="0" applyAlignment="0" applyProtection="0"/>
    <xf numFmtId="0" fontId="44" fillId="0" borderId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5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43" fontId="14" fillId="0" borderId="0" applyFont="0" applyFill="0" applyBorder="0" applyAlignment="0" applyProtection="0"/>
    <xf numFmtId="0" fontId="11" fillId="0" borderId="0"/>
    <xf numFmtId="0" fontId="14" fillId="0" borderId="0"/>
    <xf numFmtId="0" fontId="11" fillId="13" borderId="31" applyNumberFormat="0" applyFont="0" applyAlignment="0" applyProtection="0"/>
    <xf numFmtId="0" fontId="11" fillId="0" borderId="0"/>
    <xf numFmtId="0" fontId="11" fillId="13" borderId="31" applyNumberFormat="0" applyFont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13" borderId="31" applyNumberFormat="0" applyFont="0" applyAlignment="0" applyProtection="0"/>
    <xf numFmtId="0" fontId="10" fillId="0" borderId="0"/>
    <xf numFmtId="0" fontId="10" fillId="13" borderId="31" applyNumberFormat="0" applyFont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27" fillId="0" borderId="0"/>
    <xf numFmtId="9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14" fillId="0" borderId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43" fontId="14" fillId="0" borderId="0" applyFont="0" applyFill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14" fillId="0" borderId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8" fillId="0" borderId="0"/>
    <xf numFmtId="0" fontId="7" fillId="0" borderId="0"/>
    <xf numFmtId="0" fontId="7" fillId="13" borderId="31" applyNumberFormat="0" applyFont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6" fillId="0" borderId="0"/>
    <xf numFmtId="0" fontId="6" fillId="13" borderId="31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5" fillId="0" borderId="0"/>
    <xf numFmtId="0" fontId="5" fillId="13" borderId="31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14" fillId="0" borderId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4" fillId="0" borderId="0"/>
    <xf numFmtId="0" fontId="4" fillId="0" borderId="0"/>
    <xf numFmtId="0" fontId="4" fillId="35" borderId="0" applyNumberFormat="0" applyBorder="0" applyAlignment="0" applyProtection="0"/>
    <xf numFmtId="0" fontId="4" fillId="20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27" borderId="0" applyNumberFormat="0" applyBorder="0" applyAlignment="0" applyProtection="0"/>
    <xf numFmtId="0" fontId="4" fillId="35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16" borderId="0" applyNumberFormat="0" applyBorder="0" applyAlignment="0" applyProtection="0"/>
    <xf numFmtId="0" fontId="4" fillId="24" borderId="0" applyNumberFormat="0" applyBorder="0" applyAlignment="0" applyProtection="0"/>
    <xf numFmtId="0" fontId="4" fillId="35" borderId="0" applyNumberFormat="0" applyBorder="0" applyAlignment="0" applyProtection="0"/>
    <xf numFmtId="0" fontId="4" fillId="27" borderId="0" applyNumberFormat="0" applyBorder="0" applyAlignment="0" applyProtection="0"/>
    <xf numFmtId="0" fontId="4" fillId="20" borderId="0" applyNumberFormat="0" applyBorder="0" applyAlignment="0" applyProtection="0"/>
    <xf numFmtId="0" fontId="4" fillId="19" borderId="0" applyNumberFormat="0" applyBorder="0" applyAlignment="0" applyProtection="0"/>
    <xf numFmtId="0" fontId="4" fillId="28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3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31" applyNumberFormat="0" applyFont="0" applyAlignment="0" applyProtection="0"/>
    <xf numFmtId="0" fontId="4" fillId="23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28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23" borderId="0" applyNumberFormat="0" applyBorder="0" applyAlignment="0" applyProtection="0"/>
    <xf numFmtId="0" fontId="4" fillId="32" borderId="0" applyNumberFormat="0" applyBorder="0" applyAlignment="0" applyProtection="0"/>
    <xf numFmtId="0" fontId="4" fillId="23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13" borderId="31" applyNumberFormat="0" applyFont="0" applyAlignment="0" applyProtection="0"/>
    <xf numFmtId="0" fontId="4" fillId="24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35" borderId="0" applyNumberFormat="0" applyBorder="0" applyAlignment="0" applyProtection="0"/>
    <xf numFmtId="0" fontId="4" fillId="27" borderId="0" applyNumberFormat="0" applyBorder="0" applyAlignment="0" applyProtection="0"/>
    <xf numFmtId="0" fontId="4" fillId="0" borderId="0"/>
    <xf numFmtId="0" fontId="4" fillId="20" borderId="0" applyNumberFormat="0" applyBorder="0" applyAlignment="0" applyProtection="0"/>
    <xf numFmtId="0" fontId="4" fillId="0" borderId="0"/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15" borderId="0" applyNumberFormat="0" applyBorder="0" applyAlignment="0" applyProtection="0"/>
    <xf numFmtId="0" fontId="4" fillId="24" borderId="0" applyNumberFormat="0" applyBorder="0" applyAlignment="0" applyProtection="0"/>
    <xf numFmtId="0" fontId="4" fillId="32" borderId="0" applyNumberFormat="0" applyBorder="0" applyAlignment="0" applyProtection="0"/>
    <xf numFmtId="0" fontId="4" fillId="20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20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24" borderId="0" applyNumberFormat="0" applyBorder="0" applyAlignment="0" applyProtection="0"/>
    <xf numFmtId="0" fontId="4" fillId="13" borderId="31" applyNumberFormat="0" applyFont="0" applyAlignment="0" applyProtection="0"/>
    <xf numFmtId="0" fontId="4" fillId="0" borderId="0"/>
    <xf numFmtId="0" fontId="4" fillId="20" borderId="0" applyNumberFormat="0" applyBorder="0" applyAlignment="0" applyProtection="0"/>
    <xf numFmtId="0" fontId="4" fillId="28" borderId="0" applyNumberFormat="0" applyBorder="0" applyAlignment="0" applyProtection="0"/>
    <xf numFmtId="0" fontId="4" fillId="15" borderId="0" applyNumberFormat="0" applyBorder="0" applyAlignment="0" applyProtection="0"/>
    <xf numFmtId="0" fontId="4" fillId="32" borderId="0" applyNumberFormat="0" applyBorder="0" applyAlignment="0" applyProtection="0"/>
    <xf numFmtId="0" fontId="4" fillId="23" borderId="0" applyNumberFormat="0" applyBorder="0" applyAlignment="0" applyProtection="0"/>
    <xf numFmtId="0" fontId="4" fillId="13" borderId="31" applyNumberFormat="0" applyFont="0" applyAlignment="0" applyProtection="0"/>
    <xf numFmtId="0" fontId="4" fillId="19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6" borderId="0" applyNumberFormat="0" applyBorder="0" applyAlignment="0" applyProtection="0"/>
    <xf numFmtId="0" fontId="4" fillId="16" borderId="0" applyNumberFormat="0" applyBorder="0" applyAlignment="0" applyProtection="0"/>
    <xf numFmtId="0" fontId="4" fillId="24" borderId="0" applyNumberFormat="0" applyBorder="0" applyAlignment="0" applyProtection="0"/>
    <xf numFmtId="0" fontId="4" fillId="13" borderId="31" applyNumberFormat="0" applyFont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16" borderId="0" applyNumberFormat="0" applyBorder="0" applyAlignment="0" applyProtection="0"/>
    <xf numFmtId="0" fontId="4" fillId="0" borderId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0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3" borderId="31" applyNumberFormat="0" applyFont="0" applyAlignment="0" applyProtection="0"/>
    <xf numFmtId="0" fontId="3" fillId="23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23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13" borderId="31" applyNumberFormat="0" applyFont="0" applyAlignment="0" applyProtection="0"/>
    <xf numFmtId="0" fontId="3" fillId="24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32" borderId="0" applyNumberFormat="0" applyBorder="0" applyAlignment="0" applyProtection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3" borderId="31" applyNumberFormat="0" applyFont="0" applyAlignment="0" applyProtection="0"/>
    <xf numFmtId="0" fontId="3" fillId="19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0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3" borderId="31" applyNumberFormat="0" applyFont="0" applyAlignment="0" applyProtection="0"/>
    <xf numFmtId="0" fontId="3" fillId="23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23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13" borderId="31" applyNumberFormat="0" applyFont="0" applyAlignment="0" applyProtection="0"/>
    <xf numFmtId="0" fontId="3" fillId="24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32" borderId="0" applyNumberFormat="0" applyBorder="0" applyAlignment="0" applyProtection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3" borderId="31" applyNumberFormat="0" applyFont="0" applyAlignment="0" applyProtection="0"/>
    <xf numFmtId="0" fontId="3" fillId="19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51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43" fontId="14" fillId="0" borderId="0" applyFont="0" applyFill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41" fontId="14" fillId="0" borderId="0" applyFont="0" applyFill="0" applyBorder="0" applyAlignment="0" applyProtection="0"/>
    <xf numFmtId="0" fontId="52" fillId="0" borderId="0"/>
    <xf numFmtId="0" fontId="5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" fillId="0" borderId="0"/>
    <xf numFmtId="0" fontId="1" fillId="13" borderId="31" applyNumberFormat="0" applyFont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658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19" fillId="0" borderId="1" xfId="0" applyFont="1" applyBorder="1"/>
    <xf numFmtId="0" fontId="19" fillId="0" borderId="0" xfId="0" applyFont="1" applyProtection="1"/>
    <xf numFmtId="165" fontId="19" fillId="0" borderId="0" xfId="0" applyNumberFormat="1" applyFont="1" applyProtection="1"/>
    <xf numFmtId="164" fontId="19" fillId="0" borderId="0" xfId="0" applyNumberFormat="1" applyFont="1" applyProtection="1"/>
    <xf numFmtId="3" fontId="19" fillId="0" borderId="0" xfId="0" applyNumberFormat="1" applyFont="1" applyProtection="1"/>
    <xf numFmtId="0" fontId="19" fillId="0" borderId="0" xfId="0" applyFont="1" applyBorder="1" applyProtection="1"/>
    <xf numFmtId="165" fontId="19" fillId="0" borderId="0" xfId="0" applyNumberFormat="1" applyFont="1" applyBorder="1" applyProtection="1"/>
    <xf numFmtId="0" fontId="19" fillId="0" borderId="0" xfId="0" applyFont="1" applyFill="1" applyBorder="1"/>
    <xf numFmtId="0" fontId="19" fillId="0" borderId="1" xfId="0" applyFont="1" applyBorder="1" applyProtection="1"/>
    <xf numFmtId="0" fontId="19" fillId="0" borderId="0" xfId="0" applyFont="1" applyAlignment="1" applyProtection="1">
      <alignment horizontal="right"/>
    </xf>
    <xf numFmtId="168" fontId="19" fillId="0" borderId="0" xfId="0" applyNumberFormat="1" applyFont="1" applyProtection="1"/>
    <xf numFmtId="169" fontId="19" fillId="0" borderId="0" xfId="0" applyNumberFormat="1" applyFont="1" applyProtection="1"/>
    <xf numFmtId="0" fontId="19" fillId="0" borderId="0" xfId="0" applyFont="1" applyAlignment="1" applyProtection="1">
      <alignment horizontal="left"/>
    </xf>
    <xf numFmtId="37" fontId="19" fillId="0" borderId="0" xfId="0" applyNumberFormat="1" applyFont="1" applyProtection="1"/>
    <xf numFmtId="0" fontId="19" fillId="0" borderId="1" xfId="0" applyFont="1" applyBorder="1" applyAlignment="1">
      <alignment horizontal="fill"/>
    </xf>
    <xf numFmtId="0" fontId="19" fillId="0" borderId="0" xfId="0" applyFont="1" applyBorder="1" applyAlignment="1">
      <alignment horizontal="fill"/>
    </xf>
    <xf numFmtId="0" fontId="19" fillId="0" borderId="0" xfId="0" applyFont="1" applyAlignment="1">
      <alignment horizontal="fill"/>
    </xf>
    <xf numFmtId="0" fontId="19" fillId="0" borderId="0" xfId="0" applyFont="1" applyBorder="1" applyAlignment="1" applyProtection="1">
      <alignment horizontal="right"/>
    </xf>
    <xf numFmtId="0" fontId="19" fillId="0" borderId="1" xfId="0" applyFont="1" applyBorder="1" applyAlignment="1" applyProtection="1">
      <alignment horizontal="right"/>
    </xf>
    <xf numFmtId="0" fontId="19" fillId="0" borderId="1" xfId="0" applyFont="1" applyBorder="1" applyAlignment="1" applyProtection="1">
      <alignment horizontal="fill"/>
    </xf>
    <xf numFmtId="0" fontId="19" fillId="0" borderId="0" xfId="0" applyFont="1" applyBorder="1" applyAlignment="1" applyProtection="1">
      <alignment horizontal="fill"/>
    </xf>
    <xf numFmtId="0" fontId="19" fillId="0" borderId="0" xfId="0" applyFont="1" applyBorder="1" applyAlignment="1" applyProtection="1">
      <alignment horizontal="center"/>
    </xf>
    <xf numFmtId="167" fontId="19" fillId="0" borderId="0" xfId="0" applyNumberFormat="1" applyFont="1" applyProtection="1"/>
    <xf numFmtId="0" fontId="19" fillId="0" borderId="0" xfId="0" applyFont="1" applyAlignment="1" applyProtection="1">
      <alignment horizontal="fill"/>
    </xf>
    <xf numFmtId="0" fontId="18" fillId="0" borderId="0" xfId="0" applyFont="1" applyProtection="1"/>
    <xf numFmtId="0" fontId="18" fillId="0" borderId="0" xfId="0" applyFont="1" applyBorder="1" applyProtection="1"/>
    <xf numFmtId="0" fontId="18" fillId="0" borderId="0" xfId="0" applyFont="1" applyAlignment="1" applyProtection="1">
      <alignment horizontal="right"/>
    </xf>
    <xf numFmtId="168" fontId="18" fillId="0" borderId="0" xfId="0" applyNumberFormat="1" applyFont="1" applyProtection="1"/>
    <xf numFmtId="169" fontId="18" fillId="0" borderId="0" xfId="0" applyNumberFormat="1" applyFont="1" applyProtection="1"/>
    <xf numFmtId="0" fontId="18" fillId="0" borderId="0" xfId="0" applyFont="1" applyBorder="1"/>
    <xf numFmtId="173" fontId="18" fillId="0" borderId="0" xfId="0" applyNumberFormat="1" applyFont="1" applyAlignment="1">
      <alignment horizontal="center"/>
    </xf>
    <xf numFmtId="0" fontId="18" fillId="0" borderId="0" xfId="0" applyFont="1" applyAlignment="1" applyProtection="1">
      <alignment horizontal="left"/>
    </xf>
    <xf numFmtId="0" fontId="18" fillId="0" borderId="0" xfId="0" applyFont="1" applyAlignment="1" applyProtection="1">
      <alignment horizontal="center"/>
    </xf>
    <xf numFmtId="37" fontId="18" fillId="0" borderId="0" xfId="0" applyNumberFormat="1" applyFont="1" applyProtection="1"/>
    <xf numFmtId="0" fontId="18" fillId="0" borderId="0" xfId="0" applyFont="1" applyBorder="1" applyAlignment="1" applyProtection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Border="1" applyAlignment="1">
      <alignment horizontal="left"/>
    </xf>
    <xf numFmtId="3" fontId="18" fillId="0" borderId="0" xfId="0" applyNumberFormat="1" applyFont="1" applyProtection="1"/>
    <xf numFmtId="164" fontId="18" fillId="0" borderId="0" xfId="0" applyNumberFormat="1" applyFont="1" applyProtection="1"/>
    <xf numFmtId="164" fontId="18" fillId="0" borderId="0" xfId="0" applyNumberFormat="1" applyFont="1" applyBorder="1" applyProtection="1"/>
    <xf numFmtId="0" fontId="18" fillId="0" borderId="1" xfId="0" applyFont="1" applyBorder="1" applyAlignment="1">
      <alignment horizontal="fill"/>
    </xf>
    <xf numFmtId="0" fontId="18" fillId="0" borderId="0" xfId="0" applyFont="1" applyBorder="1" applyAlignment="1">
      <alignment horizontal="fill"/>
    </xf>
    <xf numFmtId="0" fontId="18" fillId="0" borderId="0" xfId="0" applyFont="1" applyBorder="1" applyAlignment="1" applyProtection="1">
      <alignment horizontal="right"/>
    </xf>
    <xf numFmtId="0" fontId="18" fillId="0" borderId="1" xfId="0" applyFont="1" applyBorder="1" applyAlignment="1" applyProtection="1">
      <alignment horizontal="right"/>
    </xf>
    <xf numFmtId="0" fontId="18" fillId="0" borderId="1" xfId="0" applyFont="1" applyBorder="1" applyAlignment="1" applyProtection="1">
      <alignment horizontal="fill"/>
    </xf>
    <xf numFmtId="165" fontId="18" fillId="0" borderId="0" xfId="0" applyNumberFormat="1" applyFont="1" applyProtection="1"/>
    <xf numFmtId="0" fontId="18" fillId="0" borderId="2" xfId="0" applyFont="1" applyBorder="1" applyProtection="1"/>
    <xf numFmtId="3" fontId="18" fillId="0" borderId="2" xfId="0" applyNumberFormat="1" applyFont="1" applyBorder="1" applyProtection="1"/>
    <xf numFmtId="165" fontId="18" fillId="0" borderId="2" xfId="0" applyNumberFormat="1" applyFont="1" applyBorder="1" applyProtection="1"/>
    <xf numFmtId="0" fontId="18" fillId="0" borderId="2" xfId="0" applyFont="1" applyBorder="1" applyAlignment="1" applyProtection="1">
      <alignment horizontal="right"/>
    </xf>
    <xf numFmtId="0" fontId="18" fillId="0" borderId="0" xfId="0" applyFont="1" applyBorder="1" applyAlignment="1" applyProtection="1">
      <alignment horizontal="fill"/>
    </xf>
    <xf numFmtId="0" fontId="18" fillId="0" borderId="0" xfId="0" applyFont="1" applyAlignment="1" applyProtection="1">
      <alignment horizontal="fill"/>
    </xf>
    <xf numFmtId="0" fontId="18" fillId="0" borderId="3" xfId="0" applyFont="1" applyBorder="1" applyProtection="1"/>
    <xf numFmtId="0" fontId="18" fillId="0" borderId="3" xfId="0" applyFont="1" applyBorder="1" applyAlignment="1" applyProtection="1">
      <alignment horizontal="right"/>
    </xf>
    <xf numFmtId="0" fontId="18" fillId="0" borderId="1" xfId="0" applyFont="1" applyBorder="1" applyProtection="1"/>
    <xf numFmtId="0" fontId="18" fillId="2" borderId="0" xfId="0" applyFont="1" applyFill="1" applyProtection="1"/>
    <xf numFmtId="167" fontId="18" fillId="0" borderId="0" xfId="0" applyNumberFormat="1" applyFont="1" applyProtection="1"/>
    <xf numFmtId="0" fontId="19" fillId="0" borderId="0" xfId="0" applyFont="1" applyFill="1" applyProtection="1"/>
    <xf numFmtId="0" fontId="19" fillId="0" borderId="0" xfId="0" applyFont="1" applyFill="1"/>
    <xf numFmtId="0" fontId="19" fillId="0" borderId="1" xfId="0" applyFont="1" applyFill="1" applyBorder="1" applyAlignment="1" applyProtection="1">
      <alignment horizontal="right"/>
    </xf>
    <xf numFmtId="0" fontId="19" fillId="0" borderId="1" xfId="0" applyFont="1" applyFill="1" applyBorder="1" applyAlignment="1" applyProtection="1">
      <alignment horizontal="fill"/>
    </xf>
    <xf numFmtId="0" fontId="21" fillId="0" borderId="0" xfId="0" applyFont="1" applyBorder="1"/>
    <xf numFmtId="3" fontId="21" fillId="0" borderId="0" xfId="0" applyNumberFormat="1" applyFont="1" applyBorder="1" applyProtection="1"/>
    <xf numFmtId="0" fontId="17" fillId="3" borderId="4" xfId="0" applyFont="1" applyFill="1" applyBorder="1" applyProtection="1"/>
    <xf numFmtId="0" fontId="17" fillId="3" borderId="0" xfId="0" applyFont="1" applyFill="1" applyBorder="1" applyProtection="1"/>
    <xf numFmtId="0" fontId="17" fillId="3" borderId="4" xfId="0" applyFont="1" applyFill="1" applyBorder="1" applyAlignment="1" applyProtection="1">
      <alignment horizontal="right"/>
    </xf>
    <xf numFmtId="0" fontId="17" fillId="3" borderId="0" xfId="0" applyFont="1" applyFill="1" applyBorder="1" applyAlignment="1" applyProtection="1">
      <alignment horizontal="right"/>
    </xf>
    <xf numFmtId="0" fontId="17" fillId="3" borderId="5" xfId="0" applyFont="1" applyFill="1" applyBorder="1" applyAlignment="1" applyProtection="1">
      <alignment horizontal="right"/>
    </xf>
    <xf numFmtId="0" fontId="17" fillId="3" borderId="6" xfId="0" applyFont="1" applyFill="1" applyBorder="1" applyAlignment="1" applyProtection="1">
      <alignment horizontal="right"/>
    </xf>
    <xf numFmtId="0" fontId="17" fillId="3" borderId="1" xfId="0" applyFont="1" applyFill="1" applyBorder="1" applyAlignment="1" applyProtection="1">
      <alignment horizontal="fill"/>
    </xf>
    <xf numFmtId="0" fontId="17" fillId="3" borderId="1" xfId="0" applyFont="1" applyFill="1" applyBorder="1" applyAlignment="1" applyProtection="1">
      <alignment horizontal="right"/>
    </xf>
    <xf numFmtId="0" fontId="17" fillId="3" borderId="7" xfId="0" applyFont="1" applyFill="1" applyBorder="1" applyAlignment="1" applyProtection="1">
      <alignment horizontal="right"/>
    </xf>
    <xf numFmtId="3" fontId="17" fillId="3" borderId="0" xfId="0" applyNumberFormat="1" applyFont="1" applyFill="1" applyBorder="1" applyProtection="1"/>
    <xf numFmtId="0" fontId="17" fillId="3" borderId="8" xfId="0" applyFont="1" applyFill="1" applyBorder="1" applyProtection="1"/>
    <xf numFmtId="0" fontId="17" fillId="3" borderId="3" xfId="0" applyFont="1" applyFill="1" applyBorder="1" applyProtection="1"/>
    <xf numFmtId="0" fontId="17" fillId="3" borderId="1" xfId="0" applyFont="1" applyFill="1" applyBorder="1" applyProtection="1"/>
    <xf numFmtId="0" fontId="17" fillId="3" borderId="7" xfId="0" applyFont="1" applyFill="1" applyBorder="1" applyProtection="1"/>
    <xf numFmtId="0" fontId="18" fillId="3" borderId="9" xfId="0" applyFont="1" applyFill="1" applyBorder="1"/>
    <xf numFmtId="0" fontId="18" fillId="3" borderId="1" xfId="0" applyFont="1" applyFill="1" applyBorder="1" applyAlignment="1">
      <alignment horizontal="fill"/>
    </xf>
    <xf numFmtId="0" fontId="21" fillId="0" borderId="0" xfId="0" applyFont="1" applyAlignment="1" applyProtection="1">
      <alignment horizontal="left"/>
    </xf>
    <xf numFmtId="0" fontId="21" fillId="0" borderId="0" xfId="0" applyFont="1" applyProtection="1"/>
    <xf numFmtId="0" fontId="21" fillId="0" borderId="0" xfId="0" applyFont="1"/>
    <xf numFmtId="174" fontId="19" fillId="0" borderId="0" xfId="0" applyNumberFormat="1" applyFont="1" applyProtection="1"/>
    <xf numFmtId="0" fontId="21" fillId="0" borderId="2" xfId="0" applyFont="1" applyBorder="1" applyAlignment="1" applyProtection="1">
      <alignment horizontal="right"/>
    </xf>
    <xf numFmtId="3" fontId="21" fillId="0" borderId="2" xfId="0" applyNumberFormat="1" applyFont="1" applyBorder="1" applyProtection="1"/>
    <xf numFmtId="165" fontId="21" fillId="0" borderId="2" xfId="0" applyNumberFormat="1" applyFont="1" applyBorder="1" applyProtection="1"/>
    <xf numFmtId="0" fontId="21" fillId="0" borderId="2" xfId="0" applyFont="1" applyBorder="1" applyProtection="1"/>
    <xf numFmtId="0" fontId="17" fillId="0" borderId="0" xfId="0" applyFont="1" applyProtection="1"/>
    <xf numFmtId="0" fontId="17" fillId="0" borderId="0" xfId="0" applyFont="1"/>
    <xf numFmtId="0" fontId="17" fillId="0" borderId="2" xfId="0" applyFont="1" applyBorder="1" applyAlignment="1" applyProtection="1">
      <alignment horizontal="center"/>
    </xf>
    <xf numFmtId="0" fontId="17" fillId="0" borderId="1" xfId="0" applyFont="1" applyBorder="1" applyAlignment="1" applyProtection="1">
      <alignment horizontal="right"/>
    </xf>
    <xf numFmtId="0" fontId="17" fillId="0" borderId="1" xfId="0" applyFont="1" applyBorder="1" applyAlignment="1" applyProtection="1">
      <alignment horizontal="center"/>
    </xf>
    <xf numFmtId="0" fontId="17" fillId="0" borderId="1" xfId="0" applyFont="1" applyBorder="1"/>
    <xf numFmtId="0" fontId="17" fillId="0" borderId="1" xfId="0" applyFont="1" applyBorder="1" applyAlignment="1" applyProtection="1">
      <alignment horizontal="left"/>
    </xf>
    <xf numFmtId="0" fontId="17" fillId="0" borderId="1" xfId="0" applyFont="1" applyBorder="1" applyProtection="1"/>
    <xf numFmtId="164" fontId="17" fillId="0" borderId="2" xfId="0" applyNumberFormat="1" applyFont="1" applyBorder="1" applyProtection="1"/>
    <xf numFmtId="0" fontId="18" fillId="3" borderId="0" xfId="0" applyFont="1" applyFill="1" applyBorder="1" applyProtection="1"/>
    <xf numFmtId="0" fontId="17" fillId="0" borderId="2" xfId="0" applyFont="1" applyBorder="1" applyAlignment="1" applyProtection="1">
      <alignment horizontal="right"/>
    </xf>
    <xf numFmtId="0" fontId="17" fillId="0" borderId="2" xfId="0" applyFont="1" applyBorder="1" applyProtection="1"/>
    <xf numFmtId="0" fontId="17" fillId="0" borderId="0" xfId="0" applyFont="1" applyAlignment="1" applyProtection="1">
      <alignment horizontal="left"/>
    </xf>
    <xf numFmtId="0" fontId="17" fillId="0" borderId="0" xfId="0" applyFont="1" applyAlignment="1">
      <alignment horizontal="left"/>
    </xf>
    <xf numFmtId="37" fontId="18" fillId="0" borderId="0" xfId="0" applyNumberFormat="1" applyFont="1" applyAlignment="1" applyProtection="1">
      <alignment horizontal="center"/>
    </xf>
    <xf numFmtId="164" fontId="17" fillId="0" borderId="2" xfId="0" applyNumberFormat="1" applyFont="1" applyBorder="1" applyAlignment="1" applyProtection="1">
      <alignment horizontal="center"/>
    </xf>
    <xf numFmtId="3" fontId="17" fillId="3" borderId="2" xfId="0" applyNumberFormat="1" applyFont="1" applyFill="1" applyBorder="1" applyProtection="1"/>
    <xf numFmtId="165" fontId="17" fillId="3" borderId="2" xfId="0" applyNumberFormat="1" applyFont="1" applyFill="1" applyBorder="1" applyProtection="1"/>
    <xf numFmtId="167" fontId="17" fillId="0" borderId="0" xfId="0" applyNumberFormat="1" applyFont="1" applyProtection="1"/>
    <xf numFmtId="0" fontId="17" fillId="0" borderId="0" xfId="0" applyFont="1" applyBorder="1" applyProtection="1"/>
    <xf numFmtId="0" fontId="21" fillId="0" borderId="0" xfId="0" applyFont="1" applyBorder="1" applyProtection="1"/>
    <xf numFmtId="0" fontId="18" fillId="3" borderId="5" xfId="0" applyFont="1" applyFill="1" applyBorder="1" applyProtection="1"/>
    <xf numFmtId="0" fontId="18" fillId="3" borderId="4" xfId="0" applyFont="1" applyFill="1" applyBorder="1" applyProtection="1"/>
    <xf numFmtId="164" fontId="18" fillId="3" borderId="5" xfId="0" applyNumberFormat="1" applyFont="1" applyFill="1" applyBorder="1" applyProtection="1"/>
    <xf numFmtId="0" fontId="18" fillId="3" borderId="6" xfId="0" applyFont="1" applyFill="1" applyBorder="1" applyAlignment="1">
      <alignment horizontal="fill"/>
    </xf>
    <xf numFmtId="0" fontId="18" fillId="3" borderId="7" xfId="0" applyFont="1" applyFill="1" applyBorder="1" applyAlignment="1">
      <alignment horizontal="fill"/>
    </xf>
    <xf numFmtId="3" fontId="18" fillId="3" borderId="0" xfId="0" applyNumberFormat="1" applyFont="1" applyFill="1" applyBorder="1" applyProtection="1"/>
    <xf numFmtId="165" fontId="18" fillId="3" borderId="0" xfId="0" applyNumberFormat="1" applyFont="1" applyFill="1" applyBorder="1" applyProtection="1"/>
    <xf numFmtId="3" fontId="18" fillId="3" borderId="5" xfId="0" applyNumberFormat="1" applyFont="1" applyFill="1" applyBorder="1" applyProtection="1"/>
    <xf numFmtId="0" fontId="17" fillId="3" borderId="3" xfId="0" applyFont="1" applyFill="1" applyBorder="1" applyAlignment="1" applyProtection="1">
      <alignment horizontal="right"/>
    </xf>
    <xf numFmtId="164" fontId="19" fillId="0" borderId="0" xfId="0" applyNumberFormat="1" applyFont="1" applyBorder="1" applyProtection="1"/>
    <xf numFmtId="0" fontId="18" fillId="0" borderId="0" xfId="0" applyFont="1" applyFill="1" applyAlignment="1" applyProtection="1">
      <alignment horizontal="center"/>
    </xf>
    <xf numFmtId="175" fontId="21" fillId="0" borderId="1" xfId="0" applyNumberFormat="1" applyFont="1" applyFill="1" applyBorder="1" applyAlignment="1" applyProtection="1">
      <alignment horizontal="right"/>
    </xf>
    <xf numFmtId="0" fontId="21" fillId="0" borderId="1" xfId="0" applyFont="1" applyFill="1" applyBorder="1" applyAlignment="1" applyProtection="1">
      <alignment horizontal="right"/>
    </xf>
    <xf numFmtId="0" fontId="21" fillId="0" borderId="1" xfId="0" applyFont="1" applyFill="1" applyBorder="1" applyAlignment="1" applyProtection="1">
      <alignment horizontal="fill"/>
    </xf>
    <xf numFmtId="16" fontId="21" fillId="0" borderId="1" xfId="0" applyNumberFormat="1" applyFont="1" applyFill="1" applyBorder="1" applyAlignment="1" applyProtection="1">
      <alignment horizontal="right"/>
    </xf>
    <xf numFmtId="165" fontId="21" fillId="0" borderId="0" xfId="0" applyNumberFormat="1" applyFont="1" applyBorder="1" applyProtection="1"/>
    <xf numFmtId="0" fontId="19" fillId="0" borderId="0" xfId="0" applyFont="1" applyFill="1" applyBorder="1" applyProtection="1"/>
    <xf numFmtId="164" fontId="19" fillId="0" borderId="0" xfId="0" applyNumberFormat="1" applyFont="1" applyFill="1" applyBorder="1" applyProtection="1"/>
    <xf numFmtId="0" fontId="18" fillId="0" borderId="0" xfId="0" applyFont="1" applyFill="1" applyAlignment="1">
      <alignment horizontal="center"/>
    </xf>
    <xf numFmtId="0" fontId="17" fillId="3" borderId="11" xfId="0" applyFont="1" applyFill="1" applyBorder="1"/>
    <xf numFmtId="0" fontId="17" fillId="3" borderId="12" xfId="0" applyFont="1" applyFill="1" applyBorder="1" applyAlignment="1" applyProtection="1">
      <alignment horizontal="right"/>
    </xf>
    <xf numFmtId="3" fontId="17" fillId="3" borderId="13" xfId="0" applyNumberFormat="1" applyFont="1" applyFill="1" applyBorder="1" applyProtection="1"/>
    <xf numFmtId="0" fontId="18" fillId="3" borderId="4" xfId="0" applyFont="1" applyFill="1" applyBorder="1" applyAlignment="1" applyProtection="1">
      <alignment horizontal="fill"/>
    </xf>
    <xf numFmtId="0" fontId="18" fillId="3" borderId="0" xfId="0" applyFont="1" applyFill="1" applyBorder="1" applyAlignment="1" applyProtection="1">
      <alignment horizontal="fill"/>
    </xf>
    <xf numFmtId="0" fontId="18" fillId="3" borderId="5" xfId="0" applyFont="1" applyFill="1" applyBorder="1" applyAlignment="1" applyProtection="1">
      <alignment horizontal="fill"/>
    </xf>
    <xf numFmtId="0" fontId="17" fillId="3" borderId="18" xfId="0" applyFont="1" applyFill="1" applyBorder="1" applyAlignment="1" applyProtection="1">
      <alignment horizontal="right"/>
    </xf>
    <xf numFmtId="0" fontId="17" fillId="3" borderId="19" xfId="0" applyFont="1" applyFill="1" applyBorder="1" applyAlignment="1" applyProtection="1">
      <alignment horizontal="right"/>
    </xf>
    <xf numFmtId="3" fontId="18" fillId="3" borderId="20" xfId="0" applyNumberFormat="1" applyFont="1" applyFill="1" applyBorder="1" applyProtection="1"/>
    <xf numFmtId="165" fontId="17" fillId="3" borderId="20" xfId="0" applyNumberFormat="1" applyFont="1" applyFill="1" applyBorder="1" applyProtection="1"/>
    <xf numFmtId="3" fontId="17" fillId="3" borderId="21" xfId="0" applyNumberFormat="1" applyFont="1" applyFill="1" applyBorder="1" applyProtection="1"/>
    <xf numFmtId="3" fontId="18" fillId="0" borderId="17" xfId="0" applyNumberFormat="1" applyFont="1" applyBorder="1" applyProtection="1"/>
    <xf numFmtId="165" fontId="18" fillId="0" borderId="0" xfId="0" applyNumberFormat="1" applyFont="1" applyFill="1" applyBorder="1" applyProtection="1"/>
    <xf numFmtId="0" fontId="21" fillId="6" borderId="2" xfId="0" applyFont="1" applyFill="1" applyBorder="1" applyProtection="1"/>
    <xf numFmtId="0" fontId="19" fillId="6" borderId="2" xfId="0" applyFont="1" applyFill="1" applyBorder="1" applyProtection="1"/>
    <xf numFmtId="0" fontId="19" fillId="6" borderId="2" xfId="0" applyFont="1" applyFill="1" applyBorder="1"/>
    <xf numFmtId="10" fontId="19" fillId="0" borderId="0" xfId="0" applyNumberFormat="1" applyFont="1" applyFill="1" applyBorder="1" applyProtection="1"/>
    <xf numFmtId="10" fontId="19" fillId="0" borderId="0" xfId="0" applyNumberFormat="1" applyFont="1" applyFill="1" applyProtection="1"/>
    <xf numFmtId="165" fontId="19" fillId="0" borderId="0" xfId="0" applyNumberFormat="1" applyFont="1" applyFill="1" applyBorder="1" applyProtection="1"/>
    <xf numFmtId="164" fontId="19" fillId="0" borderId="0" xfId="0" applyNumberFormat="1" applyFont="1" applyFill="1" applyProtection="1"/>
    <xf numFmtId="165" fontId="19" fillId="0" borderId="0" xfId="0" applyNumberFormat="1" applyFont="1" applyFill="1" applyProtection="1"/>
    <xf numFmtId="0" fontId="17" fillId="6" borderId="2" xfId="0" applyFont="1" applyFill="1" applyBorder="1" applyProtection="1"/>
    <xf numFmtId="0" fontId="18" fillId="6" borderId="2" xfId="0" applyFont="1" applyFill="1" applyBorder="1" applyProtection="1"/>
    <xf numFmtId="0" fontId="18" fillId="6" borderId="2" xfId="0" applyFont="1" applyFill="1" applyBorder="1"/>
    <xf numFmtId="10" fontId="19" fillId="0" borderId="0" xfId="0" applyNumberFormat="1" applyFont="1" applyProtection="1"/>
    <xf numFmtId="10" fontId="19" fillId="0" borderId="0" xfId="0" applyNumberFormat="1" applyFont="1" applyBorder="1" applyProtection="1"/>
    <xf numFmtId="10" fontId="18" fillId="0" borderId="0" xfId="0" applyNumberFormat="1" applyFont="1"/>
    <xf numFmtId="172" fontId="19" fillId="0" borderId="0" xfId="0" applyNumberFormat="1" applyFont="1" applyBorder="1" applyProtection="1"/>
    <xf numFmtId="3" fontId="19" fillId="0" borderId="0" xfId="0" applyNumberFormat="1" applyFont="1"/>
    <xf numFmtId="172" fontId="19" fillId="0" borderId="0" xfId="0" applyNumberFormat="1" applyFont="1"/>
    <xf numFmtId="0" fontId="21" fillId="0" borderId="0" xfId="0" applyFont="1" applyFill="1" applyBorder="1" applyAlignment="1">
      <alignment horizontal="right"/>
    </xf>
    <xf numFmtId="0" fontId="21" fillId="0" borderId="0" xfId="0" applyFont="1" applyFill="1" applyBorder="1" applyProtection="1"/>
    <xf numFmtId="0" fontId="18" fillId="0" borderId="0" xfId="0" applyFont="1" applyFill="1" applyProtection="1"/>
    <xf numFmtId="0" fontId="19" fillId="0" borderId="0" xfId="0" applyFont="1" applyFill="1" applyAlignment="1" applyProtection="1">
      <alignment horizontal="right"/>
    </xf>
    <xf numFmtId="0" fontId="21" fillId="0" borderId="0" xfId="0" applyFont="1" applyFill="1"/>
    <xf numFmtId="173" fontId="21" fillId="0" borderId="0" xfId="0" applyNumberFormat="1" applyFont="1" applyFill="1" applyBorder="1" applyAlignment="1" applyProtection="1">
      <alignment horizontal="left"/>
    </xf>
    <xf numFmtId="0" fontId="21" fillId="0" borderId="0" xfId="0" applyFont="1" applyFill="1" applyBorder="1" applyAlignment="1" applyProtection="1">
      <alignment horizontal="right"/>
    </xf>
    <xf numFmtId="49" fontId="21" fillId="0" borderId="0" xfId="0" applyNumberFormat="1" applyFont="1" applyFill="1" applyBorder="1"/>
    <xf numFmtId="0" fontId="21" fillId="0" borderId="1" xfId="0" applyFont="1" applyFill="1" applyBorder="1"/>
    <xf numFmtId="0" fontId="21" fillId="0" borderId="1" xfId="0" applyFont="1" applyFill="1" applyBorder="1" applyAlignment="1" applyProtection="1">
      <alignment horizontal="left"/>
    </xf>
    <xf numFmtId="0" fontId="21" fillId="0" borderId="1" xfId="0" applyFont="1" applyFill="1" applyBorder="1" applyProtection="1"/>
    <xf numFmtId="0" fontId="19" fillId="0" borderId="1" xfId="0" applyFont="1" applyFill="1" applyBorder="1"/>
    <xf numFmtId="0" fontId="19" fillId="0" borderId="1" xfId="0" applyFont="1" applyFill="1" applyBorder="1" applyAlignment="1" applyProtection="1">
      <alignment horizontal="left"/>
    </xf>
    <xf numFmtId="0" fontId="19" fillId="0" borderId="1" xfId="0" applyFont="1" applyFill="1" applyBorder="1" applyProtection="1"/>
    <xf numFmtId="0" fontId="21" fillId="0" borderId="0" xfId="0" applyFont="1" applyFill="1" applyBorder="1"/>
    <xf numFmtId="9" fontId="19" fillId="0" borderId="0" xfId="0" applyNumberFormat="1" applyFont="1" applyFill="1" applyProtection="1"/>
    <xf numFmtId="1" fontId="19" fillId="0" borderId="0" xfId="0" applyNumberFormat="1" applyFont="1" applyFill="1" applyProtection="1"/>
    <xf numFmtId="9" fontId="19" fillId="0" borderId="0" xfId="0" applyNumberFormat="1" applyFont="1" applyFill="1"/>
    <xf numFmtId="173" fontId="21" fillId="0" borderId="0" xfId="0" applyNumberFormat="1" applyFont="1" applyFill="1" applyAlignment="1" applyProtection="1">
      <alignment horizontal="left"/>
    </xf>
    <xf numFmtId="49" fontId="21" fillId="0" borderId="0" xfId="0" applyNumberFormat="1" applyFont="1" applyFill="1"/>
    <xf numFmtId="9" fontId="19" fillId="0" borderId="0" xfId="0" applyNumberFormat="1" applyFont="1" applyFill="1" applyAlignment="1" applyProtection="1">
      <alignment horizontal="fill"/>
    </xf>
    <xf numFmtId="167" fontId="19" fillId="0" borderId="0" xfId="0" applyNumberFormat="1" applyFont="1" applyFill="1" applyProtection="1"/>
    <xf numFmtId="1" fontId="19" fillId="0" borderId="0" xfId="0" applyNumberFormat="1" applyFont="1" applyFill="1"/>
    <xf numFmtId="167" fontId="19" fillId="0" borderId="1" xfId="0" applyNumberFormat="1" applyFont="1" applyFill="1" applyBorder="1" applyAlignment="1" applyProtection="1">
      <alignment horizontal="fill"/>
    </xf>
    <xf numFmtId="0" fontId="19" fillId="0" borderId="0" xfId="0" applyFont="1" applyFill="1" applyBorder="1" applyAlignment="1" applyProtection="1">
      <alignment horizontal="right"/>
    </xf>
    <xf numFmtId="164" fontId="19" fillId="0" borderId="0" xfId="0" applyNumberFormat="1" applyFont="1" applyFill="1" applyBorder="1" applyAlignment="1" applyProtection="1">
      <alignment horizontal="right"/>
    </xf>
    <xf numFmtId="166" fontId="19" fillId="0" borderId="0" xfId="0" applyNumberFormat="1" applyFont="1" applyFill="1" applyProtection="1"/>
    <xf numFmtId="164" fontId="19" fillId="0" borderId="0" xfId="0" applyNumberFormat="1" applyFont="1" applyFill="1" applyAlignment="1" applyProtection="1">
      <alignment horizontal="right"/>
    </xf>
    <xf numFmtId="165" fontId="19" fillId="0" borderId="0" xfId="0" applyNumberFormat="1" applyFont="1" applyFill="1" applyBorder="1" applyAlignment="1" applyProtection="1">
      <alignment horizontal="right"/>
    </xf>
    <xf numFmtId="0" fontId="19" fillId="0" borderId="0" xfId="0" applyFont="1" applyFill="1" applyAlignment="1">
      <alignment horizontal="fill"/>
    </xf>
    <xf numFmtId="0" fontId="21" fillId="0" borderId="1" xfId="0" applyFont="1" applyFill="1" applyBorder="1" applyAlignment="1">
      <alignment horizontal="left"/>
    </xf>
    <xf numFmtId="0" fontId="21" fillId="0" borderId="0" xfId="0" applyFont="1" applyFill="1" applyAlignment="1">
      <alignment horizontal="right"/>
    </xf>
    <xf numFmtId="0" fontId="21" fillId="0" borderId="0" xfId="0" applyFont="1" applyFill="1" applyProtection="1"/>
    <xf numFmtId="0" fontId="21" fillId="0" borderId="0" xfId="0" applyFont="1" applyFill="1" applyAlignment="1" applyProtection="1">
      <alignment horizontal="right"/>
    </xf>
    <xf numFmtId="1" fontId="17" fillId="0" borderId="0" xfId="4" applyNumberFormat="1" applyFont="1"/>
    <xf numFmtId="0" fontId="25" fillId="0" borderId="0" xfId="0" applyFont="1" applyFill="1"/>
    <xf numFmtId="0" fontId="25" fillId="0" borderId="0" xfId="0" applyFont="1" applyFill="1" applyAlignment="1" applyProtection="1">
      <alignment horizontal="left"/>
    </xf>
    <xf numFmtId="0" fontId="25" fillId="0" borderId="0" xfId="0" applyFont="1" applyFill="1" applyProtection="1"/>
    <xf numFmtId="0" fontId="21" fillId="0" borderId="0" xfId="0" applyFont="1" applyFill="1" applyBorder="1" applyAlignment="1" applyProtection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 applyProtection="1">
      <alignment horizontal="left"/>
    </xf>
    <xf numFmtId="164" fontId="21" fillId="0" borderId="0" xfId="0" applyNumberFormat="1" applyFont="1" applyProtection="1"/>
    <xf numFmtId="0" fontId="19" fillId="6" borderId="0" xfId="0" applyFont="1" applyFill="1" applyBorder="1" applyProtection="1"/>
    <xf numFmtId="3" fontId="14" fillId="0" borderId="0" xfId="5" applyNumberFormat="1"/>
    <xf numFmtId="1" fontId="14" fillId="0" borderId="0" xfId="1" applyNumberFormat="1"/>
    <xf numFmtId="165" fontId="18" fillId="0" borderId="0" xfId="0" applyNumberFormat="1" applyFont="1"/>
    <xf numFmtId="0" fontId="19" fillId="0" borderId="0" xfId="0" applyFont="1" applyBorder="1" applyAlignment="1" applyProtection="1">
      <alignment horizontal="center"/>
    </xf>
    <xf numFmtId="0" fontId="19" fillId="0" borderId="0" xfId="0" applyFont="1" applyFill="1" applyBorder="1" applyAlignment="1" applyProtection="1">
      <alignment horizontal="fill"/>
    </xf>
    <xf numFmtId="0" fontId="19" fillId="0" borderId="2" xfId="0" applyFont="1" applyFill="1" applyBorder="1" applyAlignment="1" applyProtection="1">
      <alignment horizontal="right"/>
    </xf>
    <xf numFmtId="0" fontId="19" fillId="0" borderId="2" xfId="0" applyFont="1" applyFill="1" applyBorder="1" applyProtection="1"/>
    <xf numFmtId="16" fontId="21" fillId="0" borderId="2" xfId="0" applyNumberFormat="1" applyFont="1" applyFill="1" applyBorder="1"/>
    <xf numFmtId="0" fontId="17" fillId="0" borderId="2" xfId="0" applyFont="1" applyBorder="1" applyAlignment="1" applyProtection="1">
      <alignment horizontal="center"/>
    </xf>
    <xf numFmtId="177" fontId="21" fillId="0" borderId="2" xfId="7" applyNumberFormat="1" applyFont="1" applyBorder="1" applyProtection="1"/>
    <xf numFmtId="164" fontId="19" fillId="0" borderId="2" xfId="0" applyNumberFormat="1" applyFont="1" applyFill="1" applyBorder="1" applyProtection="1"/>
    <xf numFmtId="1" fontId="19" fillId="0" borderId="2" xfId="0" applyNumberFormat="1" applyFont="1" applyFill="1" applyBorder="1" applyProtection="1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1" fontId="17" fillId="0" borderId="2" xfId="0" applyNumberFormat="1" applyFont="1" applyBorder="1" applyProtection="1"/>
    <xf numFmtId="0" fontId="17" fillId="0" borderId="2" xfId="0" applyFont="1" applyBorder="1" applyAlignment="1" applyProtection="1">
      <alignment horizontal="center"/>
    </xf>
    <xf numFmtId="0" fontId="21" fillId="0" borderId="1" xfId="0" applyFont="1" applyBorder="1" applyAlignment="1">
      <alignment horizontal="center"/>
    </xf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26" fillId="0" borderId="0" xfId="81" applyFont="1" applyFill="1"/>
    <xf numFmtId="0" fontId="19" fillId="0" borderId="3" xfId="0" applyFont="1" applyBorder="1" applyAlignment="1" applyProtection="1">
      <alignment horizontal="right"/>
    </xf>
    <xf numFmtId="0" fontId="17" fillId="0" borderId="0" xfId="0" applyFont="1" applyFill="1" applyBorder="1"/>
    <xf numFmtId="0" fontId="17" fillId="0" borderId="0" xfId="0" applyFont="1" applyFill="1" applyBorder="1" applyAlignment="1" applyProtection="1">
      <alignment horizontal="right"/>
    </xf>
    <xf numFmtId="170" fontId="17" fillId="0" borderId="0" xfId="0" applyNumberFormat="1" applyFont="1" applyFill="1" applyBorder="1" applyAlignment="1" applyProtection="1">
      <alignment horizontal="left"/>
    </xf>
    <xf numFmtId="0" fontId="17" fillId="0" borderId="1" xfId="0" applyFont="1" applyFill="1" applyBorder="1"/>
    <xf numFmtId="0" fontId="17" fillId="0" borderId="1" xfId="0" applyFont="1" applyFill="1" applyBorder="1" applyAlignment="1" applyProtection="1">
      <alignment horizontal="left"/>
    </xf>
    <xf numFmtId="3" fontId="17" fillId="0" borderId="0" xfId="0" applyNumberFormat="1" applyFont="1" applyFill="1" applyBorder="1"/>
    <xf numFmtId="175" fontId="17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right"/>
    </xf>
    <xf numFmtId="0" fontId="17" fillId="0" borderId="0" xfId="0" applyFont="1" applyFill="1" applyBorder="1" applyAlignment="1">
      <alignment horizontal="right"/>
    </xf>
    <xf numFmtId="0" fontId="17" fillId="0" borderId="1" xfId="0" applyFont="1" applyFill="1" applyBorder="1" applyProtection="1"/>
    <xf numFmtId="0" fontId="17" fillId="0" borderId="0" xfId="0" applyFont="1" applyFill="1" applyBorder="1" applyProtection="1"/>
    <xf numFmtId="0" fontId="17" fillId="0" borderId="0" xfId="0" applyFont="1" applyFill="1"/>
    <xf numFmtId="175" fontId="17" fillId="0" borderId="1" xfId="0" applyNumberFormat="1" applyFont="1" applyFill="1" applyBorder="1" applyAlignment="1" applyProtection="1">
      <alignment horizontal="right"/>
    </xf>
    <xf numFmtId="175" fontId="17" fillId="0" borderId="1" xfId="0" applyNumberFormat="1" applyFont="1" applyBorder="1" applyAlignment="1" applyProtection="1">
      <alignment horizontal="center"/>
    </xf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178" fontId="18" fillId="0" borderId="0" xfId="0" applyNumberFormat="1" applyFont="1" applyProtection="1"/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37" fontId="19" fillId="0" borderId="0" xfId="0" applyNumberFormat="1" applyFont="1" applyAlignment="1">
      <alignment horizontal="right"/>
    </xf>
    <xf numFmtId="172" fontId="19" fillId="0" borderId="0" xfId="0" applyNumberFormat="1" applyFont="1" applyAlignment="1">
      <alignment horizontal="right"/>
    </xf>
    <xf numFmtId="37" fontId="19" fillId="0" borderId="0" xfId="0" applyNumberFormat="1" applyFont="1"/>
    <xf numFmtId="0" fontId="21" fillId="0" borderId="2" xfId="0" applyFont="1" applyBorder="1" applyAlignment="1">
      <alignment horizontal="right"/>
    </xf>
    <xf numFmtId="37" fontId="21" fillId="0" borderId="2" xfId="0" applyNumberFormat="1" applyFont="1" applyBorder="1" applyAlignment="1">
      <alignment horizontal="right"/>
    </xf>
    <xf numFmtId="1" fontId="21" fillId="0" borderId="2" xfId="0" applyNumberFormat="1" applyFont="1" applyBorder="1" applyAlignment="1">
      <alignment horizontal="right"/>
    </xf>
    <xf numFmtId="3" fontId="21" fillId="0" borderId="2" xfId="0" applyNumberFormat="1" applyFont="1" applyBorder="1"/>
    <xf numFmtId="0" fontId="21" fillId="0" borderId="2" xfId="0" applyFont="1" applyBorder="1"/>
    <xf numFmtId="1" fontId="21" fillId="0" borderId="2" xfId="0" applyNumberFormat="1" applyFont="1" applyBorder="1"/>
    <xf numFmtId="0" fontId="17" fillId="0" borderId="0" xfId="0" applyFont="1" applyFill="1" applyAlignment="1" applyProtection="1">
      <alignment horizontal="left"/>
    </xf>
    <xf numFmtId="0" fontId="18" fillId="0" borderId="0" xfId="0" applyFont="1" applyFill="1"/>
    <xf numFmtId="0" fontId="18" fillId="5" borderId="10" xfId="0" applyFont="1" applyFill="1" applyBorder="1" applyProtection="1"/>
    <xf numFmtId="0" fontId="18" fillId="5" borderId="11" xfId="0" applyFont="1" applyFill="1" applyBorder="1" applyProtection="1"/>
    <xf numFmtId="0" fontId="18" fillId="5" borderId="9" xfId="0" applyFont="1" applyFill="1" applyBorder="1" applyProtection="1"/>
    <xf numFmtId="0" fontId="18" fillId="5" borderId="0" xfId="0" applyFont="1" applyFill="1" applyBorder="1"/>
    <xf numFmtId="0" fontId="18" fillId="5" borderId="5" xfId="0" applyFont="1" applyFill="1" applyBorder="1"/>
    <xf numFmtId="0" fontId="17" fillId="5" borderId="4" xfId="0" applyFont="1" applyFill="1" applyBorder="1" applyAlignment="1" applyProtection="1">
      <alignment horizontal="left"/>
    </xf>
    <xf numFmtId="0" fontId="18" fillId="5" borderId="0" xfId="0" applyFont="1" applyFill="1" applyBorder="1" applyProtection="1"/>
    <xf numFmtId="0" fontId="18" fillId="5" borderId="5" xfId="0" applyFont="1" applyFill="1" applyBorder="1" applyProtection="1"/>
    <xf numFmtId="164" fontId="18" fillId="5" borderId="5" xfId="0" applyNumberFormat="1" applyFont="1" applyFill="1" applyBorder="1" applyProtection="1"/>
    <xf numFmtId="0" fontId="18" fillId="0" borderId="0" xfId="0" applyFont="1" applyAlignment="1">
      <alignment horizontal="fill"/>
    </xf>
    <xf numFmtId="0" fontId="18" fillId="5" borderId="6" xfId="0" applyFont="1" applyFill="1" applyBorder="1" applyAlignment="1">
      <alignment horizontal="fill"/>
    </xf>
    <xf numFmtId="0" fontId="18" fillId="5" borderId="1" xfId="0" applyFont="1" applyFill="1" applyBorder="1" applyAlignment="1">
      <alignment horizontal="fill"/>
    </xf>
    <xf numFmtId="0" fontId="18" fillId="5" borderId="7" xfId="0" applyFont="1" applyFill="1" applyBorder="1" applyAlignment="1">
      <alignment horizontal="fill"/>
    </xf>
    <xf numFmtId="0" fontId="18" fillId="5" borderId="4" xfId="0" applyFont="1" applyFill="1" applyBorder="1" applyAlignment="1" applyProtection="1">
      <alignment horizontal="right"/>
    </xf>
    <xf numFmtId="0" fontId="18" fillId="5" borderId="0" xfId="0" applyFont="1" applyFill="1" applyBorder="1" applyAlignment="1" applyProtection="1">
      <alignment horizontal="right"/>
    </xf>
    <xf numFmtId="0" fontId="18" fillId="5" borderId="5" xfId="0" applyFont="1" applyFill="1" applyBorder="1" applyAlignment="1" applyProtection="1">
      <alignment horizontal="right"/>
    </xf>
    <xf numFmtId="0" fontId="18" fillId="5" borderId="6" xfId="0" applyFont="1" applyFill="1" applyBorder="1" applyAlignment="1" applyProtection="1">
      <alignment horizontal="right"/>
    </xf>
    <xf numFmtId="0" fontId="18" fillId="5" borderId="1" xfId="0" applyFont="1" applyFill="1" applyBorder="1" applyAlignment="1" applyProtection="1">
      <alignment horizontal="fill"/>
    </xf>
    <xf numFmtId="0" fontId="18" fillId="5" borderId="1" xfId="0" applyFont="1" applyFill="1" applyBorder="1" applyAlignment="1" applyProtection="1">
      <alignment horizontal="right"/>
    </xf>
    <xf numFmtId="0" fontId="18" fillId="5" borderId="7" xfId="0" applyFont="1" applyFill="1" applyBorder="1" applyAlignment="1" applyProtection="1">
      <alignment horizontal="right"/>
    </xf>
    <xf numFmtId="0" fontId="18" fillId="5" borderId="4" xfId="0" applyFont="1" applyFill="1" applyBorder="1" applyProtection="1"/>
    <xf numFmtId="165" fontId="18" fillId="5" borderId="0" xfId="0" applyNumberFormat="1" applyFont="1" applyFill="1" applyBorder="1" applyProtection="1"/>
    <xf numFmtId="37" fontId="18" fillId="5" borderId="5" xfId="0" applyNumberFormat="1" applyFont="1" applyFill="1" applyBorder="1" applyProtection="1"/>
    <xf numFmtId="165" fontId="18" fillId="0" borderId="1" xfId="0" applyNumberFormat="1" applyFont="1" applyBorder="1" applyProtection="1"/>
    <xf numFmtId="3" fontId="18" fillId="0" borderId="1" xfId="0" applyNumberFormat="1" applyFont="1" applyBorder="1" applyProtection="1"/>
    <xf numFmtId="165" fontId="17" fillId="0" borderId="1" xfId="0" applyNumberFormat="1" applyFont="1" applyBorder="1" applyProtection="1"/>
    <xf numFmtId="3" fontId="17" fillId="0" borderId="1" xfId="0" applyNumberFormat="1" applyFont="1" applyBorder="1" applyProtection="1"/>
    <xf numFmtId="3" fontId="17" fillId="0" borderId="0" xfId="0" applyNumberFormat="1" applyFont="1" applyBorder="1" applyProtection="1"/>
    <xf numFmtId="165" fontId="17" fillId="0" borderId="2" xfId="0" applyNumberFormat="1" applyFont="1" applyBorder="1" applyProtection="1"/>
    <xf numFmtId="3" fontId="17" fillId="0" borderId="2" xfId="0" applyNumberFormat="1" applyFont="1" applyBorder="1" applyProtection="1"/>
    <xf numFmtId="0" fontId="17" fillId="5" borderId="19" xfId="0" applyFont="1" applyFill="1" applyBorder="1" applyAlignment="1" applyProtection="1">
      <alignment horizontal="right"/>
    </xf>
    <xf numFmtId="0" fontId="17" fillId="5" borderId="20" xfId="0" applyFont="1" applyFill="1" applyBorder="1" applyProtection="1"/>
    <xf numFmtId="165" fontId="17" fillId="5" borderId="20" xfId="0" applyNumberFormat="1" applyFont="1" applyFill="1" applyBorder="1" applyProtection="1"/>
    <xf numFmtId="3" fontId="17" fillId="5" borderId="21" xfId="0" applyNumberFormat="1" applyFont="1" applyFill="1" applyBorder="1" applyProtection="1"/>
    <xf numFmtId="0" fontId="18" fillId="0" borderId="0" xfId="0" applyFont="1" applyFill="1" applyBorder="1" applyProtection="1"/>
    <xf numFmtId="0" fontId="18" fillId="5" borderId="10" xfId="0" applyFont="1" applyFill="1" applyBorder="1" applyAlignment="1" applyProtection="1">
      <alignment horizontal="fill"/>
    </xf>
    <xf numFmtId="0" fontId="18" fillId="5" borderId="11" xfId="0" applyFont="1" applyFill="1" applyBorder="1" applyAlignment="1" applyProtection="1">
      <alignment horizontal="fill"/>
    </xf>
    <xf numFmtId="0" fontId="18" fillId="5" borderId="9" xfId="0" applyFont="1" applyFill="1" applyBorder="1" applyAlignment="1" applyProtection="1">
      <alignment horizontal="fill"/>
    </xf>
    <xf numFmtId="0" fontId="18" fillId="0" borderId="0" xfId="0" applyFont="1" applyBorder="1" applyAlignment="1" applyProtection="1">
      <alignment horizontal="center"/>
    </xf>
    <xf numFmtId="3" fontId="18" fillId="5" borderId="0" xfId="0" applyNumberFormat="1" applyFont="1" applyFill="1" applyBorder="1" applyProtection="1"/>
    <xf numFmtId="3" fontId="17" fillId="5" borderId="20" xfId="0" applyNumberFormat="1" applyFont="1" applyFill="1" applyBorder="1" applyProtection="1"/>
    <xf numFmtId="171" fontId="17" fillId="5" borderId="21" xfId="0" applyNumberFormat="1" applyFont="1" applyFill="1" applyBorder="1" applyProtection="1"/>
    <xf numFmtId="0" fontId="17" fillId="4" borderId="0" xfId="0" applyFont="1" applyFill="1" applyProtection="1"/>
    <xf numFmtId="0" fontId="18" fillId="4" borderId="0" xfId="0" applyFont="1" applyFill="1" applyProtection="1"/>
    <xf numFmtId="0" fontId="18" fillId="4" borderId="0" xfId="0" applyFont="1" applyFill="1"/>
    <xf numFmtId="0" fontId="18" fillId="0" borderId="3" xfId="0" applyFont="1" applyBorder="1" applyAlignment="1" applyProtection="1">
      <alignment horizontal="center"/>
    </xf>
    <xf numFmtId="173" fontId="17" fillId="0" borderId="0" xfId="0" applyNumberFormat="1" applyFont="1" applyFill="1" applyBorder="1" applyAlignment="1" applyProtection="1">
      <alignment horizontal="left"/>
    </xf>
    <xf numFmtId="0" fontId="17" fillId="0" borderId="0" xfId="0" applyFont="1" applyFill="1" applyBorder="1" applyAlignment="1" applyProtection="1">
      <alignment horizontal="center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7" fillId="0" borderId="0" xfId="0" applyFont="1" applyBorder="1" applyAlignment="1" applyProtection="1">
      <alignment horizontal="right"/>
    </xf>
    <xf numFmtId="0" fontId="17" fillId="0" borderId="1" xfId="0" applyFont="1" applyBorder="1" applyAlignment="1">
      <alignment horizontal="center"/>
    </xf>
    <xf numFmtId="0" fontId="18" fillId="0" borderId="1" xfId="0" applyFont="1" applyBorder="1"/>
    <xf numFmtId="0" fontId="18" fillId="0" borderId="1" xfId="0" applyFont="1" applyBorder="1" applyAlignment="1" applyProtection="1">
      <alignment horizontal="left"/>
    </xf>
    <xf numFmtId="0" fontId="17" fillId="0" borderId="0" xfId="0" applyFont="1" applyBorder="1"/>
    <xf numFmtId="0" fontId="18" fillId="0" borderId="2" xfId="0" applyFont="1" applyBorder="1" applyAlignment="1" applyProtection="1">
      <alignment horizontal="center"/>
    </xf>
    <xf numFmtId="0" fontId="17" fillId="0" borderId="1" xfId="0" applyFont="1" applyFill="1" applyBorder="1" applyAlignment="1" applyProtection="1">
      <alignment horizontal="right"/>
    </xf>
    <xf numFmtId="0" fontId="17" fillId="0" borderId="1" xfId="0" applyFont="1" applyFill="1" applyBorder="1" applyAlignment="1" applyProtection="1">
      <alignment horizontal="fill"/>
    </xf>
    <xf numFmtId="0" fontId="18" fillId="0" borderId="1" xfId="0" applyFont="1" applyFill="1" applyBorder="1" applyAlignment="1" applyProtection="1">
      <alignment horizontal="fill"/>
    </xf>
    <xf numFmtId="1" fontId="18" fillId="0" borderId="0" xfId="0" applyNumberFormat="1" applyFont="1" applyProtection="1"/>
    <xf numFmtId="0" fontId="45" fillId="0" borderId="0" xfId="109" applyFont="1"/>
    <xf numFmtId="0" fontId="46" fillId="0" borderId="0" xfId="0" applyFont="1"/>
    <xf numFmtId="0" fontId="45" fillId="0" borderId="0" xfId="109" applyFont="1" applyFill="1"/>
    <xf numFmtId="0" fontId="14" fillId="0" borderId="0" xfId="2" applyFont="1"/>
    <xf numFmtId="1" fontId="14" fillId="0" borderId="0" xfId="3" applyNumberFormat="1" applyFont="1"/>
    <xf numFmtId="1" fontId="18" fillId="0" borderId="1" xfId="0" applyNumberFormat="1" applyFont="1" applyBorder="1" applyAlignment="1" applyProtection="1">
      <alignment horizontal="fill"/>
    </xf>
    <xf numFmtId="164" fontId="18" fillId="0" borderId="2" xfId="0" applyNumberFormat="1" applyFont="1" applyBorder="1" applyProtection="1"/>
    <xf numFmtId="1" fontId="18" fillId="0" borderId="2" xfId="0" applyNumberFormat="1" applyFont="1" applyBorder="1" applyProtection="1"/>
    <xf numFmtId="173" fontId="17" fillId="0" borderId="0" xfId="0" applyNumberFormat="1" applyFont="1" applyFill="1" applyAlignment="1" applyProtection="1">
      <alignment horizontal="left"/>
    </xf>
    <xf numFmtId="0" fontId="17" fillId="0" borderId="0" xfId="0" applyFont="1" applyFill="1" applyAlignment="1">
      <alignment horizontal="right"/>
    </xf>
    <xf numFmtId="0" fontId="17" fillId="0" borderId="0" xfId="0" applyFont="1" applyFill="1" applyAlignment="1" applyProtection="1">
      <alignment horizontal="right"/>
    </xf>
    <xf numFmtId="0" fontId="17" fillId="0" borderId="0" xfId="0" applyFont="1" applyFill="1" applyProtection="1"/>
    <xf numFmtId="175" fontId="17" fillId="0" borderId="1" xfId="0" applyNumberFormat="1" applyFont="1" applyBorder="1" applyAlignment="1" applyProtection="1">
      <alignment horizontal="right"/>
    </xf>
    <xf numFmtId="0" fontId="47" fillId="0" borderId="0" xfId="0" applyFont="1"/>
    <xf numFmtId="167" fontId="18" fillId="0" borderId="1" xfId="0" applyNumberFormat="1" applyFont="1" applyBorder="1" applyAlignment="1" applyProtection="1">
      <alignment horizontal="fill"/>
    </xf>
    <xf numFmtId="167" fontId="18" fillId="0" borderId="2" xfId="0" applyNumberFormat="1" applyFont="1" applyBorder="1" applyProtection="1"/>
    <xf numFmtId="0" fontId="17" fillId="0" borderId="0" xfId="0" applyFont="1" applyFill="1" applyBorder="1" applyAlignment="1" applyProtection="1"/>
    <xf numFmtId="0" fontId="17" fillId="0" borderId="1" xfId="0" applyFont="1" applyBorder="1" applyAlignment="1"/>
    <xf numFmtId="16" fontId="18" fillId="0" borderId="1" xfId="0" applyNumberFormat="1" applyFont="1" applyFill="1" applyBorder="1" applyAlignment="1" applyProtection="1">
      <alignment horizontal="right"/>
    </xf>
    <xf numFmtId="172" fontId="17" fillId="0" borderId="0" xfId="6" applyNumberFormat="1" applyFont="1" applyFill="1"/>
    <xf numFmtId="16" fontId="18" fillId="0" borderId="1" xfId="0" applyNumberFormat="1" applyFont="1" applyBorder="1" applyAlignment="1" applyProtection="1">
      <alignment horizontal="right"/>
    </xf>
    <xf numFmtId="9" fontId="18" fillId="0" borderId="0" xfId="0" applyNumberFormat="1" applyFont="1" applyProtection="1"/>
    <xf numFmtId="166" fontId="18" fillId="0" borderId="0" xfId="0" applyNumberFormat="1" applyFont="1" applyProtection="1"/>
    <xf numFmtId="0" fontId="48" fillId="0" borderId="0" xfId="0" applyFont="1"/>
    <xf numFmtId="172" fontId="18" fillId="0" borderId="0" xfId="0" applyNumberFormat="1" applyFont="1"/>
    <xf numFmtId="3" fontId="18" fillId="0" borderId="0" xfId="0" applyNumberFormat="1" applyFont="1"/>
    <xf numFmtId="3" fontId="18" fillId="0" borderId="2" xfId="0" applyNumberFormat="1" applyFont="1" applyBorder="1"/>
    <xf numFmtId="172" fontId="18" fillId="0" borderId="2" xfId="0" applyNumberFormat="1" applyFont="1" applyBorder="1"/>
    <xf numFmtId="0" fontId="18" fillId="0" borderId="1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8" fillId="0" borderId="2" xfId="0" applyFont="1" applyBorder="1" applyAlignment="1" applyProtection="1">
      <alignment horizontal="left"/>
    </xf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16" fontId="18" fillId="0" borderId="0" xfId="0" applyNumberFormat="1" applyFont="1"/>
    <xf numFmtId="0" fontId="6" fillId="0" borderId="0" xfId="470"/>
    <xf numFmtId="0" fontId="6" fillId="0" borderId="0" xfId="470"/>
    <xf numFmtId="0" fontId="6" fillId="0" borderId="0" xfId="470"/>
    <xf numFmtId="10" fontId="19" fillId="0" borderId="0" xfId="0" applyNumberFormat="1" applyFont="1"/>
    <xf numFmtId="0" fontId="19" fillId="0" borderId="0" xfId="0" applyNumberFormat="1" applyFont="1"/>
    <xf numFmtId="10" fontId="19" fillId="0" borderId="0" xfId="6" applyNumberFormat="1" applyFont="1"/>
    <xf numFmtId="2" fontId="19" fillId="0" borderId="0" xfId="0" applyNumberFormat="1" applyFont="1"/>
    <xf numFmtId="0" fontId="19" fillId="0" borderId="0" xfId="6" applyNumberFormat="1" applyFont="1"/>
    <xf numFmtId="179" fontId="19" fillId="0" borderId="0" xfId="6" applyNumberFormat="1" applyFont="1"/>
    <xf numFmtId="0" fontId="18" fillId="0" borderId="0" xfId="0" applyFont="1" applyAlignment="1">
      <alignment horizontal="left"/>
    </xf>
    <xf numFmtId="0" fontId="19" fillId="0" borderId="0" xfId="2090" applyFont="1"/>
    <xf numFmtId="0" fontId="19" fillId="38" borderId="5" xfId="0" applyFont="1" applyFill="1" applyBorder="1" applyAlignment="1" applyProtection="1">
      <alignment horizontal="right"/>
    </xf>
    <xf numFmtId="0" fontId="19" fillId="38" borderId="14" xfId="0" applyFont="1" applyFill="1" applyBorder="1" applyProtection="1"/>
    <xf numFmtId="0" fontId="19" fillId="38" borderId="0" xfId="0" applyFont="1" applyFill="1" applyBorder="1" applyAlignment="1" applyProtection="1">
      <alignment horizontal="right"/>
    </xf>
    <xf numFmtId="171" fontId="21" fillId="38" borderId="2" xfId="0" applyNumberFormat="1" applyFont="1" applyFill="1" applyBorder="1" applyProtection="1"/>
    <xf numFmtId="3" fontId="19" fillId="0" borderId="0" xfId="0" applyNumberFormat="1" applyFont="1" applyFill="1" applyProtection="1"/>
    <xf numFmtId="3" fontId="19" fillId="38" borderId="0" xfId="0" applyNumberFormat="1" applyFont="1" applyFill="1" applyBorder="1" applyProtection="1"/>
    <xf numFmtId="0" fontId="19" fillId="38" borderId="4" xfId="0" applyFont="1" applyFill="1" applyBorder="1" applyProtection="1"/>
    <xf numFmtId="0" fontId="19" fillId="38" borderId="16" xfId="0" applyFont="1" applyFill="1" applyBorder="1" applyProtection="1"/>
    <xf numFmtId="0" fontId="19" fillId="38" borderId="11" xfId="0" applyFont="1" applyFill="1" applyBorder="1"/>
    <xf numFmtId="37" fontId="19" fillId="38" borderId="5" xfId="0" applyNumberFormat="1" applyFont="1" applyFill="1" applyBorder="1" applyProtection="1"/>
    <xf numFmtId="0" fontId="19" fillId="38" borderId="9" xfId="0" applyFont="1" applyFill="1" applyBorder="1"/>
    <xf numFmtId="0" fontId="19" fillId="38" borderId="15" xfId="0" applyFont="1" applyFill="1" applyBorder="1" applyProtection="1"/>
    <xf numFmtId="0" fontId="21" fillId="38" borderId="19" xfId="0" applyFont="1" applyFill="1" applyBorder="1" applyAlignment="1" applyProtection="1">
      <alignment horizontal="right"/>
    </xf>
    <xf numFmtId="0" fontId="19" fillId="38" borderId="1" xfId="0" applyFont="1" applyFill="1" applyBorder="1" applyAlignment="1" applyProtection="1">
      <alignment horizontal="fill"/>
    </xf>
    <xf numFmtId="0" fontId="19" fillId="38" borderId="7" xfId="0" applyFont="1" applyFill="1" applyBorder="1" applyAlignment="1">
      <alignment horizontal="fill"/>
    </xf>
    <xf numFmtId="165" fontId="21" fillId="38" borderId="2" xfId="0" applyNumberFormat="1" applyFont="1" applyFill="1" applyBorder="1" applyProtection="1"/>
    <xf numFmtId="0" fontId="19" fillId="38" borderId="1" xfId="0" applyFont="1" applyFill="1" applyBorder="1" applyAlignment="1">
      <alignment horizontal="fill"/>
    </xf>
    <xf numFmtId="0" fontId="19" fillId="38" borderId="4" xfId="0" applyFont="1" applyFill="1" applyBorder="1" applyAlignment="1" applyProtection="1">
      <alignment horizontal="right"/>
    </xf>
    <xf numFmtId="0" fontId="19" fillId="38" borderId="10" xfId="0" applyFont="1" applyFill="1" applyBorder="1" applyProtection="1"/>
    <xf numFmtId="0" fontId="19" fillId="38" borderId="5" xfId="0" applyFont="1" applyFill="1" applyBorder="1" applyProtection="1"/>
    <xf numFmtId="0" fontId="19" fillId="38" borderId="0" xfId="0" applyFont="1" applyFill="1" applyBorder="1" applyProtection="1"/>
    <xf numFmtId="3" fontId="21" fillId="38" borderId="2" xfId="0" applyNumberFormat="1" applyFont="1" applyFill="1" applyBorder="1" applyProtection="1"/>
    <xf numFmtId="0" fontId="19" fillId="38" borderId="6" xfId="0" applyFont="1" applyFill="1" applyBorder="1" applyAlignment="1" applyProtection="1">
      <alignment horizontal="right"/>
    </xf>
    <xf numFmtId="0" fontId="21" fillId="38" borderId="12" xfId="0" applyFont="1" applyFill="1" applyBorder="1" applyAlignment="1" applyProtection="1">
      <alignment horizontal="right"/>
    </xf>
    <xf numFmtId="0" fontId="21" fillId="38" borderId="4" xfId="0" applyFont="1" applyFill="1" applyBorder="1" applyAlignment="1" applyProtection="1">
      <alignment horizontal="left"/>
    </xf>
    <xf numFmtId="0" fontId="19" fillId="38" borderId="1" xfId="0" applyFont="1" applyFill="1" applyBorder="1" applyAlignment="1" applyProtection="1">
      <alignment horizontal="right"/>
    </xf>
    <xf numFmtId="3" fontId="21" fillId="38" borderId="13" xfId="0" applyNumberFormat="1" applyFont="1" applyFill="1" applyBorder="1" applyProtection="1"/>
    <xf numFmtId="0" fontId="19" fillId="38" borderId="7" xfId="0" applyFont="1" applyFill="1" applyBorder="1" applyAlignment="1" applyProtection="1">
      <alignment horizontal="right"/>
    </xf>
    <xf numFmtId="171" fontId="49" fillId="5" borderId="17" xfId="0" applyNumberFormat="1" applyFont="1" applyFill="1" applyBorder="1" applyProtection="1"/>
    <xf numFmtId="0" fontId="19" fillId="38" borderId="6" xfId="0" applyFont="1" applyFill="1" applyBorder="1" applyAlignment="1">
      <alignment horizontal="fill"/>
    </xf>
    <xf numFmtId="165" fontId="19" fillId="38" borderId="0" xfId="0" applyNumberFormat="1" applyFont="1" applyFill="1" applyBorder="1" applyProtection="1"/>
    <xf numFmtId="0" fontId="19" fillId="38" borderId="11" xfId="0" applyFont="1" applyFill="1" applyBorder="1" applyProtection="1"/>
    <xf numFmtId="164" fontId="19" fillId="38" borderId="5" xfId="0" applyNumberFormat="1" applyFont="1" applyFill="1" applyBorder="1" applyProtection="1"/>
    <xf numFmtId="0" fontId="18" fillId="0" borderId="0" xfId="0" applyFont="1" applyAlignment="1">
      <alignment horizontal="left"/>
    </xf>
    <xf numFmtId="0" fontId="0" fillId="0" borderId="0" xfId="0" applyFill="1"/>
    <xf numFmtId="3" fontId="19" fillId="0" borderId="0" xfId="10452" applyNumberFormat="1" applyFont="1" applyFill="1"/>
    <xf numFmtId="3" fontId="19" fillId="0" borderId="0" xfId="10452" applyNumberFormat="1" applyFont="1" applyFill="1"/>
    <xf numFmtId="3" fontId="19" fillId="0" borderId="0" xfId="10452" applyNumberFormat="1" applyFont="1" applyFill="1"/>
    <xf numFmtId="171" fontId="19" fillId="0" borderId="0" xfId="0" applyNumberFormat="1" applyFont="1"/>
    <xf numFmtId="0" fontId="17" fillId="0" borderId="3" xfId="0" applyFont="1" applyBorder="1" applyAlignment="1" applyProtection="1">
      <alignment horizontal="center"/>
    </xf>
    <xf numFmtId="0" fontId="18" fillId="0" borderId="0" xfId="0" applyFont="1" applyAlignment="1">
      <alignment horizontal="left"/>
    </xf>
    <xf numFmtId="0" fontId="21" fillId="0" borderId="1" xfId="0" applyFont="1" applyFill="1" applyBorder="1" applyAlignment="1">
      <alignment horizontal="right"/>
    </xf>
    <xf numFmtId="0" fontId="17" fillId="0" borderId="3" xfId="0" applyFont="1" applyBorder="1" applyAlignment="1" applyProtection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80" fontId="50" fillId="38" borderId="17" xfId="0" applyNumberFormat="1" applyFont="1" applyFill="1" applyBorder="1" applyProtection="1"/>
    <xf numFmtId="0" fontId="54" fillId="38" borderId="10" xfId="0" applyFont="1" applyFill="1" applyBorder="1" applyAlignment="1">
      <alignment horizontal="left"/>
    </xf>
    <xf numFmtId="0" fontId="55" fillId="38" borderId="11" xfId="0" applyFont="1" applyFill="1" applyBorder="1"/>
    <xf numFmtId="0" fontId="18" fillId="0" borderId="0" xfId="0" applyFont="1" applyFill="1" applyBorder="1"/>
    <xf numFmtId="164" fontId="18" fillId="0" borderId="0" xfId="0" applyNumberFormat="1" applyFont="1" applyFill="1" applyBorder="1" applyProtection="1"/>
    <xf numFmtId="0" fontId="18" fillId="0" borderId="0" xfId="0" applyFont="1" applyFill="1" applyBorder="1" applyAlignment="1">
      <alignment horizontal="fill"/>
    </xf>
    <xf numFmtId="0" fontId="18" fillId="0" borderId="0" xfId="0" applyFont="1" applyFill="1" applyBorder="1" applyAlignment="1" applyProtection="1">
      <alignment horizontal="right"/>
    </xf>
    <xf numFmtId="37" fontId="18" fillId="0" borderId="0" xfId="0" applyNumberFormat="1" applyFont="1" applyFill="1" applyBorder="1" applyProtection="1"/>
    <xf numFmtId="3" fontId="17" fillId="0" borderId="0" xfId="0" applyNumberFormat="1" applyFont="1" applyFill="1" applyBorder="1" applyProtection="1"/>
    <xf numFmtId="0" fontId="18" fillId="0" borderId="0" xfId="0" applyFont="1" applyFill="1" applyBorder="1" applyAlignment="1" applyProtection="1">
      <alignment horizontal="fill"/>
    </xf>
    <xf numFmtId="0" fontId="18" fillId="0" borderId="0" xfId="0" applyFont="1" applyFill="1" applyBorder="1" applyAlignment="1" applyProtection="1">
      <alignment horizontal="center"/>
    </xf>
    <xf numFmtId="171" fontId="17" fillId="0" borderId="0" xfId="0" applyNumberFormat="1" applyFont="1" applyFill="1" applyBorder="1" applyProtection="1"/>
    <xf numFmtId="164" fontId="18" fillId="0" borderId="0" xfId="0" applyNumberFormat="1" applyFont="1" applyFill="1" applyProtection="1"/>
    <xf numFmtId="0" fontId="57" fillId="5" borderId="4" xfId="0" applyFont="1" applyFill="1" applyBorder="1" applyAlignment="1">
      <alignment horizontal="left"/>
    </xf>
    <xf numFmtId="1" fontId="18" fillId="5" borderId="0" xfId="0" applyNumberFormat="1" applyFont="1" applyFill="1" applyBorder="1" applyProtection="1"/>
    <xf numFmtId="1" fontId="17" fillId="5" borderId="20" xfId="0" applyNumberFormat="1" applyFont="1" applyFill="1" applyBorder="1" applyProtection="1"/>
    <xf numFmtId="9" fontId="17" fillId="5" borderId="20" xfId="0" applyNumberFormat="1" applyFont="1" applyFill="1" applyBorder="1" applyProtection="1"/>
    <xf numFmtId="1" fontId="21" fillId="0" borderId="33" xfId="0" applyNumberFormat="1" applyFont="1" applyBorder="1" applyAlignment="1" applyProtection="1">
      <alignment horizontal="center"/>
    </xf>
    <xf numFmtId="2" fontId="21" fillId="0" borderId="34" xfId="0" applyNumberFormat="1" applyFont="1" applyBorder="1" applyAlignment="1" applyProtection="1">
      <alignment horizontal="center"/>
    </xf>
    <xf numFmtId="173" fontId="21" fillId="0" borderId="34" xfId="0" applyNumberFormat="1" applyFont="1" applyBorder="1" applyAlignment="1">
      <alignment horizontal="center"/>
    </xf>
    <xf numFmtId="0" fontId="21" fillId="0" borderId="34" xfId="0" applyFont="1" applyBorder="1" applyAlignment="1" applyProtection="1">
      <alignment horizontal="center"/>
    </xf>
    <xf numFmtId="3" fontId="21" fillId="0" borderId="35" xfId="2090" applyNumberFormat="1" applyFont="1" applyFill="1" applyBorder="1" applyAlignment="1">
      <alignment horizontal="center"/>
    </xf>
    <xf numFmtId="49" fontId="21" fillId="0" borderId="34" xfId="0" applyNumberFormat="1" applyFont="1" applyBorder="1" applyAlignment="1" applyProtection="1">
      <alignment horizontal="center"/>
    </xf>
    <xf numFmtId="1" fontId="21" fillId="0" borderId="34" xfId="0" applyNumberFormat="1" applyFont="1" applyBorder="1" applyAlignment="1" applyProtection="1">
      <alignment horizontal="center"/>
    </xf>
    <xf numFmtId="171" fontId="21" fillId="0" borderId="35" xfId="0" applyNumberFormat="1" applyFont="1" applyBorder="1" applyAlignment="1" applyProtection="1">
      <alignment horizontal="center"/>
    </xf>
    <xf numFmtId="0" fontId="17" fillId="0" borderId="33" xfId="0" applyFont="1" applyBorder="1" applyAlignment="1" applyProtection="1">
      <alignment horizontal="center"/>
    </xf>
    <xf numFmtId="49" fontId="17" fillId="0" borderId="34" xfId="0" applyNumberFormat="1" applyFont="1" applyBorder="1" applyAlignment="1" applyProtection="1">
      <alignment horizontal="center"/>
    </xf>
    <xf numFmtId="173" fontId="17" fillId="0" borderId="34" xfId="0" applyNumberFormat="1" applyFont="1" applyBorder="1" applyAlignment="1" applyProtection="1">
      <alignment horizontal="center"/>
    </xf>
    <xf numFmtId="0" fontId="18" fillId="0" borderId="0" xfId="0" applyNumberFormat="1" applyFont="1" applyBorder="1" applyAlignment="1"/>
    <xf numFmtId="0" fontId="18" fillId="0" borderId="2" xfId="0" applyFont="1" applyBorder="1"/>
    <xf numFmtId="1" fontId="18" fillId="0" borderId="2" xfId="0" applyNumberFormat="1" applyFont="1" applyBorder="1"/>
    <xf numFmtId="0" fontId="18" fillId="0" borderId="0" xfId="0" applyFont="1" applyBorder="1" applyAlignment="1">
      <alignment horizontal="right"/>
    </xf>
    <xf numFmtId="3" fontId="18" fillId="0" borderId="0" xfId="0" applyNumberFormat="1" applyFont="1" applyBorder="1"/>
    <xf numFmtId="172" fontId="18" fillId="0" borderId="0" xfId="0" applyNumberFormat="1" applyFont="1" applyBorder="1"/>
    <xf numFmtId="172" fontId="18" fillId="0" borderId="1" xfId="0" applyNumberFormat="1" applyFont="1" applyBorder="1"/>
    <xf numFmtId="3" fontId="18" fillId="0" borderId="1" xfId="0" applyNumberFormat="1" applyFont="1" applyBorder="1"/>
    <xf numFmtId="173" fontId="17" fillId="0" borderId="0" xfId="0" applyNumberFormat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" xfId="0" applyFont="1" applyFill="1" applyBorder="1" applyProtection="1"/>
    <xf numFmtId="171" fontId="18" fillId="0" borderId="0" xfId="0" applyNumberFormat="1" applyFont="1"/>
    <xf numFmtId="171" fontId="18" fillId="0" borderId="2" xfId="0" applyNumberFormat="1" applyFont="1" applyBorder="1"/>
    <xf numFmtId="0" fontId="18" fillId="0" borderId="1" xfId="0" applyFont="1" applyFill="1" applyBorder="1"/>
    <xf numFmtId="0" fontId="18" fillId="0" borderId="3" xfId="0" applyFont="1" applyFill="1" applyBorder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 applyProtection="1">
      <alignment horizontal="right"/>
    </xf>
    <xf numFmtId="0" fontId="18" fillId="0" borderId="1" xfId="0" applyFont="1" applyFill="1" applyBorder="1" applyAlignment="1" applyProtection="1">
      <alignment horizontal="right"/>
    </xf>
    <xf numFmtId="3" fontId="18" fillId="0" borderId="0" xfId="0" applyNumberFormat="1" applyFont="1" applyFill="1"/>
    <xf numFmtId="172" fontId="18" fillId="0" borderId="0" xfId="0" applyNumberFormat="1" applyFont="1" applyFill="1"/>
    <xf numFmtId="0" fontId="18" fillId="0" borderId="0" xfId="0" applyNumberFormat="1" applyFont="1" applyFill="1"/>
    <xf numFmtId="3" fontId="18" fillId="0" borderId="2" xfId="0" applyNumberFormat="1" applyFont="1" applyFill="1" applyBorder="1"/>
    <xf numFmtId="172" fontId="18" fillId="0" borderId="2" xfId="0" applyNumberFormat="1" applyFont="1" applyFill="1" applyBorder="1"/>
    <xf numFmtId="0" fontId="18" fillId="0" borderId="2" xfId="0" applyFont="1" applyFill="1" applyBorder="1"/>
    <xf numFmtId="3" fontId="18" fillId="0" borderId="1" xfId="0" applyNumberFormat="1" applyFont="1" applyFill="1" applyBorder="1"/>
    <xf numFmtId="172" fontId="18" fillId="0" borderId="1" xfId="0" applyNumberFormat="1" applyFont="1" applyFill="1" applyBorder="1"/>
    <xf numFmtId="181" fontId="21" fillId="0" borderId="34" xfId="0" applyNumberFormat="1" applyFont="1" applyBorder="1" applyAlignment="1">
      <alignment horizontal="center"/>
    </xf>
    <xf numFmtId="0" fontId="18" fillId="0" borderId="1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 applyProtection="1">
      <alignment horizontal="left"/>
    </xf>
    <xf numFmtId="0" fontId="18" fillId="0" borderId="2" xfId="0" applyFont="1" applyFill="1" applyBorder="1" applyAlignment="1" applyProtection="1">
      <alignment horizontal="left"/>
    </xf>
    <xf numFmtId="0" fontId="18" fillId="0" borderId="0" xfId="0" applyFont="1" applyFill="1" applyBorder="1" applyAlignment="1" applyProtection="1">
      <alignment horizontal="left"/>
    </xf>
    <xf numFmtId="0" fontId="18" fillId="0" borderId="1" xfId="0" applyFont="1" applyFill="1" applyBorder="1" applyAlignment="1" applyProtection="1">
      <alignment horizontal="left"/>
    </xf>
    <xf numFmtId="3" fontId="50" fillId="38" borderId="17" xfId="0" applyNumberFormat="1" applyFont="1" applyFill="1" applyBorder="1" applyProtection="1"/>
    <xf numFmtId="16" fontId="21" fillId="0" borderId="34" xfId="0" applyNumberFormat="1" applyFont="1" applyBorder="1" applyAlignment="1">
      <alignment horizontal="center"/>
    </xf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16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6" fontId="18" fillId="0" borderId="17" xfId="0" applyNumberFormat="1" applyFont="1" applyBorder="1" applyProtection="1"/>
    <xf numFmtId="171" fontId="58" fillId="0" borderId="36" xfId="27991" applyNumberFormat="1" applyFont="1" applyFill="1" applyBorder="1" applyAlignment="1">
      <alignment horizontal="right" vertical="top" wrapText="1"/>
    </xf>
    <xf numFmtId="3" fontId="58" fillId="0" borderId="0" xfId="27991" applyNumberFormat="1" applyFont="1" applyFill="1"/>
    <xf numFmtId="3" fontId="19" fillId="0" borderId="0" xfId="0" applyNumberFormat="1" applyFont="1" applyFill="1"/>
    <xf numFmtId="0" fontId="18" fillId="39" borderId="0" xfId="0" applyFont="1" applyFill="1" applyBorder="1" applyAlignment="1" applyProtection="1">
      <alignment horizontal="right"/>
    </xf>
    <xf numFmtId="37" fontId="18" fillId="39" borderId="0" xfId="0" applyNumberFormat="1" applyFont="1" applyFill="1" applyBorder="1" applyProtection="1"/>
    <xf numFmtId="182" fontId="18" fillId="39" borderId="0" xfId="0" applyNumberFormat="1" applyFont="1" applyFill="1" applyBorder="1" applyProtection="1"/>
    <xf numFmtId="0" fontId="19" fillId="39" borderId="0" xfId="0" applyFont="1" applyFill="1" applyProtection="1"/>
    <xf numFmtId="183" fontId="19" fillId="0" borderId="0" xfId="0" applyNumberFormat="1" applyFont="1" applyFill="1"/>
    <xf numFmtId="183" fontId="19" fillId="0" borderId="0" xfId="0" applyNumberFormat="1" applyFont="1" applyFill="1" applyBorder="1"/>
    <xf numFmtId="0" fontId="19" fillId="39" borderId="11" xfId="0" applyFont="1" applyFill="1" applyBorder="1"/>
    <xf numFmtId="0" fontId="19" fillId="39" borderId="0" xfId="0" applyFont="1" applyFill="1" applyBorder="1" applyProtection="1"/>
    <xf numFmtId="171" fontId="50" fillId="39" borderId="0" xfId="0" applyNumberFormat="1" applyFont="1" applyFill="1" applyBorder="1" applyProtection="1"/>
    <xf numFmtId="0" fontId="19" fillId="39" borderId="1" xfId="0" applyFont="1" applyFill="1" applyBorder="1" applyAlignment="1">
      <alignment horizontal="fill"/>
    </xf>
    <xf numFmtId="0" fontId="19" fillId="39" borderId="0" xfId="0" applyFont="1" applyFill="1" applyBorder="1" applyAlignment="1" applyProtection="1">
      <alignment horizontal="right"/>
    </xf>
    <xf numFmtId="0" fontId="19" fillId="39" borderId="1" xfId="0" applyFont="1" applyFill="1" applyBorder="1" applyAlignment="1" applyProtection="1">
      <alignment horizontal="right"/>
    </xf>
    <xf numFmtId="165" fontId="19" fillId="39" borderId="0" xfId="0" applyNumberFormat="1" applyFont="1" applyFill="1" applyBorder="1" applyProtection="1"/>
    <xf numFmtId="179" fontId="19" fillId="39" borderId="0" xfId="0" applyNumberFormat="1" applyFont="1" applyFill="1" applyBorder="1" applyProtection="1"/>
    <xf numFmtId="183" fontId="19" fillId="0" borderId="0" xfId="0" applyNumberFormat="1" applyFont="1" applyBorder="1" applyProtection="1"/>
    <xf numFmtId="183" fontId="19" fillId="0" borderId="0" xfId="0" applyNumberFormat="1" applyFont="1" applyProtection="1"/>
    <xf numFmtId="0" fontId="17" fillId="39" borderId="11" xfId="0" applyFont="1" applyFill="1" applyBorder="1"/>
    <xf numFmtId="0" fontId="17" fillId="39" borderId="0" xfId="0" applyFont="1" applyFill="1" applyBorder="1" applyAlignment="1" applyProtection="1"/>
    <xf numFmtId="3" fontId="17" fillId="39" borderId="0" xfId="0" applyNumberFormat="1" applyFont="1" applyFill="1" applyBorder="1" applyProtection="1"/>
    <xf numFmtId="0" fontId="18" fillId="39" borderId="1" xfId="0" applyFont="1" applyFill="1" applyBorder="1" applyAlignment="1">
      <alignment horizontal="fill"/>
    </xf>
    <xf numFmtId="0" fontId="17" fillId="39" borderId="0" xfId="0" applyFont="1" applyFill="1" applyBorder="1" applyAlignment="1" applyProtection="1">
      <alignment horizontal="right"/>
    </xf>
    <xf numFmtId="0" fontId="17" fillId="39" borderId="1" xfId="0" applyFont="1" applyFill="1" applyBorder="1" applyAlignment="1" applyProtection="1">
      <alignment horizontal="right"/>
    </xf>
    <xf numFmtId="165" fontId="18" fillId="39" borderId="0" xfId="0" applyNumberFormat="1" applyFont="1" applyFill="1" applyBorder="1" applyProtection="1"/>
    <xf numFmtId="165" fontId="17" fillId="40" borderId="2" xfId="0" applyNumberFormat="1" applyFont="1" applyFill="1" applyBorder="1" applyProtection="1"/>
    <xf numFmtId="183" fontId="18" fillId="0" borderId="0" xfId="0" applyNumberFormat="1" applyFont="1" applyProtection="1"/>
    <xf numFmtId="183" fontId="18" fillId="0" borderId="0" xfId="0" applyNumberFormat="1" applyFont="1"/>
    <xf numFmtId="184" fontId="18" fillId="39" borderId="0" xfId="0" applyNumberFormat="1" applyFont="1" applyFill="1" applyBorder="1" applyProtection="1"/>
    <xf numFmtId="0" fontId="18" fillId="41" borderId="0" xfId="0" applyFont="1" applyFill="1"/>
    <xf numFmtId="0" fontId="18" fillId="41" borderId="0" xfId="0" applyFont="1" applyFill="1" applyProtection="1"/>
    <xf numFmtId="0" fontId="17" fillId="41" borderId="33" xfId="0" applyFont="1" applyFill="1" applyBorder="1" applyAlignment="1" applyProtection="1">
      <alignment horizontal="center"/>
    </xf>
    <xf numFmtId="0" fontId="17" fillId="41" borderId="33" xfId="0" applyFont="1" applyFill="1" applyBorder="1" applyAlignment="1">
      <alignment horizontal="center"/>
    </xf>
    <xf numFmtId="0" fontId="17" fillId="41" borderId="0" xfId="0" applyFont="1" applyFill="1" applyProtection="1"/>
    <xf numFmtId="49" fontId="17" fillId="41" borderId="34" xfId="0" applyNumberFormat="1" applyFont="1" applyFill="1" applyBorder="1" applyAlignment="1" applyProtection="1">
      <alignment horizontal="center"/>
    </xf>
    <xf numFmtId="49" fontId="18" fillId="41" borderId="0" xfId="0" applyNumberFormat="1" applyFont="1" applyFill="1" applyProtection="1"/>
    <xf numFmtId="0" fontId="17" fillId="41" borderId="0" xfId="0" applyFont="1" applyFill="1"/>
    <xf numFmtId="173" fontId="17" fillId="41" borderId="34" xfId="0" applyNumberFormat="1" applyFont="1" applyFill="1" applyBorder="1" applyAlignment="1" applyProtection="1">
      <alignment horizontal="center"/>
    </xf>
    <xf numFmtId="173" fontId="18" fillId="41" borderId="0" xfId="0" applyNumberFormat="1" applyFont="1" applyFill="1" applyProtection="1"/>
    <xf numFmtId="3" fontId="21" fillId="41" borderId="35" xfId="2090" applyNumberFormat="1" applyFont="1" applyFill="1" applyBorder="1" applyAlignment="1">
      <alignment horizontal="center"/>
    </xf>
    <xf numFmtId="164" fontId="18" fillId="41" borderId="0" xfId="0" applyNumberFormat="1" applyFont="1" applyFill="1" applyProtection="1"/>
    <xf numFmtId="173" fontId="18" fillId="41" borderId="0" xfId="0" applyNumberFormat="1" applyFont="1" applyFill="1" applyAlignment="1">
      <alignment horizontal="left"/>
    </xf>
    <xf numFmtId="0" fontId="18" fillId="41" borderId="1" xfId="0" applyFont="1" applyFill="1" applyBorder="1" applyAlignment="1">
      <alignment horizontal="fill"/>
    </xf>
    <xf numFmtId="0" fontId="18" fillId="41" borderId="0" xfId="0" applyFont="1" applyFill="1" applyBorder="1" applyAlignment="1">
      <alignment horizontal="fill"/>
    </xf>
    <xf numFmtId="0" fontId="18" fillId="41" borderId="0" xfId="0" applyFont="1" applyFill="1" applyAlignment="1" applyProtection="1">
      <alignment horizontal="right"/>
    </xf>
    <xf numFmtId="0" fontId="18" fillId="41" borderId="1" xfId="0" applyFont="1" applyFill="1" applyBorder="1" applyAlignment="1" applyProtection="1">
      <alignment horizontal="right"/>
    </xf>
    <xf numFmtId="0" fontId="18" fillId="41" borderId="1" xfId="0" applyFont="1" applyFill="1" applyBorder="1" applyAlignment="1" applyProtection="1">
      <alignment horizontal="fill"/>
    </xf>
    <xf numFmtId="0" fontId="18" fillId="41" borderId="0" xfId="0" applyFont="1" applyFill="1" applyBorder="1" applyAlignment="1" applyProtection="1">
      <alignment horizontal="right"/>
    </xf>
    <xf numFmtId="165" fontId="18" fillId="41" borderId="0" xfId="0" applyNumberFormat="1" applyFont="1" applyFill="1" applyProtection="1"/>
    <xf numFmtId="0" fontId="18" fillId="41" borderId="1" xfId="0" applyFont="1" applyFill="1" applyBorder="1" applyProtection="1"/>
    <xf numFmtId="165" fontId="18" fillId="41" borderId="1" xfId="0" applyNumberFormat="1" applyFont="1" applyFill="1" applyBorder="1" applyProtection="1"/>
    <xf numFmtId="164" fontId="18" fillId="41" borderId="1" xfId="0" applyNumberFormat="1" applyFont="1" applyFill="1" applyBorder="1" applyProtection="1"/>
    <xf numFmtId="0" fontId="18" fillId="41" borderId="0" xfId="0" applyFont="1" applyFill="1" applyBorder="1" applyProtection="1"/>
    <xf numFmtId="165" fontId="18" fillId="41" borderId="0" xfId="0" applyNumberFormat="1" applyFont="1" applyFill="1" applyBorder="1" applyProtection="1"/>
    <xf numFmtId="0" fontId="17" fillId="41" borderId="1" xfId="0" applyFont="1" applyFill="1" applyBorder="1" applyAlignment="1" applyProtection="1">
      <alignment horizontal="right"/>
    </xf>
    <xf numFmtId="0" fontId="17" fillId="41" borderId="1" xfId="0" applyFont="1" applyFill="1" applyBorder="1" applyProtection="1"/>
    <xf numFmtId="165" fontId="17" fillId="41" borderId="1" xfId="0" applyNumberFormat="1" applyFont="1" applyFill="1" applyBorder="1" applyProtection="1"/>
    <xf numFmtId="3" fontId="17" fillId="41" borderId="1" xfId="0" applyNumberFormat="1" applyFont="1" applyFill="1" applyBorder="1" applyProtection="1"/>
    <xf numFmtId="3" fontId="17" fillId="41" borderId="0" xfId="0" applyNumberFormat="1" applyFont="1" applyFill="1" applyBorder="1" applyProtection="1"/>
    <xf numFmtId="0" fontId="17" fillId="41" borderId="2" xfId="0" applyFont="1" applyFill="1" applyBorder="1" applyAlignment="1" applyProtection="1">
      <alignment horizontal="right"/>
    </xf>
    <xf numFmtId="0" fontId="17" fillId="41" borderId="2" xfId="0" applyFont="1" applyFill="1" applyBorder="1" applyProtection="1"/>
    <xf numFmtId="165" fontId="17" fillId="41" borderId="2" xfId="0" applyNumberFormat="1" applyFont="1" applyFill="1" applyBorder="1" applyProtection="1"/>
    <xf numFmtId="3" fontId="17" fillId="41" borderId="2" xfId="0" applyNumberFormat="1" applyFont="1" applyFill="1" applyBorder="1" applyProtection="1"/>
    <xf numFmtId="16" fontId="18" fillId="0" borderId="0" xfId="0" quotePrefix="1" applyNumberFormat="1" applyFont="1" applyAlignment="1">
      <alignment horizontal="center"/>
    </xf>
    <xf numFmtId="3" fontId="18" fillId="0" borderId="17" xfId="0" applyNumberFormat="1" applyFont="1" applyBorder="1" applyAlignment="1" applyProtection="1">
      <alignment horizontal="center"/>
    </xf>
    <xf numFmtId="16" fontId="18" fillId="0" borderId="0" xfId="0" quotePrefix="1" applyNumberFormat="1" applyFont="1" applyAlignment="1" applyProtection="1">
      <alignment horizontal="center"/>
    </xf>
    <xf numFmtId="171" fontId="18" fillId="0" borderId="17" xfId="0" applyNumberFormat="1" applyFont="1" applyBorder="1" applyProtection="1"/>
    <xf numFmtId="171" fontId="18" fillId="0" borderId="17" xfId="0" applyNumberFormat="1" applyFont="1" applyBorder="1" applyAlignment="1" applyProtection="1">
      <alignment horizontal="center" vertical="center"/>
    </xf>
    <xf numFmtId="185" fontId="50" fillId="38" borderId="17" xfId="0" applyNumberFormat="1" applyFont="1" applyFill="1" applyBorder="1" applyProtection="1"/>
    <xf numFmtId="186" fontId="18" fillId="39" borderId="0" xfId="0" applyNumberFormat="1" applyFont="1" applyFill="1" applyBorder="1" applyProtection="1"/>
    <xf numFmtId="0" fontId="17" fillId="0" borderId="3" xfId="0" applyFont="1" applyFill="1" applyBorder="1" applyAlignment="1" applyProtection="1">
      <alignment horizontal="center"/>
    </xf>
    <xf numFmtId="0" fontId="17" fillId="0" borderId="3" xfId="0" applyFont="1" applyBorder="1" applyAlignment="1" applyProtection="1">
      <alignment horizontal="center"/>
    </xf>
    <xf numFmtId="0" fontId="17" fillId="0" borderId="2" xfId="0" applyFont="1" applyBorder="1" applyAlignment="1" applyProtection="1">
      <alignment horizontal="center"/>
    </xf>
    <xf numFmtId="0" fontId="17" fillId="0" borderId="1" xfId="0" applyFont="1" applyBorder="1" applyAlignment="1" applyProtection="1">
      <alignment horizontal="center"/>
    </xf>
    <xf numFmtId="0" fontId="16" fillId="3" borderId="10" xfId="0" applyFont="1" applyFill="1" applyBorder="1" applyAlignment="1"/>
    <xf numFmtId="0" fontId="16" fillId="3" borderId="11" xfId="0" applyFont="1" applyFill="1" applyBorder="1" applyAlignment="1"/>
    <xf numFmtId="0" fontId="17" fillId="3" borderId="0" xfId="0" applyFont="1" applyFill="1" applyBorder="1" applyAlignment="1" applyProtection="1"/>
    <xf numFmtId="0" fontId="17" fillId="0" borderId="2" xfId="0" applyFont="1" applyFill="1" applyBorder="1" applyAlignment="1" applyProtection="1">
      <alignment horizontal="center"/>
    </xf>
    <xf numFmtId="0" fontId="18" fillId="5" borderId="1" xfId="0" applyFont="1" applyFill="1" applyBorder="1" applyAlignment="1" applyProtection="1">
      <alignment horizontal="center"/>
    </xf>
    <xf numFmtId="0" fontId="18" fillId="5" borderId="7" xfId="0" applyFont="1" applyFill="1" applyBorder="1" applyAlignment="1" applyProtection="1">
      <alignment horizontal="center"/>
    </xf>
    <xf numFmtId="0" fontId="18" fillId="0" borderId="1" xfId="0" applyFont="1" applyBorder="1" applyAlignment="1" applyProtection="1">
      <alignment horizontal="center"/>
    </xf>
    <xf numFmtId="0" fontId="17" fillId="0" borderId="0" xfId="0" applyFont="1" applyFill="1" applyAlignment="1" applyProtection="1">
      <alignment horizontal="center"/>
    </xf>
    <xf numFmtId="0" fontId="21" fillId="0" borderId="2" xfId="0" applyFont="1" applyFill="1" applyBorder="1" applyAlignment="1" applyProtection="1">
      <alignment horizontal="center"/>
    </xf>
    <xf numFmtId="0" fontId="19" fillId="0" borderId="2" xfId="0" applyFont="1" applyFill="1" applyBorder="1" applyAlignment="1" applyProtection="1">
      <alignment horizontal="center"/>
    </xf>
    <xf numFmtId="0" fontId="21" fillId="0" borderId="0" xfId="0" applyFont="1" applyFill="1" applyAlignment="1" applyProtection="1">
      <alignment horizontal="center"/>
    </xf>
    <xf numFmtId="0" fontId="19" fillId="0" borderId="0" xfId="0" applyFont="1" applyFill="1" applyAlignment="1" applyProtection="1">
      <alignment horizontal="center"/>
    </xf>
    <xf numFmtId="0" fontId="19" fillId="38" borderId="22" xfId="0" applyFont="1" applyFill="1" applyBorder="1" applyAlignment="1" applyProtection="1">
      <alignment horizontal="center"/>
    </xf>
    <xf numFmtId="0" fontId="19" fillId="38" borderId="23" xfId="0" applyFont="1" applyFill="1" applyBorder="1" applyAlignment="1" applyProtection="1">
      <alignment horizontal="center"/>
    </xf>
    <xf numFmtId="0" fontId="19" fillId="0" borderId="1" xfId="0" applyFont="1" applyBorder="1" applyAlignment="1" applyProtection="1">
      <alignment horizontal="center"/>
    </xf>
    <xf numFmtId="0" fontId="19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 applyProtection="1">
      <alignment horizontal="center"/>
    </xf>
    <xf numFmtId="0" fontId="19" fillId="0" borderId="0" xfId="0" applyFont="1" applyBorder="1" applyAlignment="1" applyProtection="1">
      <alignment horizontal="center"/>
    </xf>
    <xf numFmtId="0" fontId="18" fillId="0" borderId="3" xfId="0" applyFont="1" applyFill="1" applyBorder="1" applyAlignment="1"/>
    <xf numFmtId="176" fontId="18" fillId="0" borderId="3" xfId="0" applyNumberFormat="1" applyFont="1" applyFill="1" applyBorder="1" applyAlignment="1">
      <alignment horizontal="right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right" wrapText="1"/>
    </xf>
    <xf numFmtId="0" fontId="18" fillId="0" borderId="1" xfId="0" applyFont="1" applyFill="1" applyBorder="1" applyAlignment="1"/>
    <xf numFmtId="3" fontId="18" fillId="0" borderId="1" xfId="0" applyNumberFormat="1" applyFont="1" applyFill="1" applyBorder="1" applyAlignment="1">
      <alignment horizontal="right"/>
    </xf>
    <xf numFmtId="0" fontId="18" fillId="0" borderId="0" xfId="0" applyFont="1" applyFill="1" applyAlignment="1"/>
    <xf numFmtId="181" fontId="18" fillId="0" borderId="0" xfId="0" applyNumberFormat="1" applyFont="1" applyFill="1" applyAlignment="1">
      <alignment horizontal="right"/>
    </xf>
    <xf numFmtId="0" fontId="18" fillId="0" borderId="0" xfId="0" applyFont="1" applyFill="1" applyAlignment="1">
      <alignment horizontal="right" vertical="center"/>
    </xf>
    <xf numFmtId="0" fontId="18" fillId="0" borderId="1" xfId="0" applyFont="1" applyBorder="1" applyAlignment="1">
      <alignment horizontal="left"/>
    </xf>
    <xf numFmtId="3" fontId="18" fillId="0" borderId="1" xfId="0" applyNumberFormat="1" applyFont="1" applyBorder="1" applyAlignment="1">
      <alignment horizontal="right"/>
    </xf>
    <xf numFmtId="0" fontId="18" fillId="0" borderId="3" xfId="0" applyFont="1" applyBorder="1" applyAlignment="1">
      <alignment horizontal="left"/>
    </xf>
    <xf numFmtId="1" fontId="18" fillId="0" borderId="3" xfId="0" applyNumberFormat="1" applyFont="1" applyBorder="1" applyAlignment="1">
      <alignment horizontal="right"/>
    </xf>
    <xf numFmtId="0" fontId="18" fillId="0" borderId="3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14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1" fontId="18" fillId="0" borderId="0" xfId="0" applyNumberFormat="1" applyFont="1" applyBorder="1" applyAlignment="1">
      <alignment horizontal="right"/>
    </xf>
    <xf numFmtId="0" fontId="18" fillId="0" borderId="0" xfId="0" applyNumberFormat="1" applyFont="1" applyBorder="1" applyAlignment="1">
      <alignment horizontal="right"/>
    </xf>
    <xf numFmtId="0" fontId="18" fillId="0" borderId="3" xfId="0" applyFont="1" applyBorder="1" applyAlignment="1"/>
    <xf numFmtId="0" fontId="18" fillId="0" borderId="3" xfId="0" applyFont="1" applyBorder="1" applyAlignment="1">
      <alignment horizontal="center"/>
    </xf>
    <xf numFmtId="175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/>
    <xf numFmtId="181" fontId="18" fillId="0" borderId="0" xfId="0" applyNumberFormat="1" applyFont="1" applyBorder="1" applyAlignment="1">
      <alignment horizontal="right"/>
    </xf>
    <xf numFmtId="0" fontId="18" fillId="0" borderId="1" xfId="0" applyFont="1" applyBorder="1" applyAlignment="1"/>
    <xf numFmtId="0" fontId="18" fillId="0" borderId="3" xfId="0" applyFont="1" applyBorder="1" applyAlignment="1">
      <alignment horizontal="right"/>
    </xf>
    <xf numFmtId="0" fontId="18" fillId="0" borderId="0" xfId="0" applyFont="1" applyAlignment="1"/>
    <xf numFmtId="0" fontId="18" fillId="0" borderId="0" xfId="0" applyFont="1" applyAlignment="1">
      <alignment horizontal="right"/>
    </xf>
    <xf numFmtId="0" fontId="21" fillId="0" borderId="2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164" fontId="18" fillId="42" borderId="0" xfId="0" applyNumberFormat="1" applyFont="1" applyFill="1" applyProtection="1"/>
    <xf numFmtId="0" fontId="18" fillId="42" borderId="0" xfId="0" applyFont="1" applyFill="1"/>
  </cellXfs>
  <cellStyles count="28017">
    <cellStyle name="20% - Accent1" xfId="25" builtinId="30" customBuiltin="1"/>
    <cellStyle name="20% - Accent1 10" xfId="443"/>
    <cellStyle name="20% - Accent1 10 10" xfId="27978"/>
    <cellStyle name="20% - Accent1 10 11" xfId="10766"/>
    <cellStyle name="20% - Accent1 10 2" xfId="1218"/>
    <cellStyle name="20% - Accent1 10 2 2" xfId="2831"/>
    <cellStyle name="20% - Accent1 10 2 2 2" xfId="9596"/>
    <cellStyle name="20% - Accent1 10 2 2 2 2" xfId="26792"/>
    <cellStyle name="20% - Accent1 10 2 2 2 3" xfId="16391"/>
    <cellStyle name="20% - Accent1 10 2 2 3" xfId="5988"/>
    <cellStyle name="20% - Accent1 10 2 2 3 2" xfId="23184"/>
    <cellStyle name="20% - Accent1 10 2 2 4" xfId="20027"/>
    <cellStyle name="20% - Accent1 10 2 2 5" xfId="12783"/>
    <cellStyle name="20% - Accent1 10 2 3" xfId="7987"/>
    <cellStyle name="20% - Accent1 10 2 3 2" xfId="25183"/>
    <cellStyle name="20% - Accent1 10 2 3 3" xfId="14782"/>
    <cellStyle name="20% - Accent1 10 2 4" xfId="4379"/>
    <cellStyle name="20% - Accent1 10 2 4 2" xfId="21575"/>
    <cellStyle name="20% - Accent1 10 2 5" xfId="18418"/>
    <cellStyle name="20% - Accent1 10 2 6" xfId="11174"/>
    <cellStyle name="20% - Accent1 10 3" xfId="1626"/>
    <cellStyle name="20% - Accent1 10 3 2" xfId="3227"/>
    <cellStyle name="20% - Accent1 10 3 2 2" xfId="9992"/>
    <cellStyle name="20% - Accent1 10 3 2 2 2" xfId="27188"/>
    <cellStyle name="20% - Accent1 10 3 2 2 3" xfId="16787"/>
    <cellStyle name="20% - Accent1 10 3 2 3" xfId="6384"/>
    <cellStyle name="20% - Accent1 10 3 2 3 2" xfId="23580"/>
    <cellStyle name="20% - Accent1 10 3 2 4" xfId="20423"/>
    <cellStyle name="20% - Accent1 10 3 2 5" xfId="13179"/>
    <cellStyle name="20% - Accent1 10 3 3" xfId="8395"/>
    <cellStyle name="20% - Accent1 10 3 3 2" xfId="25591"/>
    <cellStyle name="20% - Accent1 10 3 3 3" xfId="15190"/>
    <cellStyle name="20% - Accent1 10 3 4" xfId="4787"/>
    <cellStyle name="20% - Accent1 10 3 4 2" xfId="21983"/>
    <cellStyle name="20% - Accent1 10 3 5" xfId="18826"/>
    <cellStyle name="20% - Accent1 10 3 6" xfId="11582"/>
    <cellStyle name="20% - Accent1 10 4" xfId="2034"/>
    <cellStyle name="20% - Accent1 10 4 2" xfId="3623"/>
    <cellStyle name="20% - Accent1 10 4 2 2" xfId="10388"/>
    <cellStyle name="20% - Accent1 10 4 2 2 2" xfId="27584"/>
    <cellStyle name="20% - Accent1 10 4 2 2 3" xfId="17183"/>
    <cellStyle name="20% - Accent1 10 4 2 3" xfId="6780"/>
    <cellStyle name="20% - Accent1 10 4 2 3 2" xfId="23976"/>
    <cellStyle name="20% - Accent1 10 4 2 4" xfId="20819"/>
    <cellStyle name="20% - Accent1 10 4 2 5" xfId="13575"/>
    <cellStyle name="20% - Accent1 10 4 3" xfId="8803"/>
    <cellStyle name="20% - Accent1 10 4 3 2" xfId="25999"/>
    <cellStyle name="20% - Accent1 10 4 3 3" xfId="15598"/>
    <cellStyle name="20% - Accent1 10 4 4" xfId="5195"/>
    <cellStyle name="20% - Accent1 10 4 4 2" xfId="22391"/>
    <cellStyle name="20% - Accent1 10 4 5" xfId="19234"/>
    <cellStyle name="20% - Accent1 10 4 6" xfId="11990"/>
    <cellStyle name="20% - Accent1 10 5" xfId="2393"/>
    <cellStyle name="20% - Accent1 10 5 2" xfId="9159"/>
    <cellStyle name="20% - Accent1 10 5 2 2" xfId="26355"/>
    <cellStyle name="20% - Accent1 10 5 2 3" xfId="15954"/>
    <cellStyle name="20% - Accent1 10 5 3" xfId="5551"/>
    <cellStyle name="20% - Accent1 10 5 3 2" xfId="22747"/>
    <cellStyle name="20% - Accent1 10 5 4" xfId="19590"/>
    <cellStyle name="20% - Accent1 10 5 5" xfId="12346"/>
    <cellStyle name="20% - Accent1 10 6" xfId="810"/>
    <cellStyle name="20% - Accent1 10 6 2" xfId="7579"/>
    <cellStyle name="20% - Accent1 10 6 2 2" xfId="24775"/>
    <cellStyle name="20% - Accent1 10 6 3" xfId="18010"/>
    <cellStyle name="20% - Accent1 10 6 4" xfId="14374"/>
    <cellStyle name="20% - Accent1 10 7" xfId="7212"/>
    <cellStyle name="20% - Accent1 10 7 2" xfId="24408"/>
    <cellStyle name="20% - Accent1 10 7 3" xfId="14007"/>
    <cellStyle name="20% - Accent1 10 8" xfId="3971"/>
    <cellStyle name="20% - Accent1 10 8 2" xfId="21167"/>
    <cellStyle name="20% - Accent1 10 9" xfId="17643"/>
    <cellStyle name="20% - Accent1 11" xfId="125"/>
    <cellStyle name="20% - Accent1 11 2" xfId="1314"/>
    <cellStyle name="20% - Accent1 11 2 2" xfId="2915"/>
    <cellStyle name="20% - Accent1 11 2 2 2" xfId="9680"/>
    <cellStyle name="20% - Accent1 11 2 2 2 2" xfId="26876"/>
    <cellStyle name="20% - Accent1 11 2 2 2 3" xfId="16475"/>
    <cellStyle name="20% - Accent1 11 2 2 3" xfId="6072"/>
    <cellStyle name="20% - Accent1 11 2 2 3 2" xfId="23268"/>
    <cellStyle name="20% - Accent1 11 2 2 4" xfId="20111"/>
    <cellStyle name="20% - Accent1 11 2 2 5" xfId="12867"/>
    <cellStyle name="20% - Accent1 11 2 3" xfId="8083"/>
    <cellStyle name="20% - Accent1 11 2 3 2" xfId="25279"/>
    <cellStyle name="20% - Accent1 11 2 3 3" xfId="14878"/>
    <cellStyle name="20% - Accent1 11 2 4" xfId="4475"/>
    <cellStyle name="20% - Accent1 11 2 4 2" xfId="21671"/>
    <cellStyle name="20% - Accent1 11 2 5" xfId="18514"/>
    <cellStyle name="20% - Accent1 11 2 6" xfId="11270"/>
    <cellStyle name="20% - Accent1 11 3" xfId="1722"/>
    <cellStyle name="20% - Accent1 11 3 2" xfId="3311"/>
    <cellStyle name="20% - Accent1 11 3 2 2" xfId="10076"/>
    <cellStyle name="20% - Accent1 11 3 2 2 2" xfId="27272"/>
    <cellStyle name="20% - Accent1 11 3 2 2 3" xfId="16871"/>
    <cellStyle name="20% - Accent1 11 3 2 3" xfId="6468"/>
    <cellStyle name="20% - Accent1 11 3 2 3 2" xfId="23664"/>
    <cellStyle name="20% - Accent1 11 3 2 4" xfId="20507"/>
    <cellStyle name="20% - Accent1 11 3 2 5" xfId="13263"/>
    <cellStyle name="20% - Accent1 11 3 3" xfId="8491"/>
    <cellStyle name="20% - Accent1 11 3 3 2" xfId="25687"/>
    <cellStyle name="20% - Accent1 11 3 3 3" xfId="15286"/>
    <cellStyle name="20% - Accent1 11 3 4" xfId="4883"/>
    <cellStyle name="20% - Accent1 11 3 4 2" xfId="22079"/>
    <cellStyle name="20% - Accent1 11 3 5" xfId="18922"/>
    <cellStyle name="20% - Accent1 11 3 6" xfId="11678"/>
    <cellStyle name="20% - Accent1 11 4" xfId="2474"/>
    <cellStyle name="20% - Accent1 11 4 2" xfId="9239"/>
    <cellStyle name="20% - Accent1 11 4 2 2" xfId="26435"/>
    <cellStyle name="20% - Accent1 11 4 2 3" xfId="16034"/>
    <cellStyle name="20% - Accent1 11 4 3" xfId="5631"/>
    <cellStyle name="20% - Accent1 11 4 3 2" xfId="22827"/>
    <cellStyle name="20% - Accent1 11 4 4" xfId="19670"/>
    <cellStyle name="20% - Accent1 11 4 5" xfId="12426"/>
    <cellStyle name="20% - Accent1 11 5" xfId="906"/>
    <cellStyle name="20% - Accent1 11 5 2" xfId="7675"/>
    <cellStyle name="20% - Accent1 11 5 2 2" xfId="24871"/>
    <cellStyle name="20% - Accent1 11 5 3" xfId="18106"/>
    <cellStyle name="20% - Accent1 11 5 4" xfId="14470"/>
    <cellStyle name="20% - Accent1 11 6" xfId="6900"/>
    <cellStyle name="20% - Accent1 11 6 2" xfId="24096"/>
    <cellStyle name="20% - Accent1 11 6 3" xfId="13695"/>
    <cellStyle name="20% - Accent1 11 7" xfId="4067"/>
    <cellStyle name="20% - Accent1 11 7 2" xfId="21263"/>
    <cellStyle name="20% - Accent1 11 8" xfId="17331"/>
    <cellStyle name="20% - Accent1 11 9" xfId="10862"/>
    <cellStyle name="20% - Accent1 12" xfId="458"/>
    <cellStyle name="20% - Accent1 12 2" xfId="2494"/>
    <cellStyle name="20% - Accent1 12 2 2" xfId="9259"/>
    <cellStyle name="20% - Accent1 12 2 2 2" xfId="26455"/>
    <cellStyle name="20% - Accent1 12 2 2 3" xfId="16054"/>
    <cellStyle name="20% - Accent1 12 2 3" xfId="5651"/>
    <cellStyle name="20% - Accent1 12 2 3 2" xfId="22847"/>
    <cellStyle name="20% - Accent1 12 2 4" xfId="19690"/>
    <cellStyle name="20% - Accent1 12 2 5" xfId="12446"/>
    <cellStyle name="20% - Accent1 12 3" xfId="822"/>
    <cellStyle name="20% - Accent1 12 3 2" xfId="7591"/>
    <cellStyle name="20% - Accent1 12 3 2 2" xfId="24787"/>
    <cellStyle name="20% - Accent1 12 3 3" xfId="18022"/>
    <cellStyle name="20% - Accent1 12 3 4" xfId="14386"/>
    <cellStyle name="20% - Accent1 12 4" xfId="7227"/>
    <cellStyle name="20% - Accent1 12 4 2" xfId="24423"/>
    <cellStyle name="20% - Accent1 12 4 3" xfId="14022"/>
    <cellStyle name="20% - Accent1 12 5" xfId="3983"/>
    <cellStyle name="20% - Accent1 12 5 2" xfId="21179"/>
    <cellStyle name="20% - Accent1 12 6" xfId="17658"/>
    <cellStyle name="20% - Accent1 12 7" xfId="10778"/>
    <cellStyle name="20% - Accent1 13" xfId="472"/>
    <cellStyle name="20% - Accent1 13 2" xfId="2508"/>
    <cellStyle name="20% - Accent1 13 2 2" xfId="9273"/>
    <cellStyle name="20% - Accent1 13 2 2 2" xfId="26469"/>
    <cellStyle name="20% - Accent1 13 2 2 3" xfId="16068"/>
    <cellStyle name="20% - Accent1 13 2 3" xfId="5665"/>
    <cellStyle name="20% - Accent1 13 2 3 2" xfId="22861"/>
    <cellStyle name="20% - Accent1 13 2 4" xfId="19704"/>
    <cellStyle name="20% - Accent1 13 2 5" xfId="12460"/>
    <cellStyle name="20% - Accent1 13 3" xfId="1230"/>
    <cellStyle name="20% - Accent1 13 3 2" xfId="7999"/>
    <cellStyle name="20% - Accent1 13 3 2 2" xfId="25195"/>
    <cellStyle name="20% - Accent1 13 3 3" xfId="18430"/>
    <cellStyle name="20% - Accent1 13 3 4" xfId="14794"/>
    <cellStyle name="20% - Accent1 13 4" xfId="7241"/>
    <cellStyle name="20% - Accent1 13 4 2" xfId="24437"/>
    <cellStyle name="20% - Accent1 13 4 3" xfId="14036"/>
    <cellStyle name="20% - Accent1 13 5" xfId="4391"/>
    <cellStyle name="20% - Accent1 13 5 2" xfId="21587"/>
    <cellStyle name="20% - Accent1 13 6" xfId="17672"/>
    <cellStyle name="20% - Accent1 13 7" xfId="11186"/>
    <cellStyle name="20% - Accent1 14" xfId="486"/>
    <cellStyle name="20% - Accent1 14 2" xfId="2520"/>
    <cellStyle name="20% - Accent1 14 2 2" xfId="9285"/>
    <cellStyle name="20% - Accent1 14 2 2 2" xfId="26481"/>
    <cellStyle name="20% - Accent1 14 2 2 3" xfId="16080"/>
    <cellStyle name="20% - Accent1 14 2 3" xfId="5677"/>
    <cellStyle name="20% - Accent1 14 2 3 2" xfId="22873"/>
    <cellStyle name="20% - Accent1 14 2 4" xfId="19716"/>
    <cellStyle name="20% - Accent1 14 2 5" xfId="12472"/>
    <cellStyle name="20% - Accent1 14 3" xfId="1638"/>
    <cellStyle name="20% - Accent1 14 3 2" xfId="8407"/>
    <cellStyle name="20% - Accent1 14 3 2 2" xfId="25603"/>
    <cellStyle name="20% - Accent1 14 3 3" xfId="18838"/>
    <cellStyle name="20% - Accent1 14 3 4" xfId="15202"/>
    <cellStyle name="20% - Accent1 14 4" xfId="7255"/>
    <cellStyle name="20% - Accent1 14 4 2" xfId="24451"/>
    <cellStyle name="20% - Accent1 14 4 3" xfId="14050"/>
    <cellStyle name="20% - Accent1 14 5" xfId="4799"/>
    <cellStyle name="20% - Accent1 14 5 2" xfId="21995"/>
    <cellStyle name="20% - Accent1 14 6" xfId="17686"/>
    <cellStyle name="20% - Accent1 14 7" xfId="11594"/>
    <cellStyle name="20% - Accent1 15" xfId="2049"/>
    <cellStyle name="20% - Accent1 15 2" xfId="3635"/>
    <cellStyle name="20% - Accent1 15 2 2" xfId="10400"/>
    <cellStyle name="20% - Accent1 15 2 2 2" xfId="27596"/>
    <cellStyle name="20% - Accent1 15 2 2 3" xfId="17195"/>
    <cellStyle name="20% - Accent1 15 2 3" xfId="6792"/>
    <cellStyle name="20% - Accent1 15 2 3 2" xfId="23988"/>
    <cellStyle name="20% - Accent1 15 2 4" xfId="20831"/>
    <cellStyle name="20% - Accent1 15 2 5" xfId="13587"/>
    <cellStyle name="20% - Accent1 15 3" xfId="8818"/>
    <cellStyle name="20% - Accent1 15 3 2" xfId="26014"/>
    <cellStyle name="20% - Accent1 15 3 3" xfId="15613"/>
    <cellStyle name="20% - Accent1 15 4" xfId="5210"/>
    <cellStyle name="20% - Accent1 15 4 2" xfId="22406"/>
    <cellStyle name="20% - Accent1 15 5" xfId="19249"/>
    <cellStyle name="20% - Accent1 15 6" xfId="12005"/>
    <cellStyle name="20% - Accent1 16" xfId="2063"/>
    <cellStyle name="20% - Accent1 16 2" xfId="3647"/>
    <cellStyle name="20% - Accent1 16 2 2" xfId="10412"/>
    <cellStyle name="20% - Accent1 16 2 2 2" xfId="27608"/>
    <cellStyle name="20% - Accent1 16 2 2 3" xfId="17207"/>
    <cellStyle name="20% - Accent1 16 2 3" xfId="6804"/>
    <cellStyle name="20% - Accent1 16 2 3 2" xfId="24000"/>
    <cellStyle name="20% - Accent1 16 2 4" xfId="20843"/>
    <cellStyle name="20% - Accent1 16 2 5" xfId="13599"/>
    <cellStyle name="20% - Accent1 16 3" xfId="8832"/>
    <cellStyle name="20% - Accent1 16 3 2" xfId="26028"/>
    <cellStyle name="20% - Accent1 16 3 3" xfId="15627"/>
    <cellStyle name="20% - Accent1 16 4" xfId="5224"/>
    <cellStyle name="20% - Accent1 16 4 2" xfId="22420"/>
    <cellStyle name="20% - Accent1 16 5" xfId="19263"/>
    <cellStyle name="20% - Accent1 16 6" xfId="12019"/>
    <cellStyle name="20% - Accent1 17" xfId="2078"/>
    <cellStyle name="20% - Accent1 17 2" xfId="8847"/>
    <cellStyle name="20% - Accent1 17 2 2" xfId="26043"/>
    <cellStyle name="20% - Accent1 17 2 3" xfId="15642"/>
    <cellStyle name="20% - Accent1 17 3" xfId="5239"/>
    <cellStyle name="20% - Accent1 17 3 2" xfId="22435"/>
    <cellStyle name="20% - Accent1 17 4" xfId="19278"/>
    <cellStyle name="20% - Accent1 17 5" xfId="12034"/>
    <cellStyle name="20% - Accent1 18" xfId="498"/>
    <cellStyle name="20% - Accent1 18 2" xfId="7267"/>
    <cellStyle name="20% - Accent1 18 2 2" xfId="24463"/>
    <cellStyle name="20% - Accent1 18 3" xfId="17698"/>
    <cellStyle name="20% - Accent1 18 4" xfId="14062"/>
    <cellStyle name="20% - Accent1 19" xfId="6816"/>
    <cellStyle name="20% - Accent1 19 2" xfId="24012"/>
    <cellStyle name="20% - Accent1 19 3" xfId="13611"/>
    <cellStyle name="20% - Accent1 2" xfId="51"/>
    <cellStyle name="20% - Accent1 2 10" xfId="1652"/>
    <cellStyle name="20% - Accent1 2 10 2" xfId="3241"/>
    <cellStyle name="20% - Accent1 2 10 2 2" xfId="10006"/>
    <cellStyle name="20% - Accent1 2 10 2 2 2" xfId="27202"/>
    <cellStyle name="20% - Accent1 2 10 2 2 3" xfId="16801"/>
    <cellStyle name="20% - Accent1 2 10 2 3" xfId="6398"/>
    <cellStyle name="20% - Accent1 2 10 2 3 2" xfId="23594"/>
    <cellStyle name="20% - Accent1 2 10 2 4" xfId="20437"/>
    <cellStyle name="20% - Accent1 2 10 2 5" xfId="13193"/>
    <cellStyle name="20% - Accent1 2 10 3" xfId="8421"/>
    <cellStyle name="20% - Accent1 2 10 3 2" xfId="25617"/>
    <cellStyle name="20% - Accent1 2 10 3 3" xfId="15216"/>
    <cellStyle name="20% - Accent1 2 10 4" xfId="4813"/>
    <cellStyle name="20% - Accent1 2 10 4 2" xfId="22009"/>
    <cellStyle name="20% - Accent1 2 10 5" xfId="18852"/>
    <cellStyle name="20% - Accent1 2 10 6" xfId="11608"/>
    <cellStyle name="20% - Accent1 2 11" xfId="2097"/>
    <cellStyle name="20% - Accent1 2 11 2" xfId="8863"/>
    <cellStyle name="20% - Accent1 2 11 2 2" xfId="26059"/>
    <cellStyle name="20% - Accent1 2 11 2 3" xfId="15658"/>
    <cellStyle name="20% - Accent1 2 11 3" xfId="5255"/>
    <cellStyle name="20% - Accent1 2 11 3 2" xfId="22451"/>
    <cellStyle name="20% - Accent1 2 11 4" xfId="19294"/>
    <cellStyle name="20% - Accent1 2 11 5" xfId="12050"/>
    <cellStyle name="20% - Accent1 2 12" xfId="514"/>
    <cellStyle name="20% - Accent1 2 12 2" xfId="7283"/>
    <cellStyle name="20% - Accent1 2 12 2 2" xfId="24479"/>
    <cellStyle name="20% - Accent1 2 12 3" xfId="17714"/>
    <cellStyle name="20% - Accent1 2 12 4" xfId="14078"/>
    <cellStyle name="20% - Accent1 2 13" xfId="6830"/>
    <cellStyle name="20% - Accent1 2 13 2" xfId="24026"/>
    <cellStyle name="20% - Accent1 2 13 3" xfId="13625"/>
    <cellStyle name="20% - Accent1 2 14" xfId="3675"/>
    <cellStyle name="20% - Accent1 2 14 2" xfId="20871"/>
    <cellStyle name="20% - Accent1 2 15" xfId="17261"/>
    <cellStyle name="20% - Accent1 2 16" xfId="27682"/>
    <cellStyle name="20% - Accent1 2 17" xfId="10470"/>
    <cellStyle name="20% - Accent1 2 2" xfId="85"/>
    <cellStyle name="20% - Accent1 2 2 10" xfId="6860"/>
    <cellStyle name="20% - Accent1 2 2 10 2" xfId="24056"/>
    <cellStyle name="20% - Accent1 2 2 10 3" xfId="13655"/>
    <cellStyle name="20% - Accent1 2 2 11" xfId="3731"/>
    <cellStyle name="20% - Accent1 2 2 11 2" xfId="20927"/>
    <cellStyle name="20% - Accent1 2 2 12" xfId="17291"/>
    <cellStyle name="20% - Accent1 2 2 13" xfId="27738"/>
    <cellStyle name="20% - Accent1 2 2 14" xfId="10526"/>
    <cellStyle name="20% - Accent1 2 2 2" xfId="289"/>
    <cellStyle name="20% - Accent1 2 2 2 10" xfId="27824"/>
    <cellStyle name="20% - Accent1 2 2 2 11" xfId="10612"/>
    <cellStyle name="20% - Accent1 2 2 2 2" xfId="1064"/>
    <cellStyle name="20% - Accent1 2 2 2 2 2" xfId="2677"/>
    <cellStyle name="20% - Accent1 2 2 2 2 2 2" xfId="9442"/>
    <cellStyle name="20% - Accent1 2 2 2 2 2 2 2" xfId="26638"/>
    <cellStyle name="20% - Accent1 2 2 2 2 2 2 3" xfId="16237"/>
    <cellStyle name="20% - Accent1 2 2 2 2 2 3" xfId="5834"/>
    <cellStyle name="20% - Accent1 2 2 2 2 2 3 2" xfId="23030"/>
    <cellStyle name="20% - Accent1 2 2 2 2 2 4" xfId="19873"/>
    <cellStyle name="20% - Accent1 2 2 2 2 2 5" xfId="12629"/>
    <cellStyle name="20% - Accent1 2 2 2 2 3" xfId="7833"/>
    <cellStyle name="20% - Accent1 2 2 2 2 3 2" xfId="25029"/>
    <cellStyle name="20% - Accent1 2 2 2 2 3 3" xfId="14628"/>
    <cellStyle name="20% - Accent1 2 2 2 2 4" xfId="4225"/>
    <cellStyle name="20% - Accent1 2 2 2 2 4 2" xfId="21421"/>
    <cellStyle name="20% - Accent1 2 2 2 2 5" xfId="18264"/>
    <cellStyle name="20% - Accent1 2 2 2 2 6" xfId="11020"/>
    <cellStyle name="20% - Accent1 2 2 2 3" xfId="1472"/>
    <cellStyle name="20% - Accent1 2 2 2 3 2" xfId="3073"/>
    <cellStyle name="20% - Accent1 2 2 2 3 2 2" xfId="9838"/>
    <cellStyle name="20% - Accent1 2 2 2 3 2 2 2" xfId="27034"/>
    <cellStyle name="20% - Accent1 2 2 2 3 2 2 3" xfId="16633"/>
    <cellStyle name="20% - Accent1 2 2 2 3 2 3" xfId="6230"/>
    <cellStyle name="20% - Accent1 2 2 2 3 2 3 2" xfId="23426"/>
    <cellStyle name="20% - Accent1 2 2 2 3 2 4" xfId="20269"/>
    <cellStyle name="20% - Accent1 2 2 2 3 2 5" xfId="13025"/>
    <cellStyle name="20% - Accent1 2 2 2 3 3" xfId="8241"/>
    <cellStyle name="20% - Accent1 2 2 2 3 3 2" xfId="25437"/>
    <cellStyle name="20% - Accent1 2 2 2 3 3 3" xfId="15036"/>
    <cellStyle name="20% - Accent1 2 2 2 3 4" xfId="4633"/>
    <cellStyle name="20% - Accent1 2 2 2 3 4 2" xfId="21829"/>
    <cellStyle name="20% - Accent1 2 2 2 3 5" xfId="18672"/>
    <cellStyle name="20% - Accent1 2 2 2 3 6" xfId="11428"/>
    <cellStyle name="20% - Accent1 2 2 2 4" xfId="1880"/>
    <cellStyle name="20% - Accent1 2 2 2 4 2" xfId="3469"/>
    <cellStyle name="20% - Accent1 2 2 2 4 2 2" xfId="10234"/>
    <cellStyle name="20% - Accent1 2 2 2 4 2 2 2" xfId="27430"/>
    <cellStyle name="20% - Accent1 2 2 2 4 2 2 3" xfId="17029"/>
    <cellStyle name="20% - Accent1 2 2 2 4 2 3" xfId="6626"/>
    <cellStyle name="20% - Accent1 2 2 2 4 2 3 2" xfId="23822"/>
    <cellStyle name="20% - Accent1 2 2 2 4 2 4" xfId="20665"/>
    <cellStyle name="20% - Accent1 2 2 2 4 2 5" xfId="13421"/>
    <cellStyle name="20% - Accent1 2 2 2 4 3" xfId="8649"/>
    <cellStyle name="20% - Accent1 2 2 2 4 3 2" xfId="25845"/>
    <cellStyle name="20% - Accent1 2 2 2 4 3 3" xfId="15444"/>
    <cellStyle name="20% - Accent1 2 2 2 4 4" xfId="5041"/>
    <cellStyle name="20% - Accent1 2 2 2 4 4 2" xfId="22237"/>
    <cellStyle name="20% - Accent1 2 2 2 4 5" xfId="19080"/>
    <cellStyle name="20% - Accent1 2 2 2 4 6" xfId="11836"/>
    <cellStyle name="20% - Accent1 2 2 2 5" xfId="2239"/>
    <cellStyle name="20% - Accent1 2 2 2 5 2" xfId="9005"/>
    <cellStyle name="20% - Accent1 2 2 2 5 2 2" xfId="26201"/>
    <cellStyle name="20% - Accent1 2 2 2 5 2 3" xfId="15800"/>
    <cellStyle name="20% - Accent1 2 2 2 5 3" xfId="5397"/>
    <cellStyle name="20% - Accent1 2 2 2 5 3 2" xfId="22593"/>
    <cellStyle name="20% - Accent1 2 2 2 5 4" xfId="19436"/>
    <cellStyle name="20% - Accent1 2 2 2 5 5" xfId="12192"/>
    <cellStyle name="20% - Accent1 2 2 2 6" xfId="656"/>
    <cellStyle name="20% - Accent1 2 2 2 6 2" xfId="7425"/>
    <cellStyle name="20% - Accent1 2 2 2 6 2 2" xfId="24621"/>
    <cellStyle name="20% - Accent1 2 2 2 6 3" xfId="17856"/>
    <cellStyle name="20% - Accent1 2 2 2 6 4" xfId="14220"/>
    <cellStyle name="20% - Accent1 2 2 2 7" xfId="7058"/>
    <cellStyle name="20% - Accent1 2 2 2 7 2" xfId="24254"/>
    <cellStyle name="20% - Accent1 2 2 2 7 3" xfId="13853"/>
    <cellStyle name="20% - Accent1 2 2 2 8" xfId="3817"/>
    <cellStyle name="20% - Accent1 2 2 2 8 2" xfId="21013"/>
    <cellStyle name="20% - Accent1 2 2 2 9" xfId="17489"/>
    <cellStyle name="20% - Accent1 2 2 3" xfId="387"/>
    <cellStyle name="20% - Accent1 2 2 3 10" xfId="27922"/>
    <cellStyle name="20% - Accent1 2 2 3 11" xfId="10710"/>
    <cellStyle name="20% - Accent1 2 2 3 2" xfId="1162"/>
    <cellStyle name="20% - Accent1 2 2 3 2 2" xfId="2775"/>
    <cellStyle name="20% - Accent1 2 2 3 2 2 2" xfId="9540"/>
    <cellStyle name="20% - Accent1 2 2 3 2 2 2 2" xfId="26736"/>
    <cellStyle name="20% - Accent1 2 2 3 2 2 2 3" xfId="16335"/>
    <cellStyle name="20% - Accent1 2 2 3 2 2 3" xfId="5932"/>
    <cellStyle name="20% - Accent1 2 2 3 2 2 3 2" xfId="23128"/>
    <cellStyle name="20% - Accent1 2 2 3 2 2 4" xfId="19971"/>
    <cellStyle name="20% - Accent1 2 2 3 2 2 5" xfId="12727"/>
    <cellStyle name="20% - Accent1 2 2 3 2 3" xfId="7931"/>
    <cellStyle name="20% - Accent1 2 2 3 2 3 2" xfId="25127"/>
    <cellStyle name="20% - Accent1 2 2 3 2 3 3" xfId="14726"/>
    <cellStyle name="20% - Accent1 2 2 3 2 4" xfId="4323"/>
    <cellStyle name="20% - Accent1 2 2 3 2 4 2" xfId="21519"/>
    <cellStyle name="20% - Accent1 2 2 3 2 5" xfId="18362"/>
    <cellStyle name="20% - Accent1 2 2 3 2 6" xfId="11118"/>
    <cellStyle name="20% - Accent1 2 2 3 3" xfId="1570"/>
    <cellStyle name="20% - Accent1 2 2 3 3 2" xfId="3171"/>
    <cellStyle name="20% - Accent1 2 2 3 3 2 2" xfId="9936"/>
    <cellStyle name="20% - Accent1 2 2 3 3 2 2 2" xfId="27132"/>
    <cellStyle name="20% - Accent1 2 2 3 3 2 2 3" xfId="16731"/>
    <cellStyle name="20% - Accent1 2 2 3 3 2 3" xfId="6328"/>
    <cellStyle name="20% - Accent1 2 2 3 3 2 3 2" xfId="23524"/>
    <cellStyle name="20% - Accent1 2 2 3 3 2 4" xfId="20367"/>
    <cellStyle name="20% - Accent1 2 2 3 3 2 5" xfId="13123"/>
    <cellStyle name="20% - Accent1 2 2 3 3 3" xfId="8339"/>
    <cellStyle name="20% - Accent1 2 2 3 3 3 2" xfId="25535"/>
    <cellStyle name="20% - Accent1 2 2 3 3 3 3" xfId="15134"/>
    <cellStyle name="20% - Accent1 2 2 3 3 4" xfId="4731"/>
    <cellStyle name="20% - Accent1 2 2 3 3 4 2" xfId="21927"/>
    <cellStyle name="20% - Accent1 2 2 3 3 5" xfId="18770"/>
    <cellStyle name="20% - Accent1 2 2 3 3 6" xfId="11526"/>
    <cellStyle name="20% - Accent1 2 2 3 4" xfId="1978"/>
    <cellStyle name="20% - Accent1 2 2 3 4 2" xfId="3567"/>
    <cellStyle name="20% - Accent1 2 2 3 4 2 2" xfId="10332"/>
    <cellStyle name="20% - Accent1 2 2 3 4 2 2 2" xfId="27528"/>
    <cellStyle name="20% - Accent1 2 2 3 4 2 2 3" xfId="17127"/>
    <cellStyle name="20% - Accent1 2 2 3 4 2 3" xfId="6724"/>
    <cellStyle name="20% - Accent1 2 2 3 4 2 3 2" xfId="23920"/>
    <cellStyle name="20% - Accent1 2 2 3 4 2 4" xfId="20763"/>
    <cellStyle name="20% - Accent1 2 2 3 4 2 5" xfId="13519"/>
    <cellStyle name="20% - Accent1 2 2 3 4 3" xfId="8747"/>
    <cellStyle name="20% - Accent1 2 2 3 4 3 2" xfId="25943"/>
    <cellStyle name="20% - Accent1 2 2 3 4 3 3" xfId="15542"/>
    <cellStyle name="20% - Accent1 2 2 3 4 4" xfId="5139"/>
    <cellStyle name="20% - Accent1 2 2 3 4 4 2" xfId="22335"/>
    <cellStyle name="20% - Accent1 2 2 3 4 5" xfId="19178"/>
    <cellStyle name="20% - Accent1 2 2 3 4 6" xfId="11934"/>
    <cellStyle name="20% - Accent1 2 2 3 5" xfId="2337"/>
    <cellStyle name="20% - Accent1 2 2 3 5 2" xfId="9103"/>
    <cellStyle name="20% - Accent1 2 2 3 5 2 2" xfId="26299"/>
    <cellStyle name="20% - Accent1 2 2 3 5 2 3" xfId="15898"/>
    <cellStyle name="20% - Accent1 2 2 3 5 3" xfId="5495"/>
    <cellStyle name="20% - Accent1 2 2 3 5 3 2" xfId="22691"/>
    <cellStyle name="20% - Accent1 2 2 3 5 4" xfId="19534"/>
    <cellStyle name="20% - Accent1 2 2 3 5 5" xfId="12290"/>
    <cellStyle name="20% - Accent1 2 2 3 6" xfId="754"/>
    <cellStyle name="20% - Accent1 2 2 3 6 2" xfId="7523"/>
    <cellStyle name="20% - Accent1 2 2 3 6 2 2" xfId="24719"/>
    <cellStyle name="20% - Accent1 2 2 3 6 3" xfId="17954"/>
    <cellStyle name="20% - Accent1 2 2 3 6 4" xfId="14318"/>
    <cellStyle name="20% - Accent1 2 2 3 7" xfId="7156"/>
    <cellStyle name="20% - Accent1 2 2 3 7 2" xfId="24352"/>
    <cellStyle name="20% - Accent1 2 2 3 7 3" xfId="13951"/>
    <cellStyle name="20% - Accent1 2 2 3 8" xfId="3915"/>
    <cellStyle name="20% - Accent1 2 2 3 8 2" xfId="21111"/>
    <cellStyle name="20% - Accent1 2 2 3 9" xfId="17587"/>
    <cellStyle name="20% - Accent1 2 2 4" xfId="203"/>
    <cellStyle name="20% - Accent1 2 2 4 2" xfId="1386"/>
    <cellStyle name="20% - Accent1 2 2 4 2 2" xfId="2987"/>
    <cellStyle name="20% - Accent1 2 2 4 2 2 2" xfId="9752"/>
    <cellStyle name="20% - Accent1 2 2 4 2 2 2 2" xfId="26948"/>
    <cellStyle name="20% - Accent1 2 2 4 2 2 2 3" xfId="16547"/>
    <cellStyle name="20% - Accent1 2 2 4 2 2 3" xfId="6144"/>
    <cellStyle name="20% - Accent1 2 2 4 2 2 3 2" xfId="23340"/>
    <cellStyle name="20% - Accent1 2 2 4 2 2 4" xfId="20183"/>
    <cellStyle name="20% - Accent1 2 2 4 2 2 5" xfId="12939"/>
    <cellStyle name="20% - Accent1 2 2 4 2 3" xfId="8155"/>
    <cellStyle name="20% - Accent1 2 2 4 2 3 2" xfId="25351"/>
    <cellStyle name="20% - Accent1 2 2 4 2 3 3" xfId="14950"/>
    <cellStyle name="20% - Accent1 2 2 4 2 4" xfId="4547"/>
    <cellStyle name="20% - Accent1 2 2 4 2 4 2" xfId="21743"/>
    <cellStyle name="20% - Accent1 2 2 4 2 5" xfId="18586"/>
    <cellStyle name="20% - Accent1 2 2 4 2 6" xfId="11342"/>
    <cellStyle name="20% - Accent1 2 2 4 3" xfId="1794"/>
    <cellStyle name="20% - Accent1 2 2 4 3 2" xfId="3383"/>
    <cellStyle name="20% - Accent1 2 2 4 3 2 2" xfId="10148"/>
    <cellStyle name="20% - Accent1 2 2 4 3 2 2 2" xfId="27344"/>
    <cellStyle name="20% - Accent1 2 2 4 3 2 2 3" xfId="16943"/>
    <cellStyle name="20% - Accent1 2 2 4 3 2 3" xfId="6540"/>
    <cellStyle name="20% - Accent1 2 2 4 3 2 3 2" xfId="23736"/>
    <cellStyle name="20% - Accent1 2 2 4 3 2 4" xfId="20579"/>
    <cellStyle name="20% - Accent1 2 2 4 3 2 5" xfId="13335"/>
    <cellStyle name="20% - Accent1 2 2 4 3 3" xfId="8563"/>
    <cellStyle name="20% - Accent1 2 2 4 3 3 2" xfId="25759"/>
    <cellStyle name="20% - Accent1 2 2 4 3 3 3" xfId="15358"/>
    <cellStyle name="20% - Accent1 2 2 4 3 4" xfId="4955"/>
    <cellStyle name="20% - Accent1 2 2 4 3 4 2" xfId="22151"/>
    <cellStyle name="20% - Accent1 2 2 4 3 5" xfId="18994"/>
    <cellStyle name="20% - Accent1 2 2 4 3 6" xfId="11750"/>
    <cellStyle name="20% - Accent1 2 2 4 4" xfId="2439"/>
    <cellStyle name="20% - Accent1 2 2 4 4 2" xfId="9204"/>
    <cellStyle name="20% - Accent1 2 2 4 4 2 2" xfId="26400"/>
    <cellStyle name="20% - Accent1 2 2 4 4 2 3" xfId="15999"/>
    <cellStyle name="20% - Accent1 2 2 4 4 3" xfId="5596"/>
    <cellStyle name="20% - Accent1 2 2 4 4 3 2" xfId="22792"/>
    <cellStyle name="20% - Accent1 2 2 4 4 4" xfId="19635"/>
    <cellStyle name="20% - Accent1 2 2 4 4 5" xfId="12391"/>
    <cellStyle name="20% - Accent1 2 2 4 5" xfId="978"/>
    <cellStyle name="20% - Accent1 2 2 4 5 2" xfId="7747"/>
    <cellStyle name="20% - Accent1 2 2 4 5 2 2" xfId="24943"/>
    <cellStyle name="20% - Accent1 2 2 4 5 3" xfId="18178"/>
    <cellStyle name="20% - Accent1 2 2 4 5 4" xfId="14542"/>
    <cellStyle name="20% - Accent1 2 2 4 6" xfId="6972"/>
    <cellStyle name="20% - Accent1 2 2 4 6 2" xfId="24168"/>
    <cellStyle name="20% - Accent1 2 2 4 6 3" xfId="13767"/>
    <cellStyle name="20% - Accent1 2 2 4 7" xfId="4139"/>
    <cellStyle name="20% - Accent1 2 2 4 7 2" xfId="21335"/>
    <cellStyle name="20% - Accent1 2 2 4 8" xfId="17403"/>
    <cellStyle name="20% - Accent1 2 2 4 9" xfId="10934"/>
    <cellStyle name="20% - Accent1 2 2 5" xfId="866"/>
    <cellStyle name="20% - Accent1 2 2 5 2" xfId="2564"/>
    <cellStyle name="20% - Accent1 2 2 5 2 2" xfId="9329"/>
    <cellStyle name="20% - Accent1 2 2 5 2 2 2" xfId="26525"/>
    <cellStyle name="20% - Accent1 2 2 5 2 2 3" xfId="16124"/>
    <cellStyle name="20% - Accent1 2 2 5 2 3" xfId="5721"/>
    <cellStyle name="20% - Accent1 2 2 5 2 3 2" xfId="22917"/>
    <cellStyle name="20% - Accent1 2 2 5 2 4" xfId="19760"/>
    <cellStyle name="20% - Accent1 2 2 5 2 5" xfId="12516"/>
    <cellStyle name="20% - Accent1 2 2 5 3" xfId="7635"/>
    <cellStyle name="20% - Accent1 2 2 5 3 2" xfId="24831"/>
    <cellStyle name="20% - Accent1 2 2 5 3 3" xfId="14430"/>
    <cellStyle name="20% - Accent1 2 2 5 4" xfId="4027"/>
    <cellStyle name="20% - Accent1 2 2 5 4 2" xfId="21223"/>
    <cellStyle name="20% - Accent1 2 2 5 5" xfId="18066"/>
    <cellStyle name="20% - Accent1 2 2 5 6" xfId="10822"/>
    <cellStyle name="20% - Accent1 2 2 6" xfId="1274"/>
    <cellStyle name="20% - Accent1 2 2 6 2" xfId="2875"/>
    <cellStyle name="20% - Accent1 2 2 6 2 2" xfId="9640"/>
    <cellStyle name="20% - Accent1 2 2 6 2 2 2" xfId="26836"/>
    <cellStyle name="20% - Accent1 2 2 6 2 2 3" xfId="16435"/>
    <cellStyle name="20% - Accent1 2 2 6 2 3" xfId="6032"/>
    <cellStyle name="20% - Accent1 2 2 6 2 3 2" xfId="23228"/>
    <cellStyle name="20% - Accent1 2 2 6 2 4" xfId="20071"/>
    <cellStyle name="20% - Accent1 2 2 6 2 5" xfId="12827"/>
    <cellStyle name="20% - Accent1 2 2 6 3" xfId="8043"/>
    <cellStyle name="20% - Accent1 2 2 6 3 2" xfId="25239"/>
    <cellStyle name="20% - Accent1 2 2 6 3 3" xfId="14838"/>
    <cellStyle name="20% - Accent1 2 2 6 4" xfId="4435"/>
    <cellStyle name="20% - Accent1 2 2 6 4 2" xfId="21631"/>
    <cellStyle name="20% - Accent1 2 2 6 5" xfId="18474"/>
    <cellStyle name="20% - Accent1 2 2 6 6" xfId="11230"/>
    <cellStyle name="20% - Accent1 2 2 7" xfId="1682"/>
    <cellStyle name="20% - Accent1 2 2 7 2" xfId="3271"/>
    <cellStyle name="20% - Accent1 2 2 7 2 2" xfId="10036"/>
    <cellStyle name="20% - Accent1 2 2 7 2 2 2" xfId="27232"/>
    <cellStyle name="20% - Accent1 2 2 7 2 2 3" xfId="16831"/>
    <cellStyle name="20% - Accent1 2 2 7 2 3" xfId="6428"/>
    <cellStyle name="20% - Accent1 2 2 7 2 3 2" xfId="23624"/>
    <cellStyle name="20% - Accent1 2 2 7 2 4" xfId="20467"/>
    <cellStyle name="20% - Accent1 2 2 7 2 5" xfId="13223"/>
    <cellStyle name="20% - Accent1 2 2 7 3" xfId="8451"/>
    <cellStyle name="20% - Accent1 2 2 7 3 2" xfId="25647"/>
    <cellStyle name="20% - Accent1 2 2 7 3 3" xfId="15246"/>
    <cellStyle name="20% - Accent1 2 2 7 4" xfId="4843"/>
    <cellStyle name="20% - Accent1 2 2 7 4 2" xfId="22039"/>
    <cellStyle name="20% - Accent1 2 2 7 5" xfId="18882"/>
    <cellStyle name="20% - Accent1 2 2 7 6" xfId="11638"/>
    <cellStyle name="20% - Accent1 2 2 8" xfId="2153"/>
    <cellStyle name="20% - Accent1 2 2 8 2" xfId="8919"/>
    <cellStyle name="20% - Accent1 2 2 8 2 2" xfId="26115"/>
    <cellStyle name="20% - Accent1 2 2 8 2 3" xfId="15714"/>
    <cellStyle name="20% - Accent1 2 2 8 3" xfId="5311"/>
    <cellStyle name="20% - Accent1 2 2 8 3 2" xfId="22507"/>
    <cellStyle name="20% - Accent1 2 2 8 4" xfId="19350"/>
    <cellStyle name="20% - Accent1 2 2 8 5" xfId="12106"/>
    <cellStyle name="20% - Accent1 2 2 9" xfId="570"/>
    <cellStyle name="20% - Accent1 2 2 9 2" xfId="7339"/>
    <cellStyle name="20% - Accent1 2 2 9 2 2" xfId="24535"/>
    <cellStyle name="20% - Accent1 2 2 9 3" xfId="17770"/>
    <cellStyle name="20% - Accent1 2 2 9 4" xfId="14134"/>
    <cellStyle name="20% - Accent1 2 3" xfId="113"/>
    <cellStyle name="20% - Accent1 2 3 10" xfId="6888"/>
    <cellStyle name="20% - Accent1 2 3 10 2" xfId="24084"/>
    <cellStyle name="20% - Accent1 2 3 10 3" xfId="13683"/>
    <cellStyle name="20% - Accent1 2 3 11" xfId="3759"/>
    <cellStyle name="20% - Accent1 2 3 11 2" xfId="20955"/>
    <cellStyle name="20% - Accent1 2 3 12" xfId="17319"/>
    <cellStyle name="20% - Accent1 2 3 13" xfId="27766"/>
    <cellStyle name="20% - Accent1 2 3 14" xfId="10554"/>
    <cellStyle name="20% - Accent1 2 3 2" xfId="317"/>
    <cellStyle name="20% - Accent1 2 3 2 10" xfId="27852"/>
    <cellStyle name="20% - Accent1 2 3 2 11" xfId="10640"/>
    <cellStyle name="20% - Accent1 2 3 2 2" xfId="1092"/>
    <cellStyle name="20% - Accent1 2 3 2 2 2" xfId="2705"/>
    <cellStyle name="20% - Accent1 2 3 2 2 2 2" xfId="9470"/>
    <cellStyle name="20% - Accent1 2 3 2 2 2 2 2" xfId="26666"/>
    <cellStyle name="20% - Accent1 2 3 2 2 2 2 3" xfId="16265"/>
    <cellStyle name="20% - Accent1 2 3 2 2 2 3" xfId="5862"/>
    <cellStyle name="20% - Accent1 2 3 2 2 2 3 2" xfId="23058"/>
    <cellStyle name="20% - Accent1 2 3 2 2 2 4" xfId="19901"/>
    <cellStyle name="20% - Accent1 2 3 2 2 2 5" xfId="12657"/>
    <cellStyle name="20% - Accent1 2 3 2 2 3" xfId="7861"/>
    <cellStyle name="20% - Accent1 2 3 2 2 3 2" xfId="25057"/>
    <cellStyle name="20% - Accent1 2 3 2 2 3 3" xfId="14656"/>
    <cellStyle name="20% - Accent1 2 3 2 2 4" xfId="4253"/>
    <cellStyle name="20% - Accent1 2 3 2 2 4 2" xfId="21449"/>
    <cellStyle name="20% - Accent1 2 3 2 2 5" xfId="18292"/>
    <cellStyle name="20% - Accent1 2 3 2 2 6" xfId="11048"/>
    <cellStyle name="20% - Accent1 2 3 2 3" xfId="1500"/>
    <cellStyle name="20% - Accent1 2 3 2 3 2" xfId="3101"/>
    <cellStyle name="20% - Accent1 2 3 2 3 2 2" xfId="9866"/>
    <cellStyle name="20% - Accent1 2 3 2 3 2 2 2" xfId="27062"/>
    <cellStyle name="20% - Accent1 2 3 2 3 2 2 3" xfId="16661"/>
    <cellStyle name="20% - Accent1 2 3 2 3 2 3" xfId="6258"/>
    <cellStyle name="20% - Accent1 2 3 2 3 2 3 2" xfId="23454"/>
    <cellStyle name="20% - Accent1 2 3 2 3 2 4" xfId="20297"/>
    <cellStyle name="20% - Accent1 2 3 2 3 2 5" xfId="13053"/>
    <cellStyle name="20% - Accent1 2 3 2 3 3" xfId="8269"/>
    <cellStyle name="20% - Accent1 2 3 2 3 3 2" xfId="25465"/>
    <cellStyle name="20% - Accent1 2 3 2 3 3 3" xfId="15064"/>
    <cellStyle name="20% - Accent1 2 3 2 3 4" xfId="4661"/>
    <cellStyle name="20% - Accent1 2 3 2 3 4 2" xfId="21857"/>
    <cellStyle name="20% - Accent1 2 3 2 3 5" xfId="18700"/>
    <cellStyle name="20% - Accent1 2 3 2 3 6" xfId="11456"/>
    <cellStyle name="20% - Accent1 2 3 2 4" xfId="1908"/>
    <cellStyle name="20% - Accent1 2 3 2 4 2" xfId="3497"/>
    <cellStyle name="20% - Accent1 2 3 2 4 2 2" xfId="10262"/>
    <cellStyle name="20% - Accent1 2 3 2 4 2 2 2" xfId="27458"/>
    <cellStyle name="20% - Accent1 2 3 2 4 2 2 3" xfId="17057"/>
    <cellStyle name="20% - Accent1 2 3 2 4 2 3" xfId="6654"/>
    <cellStyle name="20% - Accent1 2 3 2 4 2 3 2" xfId="23850"/>
    <cellStyle name="20% - Accent1 2 3 2 4 2 4" xfId="20693"/>
    <cellStyle name="20% - Accent1 2 3 2 4 2 5" xfId="13449"/>
    <cellStyle name="20% - Accent1 2 3 2 4 3" xfId="8677"/>
    <cellStyle name="20% - Accent1 2 3 2 4 3 2" xfId="25873"/>
    <cellStyle name="20% - Accent1 2 3 2 4 3 3" xfId="15472"/>
    <cellStyle name="20% - Accent1 2 3 2 4 4" xfId="5069"/>
    <cellStyle name="20% - Accent1 2 3 2 4 4 2" xfId="22265"/>
    <cellStyle name="20% - Accent1 2 3 2 4 5" xfId="19108"/>
    <cellStyle name="20% - Accent1 2 3 2 4 6" xfId="11864"/>
    <cellStyle name="20% - Accent1 2 3 2 5" xfId="2267"/>
    <cellStyle name="20% - Accent1 2 3 2 5 2" xfId="9033"/>
    <cellStyle name="20% - Accent1 2 3 2 5 2 2" xfId="26229"/>
    <cellStyle name="20% - Accent1 2 3 2 5 2 3" xfId="15828"/>
    <cellStyle name="20% - Accent1 2 3 2 5 3" xfId="5425"/>
    <cellStyle name="20% - Accent1 2 3 2 5 3 2" xfId="22621"/>
    <cellStyle name="20% - Accent1 2 3 2 5 4" xfId="19464"/>
    <cellStyle name="20% - Accent1 2 3 2 5 5" xfId="12220"/>
    <cellStyle name="20% - Accent1 2 3 2 6" xfId="684"/>
    <cellStyle name="20% - Accent1 2 3 2 6 2" xfId="7453"/>
    <cellStyle name="20% - Accent1 2 3 2 6 2 2" xfId="24649"/>
    <cellStyle name="20% - Accent1 2 3 2 6 3" xfId="17884"/>
    <cellStyle name="20% - Accent1 2 3 2 6 4" xfId="14248"/>
    <cellStyle name="20% - Accent1 2 3 2 7" xfId="7086"/>
    <cellStyle name="20% - Accent1 2 3 2 7 2" xfId="24282"/>
    <cellStyle name="20% - Accent1 2 3 2 7 3" xfId="13881"/>
    <cellStyle name="20% - Accent1 2 3 2 8" xfId="3845"/>
    <cellStyle name="20% - Accent1 2 3 2 8 2" xfId="21041"/>
    <cellStyle name="20% - Accent1 2 3 2 9" xfId="17517"/>
    <cellStyle name="20% - Accent1 2 3 3" xfId="415"/>
    <cellStyle name="20% - Accent1 2 3 3 10" xfId="27950"/>
    <cellStyle name="20% - Accent1 2 3 3 11" xfId="10738"/>
    <cellStyle name="20% - Accent1 2 3 3 2" xfId="1190"/>
    <cellStyle name="20% - Accent1 2 3 3 2 2" xfId="2803"/>
    <cellStyle name="20% - Accent1 2 3 3 2 2 2" xfId="9568"/>
    <cellStyle name="20% - Accent1 2 3 3 2 2 2 2" xfId="26764"/>
    <cellStyle name="20% - Accent1 2 3 3 2 2 2 3" xfId="16363"/>
    <cellStyle name="20% - Accent1 2 3 3 2 2 3" xfId="5960"/>
    <cellStyle name="20% - Accent1 2 3 3 2 2 3 2" xfId="23156"/>
    <cellStyle name="20% - Accent1 2 3 3 2 2 4" xfId="19999"/>
    <cellStyle name="20% - Accent1 2 3 3 2 2 5" xfId="12755"/>
    <cellStyle name="20% - Accent1 2 3 3 2 3" xfId="7959"/>
    <cellStyle name="20% - Accent1 2 3 3 2 3 2" xfId="25155"/>
    <cellStyle name="20% - Accent1 2 3 3 2 3 3" xfId="14754"/>
    <cellStyle name="20% - Accent1 2 3 3 2 4" xfId="4351"/>
    <cellStyle name="20% - Accent1 2 3 3 2 4 2" xfId="21547"/>
    <cellStyle name="20% - Accent1 2 3 3 2 5" xfId="18390"/>
    <cellStyle name="20% - Accent1 2 3 3 2 6" xfId="11146"/>
    <cellStyle name="20% - Accent1 2 3 3 3" xfId="1598"/>
    <cellStyle name="20% - Accent1 2 3 3 3 2" xfId="3199"/>
    <cellStyle name="20% - Accent1 2 3 3 3 2 2" xfId="9964"/>
    <cellStyle name="20% - Accent1 2 3 3 3 2 2 2" xfId="27160"/>
    <cellStyle name="20% - Accent1 2 3 3 3 2 2 3" xfId="16759"/>
    <cellStyle name="20% - Accent1 2 3 3 3 2 3" xfId="6356"/>
    <cellStyle name="20% - Accent1 2 3 3 3 2 3 2" xfId="23552"/>
    <cellStyle name="20% - Accent1 2 3 3 3 2 4" xfId="20395"/>
    <cellStyle name="20% - Accent1 2 3 3 3 2 5" xfId="13151"/>
    <cellStyle name="20% - Accent1 2 3 3 3 3" xfId="8367"/>
    <cellStyle name="20% - Accent1 2 3 3 3 3 2" xfId="25563"/>
    <cellStyle name="20% - Accent1 2 3 3 3 3 3" xfId="15162"/>
    <cellStyle name="20% - Accent1 2 3 3 3 4" xfId="4759"/>
    <cellStyle name="20% - Accent1 2 3 3 3 4 2" xfId="21955"/>
    <cellStyle name="20% - Accent1 2 3 3 3 5" xfId="18798"/>
    <cellStyle name="20% - Accent1 2 3 3 3 6" xfId="11554"/>
    <cellStyle name="20% - Accent1 2 3 3 4" xfId="2006"/>
    <cellStyle name="20% - Accent1 2 3 3 4 2" xfId="3595"/>
    <cellStyle name="20% - Accent1 2 3 3 4 2 2" xfId="10360"/>
    <cellStyle name="20% - Accent1 2 3 3 4 2 2 2" xfId="27556"/>
    <cellStyle name="20% - Accent1 2 3 3 4 2 2 3" xfId="17155"/>
    <cellStyle name="20% - Accent1 2 3 3 4 2 3" xfId="6752"/>
    <cellStyle name="20% - Accent1 2 3 3 4 2 3 2" xfId="23948"/>
    <cellStyle name="20% - Accent1 2 3 3 4 2 4" xfId="20791"/>
    <cellStyle name="20% - Accent1 2 3 3 4 2 5" xfId="13547"/>
    <cellStyle name="20% - Accent1 2 3 3 4 3" xfId="8775"/>
    <cellStyle name="20% - Accent1 2 3 3 4 3 2" xfId="25971"/>
    <cellStyle name="20% - Accent1 2 3 3 4 3 3" xfId="15570"/>
    <cellStyle name="20% - Accent1 2 3 3 4 4" xfId="5167"/>
    <cellStyle name="20% - Accent1 2 3 3 4 4 2" xfId="22363"/>
    <cellStyle name="20% - Accent1 2 3 3 4 5" xfId="19206"/>
    <cellStyle name="20% - Accent1 2 3 3 4 6" xfId="11962"/>
    <cellStyle name="20% - Accent1 2 3 3 5" xfId="2365"/>
    <cellStyle name="20% - Accent1 2 3 3 5 2" xfId="9131"/>
    <cellStyle name="20% - Accent1 2 3 3 5 2 2" xfId="26327"/>
    <cellStyle name="20% - Accent1 2 3 3 5 2 3" xfId="15926"/>
    <cellStyle name="20% - Accent1 2 3 3 5 3" xfId="5523"/>
    <cellStyle name="20% - Accent1 2 3 3 5 3 2" xfId="22719"/>
    <cellStyle name="20% - Accent1 2 3 3 5 4" xfId="19562"/>
    <cellStyle name="20% - Accent1 2 3 3 5 5" xfId="12318"/>
    <cellStyle name="20% - Accent1 2 3 3 6" xfId="782"/>
    <cellStyle name="20% - Accent1 2 3 3 6 2" xfId="7551"/>
    <cellStyle name="20% - Accent1 2 3 3 6 2 2" xfId="24747"/>
    <cellStyle name="20% - Accent1 2 3 3 6 3" xfId="17982"/>
    <cellStyle name="20% - Accent1 2 3 3 6 4" xfId="14346"/>
    <cellStyle name="20% - Accent1 2 3 3 7" xfId="7184"/>
    <cellStyle name="20% - Accent1 2 3 3 7 2" xfId="24380"/>
    <cellStyle name="20% - Accent1 2 3 3 7 3" xfId="13979"/>
    <cellStyle name="20% - Accent1 2 3 3 8" xfId="3943"/>
    <cellStyle name="20% - Accent1 2 3 3 8 2" xfId="21139"/>
    <cellStyle name="20% - Accent1 2 3 3 9" xfId="17615"/>
    <cellStyle name="20% - Accent1 2 3 4" xfId="231"/>
    <cellStyle name="20% - Accent1 2 3 4 2" xfId="1414"/>
    <cellStyle name="20% - Accent1 2 3 4 2 2" xfId="3015"/>
    <cellStyle name="20% - Accent1 2 3 4 2 2 2" xfId="9780"/>
    <cellStyle name="20% - Accent1 2 3 4 2 2 2 2" xfId="26976"/>
    <cellStyle name="20% - Accent1 2 3 4 2 2 2 3" xfId="16575"/>
    <cellStyle name="20% - Accent1 2 3 4 2 2 3" xfId="6172"/>
    <cellStyle name="20% - Accent1 2 3 4 2 2 3 2" xfId="23368"/>
    <cellStyle name="20% - Accent1 2 3 4 2 2 4" xfId="20211"/>
    <cellStyle name="20% - Accent1 2 3 4 2 2 5" xfId="12967"/>
    <cellStyle name="20% - Accent1 2 3 4 2 3" xfId="8183"/>
    <cellStyle name="20% - Accent1 2 3 4 2 3 2" xfId="25379"/>
    <cellStyle name="20% - Accent1 2 3 4 2 3 3" xfId="14978"/>
    <cellStyle name="20% - Accent1 2 3 4 2 4" xfId="4575"/>
    <cellStyle name="20% - Accent1 2 3 4 2 4 2" xfId="21771"/>
    <cellStyle name="20% - Accent1 2 3 4 2 5" xfId="18614"/>
    <cellStyle name="20% - Accent1 2 3 4 2 6" xfId="11370"/>
    <cellStyle name="20% - Accent1 2 3 4 3" xfId="1822"/>
    <cellStyle name="20% - Accent1 2 3 4 3 2" xfId="3411"/>
    <cellStyle name="20% - Accent1 2 3 4 3 2 2" xfId="10176"/>
    <cellStyle name="20% - Accent1 2 3 4 3 2 2 2" xfId="27372"/>
    <cellStyle name="20% - Accent1 2 3 4 3 2 2 3" xfId="16971"/>
    <cellStyle name="20% - Accent1 2 3 4 3 2 3" xfId="6568"/>
    <cellStyle name="20% - Accent1 2 3 4 3 2 3 2" xfId="23764"/>
    <cellStyle name="20% - Accent1 2 3 4 3 2 4" xfId="20607"/>
    <cellStyle name="20% - Accent1 2 3 4 3 2 5" xfId="13363"/>
    <cellStyle name="20% - Accent1 2 3 4 3 3" xfId="8591"/>
    <cellStyle name="20% - Accent1 2 3 4 3 3 2" xfId="25787"/>
    <cellStyle name="20% - Accent1 2 3 4 3 3 3" xfId="15386"/>
    <cellStyle name="20% - Accent1 2 3 4 3 4" xfId="4983"/>
    <cellStyle name="20% - Accent1 2 3 4 3 4 2" xfId="22179"/>
    <cellStyle name="20% - Accent1 2 3 4 3 5" xfId="19022"/>
    <cellStyle name="20% - Accent1 2 3 4 3 6" xfId="11778"/>
    <cellStyle name="20% - Accent1 2 3 4 4" xfId="2468"/>
    <cellStyle name="20% - Accent1 2 3 4 4 2" xfId="9233"/>
    <cellStyle name="20% - Accent1 2 3 4 4 2 2" xfId="26429"/>
    <cellStyle name="20% - Accent1 2 3 4 4 2 3" xfId="16028"/>
    <cellStyle name="20% - Accent1 2 3 4 4 3" xfId="5625"/>
    <cellStyle name="20% - Accent1 2 3 4 4 3 2" xfId="22821"/>
    <cellStyle name="20% - Accent1 2 3 4 4 4" xfId="19664"/>
    <cellStyle name="20% - Accent1 2 3 4 4 5" xfId="12420"/>
    <cellStyle name="20% - Accent1 2 3 4 5" xfId="1006"/>
    <cellStyle name="20% - Accent1 2 3 4 5 2" xfId="7775"/>
    <cellStyle name="20% - Accent1 2 3 4 5 2 2" xfId="24971"/>
    <cellStyle name="20% - Accent1 2 3 4 5 3" xfId="18206"/>
    <cellStyle name="20% - Accent1 2 3 4 5 4" xfId="14570"/>
    <cellStyle name="20% - Accent1 2 3 4 6" xfId="7000"/>
    <cellStyle name="20% - Accent1 2 3 4 6 2" xfId="24196"/>
    <cellStyle name="20% - Accent1 2 3 4 6 3" xfId="13795"/>
    <cellStyle name="20% - Accent1 2 3 4 7" xfId="4167"/>
    <cellStyle name="20% - Accent1 2 3 4 7 2" xfId="21363"/>
    <cellStyle name="20% - Accent1 2 3 4 8" xfId="17431"/>
    <cellStyle name="20% - Accent1 2 3 4 9" xfId="10962"/>
    <cellStyle name="20% - Accent1 2 3 5" xfId="894"/>
    <cellStyle name="20% - Accent1 2 3 5 2" xfId="2592"/>
    <cellStyle name="20% - Accent1 2 3 5 2 2" xfId="9357"/>
    <cellStyle name="20% - Accent1 2 3 5 2 2 2" xfId="26553"/>
    <cellStyle name="20% - Accent1 2 3 5 2 2 3" xfId="16152"/>
    <cellStyle name="20% - Accent1 2 3 5 2 3" xfId="5749"/>
    <cellStyle name="20% - Accent1 2 3 5 2 3 2" xfId="22945"/>
    <cellStyle name="20% - Accent1 2 3 5 2 4" xfId="19788"/>
    <cellStyle name="20% - Accent1 2 3 5 2 5" xfId="12544"/>
    <cellStyle name="20% - Accent1 2 3 5 3" xfId="7663"/>
    <cellStyle name="20% - Accent1 2 3 5 3 2" xfId="24859"/>
    <cellStyle name="20% - Accent1 2 3 5 3 3" xfId="14458"/>
    <cellStyle name="20% - Accent1 2 3 5 4" xfId="4055"/>
    <cellStyle name="20% - Accent1 2 3 5 4 2" xfId="21251"/>
    <cellStyle name="20% - Accent1 2 3 5 5" xfId="18094"/>
    <cellStyle name="20% - Accent1 2 3 5 6" xfId="10850"/>
    <cellStyle name="20% - Accent1 2 3 6" xfId="1302"/>
    <cellStyle name="20% - Accent1 2 3 6 2" xfId="2903"/>
    <cellStyle name="20% - Accent1 2 3 6 2 2" xfId="9668"/>
    <cellStyle name="20% - Accent1 2 3 6 2 2 2" xfId="26864"/>
    <cellStyle name="20% - Accent1 2 3 6 2 2 3" xfId="16463"/>
    <cellStyle name="20% - Accent1 2 3 6 2 3" xfId="6060"/>
    <cellStyle name="20% - Accent1 2 3 6 2 3 2" xfId="23256"/>
    <cellStyle name="20% - Accent1 2 3 6 2 4" xfId="20099"/>
    <cellStyle name="20% - Accent1 2 3 6 2 5" xfId="12855"/>
    <cellStyle name="20% - Accent1 2 3 6 3" xfId="8071"/>
    <cellStyle name="20% - Accent1 2 3 6 3 2" xfId="25267"/>
    <cellStyle name="20% - Accent1 2 3 6 3 3" xfId="14866"/>
    <cellStyle name="20% - Accent1 2 3 6 4" xfId="4463"/>
    <cellStyle name="20% - Accent1 2 3 6 4 2" xfId="21659"/>
    <cellStyle name="20% - Accent1 2 3 6 5" xfId="18502"/>
    <cellStyle name="20% - Accent1 2 3 6 6" xfId="11258"/>
    <cellStyle name="20% - Accent1 2 3 7" xfId="1710"/>
    <cellStyle name="20% - Accent1 2 3 7 2" xfId="3299"/>
    <cellStyle name="20% - Accent1 2 3 7 2 2" xfId="10064"/>
    <cellStyle name="20% - Accent1 2 3 7 2 2 2" xfId="27260"/>
    <cellStyle name="20% - Accent1 2 3 7 2 2 3" xfId="16859"/>
    <cellStyle name="20% - Accent1 2 3 7 2 3" xfId="6456"/>
    <cellStyle name="20% - Accent1 2 3 7 2 3 2" xfId="23652"/>
    <cellStyle name="20% - Accent1 2 3 7 2 4" xfId="20495"/>
    <cellStyle name="20% - Accent1 2 3 7 2 5" xfId="13251"/>
    <cellStyle name="20% - Accent1 2 3 7 3" xfId="8479"/>
    <cellStyle name="20% - Accent1 2 3 7 3 2" xfId="25675"/>
    <cellStyle name="20% - Accent1 2 3 7 3 3" xfId="15274"/>
    <cellStyle name="20% - Accent1 2 3 7 4" xfId="4871"/>
    <cellStyle name="20% - Accent1 2 3 7 4 2" xfId="22067"/>
    <cellStyle name="20% - Accent1 2 3 7 5" xfId="18910"/>
    <cellStyle name="20% - Accent1 2 3 7 6" xfId="11666"/>
    <cellStyle name="20% - Accent1 2 3 8" xfId="2181"/>
    <cellStyle name="20% - Accent1 2 3 8 2" xfId="8947"/>
    <cellStyle name="20% - Accent1 2 3 8 2 2" xfId="26143"/>
    <cellStyle name="20% - Accent1 2 3 8 2 3" xfId="15742"/>
    <cellStyle name="20% - Accent1 2 3 8 3" xfId="5339"/>
    <cellStyle name="20% - Accent1 2 3 8 3 2" xfId="22535"/>
    <cellStyle name="20% - Accent1 2 3 8 4" xfId="19378"/>
    <cellStyle name="20% - Accent1 2 3 8 5" xfId="12134"/>
    <cellStyle name="20% - Accent1 2 3 9" xfId="598"/>
    <cellStyle name="20% - Accent1 2 3 9 2" xfId="7367"/>
    <cellStyle name="20% - Accent1 2 3 9 2 2" xfId="24563"/>
    <cellStyle name="20% - Accent1 2 3 9 3" xfId="17798"/>
    <cellStyle name="20% - Accent1 2 3 9 4" xfId="14162"/>
    <cellStyle name="20% - Accent1 2 4" xfId="171"/>
    <cellStyle name="20% - Accent1 2 4 10" xfId="27708"/>
    <cellStyle name="20% - Accent1 2 4 11" xfId="10496"/>
    <cellStyle name="20% - Accent1 2 4 2" xfId="948"/>
    <cellStyle name="20% - Accent1 2 4 2 2" xfId="2618"/>
    <cellStyle name="20% - Accent1 2 4 2 2 2" xfId="9383"/>
    <cellStyle name="20% - Accent1 2 4 2 2 2 2" xfId="26579"/>
    <cellStyle name="20% - Accent1 2 4 2 2 2 3" xfId="16178"/>
    <cellStyle name="20% - Accent1 2 4 2 2 3" xfId="5775"/>
    <cellStyle name="20% - Accent1 2 4 2 2 3 2" xfId="22971"/>
    <cellStyle name="20% - Accent1 2 4 2 2 4" xfId="19814"/>
    <cellStyle name="20% - Accent1 2 4 2 2 5" xfId="12570"/>
    <cellStyle name="20% - Accent1 2 4 2 3" xfId="7717"/>
    <cellStyle name="20% - Accent1 2 4 2 3 2" xfId="24913"/>
    <cellStyle name="20% - Accent1 2 4 2 3 3" xfId="14512"/>
    <cellStyle name="20% - Accent1 2 4 2 4" xfId="4109"/>
    <cellStyle name="20% - Accent1 2 4 2 4 2" xfId="21305"/>
    <cellStyle name="20% - Accent1 2 4 2 5" xfId="18148"/>
    <cellStyle name="20% - Accent1 2 4 2 6" xfId="10904"/>
    <cellStyle name="20% - Accent1 2 4 3" xfId="1356"/>
    <cellStyle name="20% - Accent1 2 4 3 2" xfId="2957"/>
    <cellStyle name="20% - Accent1 2 4 3 2 2" xfId="9722"/>
    <cellStyle name="20% - Accent1 2 4 3 2 2 2" xfId="26918"/>
    <cellStyle name="20% - Accent1 2 4 3 2 2 3" xfId="16517"/>
    <cellStyle name="20% - Accent1 2 4 3 2 3" xfId="6114"/>
    <cellStyle name="20% - Accent1 2 4 3 2 3 2" xfId="23310"/>
    <cellStyle name="20% - Accent1 2 4 3 2 4" xfId="20153"/>
    <cellStyle name="20% - Accent1 2 4 3 2 5" xfId="12909"/>
    <cellStyle name="20% - Accent1 2 4 3 3" xfId="8125"/>
    <cellStyle name="20% - Accent1 2 4 3 3 2" xfId="25321"/>
    <cellStyle name="20% - Accent1 2 4 3 3 3" xfId="14920"/>
    <cellStyle name="20% - Accent1 2 4 3 4" xfId="4517"/>
    <cellStyle name="20% - Accent1 2 4 3 4 2" xfId="21713"/>
    <cellStyle name="20% - Accent1 2 4 3 5" xfId="18556"/>
    <cellStyle name="20% - Accent1 2 4 3 6" xfId="11312"/>
    <cellStyle name="20% - Accent1 2 4 4" xfId="1764"/>
    <cellStyle name="20% - Accent1 2 4 4 2" xfId="3353"/>
    <cellStyle name="20% - Accent1 2 4 4 2 2" xfId="10118"/>
    <cellStyle name="20% - Accent1 2 4 4 2 2 2" xfId="27314"/>
    <cellStyle name="20% - Accent1 2 4 4 2 2 3" xfId="16913"/>
    <cellStyle name="20% - Accent1 2 4 4 2 3" xfId="6510"/>
    <cellStyle name="20% - Accent1 2 4 4 2 3 2" xfId="23706"/>
    <cellStyle name="20% - Accent1 2 4 4 2 4" xfId="20549"/>
    <cellStyle name="20% - Accent1 2 4 4 2 5" xfId="13305"/>
    <cellStyle name="20% - Accent1 2 4 4 3" xfId="8533"/>
    <cellStyle name="20% - Accent1 2 4 4 3 2" xfId="25729"/>
    <cellStyle name="20% - Accent1 2 4 4 3 3" xfId="15328"/>
    <cellStyle name="20% - Accent1 2 4 4 4" xfId="4925"/>
    <cellStyle name="20% - Accent1 2 4 4 4 2" xfId="22121"/>
    <cellStyle name="20% - Accent1 2 4 4 5" xfId="18964"/>
    <cellStyle name="20% - Accent1 2 4 4 6" xfId="11720"/>
    <cellStyle name="20% - Accent1 2 4 5" xfId="2123"/>
    <cellStyle name="20% - Accent1 2 4 5 2" xfId="8889"/>
    <cellStyle name="20% - Accent1 2 4 5 2 2" xfId="26085"/>
    <cellStyle name="20% - Accent1 2 4 5 2 3" xfId="15684"/>
    <cellStyle name="20% - Accent1 2 4 5 3" xfId="5281"/>
    <cellStyle name="20% - Accent1 2 4 5 3 2" xfId="22477"/>
    <cellStyle name="20% - Accent1 2 4 5 4" xfId="19320"/>
    <cellStyle name="20% - Accent1 2 4 5 5" xfId="12076"/>
    <cellStyle name="20% - Accent1 2 4 6" xfId="540"/>
    <cellStyle name="20% - Accent1 2 4 6 2" xfId="7309"/>
    <cellStyle name="20% - Accent1 2 4 6 2 2" xfId="24505"/>
    <cellStyle name="20% - Accent1 2 4 6 3" xfId="17740"/>
    <cellStyle name="20% - Accent1 2 4 6 4" xfId="14104"/>
    <cellStyle name="20% - Accent1 2 4 7" xfId="6942"/>
    <cellStyle name="20% - Accent1 2 4 7 2" xfId="24138"/>
    <cellStyle name="20% - Accent1 2 4 7 3" xfId="13737"/>
    <cellStyle name="20% - Accent1 2 4 8" xfId="3701"/>
    <cellStyle name="20% - Accent1 2 4 8 2" xfId="20897"/>
    <cellStyle name="20% - Accent1 2 4 9" xfId="17373"/>
    <cellStyle name="20% - Accent1 2 5" xfId="259"/>
    <cellStyle name="20% - Accent1 2 5 10" xfId="27794"/>
    <cellStyle name="20% - Accent1 2 5 11" xfId="10582"/>
    <cellStyle name="20% - Accent1 2 5 2" xfId="1034"/>
    <cellStyle name="20% - Accent1 2 5 2 2" xfId="2647"/>
    <cellStyle name="20% - Accent1 2 5 2 2 2" xfId="9412"/>
    <cellStyle name="20% - Accent1 2 5 2 2 2 2" xfId="26608"/>
    <cellStyle name="20% - Accent1 2 5 2 2 2 3" xfId="16207"/>
    <cellStyle name="20% - Accent1 2 5 2 2 3" xfId="5804"/>
    <cellStyle name="20% - Accent1 2 5 2 2 3 2" xfId="23000"/>
    <cellStyle name="20% - Accent1 2 5 2 2 4" xfId="19843"/>
    <cellStyle name="20% - Accent1 2 5 2 2 5" xfId="12599"/>
    <cellStyle name="20% - Accent1 2 5 2 3" xfId="7803"/>
    <cellStyle name="20% - Accent1 2 5 2 3 2" xfId="24999"/>
    <cellStyle name="20% - Accent1 2 5 2 3 3" xfId="14598"/>
    <cellStyle name="20% - Accent1 2 5 2 4" xfId="4195"/>
    <cellStyle name="20% - Accent1 2 5 2 4 2" xfId="21391"/>
    <cellStyle name="20% - Accent1 2 5 2 5" xfId="18234"/>
    <cellStyle name="20% - Accent1 2 5 2 6" xfId="10990"/>
    <cellStyle name="20% - Accent1 2 5 3" xfId="1442"/>
    <cellStyle name="20% - Accent1 2 5 3 2" xfId="3043"/>
    <cellStyle name="20% - Accent1 2 5 3 2 2" xfId="9808"/>
    <cellStyle name="20% - Accent1 2 5 3 2 2 2" xfId="27004"/>
    <cellStyle name="20% - Accent1 2 5 3 2 2 3" xfId="16603"/>
    <cellStyle name="20% - Accent1 2 5 3 2 3" xfId="6200"/>
    <cellStyle name="20% - Accent1 2 5 3 2 3 2" xfId="23396"/>
    <cellStyle name="20% - Accent1 2 5 3 2 4" xfId="20239"/>
    <cellStyle name="20% - Accent1 2 5 3 2 5" xfId="12995"/>
    <cellStyle name="20% - Accent1 2 5 3 3" xfId="8211"/>
    <cellStyle name="20% - Accent1 2 5 3 3 2" xfId="25407"/>
    <cellStyle name="20% - Accent1 2 5 3 3 3" xfId="15006"/>
    <cellStyle name="20% - Accent1 2 5 3 4" xfId="4603"/>
    <cellStyle name="20% - Accent1 2 5 3 4 2" xfId="21799"/>
    <cellStyle name="20% - Accent1 2 5 3 5" xfId="18642"/>
    <cellStyle name="20% - Accent1 2 5 3 6" xfId="11398"/>
    <cellStyle name="20% - Accent1 2 5 4" xfId="1850"/>
    <cellStyle name="20% - Accent1 2 5 4 2" xfId="3439"/>
    <cellStyle name="20% - Accent1 2 5 4 2 2" xfId="10204"/>
    <cellStyle name="20% - Accent1 2 5 4 2 2 2" xfId="27400"/>
    <cellStyle name="20% - Accent1 2 5 4 2 2 3" xfId="16999"/>
    <cellStyle name="20% - Accent1 2 5 4 2 3" xfId="6596"/>
    <cellStyle name="20% - Accent1 2 5 4 2 3 2" xfId="23792"/>
    <cellStyle name="20% - Accent1 2 5 4 2 4" xfId="20635"/>
    <cellStyle name="20% - Accent1 2 5 4 2 5" xfId="13391"/>
    <cellStyle name="20% - Accent1 2 5 4 3" xfId="8619"/>
    <cellStyle name="20% - Accent1 2 5 4 3 2" xfId="25815"/>
    <cellStyle name="20% - Accent1 2 5 4 3 3" xfId="15414"/>
    <cellStyle name="20% - Accent1 2 5 4 4" xfId="5011"/>
    <cellStyle name="20% - Accent1 2 5 4 4 2" xfId="22207"/>
    <cellStyle name="20% - Accent1 2 5 4 5" xfId="19050"/>
    <cellStyle name="20% - Accent1 2 5 4 6" xfId="11806"/>
    <cellStyle name="20% - Accent1 2 5 5" xfId="2209"/>
    <cellStyle name="20% - Accent1 2 5 5 2" xfId="8975"/>
    <cellStyle name="20% - Accent1 2 5 5 2 2" xfId="26171"/>
    <cellStyle name="20% - Accent1 2 5 5 2 3" xfId="15770"/>
    <cellStyle name="20% - Accent1 2 5 5 3" xfId="5367"/>
    <cellStyle name="20% - Accent1 2 5 5 3 2" xfId="22563"/>
    <cellStyle name="20% - Accent1 2 5 5 4" xfId="19406"/>
    <cellStyle name="20% - Accent1 2 5 5 5" xfId="12162"/>
    <cellStyle name="20% - Accent1 2 5 6" xfId="626"/>
    <cellStyle name="20% - Accent1 2 5 6 2" xfId="7395"/>
    <cellStyle name="20% - Accent1 2 5 6 2 2" xfId="24591"/>
    <cellStyle name="20% - Accent1 2 5 6 3" xfId="17826"/>
    <cellStyle name="20% - Accent1 2 5 6 4" xfId="14190"/>
    <cellStyle name="20% - Accent1 2 5 7" xfId="7028"/>
    <cellStyle name="20% - Accent1 2 5 7 2" xfId="24224"/>
    <cellStyle name="20% - Accent1 2 5 7 3" xfId="13823"/>
    <cellStyle name="20% - Accent1 2 5 8" xfId="3787"/>
    <cellStyle name="20% - Accent1 2 5 8 2" xfId="20983"/>
    <cellStyle name="20% - Accent1 2 5 9" xfId="17459"/>
    <cellStyle name="20% - Accent1 2 6" xfId="357"/>
    <cellStyle name="20% - Accent1 2 6 10" xfId="27892"/>
    <cellStyle name="20% - Accent1 2 6 11" xfId="10680"/>
    <cellStyle name="20% - Accent1 2 6 2" xfId="1132"/>
    <cellStyle name="20% - Accent1 2 6 2 2" xfId="2745"/>
    <cellStyle name="20% - Accent1 2 6 2 2 2" xfId="9510"/>
    <cellStyle name="20% - Accent1 2 6 2 2 2 2" xfId="26706"/>
    <cellStyle name="20% - Accent1 2 6 2 2 2 3" xfId="16305"/>
    <cellStyle name="20% - Accent1 2 6 2 2 3" xfId="5902"/>
    <cellStyle name="20% - Accent1 2 6 2 2 3 2" xfId="23098"/>
    <cellStyle name="20% - Accent1 2 6 2 2 4" xfId="19941"/>
    <cellStyle name="20% - Accent1 2 6 2 2 5" xfId="12697"/>
    <cellStyle name="20% - Accent1 2 6 2 3" xfId="7901"/>
    <cellStyle name="20% - Accent1 2 6 2 3 2" xfId="25097"/>
    <cellStyle name="20% - Accent1 2 6 2 3 3" xfId="14696"/>
    <cellStyle name="20% - Accent1 2 6 2 4" xfId="4293"/>
    <cellStyle name="20% - Accent1 2 6 2 4 2" xfId="21489"/>
    <cellStyle name="20% - Accent1 2 6 2 5" xfId="18332"/>
    <cellStyle name="20% - Accent1 2 6 2 6" xfId="11088"/>
    <cellStyle name="20% - Accent1 2 6 3" xfId="1540"/>
    <cellStyle name="20% - Accent1 2 6 3 2" xfId="3141"/>
    <cellStyle name="20% - Accent1 2 6 3 2 2" xfId="9906"/>
    <cellStyle name="20% - Accent1 2 6 3 2 2 2" xfId="27102"/>
    <cellStyle name="20% - Accent1 2 6 3 2 2 3" xfId="16701"/>
    <cellStyle name="20% - Accent1 2 6 3 2 3" xfId="6298"/>
    <cellStyle name="20% - Accent1 2 6 3 2 3 2" xfId="23494"/>
    <cellStyle name="20% - Accent1 2 6 3 2 4" xfId="20337"/>
    <cellStyle name="20% - Accent1 2 6 3 2 5" xfId="13093"/>
    <cellStyle name="20% - Accent1 2 6 3 3" xfId="8309"/>
    <cellStyle name="20% - Accent1 2 6 3 3 2" xfId="25505"/>
    <cellStyle name="20% - Accent1 2 6 3 3 3" xfId="15104"/>
    <cellStyle name="20% - Accent1 2 6 3 4" xfId="4701"/>
    <cellStyle name="20% - Accent1 2 6 3 4 2" xfId="21897"/>
    <cellStyle name="20% - Accent1 2 6 3 5" xfId="18740"/>
    <cellStyle name="20% - Accent1 2 6 3 6" xfId="11496"/>
    <cellStyle name="20% - Accent1 2 6 4" xfId="1948"/>
    <cellStyle name="20% - Accent1 2 6 4 2" xfId="3537"/>
    <cellStyle name="20% - Accent1 2 6 4 2 2" xfId="10302"/>
    <cellStyle name="20% - Accent1 2 6 4 2 2 2" xfId="27498"/>
    <cellStyle name="20% - Accent1 2 6 4 2 2 3" xfId="17097"/>
    <cellStyle name="20% - Accent1 2 6 4 2 3" xfId="6694"/>
    <cellStyle name="20% - Accent1 2 6 4 2 3 2" xfId="23890"/>
    <cellStyle name="20% - Accent1 2 6 4 2 4" xfId="20733"/>
    <cellStyle name="20% - Accent1 2 6 4 2 5" xfId="13489"/>
    <cellStyle name="20% - Accent1 2 6 4 3" xfId="8717"/>
    <cellStyle name="20% - Accent1 2 6 4 3 2" xfId="25913"/>
    <cellStyle name="20% - Accent1 2 6 4 3 3" xfId="15512"/>
    <cellStyle name="20% - Accent1 2 6 4 4" xfId="5109"/>
    <cellStyle name="20% - Accent1 2 6 4 4 2" xfId="22305"/>
    <cellStyle name="20% - Accent1 2 6 4 5" xfId="19148"/>
    <cellStyle name="20% - Accent1 2 6 4 6" xfId="11904"/>
    <cellStyle name="20% - Accent1 2 6 5" xfId="2307"/>
    <cellStyle name="20% - Accent1 2 6 5 2" xfId="9073"/>
    <cellStyle name="20% - Accent1 2 6 5 2 2" xfId="26269"/>
    <cellStyle name="20% - Accent1 2 6 5 2 3" xfId="15868"/>
    <cellStyle name="20% - Accent1 2 6 5 3" xfId="5465"/>
    <cellStyle name="20% - Accent1 2 6 5 3 2" xfId="22661"/>
    <cellStyle name="20% - Accent1 2 6 5 4" xfId="19504"/>
    <cellStyle name="20% - Accent1 2 6 5 5" xfId="12260"/>
    <cellStyle name="20% - Accent1 2 6 6" xfId="724"/>
    <cellStyle name="20% - Accent1 2 6 6 2" xfId="7493"/>
    <cellStyle name="20% - Accent1 2 6 6 2 2" xfId="24689"/>
    <cellStyle name="20% - Accent1 2 6 6 3" xfId="17924"/>
    <cellStyle name="20% - Accent1 2 6 6 4" xfId="14288"/>
    <cellStyle name="20% - Accent1 2 6 7" xfId="7126"/>
    <cellStyle name="20% - Accent1 2 6 7 2" xfId="24322"/>
    <cellStyle name="20% - Accent1 2 6 7 3" xfId="13921"/>
    <cellStyle name="20% - Accent1 2 6 8" xfId="3885"/>
    <cellStyle name="20% - Accent1 2 6 8 2" xfId="21081"/>
    <cellStyle name="20% - Accent1 2 6 9" xfId="17557"/>
    <cellStyle name="20% - Accent1 2 7" xfId="141"/>
    <cellStyle name="20% - Accent1 2 7 2" xfId="1330"/>
    <cellStyle name="20% - Accent1 2 7 2 2" xfId="2931"/>
    <cellStyle name="20% - Accent1 2 7 2 2 2" xfId="9696"/>
    <cellStyle name="20% - Accent1 2 7 2 2 2 2" xfId="26892"/>
    <cellStyle name="20% - Accent1 2 7 2 2 2 3" xfId="16491"/>
    <cellStyle name="20% - Accent1 2 7 2 2 3" xfId="6088"/>
    <cellStyle name="20% - Accent1 2 7 2 2 3 2" xfId="23284"/>
    <cellStyle name="20% - Accent1 2 7 2 2 4" xfId="20127"/>
    <cellStyle name="20% - Accent1 2 7 2 2 5" xfId="12883"/>
    <cellStyle name="20% - Accent1 2 7 2 3" xfId="8099"/>
    <cellStyle name="20% - Accent1 2 7 2 3 2" xfId="25295"/>
    <cellStyle name="20% - Accent1 2 7 2 3 3" xfId="14894"/>
    <cellStyle name="20% - Accent1 2 7 2 4" xfId="4491"/>
    <cellStyle name="20% - Accent1 2 7 2 4 2" xfId="21687"/>
    <cellStyle name="20% - Accent1 2 7 2 5" xfId="18530"/>
    <cellStyle name="20% - Accent1 2 7 2 6" xfId="11286"/>
    <cellStyle name="20% - Accent1 2 7 3" xfId="1738"/>
    <cellStyle name="20% - Accent1 2 7 3 2" xfId="3327"/>
    <cellStyle name="20% - Accent1 2 7 3 2 2" xfId="10092"/>
    <cellStyle name="20% - Accent1 2 7 3 2 2 2" xfId="27288"/>
    <cellStyle name="20% - Accent1 2 7 3 2 2 3" xfId="16887"/>
    <cellStyle name="20% - Accent1 2 7 3 2 3" xfId="6484"/>
    <cellStyle name="20% - Accent1 2 7 3 2 3 2" xfId="23680"/>
    <cellStyle name="20% - Accent1 2 7 3 2 4" xfId="20523"/>
    <cellStyle name="20% - Accent1 2 7 3 2 5" xfId="13279"/>
    <cellStyle name="20% - Accent1 2 7 3 3" xfId="8507"/>
    <cellStyle name="20% - Accent1 2 7 3 3 2" xfId="25703"/>
    <cellStyle name="20% - Accent1 2 7 3 3 3" xfId="15302"/>
    <cellStyle name="20% - Accent1 2 7 3 4" xfId="4899"/>
    <cellStyle name="20% - Accent1 2 7 3 4 2" xfId="22095"/>
    <cellStyle name="20% - Accent1 2 7 3 5" xfId="18938"/>
    <cellStyle name="20% - Accent1 2 7 3 6" xfId="11694"/>
    <cellStyle name="20% - Accent1 2 7 4" xfId="2423"/>
    <cellStyle name="20% - Accent1 2 7 4 2" xfId="9188"/>
    <cellStyle name="20% - Accent1 2 7 4 2 2" xfId="26384"/>
    <cellStyle name="20% - Accent1 2 7 4 2 3" xfId="15983"/>
    <cellStyle name="20% - Accent1 2 7 4 3" xfId="5580"/>
    <cellStyle name="20% - Accent1 2 7 4 3 2" xfId="22776"/>
    <cellStyle name="20% - Accent1 2 7 4 4" xfId="19619"/>
    <cellStyle name="20% - Accent1 2 7 4 5" xfId="12375"/>
    <cellStyle name="20% - Accent1 2 7 5" xfId="922"/>
    <cellStyle name="20% - Accent1 2 7 5 2" xfId="7691"/>
    <cellStyle name="20% - Accent1 2 7 5 2 2" xfId="24887"/>
    <cellStyle name="20% - Accent1 2 7 5 3" xfId="18122"/>
    <cellStyle name="20% - Accent1 2 7 5 4" xfId="14486"/>
    <cellStyle name="20% - Accent1 2 7 6" xfId="6916"/>
    <cellStyle name="20% - Accent1 2 7 6 2" xfId="24112"/>
    <cellStyle name="20% - Accent1 2 7 6 3" xfId="13711"/>
    <cellStyle name="20% - Accent1 2 7 7" xfId="4083"/>
    <cellStyle name="20% - Accent1 2 7 7 2" xfId="21279"/>
    <cellStyle name="20% - Accent1 2 7 8" xfId="17347"/>
    <cellStyle name="20% - Accent1 2 7 9" xfId="10878"/>
    <cellStyle name="20% - Accent1 2 8" xfId="836"/>
    <cellStyle name="20% - Accent1 2 8 2" xfId="2534"/>
    <cellStyle name="20% - Accent1 2 8 2 2" xfId="9299"/>
    <cellStyle name="20% - Accent1 2 8 2 2 2" xfId="26495"/>
    <cellStyle name="20% - Accent1 2 8 2 2 3" xfId="16094"/>
    <cellStyle name="20% - Accent1 2 8 2 3" xfId="5691"/>
    <cellStyle name="20% - Accent1 2 8 2 3 2" xfId="22887"/>
    <cellStyle name="20% - Accent1 2 8 2 4" xfId="19730"/>
    <cellStyle name="20% - Accent1 2 8 2 5" xfId="12486"/>
    <cellStyle name="20% - Accent1 2 8 3" xfId="7605"/>
    <cellStyle name="20% - Accent1 2 8 3 2" xfId="24801"/>
    <cellStyle name="20% - Accent1 2 8 3 3" xfId="14400"/>
    <cellStyle name="20% - Accent1 2 8 4" xfId="3997"/>
    <cellStyle name="20% - Accent1 2 8 4 2" xfId="21193"/>
    <cellStyle name="20% - Accent1 2 8 5" xfId="18036"/>
    <cellStyle name="20% - Accent1 2 8 6" xfId="10792"/>
    <cellStyle name="20% - Accent1 2 9" xfId="1244"/>
    <cellStyle name="20% - Accent1 2 9 2" xfId="2845"/>
    <cellStyle name="20% - Accent1 2 9 2 2" xfId="9610"/>
    <cellStyle name="20% - Accent1 2 9 2 2 2" xfId="26806"/>
    <cellStyle name="20% - Accent1 2 9 2 2 3" xfId="16405"/>
    <cellStyle name="20% - Accent1 2 9 2 3" xfId="6002"/>
    <cellStyle name="20% - Accent1 2 9 2 3 2" xfId="23198"/>
    <cellStyle name="20% - Accent1 2 9 2 4" xfId="20041"/>
    <cellStyle name="20% - Accent1 2 9 2 5" xfId="12797"/>
    <cellStyle name="20% - Accent1 2 9 3" xfId="8013"/>
    <cellStyle name="20% - Accent1 2 9 3 2" xfId="25209"/>
    <cellStyle name="20% - Accent1 2 9 3 3" xfId="14808"/>
    <cellStyle name="20% - Accent1 2 9 4" xfId="4405"/>
    <cellStyle name="20% - Accent1 2 9 4 2" xfId="21601"/>
    <cellStyle name="20% - Accent1 2 9 5" xfId="18444"/>
    <cellStyle name="20% - Accent1 2 9 6" xfId="11200"/>
    <cellStyle name="20% - Accent1 20" xfId="10426"/>
    <cellStyle name="20% - Accent1 20 2" xfId="27622"/>
    <cellStyle name="20% - Accent1 20 3" xfId="17221"/>
    <cellStyle name="20% - Accent1 21" xfId="10440"/>
    <cellStyle name="20% - Accent1 21 2" xfId="27636"/>
    <cellStyle name="20% - Accent1 21 3" xfId="17235"/>
    <cellStyle name="20% - Accent1 22" xfId="3659"/>
    <cellStyle name="20% - Accent1 22 2" xfId="20855"/>
    <cellStyle name="20% - Accent1 23" xfId="17247"/>
    <cellStyle name="20% - Accent1 24" xfId="27650"/>
    <cellStyle name="20% - Accent1 25" xfId="27665"/>
    <cellStyle name="20% - Accent1 26" xfId="10453"/>
    <cellStyle name="20% - Accent1 27" xfId="28005"/>
    <cellStyle name="20% - Accent1 3" xfId="67"/>
    <cellStyle name="20% - Accent1 3 10" xfId="6844"/>
    <cellStyle name="20% - Accent1 3 10 2" xfId="24040"/>
    <cellStyle name="20% - Accent1 3 10 3" xfId="13639"/>
    <cellStyle name="20% - Accent1 3 11" xfId="3715"/>
    <cellStyle name="20% - Accent1 3 11 2" xfId="20911"/>
    <cellStyle name="20% - Accent1 3 12" xfId="17275"/>
    <cellStyle name="20% - Accent1 3 13" xfId="27722"/>
    <cellStyle name="20% - Accent1 3 14" xfId="10510"/>
    <cellStyle name="20% - Accent1 3 2" xfId="273"/>
    <cellStyle name="20% - Accent1 3 2 10" xfId="27808"/>
    <cellStyle name="20% - Accent1 3 2 11" xfId="10596"/>
    <cellStyle name="20% - Accent1 3 2 2" xfId="1048"/>
    <cellStyle name="20% - Accent1 3 2 2 2" xfId="2661"/>
    <cellStyle name="20% - Accent1 3 2 2 2 2" xfId="9426"/>
    <cellStyle name="20% - Accent1 3 2 2 2 2 2" xfId="26622"/>
    <cellStyle name="20% - Accent1 3 2 2 2 2 3" xfId="16221"/>
    <cellStyle name="20% - Accent1 3 2 2 2 3" xfId="5818"/>
    <cellStyle name="20% - Accent1 3 2 2 2 3 2" xfId="23014"/>
    <cellStyle name="20% - Accent1 3 2 2 2 4" xfId="19857"/>
    <cellStyle name="20% - Accent1 3 2 2 2 5" xfId="12613"/>
    <cellStyle name="20% - Accent1 3 2 2 3" xfId="7817"/>
    <cellStyle name="20% - Accent1 3 2 2 3 2" xfId="25013"/>
    <cellStyle name="20% - Accent1 3 2 2 3 3" xfId="14612"/>
    <cellStyle name="20% - Accent1 3 2 2 4" xfId="4209"/>
    <cellStyle name="20% - Accent1 3 2 2 4 2" xfId="21405"/>
    <cellStyle name="20% - Accent1 3 2 2 5" xfId="18248"/>
    <cellStyle name="20% - Accent1 3 2 2 6" xfId="11004"/>
    <cellStyle name="20% - Accent1 3 2 3" xfId="1456"/>
    <cellStyle name="20% - Accent1 3 2 3 2" xfId="3057"/>
    <cellStyle name="20% - Accent1 3 2 3 2 2" xfId="9822"/>
    <cellStyle name="20% - Accent1 3 2 3 2 2 2" xfId="27018"/>
    <cellStyle name="20% - Accent1 3 2 3 2 2 3" xfId="16617"/>
    <cellStyle name="20% - Accent1 3 2 3 2 3" xfId="6214"/>
    <cellStyle name="20% - Accent1 3 2 3 2 3 2" xfId="23410"/>
    <cellStyle name="20% - Accent1 3 2 3 2 4" xfId="20253"/>
    <cellStyle name="20% - Accent1 3 2 3 2 5" xfId="13009"/>
    <cellStyle name="20% - Accent1 3 2 3 3" xfId="8225"/>
    <cellStyle name="20% - Accent1 3 2 3 3 2" xfId="25421"/>
    <cellStyle name="20% - Accent1 3 2 3 3 3" xfId="15020"/>
    <cellStyle name="20% - Accent1 3 2 3 4" xfId="4617"/>
    <cellStyle name="20% - Accent1 3 2 3 4 2" xfId="21813"/>
    <cellStyle name="20% - Accent1 3 2 3 5" xfId="18656"/>
    <cellStyle name="20% - Accent1 3 2 3 6" xfId="11412"/>
    <cellStyle name="20% - Accent1 3 2 4" xfId="1864"/>
    <cellStyle name="20% - Accent1 3 2 4 2" xfId="3453"/>
    <cellStyle name="20% - Accent1 3 2 4 2 2" xfId="10218"/>
    <cellStyle name="20% - Accent1 3 2 4 2 2 2" xfId="27414"/>
    <cellStyle name="20% - Accent1 3 2 4 2 2 3" xfId="17013"/>
    <cellStyle name="20% - Accent1 3 2 4 2 3" xfId="6610"/>
    <cellStyle name="20% - Accent1 3 2 4 2 3 2" xfId="23806"/>
    <cellStyle name="20% - Accent1 3 2 4 2 4" xfId="20649"/>
    <cellStyle name="20% - Accent1 3 2 4 2 5" xfId="13405"/>
    <cellStyle name="20% - Accent1 3 2 4 3" xfId="8633"/>
    <cellStyle name="20% - Accent1 3 2 4 3 2" xfId="25829"/>
    <cellStyle name="20% - Accent1 3 2 4 3 3" xfId="15428"/>
    <cellStyle name="20% - Accent1 3 2 4 4" xfId="5025"/>
    <cellStyle name="20% - Accent1 3 2 4 4 2" xfId="22221"/>
    <cellStyle name="20% - Accent1 3 2 4 5" xfId="19064"/>
    <cellStyle name="20% - Accent1 3 2 4 6" xfId="11820"/>
    <cellStyle name="20% - Accent1 3 2 5" xfId="2223"/>
    <cellStyle name="20% - Accent1 3 2 5 2" xfId="8989"/>
    <cellStyle name="20% - Accent1 3 2 5 2 2" xfId="26185"/>
    <cellStyle name="20% - Accent1 3 2 5 2 3" xfId="15784"/>
    <cellStyle name="20% - Accent1 3 2 5 3" xfId="5381"/>
    <cellStyle name="20% - Accent1 3 2 5 3 2" xfId="22577"/>
    <cellStyle name="20% - Accent1 3 2 5 4" xfId="19420"/>
    <cellStyle name="20% - Accent1 3 2 5 5" xfId="12176"/>
    <cellStyle name="20% - Accent1 3 2 6" xfId="640"/>
    <cellStyle name="20% - Accent1 3 2 6 2" xfId="7409"/>
    <cellStyle name="20% - Accent1 3 2 6 2 2" xfId="24605"/>
    <cellStyle name="20% - Accent1 3 2 6 3" xfId="17840"/>
    <cellStyle name="20% - Accent1 3 2 6 4" xfId="14204"/>
    <cellStyle name="20% - Accent1 3 2 7" xfId="7042"/>
    <cellStyle name="20% - Accent1 3 2 7 2" xfId="24238"/>
    <cellStyle name="20% - Accent1 3 2 7 3" xfId="13837"/>
    <cellStyle name="20% - Accent1 3 2 8" xfId="3801"/>
    <cellStyle name="20% - Accent1 3 2 8 2" xfId="20997"/>
    <cellStyle name="20% - Accent1 3 2 9" xfId="17473"/>
    <cellStyle name="20% - Accent1 3 3" xfId="371"/>
    <cellStyle name="20% - Accent1 3 3 10" xfId="27906"/>
    <cellStyle name="20% - Accent1 3 3 11" xfId="10694"/>
    <cellStyle name="20% - Accent1 3 3 2" xfId="1146"/>
    <cellStyle name="20% - Accent1 3 3 2 2" xfId="2759"/>
    <cellStyle name="20% - Accent1 3 3 2 2 2" xfId="9524"/>
    <cellStyle name="20% - Accent1 3 3 2 2 2 2" xfId="26720"/>
    <cellStyle name="20% - Accent1 3 3 2 2 2 3" xfId="16319"/>
    <cellStyle name="20% - Accent1 3 3 2 2 3" xfId="5916"/>
    <cellStyle name="20% - Accent1 3 3 2 2 3 2" xfId="23112"/>
    <cellStyle name="20% - Accent1 3 3 2 2 4" xfId="19955"/>
    <cellStyle name="20% - Accent1 3 3 2 2 5" xfId="12711"/>
    <cellStyle name="20% - Accent1 3 3 2 3" xfId="7915"/>
    <cellStyle name="20% - Accent1 3 3 2 3 2" xfId="25111"/>
    <cellStyle name="20% - Accent1 3 3 2 3 3" xfId="14710"/>
    <cellStyle name="20% - Accent1 3 3 2 4" xfId="4307"/>
    <cellStyle name="20% - Accent1 3 3 2 4 2" xfId="21503"/>
    <cellStyle name="20% - Accent1 3 3 2 5" xfId="18346"/>
    <cellStyle name="20% - Accent1 3 3 2 6" xfId="11102"/>
    <cellStyle name="20% - Accent1 3 3 3" xfId="1554"/>
    <cellStyle name="20% - Accent1 3 3 3 2" xfId="3155"/>
    <cellStyle name="20% - Accent1 3 3 3 2 2" xfId="9920"/>
    <cellStyle name="20% - Accent1 3 3 3 2 2 2" xfId="27116"/>
    <cellStyle name="20% - Accent1 3 3 3 2 2 3" xfId="16715"/>
    <cellStyle name="20% - Accent1 3 3 3 2 3" xfId="6312"/>
    <cellStyle name="20% - Accent1 3 3 3 2 3 2" xfId="23508"/>
    <cellStyle name="20% - Accent1 3 3 3 2 4" xfId="20351"/>
    <cellStyle name="20% - Accent1 3 3 3 2 5" xfId="13107"/>
    <cellStyle name="20% - Accent1 3 3 3 3" xfId="8323"/>
    <cellStyle name="20% - Accent1 3 3 3 3 2" xfId="25519"/>
    <cellStyle name="20% - Accent1 3 3 3 3 3" xfId="15118"/>
    <cellStyle name="20% - Accent1 3 3 3 4" xfId="4715"/>
    <cellStyle name="20% - Accent1 3 3 3 4 2" xfId="21911"/>
    <cellStyle name="20% - Accent1 3 3 3 5" xfId="18754"/>
    <cellStyle name="20% - Accent1 3 3 3 6" xfId="11510"/>
    <cellStyle name="20% - Accent1 3 3 4" xfId="1962"/>
    <cellStyle name="20% - Accent1 3 3 4 2" xfId="3551"/>
    <cellStyle name="20% - Accent1 3 3 4 2 2" xfId="10316"/>
    <cellStyle name="20% - Accent1 3 3 4 2 2 2" xfId="27512"/>
    <cellStyle name="20% - Accent1 3 3 4 2 2 3" xfId="17111"/>
    <cellStyle name="20% - Accent1 3 3 4 2 3" xfId="6708"/>
    <cellStyle name="20% - Accent1 3 3 4 2 3 2" xfId="23904"/>
    <cellStyle name="20% - Accent1 3 3 4 2 4" xfId="20747"/>
    <cellStyle name="20% - Accent1 3 3 4 2 5" xfId="13503"/>
    <cellStyle name="20% - Accent1 3 3 4 3" xfId="8731"/>
    <cellStyle name="20% - Accent1 3 3 4 3 2" xfId="25927"/>
    <cellStyle name="20% - Accent1 3 3 4 3 3" xfId="15526"/>
    <cellStyle name="20% - Accent1 3 3 4 4" xfId="5123"/>
    <cellStyle name="20% - Accent1 3 3 4 4 2" xfId="22319"/>
    <cellStyle name="20% - Accent1 3 3 4 5" xfId="19162"/>
    <cellStyle name="20% - Accent1 3 3 4 6" xfId="11918"/>
    <cellStyle name="20% - Accent1 3 3 5" xfId="2321"/>
    <cellStyle name="20% - Accent1 3 3 5 2" xfId="9087"/>
    <cellStyle name="20% - Accent1 3 3 5 2 2" xfId="26283"/>
    <cellStyle name="20% - Accent1 3 3 5 2 3" xfId="15882"/>
    <cellStyle name="20% - Accent1 3 3 5 3" xfId="5479"/>
    <cellStyle name="20% - Accent1 3 3 5 3 2" xfId="22675"/>
    <cellStyle name="20% - Accent1 3 3 5 4" xfId="19518"/>
    <cellStyle name="20% - Accent1 3 3 5 5" xfId="12274"/>
    <cellStyle name="20% - Accent1 3 3 6" xfId="738"/>
    <cellStyle name="20% - Accent1 3 3 6 2" xfId="7507"/>
    <cellStyle name="20% - Accent1 3 3 6 2 2" xfId="24703"/>
    <cellStyle name="20% - Accent1 3 3 6 3" xfId="17938"/>
    <cellStyle name="20% - Accent1 3 3 6 4" xfId="14302"/>
    <cellStyle name="20% - Accent1 3 3 7" xfId="7140"/>
    <cellStyle name="20% - Accent1 3 3 7 2" xfId="24336"/>
    <cellStyle name="20% - Accent1 3 3 7 3" xfId="13935"/>
    <cellStyle name="20% - Accent1 3 3 8" xfId="3899"/>
    <cellStyle name="20% - Accent1 3 3 8 2" xfId="21095"/>
    <cellStyle name="20% - Accent1 3 3 9" xfId="17571"/>
    <cellStyle name="20% - Accent1 3 4" xfId="187"/>
    <cellStyle name="20% - Accent1 3 4 2" xfId="1370"/>
    <cellStyle name="20% - Accent1 3 4 2 2" xfId="2971"/>
    <cellStyle name="20% - Accent1 3 4 2 2 2" xfId="9736"/>
    <cellStyle name="20% - Accent1 3 4 2 2 2 2" xfId="26932"/>
    <cellStyle name="20% - Accent1 3 4 2 2 2 3" xfId="16531"/>
    <cellStyle name="20% - Accent1 3 4 2 2 3" xfId="6128"/>
    <cellStyle name="20% - Accent1 3 4 2 2 3 2" xfId="23324"/>
    <cellStyle name="20% - Accent1 3 4 2 2 4" xfId="20167"/>
    <cellStyle name="20% - Accent1 3 4 2 2 5" xfId="12923"/>
    <cellStyle name="20% - Accent1 3 4 2 3" xfId="8139"/>
    <cellStyle name="20% - Accent1 3 4 2 3 2" xfId="25335"/>
    <cellStyle name="20% - Accent1 3 4 2 3 3" xfId="14934"/>
    <cellStyle name="20% - Accent1 3 4 2 4" xfId="4531"/>
    <cellStyle name="20% - Accent1 3 4 2 4 2" xfId="21727"/>
    <cellStyle name="20% - Accent1 3 4 2 5" xfId="18570"/>
    <cellStyle name="20% - Accent1 3 4 2 6" xfId="11326"/>
    <cellStyle name="20% - Accent1 3 4 3" xfId="1778"/>
    <cellStyle name="20% - Accent1 3 4 3 2" xfId="3367"/>
    <cellStyle name="20% - Accent1 3 4 3 2 2" xfId="10132"/>
    <cellStyle name="20% - Accent1 3 4 3 2 2 2" xfId="27328"/>
    <cellStyle name="20% - Accent1 3 4 3 2 2 3" xfId="16927"/>
    <cellStyle name="20% - Accent1 3 4 3 2 3" xfId="6524"/>
    <cellStyle name="20% - Accent1 3 4 3 2 3 2" xfId="23720"/>
    <cellStyle name="20% - Accent1 3 4 3 2 4" xfId="20563"/>
    <cellStyle name="20% - Accent1 3 4 3 2 5" xfId="13319"/>
    <cellStyle name="20% - Accent1 3 4 3 3" xfId="8547"/>
    <cellStyle name="20% - Accent1 3 4 3 3 2" xfId="25743"/>
    <cellStyle name="20% - Accent1 3 4 3 3 3" xfId="15342"/>
    <cellStyle name="20% - Accent1 3 4 3 4" xfId="4939"/>
    <cellStyle name="20% - Accent1 3 4 3 4 2" xfId="22135"/>
    <cellStyle name="20% - Accent1 3 4 3 5" xfId="18978"/>
    <cellStyle name="20% - Accent1 3 4 3 6" xfId="11734"/>
    <cellStyle name="20% - Accent1 3 4 4" xfId="2422"/>
    <cellStyle name="20% - Accent1 3 4 4 2" xfId="9187"/>
    <cellStyle name="20% - Accent1 3 4 4 2 2" xfId="26383"/>
    <cellStyle name="20% - Accent1 3 4 4 2 3" xfId="15982"/>
    <cellStyle name="20% - Accent1 3 4 4 3" xfId="5579"/>
    <cellStyle name="20% - Accent1 3 4 4 3 2" xfId="22775"/>
    <cellStyle name="20% - Accent1 3 4 4 4" xfId="19618"/>
    <cellStyle name="20% - Accent1 3 4 4 5" xfId="12374"/>
    <cellStyle name="20% - Accent1 3 4 5" xfId="962"/>
    <cellStyle name="20% - Accent1 3 4 5 2" xfId="7731"/>
    <cellStyle name="20% - Accent1 3 4 5 2 2" xfId="24927"/>
    <cellStyle name="20% - Accent1 3 4 5 3" xfId="18162"/>
    <cellStyle name="20% - Accent1 3 4 5 4" xfId="14526"/>
    <cellStyle name="20% - Accent1 3 4 6" xfId="6956"/>
    <cellStyle name="20% - Accent1 3 4 6 2" xfId="24152"/>
    <cellStyle name="20% - Accent1 3 4 6 3" xfId="13751"/>
    <cellStyle name="20% - Accent1 3 4 7" xfId="4123"/>
    <cellStyle name="20% - Accent1 3 4 7 2" xfId="21319"/>
    <cellStyle name="20% - Accent1 3 4 8" xfId="17387"/>
    <cellStyle name="20% - Accent1 3 4 9" xfId="10918"/>
    <cellStyle name="20% - Accent1 3 5" xfId="850"/>
    <cellStyle name="20% - Accent1 3 5 2" xfId="2548"/>
    <cellStyle name="20% - Accent1 3 5 2 2" xfId="9313"/>
    <cellStyle name="20% - Accent1 3 5 2 2 2" xfId="26509"/>
    <cellStyle name="20% - Accent1 3 5 2 2 3" xfId="16108"/>
    <cellStyle name="20% - Accent1 3 5 2 3" xfId="5705"/>
    <cellStyle name="20% - Accent1 3 5 2 3 2" xfId="22901"/>
    <cellStyle name="20% - Accent1 3 5 2 4" xfId="19744"/>
    <cellStyle name="20% - Accent1 3 5 2 5" xfId="12500"/>
    <cellStyle name="20% - Accent1 3 5 3" xfId="7619"/>
    <cellStyle name="20% - Accent1 3 5 3 2" xfId="24815"/>
    <cellStyle name="20% - Accent1 3 5 3 3" xfId="14414"/>
    <cellStyle name="20% - Accent1 3 5 4" xfId="4011"/>
    <cellStyle name="20% - Accent1 3 5 4 2" xfId="21207"/>
    <cellStyle name="20% - Accent1 3 5 5" xfId="18050"/>
    <cellStyle name="20% - Accent1 3 5 6" xfId="10806"/>
    <cellStyle name="20% - Accent1 3 6" xfId="1258"/>
    <cellStyle name="20% - Accent1 3 6 2" xfId="2859"/>
    <cellStyle name="20% - Accent1 3 6 2 2" xfId="9624"/>
    <cellStyle name="20% - Accent1 3 6 2 2 2" xfId="26820"/>
    <cellStyle name="20% - Accent1 3 6 2 2 3" xfId="16419"/>
    <cellStyle name="20% - Accent1 3 6 2 3" xfId="6016"/>
    <cellStyle name="20% - Accent1 3 6 2 3 2" xfId="23212"/>
    <cellStyle name="20% - Accent1 3 6 2 4" xfId="20055"/>
    <cellStyle name="20% - Accent1 3 6 2 5" xfId="12811"/>
    <cellStyle name="20% - Accent1 3 6 3" xfId="8027"/>
    <cellStyle name="20% - Accent1 3 6 3 2" xfId="25223"/>
    <cellStyle name="20% - Accent1 3 6 3 3" xfId="14822"/>
    <cellStyle name="20% - Accent1 3 6 4" xfId="4419"/>
    <cellStyle name="20% - Accent1 3 6 4 2" xfId="21615"/>
    <cellStyle name="20% - Accent1 3 6 5" xfId="18458"/>
    <cellStyle name="20% - Accent1 3 6 6" xfId="11214"/>
    <cellStyle name="20% - Accent1 3 7" xfId="1666"/>
    <cellStyle name="20% - Accent1 3 7 2" xfId="3255"/>
    <cellStyle name="20% - Accent1 3 7 2 2" xfId="10020"/>
    <cellStyle name="20% - Accent1 3 7 2 2 2" xfId="27216"/>
    <cellStyle name="20% - Accent1 3 7 2 2 3" xfId="16815"/>
    <cellStyle name="20% - Accent1 3 7 2 3" xfId="6412"/>
    <cellStyle name="20% - Accent1 3 7 2 3 2" xfId="23608"/>
    <cellStyle name="20% - Accent1 3 7 2 4" xfId="20451"/>
    <cellStyle name="20% - Accent1 3 7 2 5" xfId="13207"/>
    <cellStyle name="20% - Accent1 3 7 3" xfId="8435"/>
    <cellStyle name="20% - Accent1 3 7 3 2" xfId="25631"/>
    <cellStyle name="20% - Accent1 3 7 3 3" xfId="15230"/>
    <cellStyle name="20% - Accent1 3 7 4" xfId="4827"/>
    <cellStyle name="20% - Accent1 3 7 4 2" xfId="22023"/>
    <cellStyle name="20% - Accent1 3 7 5" xfId="18866"/>
    <cellStyle name="20% - Accent1 3 7 6" xfId="11622"/>
    <cellStyle name="20% - Accent1 3 8" xfId="2137"/>
    <cellStyle name="20% - Accent1 3 8 2" xfId="8903"/>
    <cellStyle name="20% - Accent1 3 8 2 2" xfId="26099"/>
    <cellStyle name="20% - Accent1 3 8 2 3" xfId="15698"/>
    <cellStyle name="20% - Accent1 3 8 3" xfId="5295"/>
    <cellStyle name="20% - Accent1 3 8 3 2" xfId="22491"/>
    <cellStyle name="20% - Accent1 3 8 4" xfId="19334"/>
    <cellStyle name="20% - Accent1 3 8 5" xfId="12090"/>
    <cellStyle name="20% - Accent1 3 9" xfId="554"/>
    <cellStyle name="20% - Accent1 3 9 2" xfId="7323"/>
    <cellStyle name="20% - Accent1 3 9 2 2" xfId="24519"/>
    <cellStyle name="20% - Accent1 3 9 3" xfId="17754"/>
    <cellStyle name="20% - Accent1 3 9 4" xfId="14118"/>
    <cellStyle name="20% - Accent1 4" xfId="97"/>
    <cellStyle name="20% - Accent1 4 10" xfId="6872"/>
    <cellStyle name="20% - Accent1 4 10 2" xfId="24068"/>
    <cellStyle name="20% - Accent1 4 10 3" xfId="13667"/>
    <cellStyle name="20% - Accent1 4 11" xfId="3743"/>
    <cellStyle name="20% - Accent1 4 11 2" xfId="20939"/>
    <cellStyle name="20% - Accent1 4 12" xfId="17303"/>
    <cellStyle name="20% - Accent1 4 13" xfId="27750"/>
    <cellStyle name="20% - Accent1 4 14" xfId="10538"/>
    <cellStyle name="20% - Accent1 4 2" xfId="301"/>
    <cellStyle name="20% - Accent1 4 2 10" xfId="27836"/>
    <cellStyle name="20% - Accent1 4 2 11" xfId="10624"/>
    <cellStyle name="20% - Accent1 4 2 2" xfId="1076"/>
    <cellStyle name="20% - Accent1 4 2 2 2" xfId="2689"/>
    <cellStyle name="20% - Accent1 4 2 2 2 2" xfId="9454"/>
    <cellStyle name="20% - Accent1 4 2 2 2 2 2" xfId="26650"/>
    <cellStyle name="20% - Accent1 4 2 2 2 2 3" xfId="16249"/>
    <cellStyle name="20% - Accent1 4 2 2 2 3" xfId="5846"/>
    <cellStyle name="20% - Accent1 4 2 2 2 3 2" xfId="23042"/>
    <cellStyle name="20% - Accent1 4 2 2 2 4" xfId="19885"/>
    <cellStyle name="20% - Accent1 4 2 2 2 5" xfId="12641"/>
    <cellStyle name="20% - Accent1 4 2 2 3" xfId="7845"/>
    <cellStyle name="20% - Accent1 4 2 2 3 2" xfId="25041"/>
    <cellStyle name="20% - Accent1 4 2 2 3 3" xfId="14640"/>
    <cellStyle name="20% - Accent1 4 2 2 4" xfId="4237"/>
    <cellStyle name="20% - Accent1 4 2 2 4 2" xfId="21433"/>
    <cellStyle name="20% - Accent1 4 2 2 5" xfId="18276"/>
    <cellStyle name="20% - Accent1 4 2 2 6" xfId="11032"/>
    <cellStyle name="20% - Accent1 4 2 3" xfId="1484"/>
    <cellStyle name="20% - Accent1 4 2 3 2" xfId="3085"/>
    <cellStyle name="20% - Accent1 4 2 3 2 2" xfId="9850"/>
    <cellStyle name="20% - Accent1 4 2 3 2 2 2" xfId="27046"/>
    <cellStyle name="20% - Accent1 4 2 3 2 2 3" xfId="16645"/>
    <cellStyle name="20% - Accent1 4 2 3 2 3" xfId="6242"/>
    <cellStyle name="20% - Accent1 4 2 3 2 3 2" xfId="23438"/>
    <cellStyle name="20% - Accent1 4 2 3 2 4" xfId="20281"/>
    <cellStyle name="20% - Accent1 4 2 3 2 5" xfId="13037"/>
    <cellStyle name="20% - Accent1 4 2 3 3" xfId="8253"/>
    <cellStyle name="20% - Accent1 4 2 3 3 2" xfId="25449"/>
    <cellStyle name="20% - Accent1 4 2 3 3 3" xfId="15048"/>
    <cellStyle name="20% - Accent1 4 2 3 4" xfId="4645"/>
    <cellStyle name="20% - Accent1 4 2 3 4 2" xfId="21841"/>
    <cellStyle name="20% - Accent1 4 2 3 5" xfId="18684"/>
    <cellStyle name="20% - Accent1 4 2 3 6" xfId="11440"/>
    <cellStyle name="20% - Accent1 4 2 4" xfId="1892"/>
    <cellStyle name="20% - Accent1 4 2 4 2" xfId="3481"/>
    <cellStyle name="20% - Accent1 4 2 4 2 2" xfId="10246"/>
    <cellStyle name="20% - Accent1 4 2 4 2 2 2" xfId="27442"/>
    <cellStyle name="20% - Accent1 4 2 4 2 2 3" xfId="17041"/>
    <cellStyle name="20% - Accent1 4 2 4 2 3" xfId="6638"/>
    <cellStyle name="20% - Accent1 4 2 4 2 3 2" xfId="23834"/>
    <cellStyle name="20% - Accent1 4 2 4 2 4" xfId="20677"/>
    <cellStyle name="20% - Accent1 4 2 4 2 5" xfId="13433"/>
    <cellStyle name="20% - Accent1 4 2 4 3" xfId="8661"/>
    <cellStyle name="20% - Accent1 4 2 4 3 2" xfId="25857"/>
    <cellStyle name="20% - Accent1 4 2 4 3 3" xfId="15456"/>
    <cellStyle name="20% - Accent1 4 2 4 4" xfId="5053"/>
    <cellStyle name="20% - Accent1 4 2 4 4 2" xfId="22249"/>
    <cellStyle name="20% - Accent1 4 2 4 5" xfId="19092"/>
    <cellStyle name="20% - Accent1 4 2 4 6" xfId="11848"/>
    <cellStyle name="20% - Accent1 4 2 5" xfId="2251"/>
    <cellStyle name="20% - Accent1 4 2 5 2" xfId="9017"/>
    <cellStyle name="20% - Accent1 4 2 5 2 2" xfId="26213"/>
    <cellStyle name="20% - Accent1 4 2 5 2 3" xfId="15812"/>
    <cellStyle name="20% - Accent1 4 2 5 3" xfId="5409"/>
    <cellStyle name="20% - Accent1 4 2 5 3 2" xfId="22605"/>
    <cellStyle name="20% - Accent1 4 2 5 4" xfId="19448"/>
    <cellStyle name="20% - Accent1 4 2 5 5" xfId="12204"/>
    <cellStyle name="20% - Accent1 4 2 6" xfId="668"/>
    <cellStyle name="20% - Accent1 4 2 6 2" xfId="7437"/>
    <cellStyle name="20% - Accent1 4 2 6 2 2" xfId="24633"/>
    <cellStyle name="20% - Accent1 4 2 6 3" xfId="17868"/>
    <cellStyle name="20% - Accent1 4 2 6 4" xfId="14232"/>
    <cellStyle name="20% - Accent1 4 2 7" xfId="7070"/>
    <cellStyle name="20% - Accent1 4 2 7 2" xfId="24266"/>
    <cellStyle name="20% - Accent1 4 2 7 3" xfId="13865"/>
    <cellStyle name="20% - Accent1 4 2 8" xfId="3829"/>
    <cellStyle name="20% - Accent1 4 2 8 2" xfId="21025"/>
    <cellStyle name="20% - Accent1 4 2 9" xfId="17501"/>
    <cellStyle name="20% - Accent1 4 3" xfId="399"/>
    <cellStyle name="20% - Accent1 4 3 10" xfId="27934"/>
    <cellStyle name="20% - Accent1 4 3 11" xfId="10722"/>
    <cellStyle name="20% - Accent1 4 3 2" xfId="1174"/>
    <cellStyle name="20% - Accent1 4 3 2 2" xfId="2787"/>
    <cellStyle name="20% - Accent1 4 3 2 2 2" xfId="9552"/>
    <cellStyle name="20% - Accent1 4 3 2 2 2 2" xfId="26748"/>
    <cellStyle name="20% - Accent1 4 3 2 2 2 3" xfId="16347"/>
    <cellStyle name="20% - Accent1 4 3 2 2 3" xfId="5944"/>
    <cellStyle name="20% - Accent1 4 3 2 2 3 2" xfId="23140"/>
    <cellStyle name="20% - Accent1 4 3 2 2 4" xfId="19983"/>
    <cellStyle name="20% - Accent1 4 3 2 2 5" xfId="12739"/>
    <cellStyle name="20% - Accent1 4 3 2 3" xfId="7943"/>
    <cellStyle name="20% - Accent1 4 3 2 3 2" xfId="25139"/>
    <cellStyle name="20% - Accent1 4 3 2 3 3" xfId="14738"/>
    <cellStyle name="20% - Accent1 4 3 2 4" xfId="4335"/>
    <cellStyle name="20% - Accent1 4 3 2 4 2" xfId="21531"/>
    <cellStyle name="20% - Accent1 4 3 2 5" xfId="18374"/>
    <cellStyle name="20% - Accent1 4 3 2 6" xfId="11130"/>
    <cellStyle name="20% - Accent1 4 3 3" xfId="1582"/>
    <cellStyle name="20% - Accent1 4 3 3 2" xfId="3183"/>
    <cellStyle name="20% - Accent1 4 3 3 2 2" xfId="9948"/>
    <cellStyle name="20% - Accent1 4 3 3 2 2 2" xfId="27144"/>
    <cellStyle name="20% - Accent1 4 3 3 2 2 3" xfId="16743"/>
    <cellStyle name="20% - Accent1 4 3 3 2 3" xfId="6340"/>
    <cellStyle name="20% - Accent1 4 3 3 2 3 2" xfId="23536"/>
    <cellStyle name="20% - Accent1 4 3 3 2 4" xfId="20379"/>
    <cellStyle name="20% - Accent1 4 3 3 2 5" xfId="13135"/>
    <cellStyle name="20% - Accent1 4 3 3 3" xfId="8351"/>
    <cellStyle name="20% - Accent1 4 3 3 3 2" xfId="25547"/>
    <cellStyle name="20% - Accent1 4 3 3 3 3" xfId="15146"/>
    <cellStyle name="20% - Accent1 4 3 3 4" xfId="4743"/>
    <cellStyle name="20% - Accent1 4 3 3 4 2" xfId="21939"/>
    <cellStyle name="20% - Accent1 4 3 3 5" xfId="18782"/>
    <cellStyle name="20% - Accent1 4 3 3 6" xfId="11538"/>
    <cellStyle name="20% - Accent1 4 3 4" xfId="1990"/>
    <cellStyle name="20% - Accent1 4 3 4 2" xfId="3579"/>
    <cellStyle name="20% - Accent1 4 3 4 2 2" xfId="10344"/>
    <cellStyle name="20% - Accent1 4 3 4 2 2 2" xfId="27540"/>
    <cellStyle name="20% - Accent1 4 3 4 2 2 3" xfId="17139"/>
    <cellStyle name="20% - Accent1 4 3 4 2 3" xfId="6736"/>
    <cellStyle name="20% - Accent1 4 3 4 2 3 2" xfId="23932"/>
    <cellStyle name="20% - Accent1 4 3 4 2 4" xfId="20775"/>
    <cellStyle name="20% - Accent1 4 3 4 2 5" xfId="13531"/>
    <cellStyle name="20% - Accent1 4 3 4 3" xfId="8759"/>
    <cellStyle name="20% - Accent1 4 3 4 3 2" xfId="25955"/>
    <cellStyle name="20% - Accent1 4 3 4 3 3" xfId="15554"/>
    <cellStyle name="20% - Accent1 4 3 4 4" xfId="5151"/>
    <cellStyle name="20% - Accent1 4 3 4 4 2" xfId="22347"/>
    <cellStyle name="20% - Accent1 4 3 4 5" xfId="19190"/>
    <cellStyle name="20% - Accent1 4 3 4 6" xfId="11946"/>
    <cellStyle name="20% - Accent1 4 3 5" xfId="2349"/>
    <cellStyle name="20% - Accent1 4 3 5 2" xfId="9115"/>
    <cellStyle name="20% - Accent1 4 3 5 2 2" xfId="26311"/>
    <cellStyle name="20% - Accent1 4 3 5 2 3" xfId="15910"/>
    <cellStyle name="20% - Accent1 4 3 5 3" xfId="5507"/>
    <cellStyle name="20% - Accent1 4 3 5 3 2" xfId="22703"/>
    <cellStyle name="20% - Accent1 4 3 5 4" xfId="19546"/>
    <cellStyle name="20% - Accent1 4 3 5 5" xfId="12302"/>
    <cellStyle name="20% - Accent1 4 3 6" xfId="766"/>
    <cellStyle name="20% - Accent1 4 3 6 2" xfId="7535"/>
    <cellStyle name="20% - Accent1 4 3 6 2 2" xfId="24731"/>
    <cellStyle name="20% - Accent1 4 3 6 3" xfId="17966"/>
    <cellStyle name="20% - Accent1 4 3 6 4" xfId="14330"/>
    <cellStyle name="20% - Accent1 4 3 7" xfId="7168"/>
    <cellStyle name="20% - Accent1 4 3 7 2" xfId="24364"/>
    <cellStyle name="20% - Accent1 4 3 7 3" xfId="13963"/>
    <cellStyle name="20% - Accent1 4 3 8" xfId="3927"/>
    <cellStyle name="20% - Accent1 4 3 8 2" xfId="21123"/>
    <cellStyle name="20% - Accent1 4 3 9" xfId="17599"/>
    <cellStyle name="20% - Accent1 4 4" xfId="215"/>
    <cellStyle name="20% - Accent1 4 4 2" xfId="1398"/>
    <cellStyle name="20% - Accent1 4 4 2 2" xfId="2999"/>
    <cellStyle name="20% - Accent1 4 4 2 2 2" xfId="9764"/>
    <cellStyle name="20% - Accent1 4 4 2 2 2 2" xfId="26960"/>
    <cellStyle name="20% - Accent1 4 4 2 2 2 3" xfId="16559"/>
    <cellStyle name="20% - Accent1 4 4 2 2 3" xfId="6156"/>
    <cellStyle name="20% - Accent1 4 4 2 2 3 2" xfId="23352"/>
    <cellStyle name="20% - Accent1 4 4 2 2 4" xfId="20195"/>
    <cellStyle name="20% - Accent1 4 4 2 2 5" xfId="12951"/>
    <cellStyle name="20% - Accent1 4 4 2 3" xfId="8167"/>
    <cellStyle name="20% - Accent1 4 4 2 3 2" xfId="25363"/>
    <cellStyle name="20% - Accent1 4 4 2 3 3" xfId="14962"/>
    <cellStyle name="20% - Accent1 4 4 2 4" xfId="4559"/>
    <cellStyle name="20% - Accent1 4 4 2 4 2" xfId="21755"/>
    <cellStyle name="20% - Accent1 4 4 2 5" xfId="18598"/>
    <cellStyle name="20% - Accent1 4 4 2 6" xfId="11354"/>
    <cellStyle name="20% - Accent1 4 4 3" xfId="1806"/>
    <cellStyle name="20% - Accent1 4 4 3 2" xfId="3395"/>
    <cellStyle name="20% - Accent1 4 4 3 2 2" xfId="10160"/>
    <cellStyle name="20% - Accent1 4 4 3 2 2 2" xfId="27356"/>
    <cellStyle name="20% - Accent1 4 4 3 2 2 3" xfId="16955"/>
    <cellStyle name="20% - Accent1 4 4 3 2 3" xfId="6552"/>
    <cellStyle name="20% - Accent1 4 4 3 2 3 2" xfId="23748"/>
    <cellStyle name="20% - Accent1 4 4 3 2 4" xfId="20591"/>
    <cellStyle name="20% - Accent1 4 4 3 2 5" xfId="13347"/>
    <cellStyle name="20% - Accent1 4 4 3 3" xfId="8575"/>
    <cellStyle name="20% - Accent1 4 4 3 3 2" xfId="25771"/>
    <cellStyle name="20% - Accent1 4 4 3 3 3" xfId="15370"/>
    <cellStyle name="20% - Accent1 4 4 3 4" xfId="4967"/>
    <cellStyle name="20% - Accent1 4 4 3 4 2" xfId="22163"/>
    <cellStyle name="20% - Accent1 4 4 3 5" xfId="19006"/>
    <cellStyle name="20% - Accent1 4 4 3 6" xfId="11762"/>
    <cellStyle name="20% - Accent1 4 4 4" xfId="2458"/>
    <cellStyle name="20% - Accent1 4 4 4 2" xfId="9223"/>
    <cellStyle name="20% - Accent1 4 4 4 2 2" xfId="26419"/>
    <cellStyle name="20% - Accent1 4 4 4 2 3" xfId="16018"/>
    <cellStyle name="20% - Accent1 4 4 4 3" xfId="5615"/>
    <cellStyle name="20% - Accent1 4 4 4 3 2" xfId="22811"/>
    <cellStyle name="20% - Accent1 4 4 4 4" xfId="19654"/>
    <cellStyle name="20% - Accent1 4 4 4 5" xfId="12410"/>
    <cellStyle name="20% - Accent1 4 4 5" xfId="990"/>
    <cellStyle name="20% - Accent1 4 4 5 2" xfId="7759"/>
    <cellStyle name="20% - Accent1 4 4 5 2 2" xfId="24955"/>
    <cellStyle name="20% - Accent1 4 4 5 3" xfId="18190"/>
    <cellStyle name="20% - Accent1 4 4 5 4" xfId="14554"/>
    <cellStyle name="20% - Accent1 4 4 6" xfId="6984"/>
    <cellStyle name="20% - Accent1 4 4 6 2" xfId="24180"/>
    <cellStyle name="20% - Accent1 4 4 6 3" xfId="13779"/>
    <cellStyle name="20% - Accent1 4 4 7" xfId="4151"/>
    <cellStyle name="20% - Accent1 4 4 7 2" xfId="21347"/>
    <cellStyle name="20% - Accent1 4 4 8" xfId="17415"/>
    <cellStyle name="20% - Accent1 4 4 9" xfId="10946"/>
    <cellStyle name="20% - Accent1 4 5" xfId="878"/>
    <cellStyle name="20% - Accent1 4 5 2" xfId="2576"/>
    <cellStyle name="20% - Accent1 4 5 2 2" xfId="9341"/>
    <cellStyle name="20% - Accent1 4 5 2 2 2" xfId="26537"/>
    <cellStyle name="20% - Accent1 4 5 2 2 3" xfId="16136"/>
    <cellStyle name="20% - Accent1 4 5 2 3" xfId="5733"/>
    <cellStyle name="20% - Accent1 4 5 2 3 2" xfId="22929"/>
    <cellStyle name="20% - Accent1 4 5 2 4" xfId="19772"/>
    <cellStyle name="20% - Accent1 4 5 2 5" xfId="12528"/>
    <cellStyle name="20% - Accent1 4 5 3" xfId="7647"/>
    <cellStyle name="20% - Accent1 4 5 3 2" xfId="24843"/>
    <cellStyle name="20% - Accent1 4 5 3 3" xfId="14442"/>
    <cellStyle name="20% - Accent1 4 5 4" xfId="4039"/>
    <cellStyle name="20% - Accent1 4 5 4 2" xfId="21235"/>
    <cellStyle name="20% - Accent1 4 5 5" xfId="18078"/>
    <cellStyle name="20% - Accent1 4 5 6" xfId="10834"/>
    <cellStyle name="20% - Accent1 4 6" xfId="1286"/>
    <cellStyle name="20% - Accent1 4 6 2" xfId="2887"/>
    <cellStyle name="20% - Accent1 4 6 2 2" xfId="9652"/>
    <cellStyle name="20% - Accent1 4 6 2 2 2" xfId="26848"/>
    <cellStyle name="20% - Accent1 4 6 2 2 3" xfId="16447"/>
    <cellStyle name="20% - Accent1 4 6 2 3" xfId="6044"/>
    <cellStyle name="20% - Accent1 4 6 2 3 2" xfId="23240"/>
    <cellStyle name="20% - Accent1 4 6 2 4" xfId="20083"/>
    <cellStyle name="20% - Accent1 4 6 2 5" xfId="12839"/>
    <cellStyle name="20% - Accent1 4 6 3" xfId="8055"/>
    <cellStyle name="20% - Accent1 4 6 3 2" xfId="25251"/>
    <cellStyle name="20% - Accent1 4 6 3 3" xfId="14850"/>
    <cellStyle name="20% - Accent1 4 6 4" xfId="4447"/>
    <cellStyle name="20% - Accent1 4 6 4 2" xfId="21643"/>
    <cellStyle name="20% - Accent1 4 6 5" xfId="18486"/>
    <cellStyle name="20% - Accent1 4 6 6" xfId="11242"/>
    <cellStyle name="20% - Accent1 4 7" xfId="1694"/>
    <cellStyle name="20% - Accent1 4 7 2" xfId="3283"/>
    <cellStyle name="20% - Accent1 4 7 2 2" xfId="10048"/>
    <cellStyle name="20% - Accent1 4 7 2 2 2" xfId="27244"/>
    <cellStyle name="20% - Accent1 4 7 2 2 3" xfId="16843"/>
    <cellStyle name="20% - Accent1 4 7 2 3" xfId="6440"/>
    <cellStyle name="20% - Accent1 4 7 2 3 2" xfId="23636"/>
    <cellStyle name="20% - Accent1 4 7 2 4" xfId="20479"/>
    <cellStyle name="20% - Accent1 4 7 2 5" xfId="13235"/>
    <cellStyle name="20% - Accent1 4 7 3" xfId="8463"/>
    <cellStyle name="20% - Accent1 4 7 3 2" xfId="25659"/>
    <cellStyle name="20% - Accent1 4 7 3 3" xfId="15258"/>
    <cellStyle name="20% - Accent1 4 7 4" xfId="4855"/>
    <cellStyle name="20% - Accent1 4 7 4 2" xfId="22051"/>
    <cellStyle name="20% - Accent1 4 7 5" xfId="18894"/>
    <cellStyle name="20% - Accent1 4 7 6" xfId="11650"/>
    <cellStyle name="20% - Accent1 4 8" xfId="2165"/>
    <cellStyle name="20% - Accent1 4 8 2" xfId="8931"/>
    <cellStyle name="20% - Accent1 4 8 2 2" xfId="26127"/>
    <cellStyle name="20% - Accent1 4 8 2 3" xfId="15726"/>
    <cellStyle name="20% - Accent1 4 8 3" xfId="5323"/>
    <cellStyle name="20% - Accent1 4 8 3 2" xfId="22519"/>
    <cellStyle name="20% - Accent1 4 8 4" xfId="19362"/>
    <cellStyle name="20% - Accent1 4 8 5" xfId="12118"/>
    <cellStyle name="20% - Accent1 4 9" xfId="582"/>
    <cellStyle name="20% - Accent1 4 9 2" xfId="7351"/>
    <cellStyle name="20% - Accent1 4 9 2 2" xfId="24547"/>
    <cellStyle name="20% - Accent1 4 9 3" xfId="17782"/>
    <cellStyle name="20% - Accent1 4 9 4" xfId="14146"/>
    <cellStyle name="20% - Accent1 5" xfId="156"/>
    <cellStyle name="20% - Accent1 5 10" xfId="27694"/>
    <cellStyle name="20% - Accent1 5 11" xfId="10482"/>
    <cellStyle name="20% - Accent1 5 2" xfId="934"/>
    <cellStyle name="20% - Accent1 5 2 2" xfId="2604"/>
    <cellStyle name="20% - Accent1 5 2 2 2" xfId="9369"/>
    <cellStyle name="20% - Accent1 5 2 2 2 2" xfId="26565"/>
    <cellStyle name="20% - Accent1 5 2 2 2 3" xfId="16164"/>
    <cellStyle name="20% - Accent1 5 2 2 3" xfId="5761"/>
    <cellStyle name="20% - Accent1 5 2 2 3 2" xfId="22957"/>
    <cellStyle name="20% - Accent1 5 2 2 4" xfId="19800"/>
    <cellStyle name="20% - Accent1 5 2 2 5" xfId="12556"/>
    <cellStyle name="20% - Accent1 5 2 3" xfId="7703"/>
    <cellStyle name="20% - Accent1 5 2 3 2" xfId="24899"/>
    <cellStyle name="20% - Accent1 5 2 3 3" xfId="14498"/>
    <cellStyle name="20% - Accent1 5 2 4" xfId="4095"/>
    <cellStyle name="20% - Accent1 5 2 4 2" xfId="21291"/>
    <cellStyle name="20% - Accent1 5 2 5" xfId="18134"/>
    <cellStyle name="20% - Accent1 5 2 6" xfId="10890"/>
    <cellStyle name="20% - Accent1 5 3" xfId="1342"/>
    <cellStyle name="20% - Accent1 5 3 2" xfId="2943"/>
    <cellStyle name="20% - Accent1 5 3 2 2" xfId="9708"/>
    <cellStyle name="20% - Accent1 5 3 2 2 2" xfId="26904"/>
    <cellStyle name="20% - Accent1 5 3 2 2 3" xfId="16503"/>
    <cellStyle name="20% - Accent1 5 3 2 3" xfId="6100"/>
    <cellStyle name="20% - Accent1 5 3 2 3 2" xfId="23296"/>
    <cellStyle name="20% - Accent1 5 3 2 4" xfId="20139"/>
    <cellStyle name="20% - Accent1 5 3 2 5" xfId="12895"/>
    <cellStyle name="20% - Accent1 5 3 3" xfId="8111"/>
    <cellStyle name="20% - Accent1 5 3 3 2" xfId="25307"/>
    <cellStyle name="20% - Accent1 5 3 3 3" xfId="14906"/>
    <cellStyle name="20% - Accent1 5 3 4" xfId="4503"/>
    <cellStyle name="20% - Accent1 5 3 4 2" xfId="21699"/>
    <cellStyle name="20% - Accent1 5 3 5" xfId="18542"/>
    <cellStyle name="20% - Accent1 5 3 6" xfId="11298"/>
    <cellStyle name="20% - Accent1 5 4" xfId="1750"/>
    <cellStyle name="20% - Accent1 5 4 2" xfId="3339"/>
    <cellStyle name="20% - Accent1 5 4 2 2" xfId="10104"/>
    <cellStyle name="20% - Accent1 5 4 2 2 2" xfId="27300"/>
    <cellStyle name="20% - Accent1 5 4 2 2 3" xfId="16899"/>
    <cellStyle name="20% - Accent1 5 4 2 3" xfId="6496"/>
    <cellStyle name="20% - Accent1 5 4 2 3 2" xfId="23692"/>
    <cellStyle name="20% - Accent1 5 4 2 4" xfId="20535"/>
    <cellStyle name="20% - Accent1 5 4 2 5" xfId="13291"/>
    <cellStyle name="20% - Accent1 5 4 3" xfId="8519"/>
    <cellStyle name="20% - Accent1 5 4 3 2" xfId="25715"/>
    <cellStyle name="20% - Accent1 5 4 3 3" xfId="15314"/>
    <cellStyle name="20% - Accent1 5 4 4" xfId="4911"/>
    <cellStyle name="20% - Accent1 5 4 4 2" xfId="22107"/>
    <cellStyle name="20% - Accent1 5 4 5" xfId="18950"/>
    <cellStyle name="20% - Accent1 5 4 6" xfId="11706"/>
    <cellStyle name="20% - Accent1 5 5" xfId="2109"/>
    <cellStyle name="20% - Accent1 5 5 2" xfId="8875"/>
    <cellStyle name="20% - Accent1 5 5 2 2" xfId="26071"/>
    <cellStyle name="20% - Accent1 5 5 2 3" xfId="15670"/>
    <cellStyle name="20% - Accent1 5 5 3" xfId="5267"/>
    <cellStyle name="20% - Accent1 5 5 3 2" xfId="22463"/>
    <cellStyle name="20% - Accent1 5 5 4" xfId="19306"/>
    <cellStyle name="20% - Accent1 5 5 5" xfId="12062"/>
    <cellStyle name="20% - Accent1 5 6" xfId="526"/>
    <cellStyle name="20% - Accent1 5 6 2" xfId="7295"/>
    <cellStyle name="20% - Accent1 5 6 2 2" xfId="24491"/>
    <cellStyle name="20% - Accent1 5 6 3" xfId="17726"/>
    <cellStyle name="20% - Accent1 5 6 4" xfId="14090"/>
    <cellStyle name="20% - Accent1 5 7" xfId="6928"/>
    <cellStyle name="20% - Accent1 5 7 2" xfId="24124"/>
    <cellStyle name="20% - Accent1 5 7 3" xfId="13723"/>
    <cellStyle name="20% - Accent1 5 8" xfId="3687"/>
    <cellStyle name="20% - Accent1 5 8 2" xfId="20883"/>
    <cellStyle name="20% - Accent1 5 9" xfId="17359"/>
    <cellStyle name="20% - Accent1 6" xfId="245"/>
    <cellStyle name="20% - Accent1 6 10" xfId="27780"/>
    <cellStyle name="20% - Accent1 6 11" xfId="10568"/>
    <cellStyle name="20% - Accent1 6 2" xfId="1020"/>
    <cellStyle name="20% - Accent1 6 2 2" xfId="2633"/>
    <cellStyle name="20% - Accent1 6 2 2 2" xfId="9398"/>
    <cellStyle name="20% - Accent1 6 2 2 2 2" xfId="26594"/>
    <cellStyle name="20% - Accent1 6 2 2 2 3" xfId="16193"/>
    <cellStyle name="20% - Accent1 6 2 2 3" xfId="5790"/>
    <cellStyle name="20% - Accent1 6 2 2 3 2" xfId="22986"/>
    <cellStyle name="20% - Accent1 6 2 2 4" xfId="19829"/>
    <cellStyle name="20% - Accent1 6 2 2 5" xfId="12585"/>
    <cellStyle name="20% - Accent1 6 2 3" xfId="7789"/>
    <cellStyle name="20% - Accent1 6 2 3 2" xfId="24985"/>
    <cellStyle name="20% - Accent1 6 2 3 3" xfId="14584"/>
    <cellStyle name="20% - Accent1 6 2 4" xfId="4181"/>
    <cellStyle name="20% - Accent1 6 2 4 2" xfId="21377"/>
    <cellStyle name="20% - Accent1 6 2 5" xfId="18220"/>
    <cellStyle name="20% - Accent1 6 2 6" xfId="10976"/>
    <cellStyle name="20% - Accent1 6 3" xfId="1428"/>
    <cellStyle name="20% - Accent1 6 3 2" xfId="3029"/>
    <cellStyle name="20% - Accent1 6 3 2 2" xfId="9794"/>
    <cellStyle name="20% - Accent1 6 3 2 2 2" xfId="26990"/>
    <cellStyle name="20% - Accent1 6 3 2 2 3" xfId="16589"/>
    <cellStyle name="20% - Accent1 6 3 2 3" xfId="6186"/>
    <cellStyle name="20% - Accent1 6 3 2 3 2" xfId="23382"/>
    <cellStyle name="20% - Accent1 6 3 2 4" xfId="20225"/>
    <cellStyle name="20% - Accent1 6 3 2 5" xfId="12981"/>
    <cellStyle name="20% - Accent1 6 3 3" xfId="8197"/>
    <cellStyle name="20% - Accent1 6 3 3 2" xfId="25393"/>
    <cellStyle name="20% - Accent1 6 3 3 3" xfId="14992"/>
    <cellStyle name="20% - Accent1 6 3 4" xfId="4589"/>
    <cellStyle name="20% - Accent1 6 3 4 2" xfId="21785"/>
    <cellStyle name="20% - Accent1 6 3 5" xfId="18628"/>
    <cellStyle name="20% - Accent1 6 3 6" xfId="11384"/>
    <cellStyle name="20% - Accent1 6 4" xfId="1836"/>
    <cellStyle name="20% - Accent1 6 4 2" xfId="3425"/>
    <cellStyle name="20% - Accent1 6 4 2 2" xfId="10190"/>
    <cellStyle name="20% - Accent1 6 4 2 2 2" xfId="27386"/>
    <cellStyle name="20% - Accent1 6 4 2 2 3" xfId="16985"/>
    <cellStyle name="20% - Accent1 6 4 2 3" xfId="6582"/>
    <cellStyle name="20% - Accent1 6 4 2 3 2" xfId="23778"/>
    <cellStyle name="20% - Accent1 6 4 2 4" xfId="20621"/>
    <cellStyle name="20% - Accent1 6 4 2 5" xfId="13377"/>
    <cellStyle name="20% - Accent1 6 4 3" xfId="8605"/>
    <cellStyle name="20% - Accent1 6 4 3 2" xfId="25801"/>
    <cellStyle name="20% - Accent1 6 4 3 3" xfId="15400"/>
    <cellStyle name="20% - Accent1 6 4 4" xfId="4997"/>
    <cellStyle name="20% - Accent1 6 4 4 2" xfId="22193"/>
    <cellStyle name="20% - Accent1 6 4 5" xfId="19036"/>
    <cellStyle name="20% - Accent1 6 4 6" xfId="11792"/>
    <cellStyle name="20% - Accent1 6 5" xfId="2195"/>
    <cellStyle name="20% - Accent1 6 5 2" xfId="8961"/>
    <cellStyle name="20% - Accent1 6 5 2 2" xfId="26157"/>
    <cellStyle name="20% - Accent1 6 5 2 3" xfId="15756"/>
    <cellStyle name="20% - Accent1 6 5 3" xfId="5353"/>
    <cellStyle name="20% - Accent1 6 5 3 2" xfId="22549"/>
    <cellStyle name="20% - Accent1 6 5 4" xfId="19392"/>
    <cellStyle name="20% - Accent1 6 5 5" xfId="12148"/>
    <cellStyle name="20% - Accent1 6 6" xfId="612"/>
    <cellStyle name="20% - Accent1 6 6 2" xfId="7381"/>
    <cellStyle name="20% - Accent1 6 6 2 2" xfId="24577"/>
    <cellStyle name="20% - Accent1 6 6 3" xfId="17812"/>
    <cellStyle name="20% - Accent1 6 6 4" xfId="14176"/>
    <cellStyle name="20% - Accent1 6 7" xfId="7014"/>
    <cellStyle name="20% - Accent1 6 7 2" xfId="24210"/>
    <cellStyle name="20% - Accent1 6 7 3" xfId="13809"/>
    <cellStyle name="20% - Accent1 6 8" xfId="3773"/>
    <cellStyle name="20% - Accent1 6 8 2" xfId="20969"/>
    <cellStyle name="20% - Accent1 6 9" xfId="17445"/>
    <cellStyle name="20% - Accent1 7" xfId="331"/>
    <cellStyle name="20% - Accent1 7 10" xfId="27866"/>
    <cellStyle name="20% - Accent1 7 11" xfId="10654"/>
    <cellStyle name="20% - Accent1 7 2" xfId="1106"/>
    <cellStyle name="20% - Accent1 7 2 2" xfId="2719"/>
    <cellStyle name="20% - Accent1 7 2 2 2" xfId="9484"/>
    <cellStyle name="20% - Accent1 7 2 2 2 2" xfId="26680"/>
    <cellStyle name="20% - Accent1 7 2 2 2 3" xfId="16279"/>
    <cellStyle name="20% - Accent1 7 2 2 3" xfId="5876"/>
    <cellStyle name="20% - Accent1 7 2 2 3 2" xfId="23072"/>
    <cellStyle name="20% - Accent1 7 2 2 4" xfId="19915"/>
    <cellStyle name="20% - Accent1 7 2 2 5" xfId="12671"/>
    <cellStyle name="20% - Accent1 7 2 3" xfId="7875"/>
    <cellStyle name="20% - Accent1 7 2 3 2" xfId="25071"/>
    <cellStyle name="20% - Accent1 7 2 3 3" xfId="14670"/>
    <cellStyle name="20% - Accent1 7 2 4" xfId="4267"/>
    <cellStyle name="20% - Accent1 7 2 4 2" xfId="21463"/>
    <cellStyle name="20% - Accent1 7 2 5" xfId="18306"/>
    <cellStyle name="20% - Accent1 7 2 6" xfId="11062"/>
    <cellStyle name="20% - Accent1 7 3" xfId="1514"/>
    <cellStyle name="20% - Accent1 7 3 2" xfId="3115"/>
    <cellStyle name="20% - Accent1 7 3 2 2" xfId="9880"/>
    <cellStyle name="20% - Accent1 7 3 2 2 2" xfId="27076"/>
    <cellStyle name="20% - Accent1 7 3 2 2 3" xfId="16675"/>
    <cellStyle name="20% - Accent1 7 3 2 3" xfId="6272"/>
    <cellStyle name="20% - Accent1 7 3 2 3 2" xfId="23468"/>
    <cellStyle name="20% - Accent1 7 3 2 4" xfId="20311"/>
    <cellStyle name="20% - Accent1 7 3 2 5" xfId="13067"/>
    <cellStyle name="20% - Accent1 7 3 3" xfId="8283"/>
    <cellStyle name="20% - Accent1 7 3 3 2" xfId="25479"/>
    <cellStyle name="20% - Accent1 7 3 3 3" xfId="15078"/>
    <cellStyle name="20% - Accent1 7 3 4" xfId="4675"/>
    <cellStyle name="20% - Accent1 7 3 4 2" xfId="21871"/>
    <cellStyle name="20% - Accent1 7 3 5" xfId="18714"/>
    <cellStyle name="20% - Accent1 7 3 6" xfId="11470"/>
    <cellStyle name="20% - Accent1 7 4" xfId="1922"/>
    <cellStyle name="20% - Accent1 7 4 2" xfId="3511"/>
    <cellStyle name="20% - Accent1 7 4 2 2" xfId="10276"/>
    <cellStyle name="20% - Accent1 7 4 2 2 2" xfId="27472"/>
    <cellStyle name="20% - Accent1 7 4 2 2 3" xfId="17071"/>
    <cellStyle name="20% - Accent1 7 4 2 3" xfId="6668"/>
    <cellStyle name="20% - Accent1 7 4 2 3 2" xfId="23864"/>
    <cellStyle name="20% - Accent1 7 4 2 4" xfId="20707"/>
    <cellStyle name="20% - Accent1 7 4 2 5" xfId="13463"/>
    <cellStyle name="20% - Accent1 7 4 3" xfId="8691"/>
    <cellStyle name="20% - Accent1 7 4 3 2" xfId="25887"/>
    <cellStyle name="20% - Accent1 7 4 3 3" xfId="15486"/>
    <cellStyle name="20% - Accent1 7 4 4" xfId="5083"/>
    <cellStyle name="20% - Accent1 7 4 4 2" xfId="22279"/>
    <cellStyle name="20% - Accent1 7 4 5" xfId="19122"/>
    <cellStyle name="20% - Accent1 7 4 6" xfId="11878"/>
    <cellStyle name="20% - Accent1 7 5" xfId="2281"/>
    <cellStyle name="20% - Accent1 7 5 2" xfId="9047"/>
    <cellStyle name="20% - Accent1 7 5 2 2" xfId="26243"/>
    <cellStyle name="20% - Accent1 7 5 2 3" xfId="15842"/>
    <cellStyle name="20% - Accent1 7 5 3" xfId="5439"/>
    <cellStyle name="20% - Accent1 7 5 3 2" xfId="22635"/>
    <cellStyle name="20% - Accent1 7 5 4" xfId="19478"/>
    <cellStyle name="20% - Accent1 7 5 5" xfId="12234"/>
    <cellStyle name="20% - Accent1 7 6" xfId="698"/>
    <cellStyle name="20% - Accent1 7 6 2" xfId="7467"/>
    <cellStyle name="20% - Accent1 7 6 2 2" xfId="24663"/>
    <cellStyle name="20% - Accent1 7 6 3" xfId="17898"/>
    <cellStyle name="20% - Accent1 7 6 4" xfId="14262"/>
    <cellStyle name="20% - Accent1 7 7" xfId="7100"/>
    <cellStyle name="20% - Accent1 7 7 2" xfId="24296"/>
    <cellStyle name="20% - Accent1 7 7 3" xfId="13895"/>
    <cellStyle name="20% - Accent1 7 8" xfId="3859"/>
    <cellStyle name="20% - Accent1 7 8 2" xfId="21055"/>
    <cellStyle name="20% - Accent1 7 9" xfId="17531"/>
    <cellStyle name="20% - Accent1 8" xfId="343"/>
    <cellStyle name="20% - Accent1 8 10" xfId="27878"/>
    <cellStyle name="20% - Accent1 8 11" xfId="10666"/>
    <cellStyle name="20% - Accent1 8 2" xfId="1118"/>
    <cellStyle name="20% - Accent1 8 2 2" xfId="2731"/>
    <cellStyle name="20% - Accent1 8 2 2 2" xfId="9496"/>
    <cellStyle name="20% - Accent1 8 2 2 2 2" xfId="26692"/>
    <cellStyle name="20% - Accent1 8 2 2 2 3" xfId="16291"/>
    <cellStyle name="20% - Accent1 8 2 2 3" xfId="5888"/>
    <cellStyle name="20% - Accent1 8 2 2 3 2" xfId="23084"/>
    <cellStyle name="20% - Accent1 8 2 2 4" xfId="19927"/>
    <cellStyle name="20% - Accent1 8 2 2 5" xfId="12683"/>
    <cellStyle name="20% - Accent1 8 2 3" xfId="7887"/>
    <cellStyle name="20% - Accent1 8 2 3 2" xfId="25083"/>
    <cellStyle name="20% - Accent1 8 2 3 3" xfId="14682"/>
    <cellStyle name="20% - Accent1 8 2 4" xfId="4279"/>
    <cellStyle name="20% - Accent1 8 2 4 2" xfId="21475"/>
    <cellStyle name="20% - Accent1 8 2 5" xfId="18318"/>
    <cellStyle name="20% - Accent1 8 2 6" xfId="11074"/>
    <cellStyle name="20% - Accent1 8 3" xfId="1526"/>
    <cellStyle name="20% - Accent1 8 3 2" xfId="3127"/>
    <cellStyle name="20% - Accent1 8 3 2 2" xfId="9892"/>
    <cellStyle name="20% - Accent1 8 3 2 2 2" xfId="27088"/>
    <cellStyle name="20% - Accent1 8 3 2 2 3" xfId="16687"/>
    <cellStyle name="20% - Accent1 8 3 2 3" xfId="6284"/>
    <cellStyle name="20% - Accent1 8 3 2 3 2" xfId="23480"/>
    <cellStyle name="20% - Accent1 8 3 2 4" xfId="20323"/>
    <cellStyle name="20% - Accent1 8 3 2 5" xfId="13079"/>
    <cellStyle name="20% - Accent1 8 3 3" xfId="8295"/>
    <cellStyle name="20% - Accent1 8 3 3 2" xfId="25491"/>
    <cellStyle name="20% - Accent1 8 3 3 3" xfId="15090"/>
    <cellStyle name="20% - Accent1 8 3 4" xfId="4687"/>
    <cellStyle name="20% - Accent1 8 3 4 2" xfId="21883"/>
    <cellStyle name="20% - Accent1 8 3 5" xfId="18726"/>
    <cellStyle name="20% - Accent1 8 3 6" xfId="11482"/>
    <cellStyle name="20% - Accent1 8 4" xfId="1934"/>
    <cellStyle name="20% - Accent1 8 4 2" xfId="3523"/>
    <cellStyle name="20% - Accent1 8 4 2 2" xfId="10288"/>
    <cellStyle name="20% - Accent1 8 4 2 2 2" xfId="27484"/>
    <cellStyle name="20% - Accent1 8 4 2 2 3" xfId="17083"/>
    <cellStyle name="20% - Accent1 8 4 2 3" xfId="6680"/>
    <cellStyle name="20% - Accent1 8 4 2 3 2" xfId="23876"/>
    <cellStyle name="20% - Accent1 8 4 2 4" xfId="20719"/>
    <cellStyle name="20% - Accent1 8 4 2 5" xfId="13475"/>
    <cellStyle name="20% - Accent1 8 4 3" xfId="8703"/>
    <cellStyle name="20% - Accent1 8 4 3 2" xfId="25899"/>
    <cellStyle name="20% - Accent1 8 4 3 3" xfId="15498"/>
    <cellStyle name="20% - Accent1 8 4 4" xfId="5095"/>
    <cellStyle name="20% - Accent1 8 4 4 2" xfId="22291"/>
    <cellStyle name="20% - Accent1 8 4 5" xfId="19134"/>
    <cellStyle name="20% - Accent1 8 4 6" xfId="11890"/>
    <cellStyle name="20% - Accent1 8 5" xfId="2293"/>
    <cellStyle name="20% - Accent1 8 5 2" xfId="9059"/>
    <cellStyle name="20% - Accent1 8 5 2 2" xfId="26255"/>
    <cellStyle name="20% - Accent1 8 5 2 3" xfId="15854"/>
    <cellStyle name="20% - Accent1 8 5 3" xfId="5451"/>
    <cellStyle name="20% - Accent1 8 5 3 2" xfId="22647"/>
    <cellStyle name="20% - Accent1 8 5 4" xfId="19490"/>
    <cellStyle name="20% - Accent1 8 5 5" xfId="12246"/>
    <cellStyle name="20% - Accent1 8 6" xfId="710"/>
    <cellStyle name="20% - Accent1 8 6 2" xfId="7479"/>
    <cellStyle name="20% - Accent1 8 6 2 2" xfId="24675"/>
    <cellStyle name="20% - Accent1 8 6 3" xfId="17910"/>
    <cellStyle name="20% - Accent1 8 6 4" xfId="14274"/>
    <cellStyle name="20% - Accent1 8 7" xfId="7112"/>
    <cellStyle name="20% - Accent1 8 7 2" xfId="24308"/>
    <cellStyle name="20% - Accent1 8 7 3" xfId="13907"/>
    <cellStyle name="20% - Accent1 8 8" xfId="3871"/>
    <cellStyle name="20% - Accent1 8 8 2" xfId="21067"/>
    <cellStyle name="20% - Accent1 8 9" xfId="17543"/>
    <cellStyle name="20% - Accent1 9" xfId="429"/>
    <cellStyle name="20% - Accent1 9 10" xfId="27964"/>
    <cellStyle name="20% - Accent1 9 11" xfId="10752"/>
    <cellStyle name="20% - Accent1 9 2" xfId="1204"/>
    <cellStyle name="20% - Accent1 9 2 2" xfId="2817"/>
    <cellStyle name="20% - Accent1 9 2 2 2" xfId="9582"/>
    <cellStyle name="20% - Accent1 9 2 2 2 2" xfId="26778"/>
    <cellStyle name="20% - Accent1 9 2 2 2 3" xfId="16377"/>
    <cellStyle name="20% - Accent1 9 2 2 3" xfId="5974"/>
    <cellStyle name="20% - Accent1 9 2 2 3 2" xfId="23170"/>
    <cellStyle name="20% - Accent1 9 2 2 4" xfId="20013"/>
    <cellStyle name="20% - Accent1 9 2 2 5" xfId="12769"/>
    <cellStyle name="20% - Accent1 9 2 3" xfId="7973"/>
    <cellStyle name="20% - Accent1 9 2 3 2" xfId="25169"/>
    <cellStyle name="20% - Accent1 9 2 3 3" xfId="14768"/>
    <cellStyle name="20% - Accent1 9 2 4" xfId="4365"/>
    <cellStyle name="20% - Accent1 9 2 4 2" xfId="21561"/>
    <cellStyle name="20% - Accent1 9 2 5" xfId="18404"/>
    <cellStyle name="20% - Accent1 9 2 6" xfId="11160"/>
    <cellStyle name="20% - Accent1 9 3" xfId="1612"/>
    <cellStyle name="20% - Accent1 9 3 2" xfId="3213"/>
    <cellStyle name="20% - Accent1 9 3 2 2" xfId="9978"/>
    <cellStyle name="20% - Accent1 9 3 2 2 2" xfId="27174"/>
    <cellStyle name="20% - Accent1 9 3 2 2 3" xfId="16773"/>
    <cellStyle name="20% - Accent1 9 3 2 3" xfId="6370"/>
    <cellStyle name="20% - Accent1 9 3 2 3 2" xfId="23566"/>
    <cellStyle name="20% - Accent1 9 3 2 4" xfId="20409"/>
    <cellStyle name="20% - Accent1 9 3 2 5" xfId="13165"/>
    <cellStyle name="20% - Accent1 9 3 3" xfId="8381"/>
    <cellStyle name="20% - Accent1 9 3 3 2" xfId="25577"/>
    <cellStyle name="20% - Accent1 9 3 3 3" xfId="15176"/>
    <cellStyle name="20% - Accent1 9 3 4" xfId="4773"/>
    <cellStyle name="20% - Accent1 9 3 4 2" xfId="21969"/>
    <cellStyle name="20% - Accent1 9 3 5" xfId="18812"/>
    <cellStyle name="20% - Accent1 9 3 6" xfId="11568"/>
    <cellStyle name="20% - Accent1 9 4" xfId="2020"/>
    <cellStyle name="20% - Accent1 9 4 2" xfId="3609"/>
    <cellStyle name="20% - Accent1 9 4 2 2" xfId="10374"/>
    <cellStyle name="20% - Accent1 9 4 2 2 2" xfId="27570"/>
    <cellStyle name="20% - Accent1 9 4 2 2 3" xfId="17169"/>
    <cellStyle name="20% - Accent1 9 4 2 3" xfId="6766"/>
    <cellStyle name="20% - Accent1 9 4 2 3 2" xfId="23962"/>
    <cellStyle name="20% - Accent1 9 4 2 4" xfId="20805"/>
    <cellStyle name="20% - Accent1 9 4 2 5" xfId="13561"/>
    <cellStyle name="20% - Accent1 9 4 3" xfId="8789"/>
    <cellStyle name="20% - Accent1 9 4 3 2" xfId="25985"/>
    <cellStyle name="20% - Accent1 9 4 3 3" xfId="15584"/>
    <cellStyle name="20% - Accent1 9 4 4" xfId="5181"/>
    <cellStyle name="20% - Accent1 9 4 4 2" xfId="22377"/>
    <cellStyle name="20% - Accent1 9 4 5" xfId="19220"/>
    <cellStyle name="20% - Accent1 9 4 6" xfId="11976"/>
    <cellStyle name="20% - Accent1 9 5" xfId="2379"/>
    <cellStyle name="20% - Accent1 9 5 2" xfId="9145"/>
    <cellStyle name="20% - Accent1 9 5 2 2" xfId="26341"/>
    <cellStyle name="20% - Accent1 9 5 2 3" xfId="15940"/>
    <cellStyle name="20% - Accent1 9 5 3" xfId="5537"/>
    <cellStyle name="20% - Accent1 9 5 3 2" xfId="22733"/>
    <cellStyle name="20% - Accent1 9 5 4" xfId="19576"/>
    <cellStyle name="20% - Accent1 9 5 5" xfId="12332"/>
    <cellStyle name="20% - Accent1 9 6" xfId="796"/>
    <cellStyle name="20% - Accent1 9 6 2" xfId="7565"/>
    <cellStyle name="20% - Accent1 9 6 2 2" xfId="24761"/>
    <cellStyle name="20% - Accent1 9 6 3" xfId="17996"/>
    <cellStyle name="20% - Accent1 9 6 4" xfId="14360"/>
    <cellStyle name="20% - Accent1 9 7" xfId="7198"/>
    <cellStyle name="20% - Accent1 9 7 2" xfId="24394"/>
    <cellStyle name="20% - Accent1 9 7 3" xfId="13993"/>
    <cellStyle name="20% - Accent1 9 8" xfId="3957"/>
    <cellStyle name="20% - Accent1 9 8 2" xfId="21153"/>
    <cellStyle name="20% - Accent1 9 9" xfId="17629"/>
    <cellStyle name="20% - Accent2" xfId="29" builtinId="34" customBuiltin="1"/>
    <cellStyle name="20% - Accent2 10" xfId="445"/>
    <cellStyle name="20% - Accent2 10 10" xfId="27980"/>
    <cellStyle name="20% - Accent2 10 11" xfId="10768"/>
    <cellStyle name="20% - Accent2 10 2" xfId="1220"/>
    <cellStyle name="20% - Accent2 10 2 2" xfId="2833"/>
    <cellStyle name="20% - Accent2 10 2 2 2" xfId="9598"/>
    <cellStyle name="20% - Accent2 10 2 2 2 2" xfId="26794"/>
    <cellStyle name="20% - Accent2 10 2 2 2 3" xfId="16393"/>
    <cellStyle name="20% - Accent2 10 2 2 3" xfId="5990"/>
    <cellStyle name="20% - Accent2 10 2 2 3 2" xfId="23186"/>
    <cellStyle name="20% - Accent2 10 2 2 4" xfId="20029"/>
    <cellStyle name="20% - Accent2 10 2 2 5" xfId="12785"/>
    <cellStyle name="20% - Accent2 10 2 3" xfId="7989"/>
    <cellStyle name="20% - Accent2 10 2 3 2" xfId="25185"/>
    <cellStyle name="20% - Accent2 10 2 3 3" xfId="14784"/>
    <cellStyle name="20% - Accent2 10 2 4" xfId="4381"/>
    <cellStyle name="20% - Accent2 10 2 4 2" xfId="21577"/>
    <cellStyle name="20% - Accent2 10 2 5" xfId="18420"/>
    <cellStyle name="20% - Accent2 10 2 6" xfId="11176"/>
    <cellStyle name="20% - Accent2 10 3" xfId="1628"/>
    <cellStyle name="20% - Accent2 10 3 2" xfId="3229"/>
    <cellStyle name="20% - Accent2 10 3 2 2" xfId="9994"/>
    <cellStyle name="20% - Accent2 10 3 2 2 2" xfId="27190"/>
    <cellStyle name="20% - Accent2 10 3 2 2 3" xfId="16789"/>
    <cellStyle name="20% - Accent2 10 3 2 3" xfId="6386"/>
    <cellStyle name="20% - Accent2 10 3 2 3 2" xfId="23582"/>
    <cellStyle name="20% - Accent2 10 3 2 4" xfId="20425"/>
    <cellStyle name="20% - Accent2 10 3 2 5" xfId="13181"/>
    <cellStyle name="20% - Accent2 10 3 3" xfId="8397"/>
    <cellStyle name="20% - Accent2 10 3 3 2" xfId="25593"/>
    <cellStyle name="20% - Accent2 10 3 3 3" xfId="15192"/>
    <cellStyle name="20% - Accent2 10 3 4" xfId="4789"/>
    <cellStyle name="20% - Accent2 10 3 4 2" xfId="21985"/>
    <cellStyle name="20% - Accent2 10 3 5" xfId="18828"/>
    <cellStyle name="20% - Accent2 10 3 6" xfId="11584"/>
    <cellStyle name="20% - Accent2 10 4" xfId="2036"/>
    <cellStyle name="20% - Accent2 10 4 2" xfId="3625"/>
    <cellStyle name="20% - Accent2 10 4 2 2" xfId="10390"/>
    <cellStyle name="20% - Accent2 10 4 2 2 2" xfId="27586"/>
    <cellStyle name="20% - Accent2 10 4 2 2 3" xfId="17185"/>
    <cellStyle name="20% - Accent2 10 4 2 3" xfId="6782"/>
    <cellStyle name="20% - Accent2 10 4 2 3 2" xfId="23978"/>
    <cellStyle name="20% - Accent2 10 4 2 4" xfId="20821"/>
    <cellStyle name="20% - Accent2 10 4 2 5" xfId="13577"/>
    <cellStyle name="20% - Accent2 10 4 3" xfId="8805"/>
    <cellStyle name="20% - Accent2 10 4 3 2" xfId="26001"/>
    <cellStyle name="20% - Accent2 10 4 3 3" xfId="15600"/>
    <cellStyle name="20% - Accent2 10 4 4" xfId="5197"/>
    <cellStyle name="20% - Accent2 10 4 4 2" xfId="22393"/>
    <cellStyle name="20% - Accent2 10 4 5" xfId="19236"/>
    <cellStyle name="20% - Accent2 10 4 6" xfId="11992"/>
    <cellStyle name="20% - Accent2 10 5" xfId="2395"/>
    <cellStyle name="20% - Accent2 10 5 2" xfId="9161"/>
    <cellStyle name="20% - Accent2 10 5 2 2" xfId="26357"/>
    <cellStyle name="20% - Accent2 10 5 2 3" xfId="15956"/>
    <cellStyle name="20% - Accent2 10 5 3" xfId="5553"/>
    <cellStyle name="20% - Accent2 10 5 3 2" xfId="22749"/>
    <cellStyle name="20% - Accent2 10 5 4" xfId="19592"/>
    <cellStyle name="20% - Accent2 10 5 5" xfId="12348"/>
    <cellStyle name="20% - Accent2 10 6" xfId="812"/>
    <cellStyle name="20% - Accent2 10 6 2" xfId="7581"/>
    <cellStyle name="20% - Accent2 10 6 2 2" xfId="24777"/>
    <cellStyle name="20% - Accent2 10 6 3" xfId="18012"/>
    <cellStyle name="20% - Accent2 10 6 4" xfId="14376"/>
    <cellStyle name="20% - Accent2 10 7" xfId="7214"/>
    <cellStyle name="20% - Accent2 10 7 2" xfId="24410"/>
    <cellStyle name="20% - Accent2 10 7 3" xfId="14009"/>
    <cellStyle name="20% - Accent2 10 8" xfId="3973"/>
    <cellStyle name="20% - Accent2 10 8 2" xfId="21169"/>
    <cellStyle name="20% - Accent2 10 9" xfId="17645"/>
    <cellStyle name="20% - Accent2 11" xfId="126"/>
    <cellStyle name="20% - Accent2 11 2" xfId="1315"/>
    <cellStyle name="20% - Accent2 11 2 2" xfId="2916"/>
    <cellStyle name="20% - Accent2 11 2 2 2" xfId="9681"/>
    <cellStyle name="20% - Accent2 11 2 2 2 2" xfId="26877"/>
    <cellStyle name="20% - Accent2 11 2 2 2 3" xfId="16476"/>
    <cellStyle name="20% - Accent2 11 2 2 3" xfId="6073"/>
    <cellStyle name="20% - Accent2 11 2 2 3 2" xfId="23269"/>
    <cellStyle name="20% - Accent2 11 2 2 4" xfId="20112"/>
    <cellStyle name="20% - Accent2 11 2 2 5" xfId="12868"/>
    <cellStyle name="20% - Accent2 11 2 3" xfId="8084"/>
    <cellStyle name="20% - Accent2 11 2 3 2" xfId="25280"/>
    <cellStyle name="20% - Accent2 11 2 3 3" xfId="14879"/>
    <cellStyle name="20% - Accent2 11 2 4" xfId="4476"/>
    <cellStyle name="20% - Accent2 11 2 4 2" xfId="21672"/>
    <cellStyle name="20% - Accent2 11 2 5" xfId="18515"/>
    <cellStyle name="20% - Accent2 11 2 6" xfId="11271"/>
    <cellStyle name="20% - Accent2 11 3" xfId="1723"/>
    <cellStyle name="20% - Accent2 11 3 2" xfId="3312"/>
    <cellStyle name="20% - Accent2 11 3 2 2" xfId="10077"/>
    <cellStyle name="20% - Accent2 11 3 2 2 2" xfId="27273"/>
    <cellStyle name="20% - Accent2 11 3 2 2 3" xfId="16872"/>
    <cellStyle name="20% - Accent2 11 3 2 3" xfId="6469"/>
    <cellStyle name="20% - Accent2 11 3 2 3 2" xfId="23665"/>
    <cellStyle name="20% - Accent2 11 3 2 4" xfId="20508"/>
    <cellStyle name="20% - Accent2 11 3 2 5" xfId="13264"/>
    <cellStyle name="20% - Accent2 11 3 3" xfId="8492"/>
    <cellStyle name="20% - Accent2 11 3 3 2" xfId="25688"/>
    <cellStyle name="20% - Accent2 11 3 3 3" xfId="15287"/>
    <cellStyle name="20% - Accent2 11 3 4" xfId="4884"/>
    <cellStyle name="20% - Accent2 11 3 4 2" xfId="22080"/>
    <cellStyle name="20% - Accent2 11 3 5" xfId="18923"/>
    <cellStyle name="20% - Accent2 11 3 6" xfId="11679"/>
    <cellStyle name="20% - Accent2 11 4" xfId="2449"/>
    <cellStyle name="20% - Accent2 11 4 2" xfId="9214"/>
    <cellStyle name="20% - Accent2 11 4 2 2" xfId="26410"/>
    <cellStyle name="20% - Accent2 11 4 2 3" xfId="16009"/>
    <cellStyle name="20% - Accent2 11 4 3" xfId="5606"/>
    <cellStyle name="20% - Accent2 11 4 3 2" xfId="22802"/>
    <cellStyle name="20% - Accent2 11 4 4" xfId="19645"/>
    <cellStyle name="20% - Accent2 11 4 5" xfId="12401"/>
    <cellStyle name="20% - Accent2 11 5" xfId="907"/>
    <cellStyle name="20% - Accent2 11 5 2" xfId="7676"/>
    <cellStyle name="20% - Accent2 11 5 2 2" xfId="24872"/>
    <cellStyle name="20% - Accent2 11 5 3" xfId="18107"/>
    <cellStyle name="20% - Accent2 11 5 4" xfId="14471"/>
    <cellStyle name="20% - Accent2 11 6" xfId="6901"/>
    <cellStyle name="20% - Accent2 11 6 2" xfId="24097"/>
    <cellStyle name="20% - Accent2 11 6 3" xfId="13696"/>
    <cellStyle name="20% - Accent2 11 7" xfId="4068"/>
    <cellStyle name="20% - Accent2 11 7 2" xfId="21264"/>
    <cellStyle name="20% - Accent2 11 8" xfId="17332"/>
    <cellStyle name="20% - Accent2 11 9" xfId="10863"/>
    <cellStyle name="20% - Accent2 12" xfId="460"/>
    <cellStyle name="20% - Accent2 12 2" xfId="2496"/>
    <cellStyle name="20% - Accent2 12 2 2" xfId="9261"/>
    <cellStyle name="20% - Accent2 12 2 2 2" xfId="26457"/>
    <cellStyle name="20% - Accent2 12 2 2 3" xfId="16056"/>
    <cellStyle name="20% - Accent2 12 2 3" xfId="5653"/>
    <cellStyle name="20% - Accent2 12 2 3 2" xfId="22849"/>
    <cellStyle name="20% - Accent2 12 2 4" xfId="19692"/>
    <cellStyle name="20% - Accent2 12 2 5" xfId="12448"/>
    <cellStyle name="20% - Accent2 12 3" xfId="824"/>
    <cellStyle name="20% - Accent2 12 3 2" xfId="7593"/>
    <cellStyle name="20% - Accent2 12 3 2 2" xfId="24789"/>
    <cellStyle name="20% - Accent2 12 3 3" xfId="18024"/>
    <cellStyle name="20% - Accent2 12 3 4" xfId="14388"/>
    <cellStyle name="20% - Accent2 12 4" xfId="7229"/>
    <cellStyle name="20% - Accent2 12 4 2" xfId="24425"/>
    <cellStyle name="20% - Accent2 12 4 3" xfId="14024"/>
    <cellStyle name="20% - Accent2 12 5" xfId="3985"/>
    <cellStyle name="20% - Accent2 12 5 2" xfId="21181"/>
    <cellStyle name="20% - Accent2 12 6" xfId="17660"/>
    <cellStyle name="20% - Accent2 12 7" xfId="10780"/>
    <cellStyle name="20% - Accent2 13" xfId="474"/>
    <cellStyle name="20% - Accent2 13 2" xfId="2510"/>
    <cellStyle name="20% - Accent2 13 2 2" xfId="9275"/>
    <cellStyle name="20% - Accent2 13 2 2 2" xfId="26471"/>
    <cellStyle name="20% - Accent2 13 2 2 3" xfId="16070"/>
    <cellStyle name="20% - Accent2 13 2 3" xfId="5667"/>
    <cellStyle name="20% - Accent2 13 2 3 2" xfId="22863"/>
    <cellStyle name="20% - Accent2 13 2 4" xfId="19706"/>
    <cellStyle name="20% - Accent2 13 2 5" xfId="12462"/>
    <cellStyle name="20% - Accent2 13 3" xfId="1232"/>
    <cellStyle name="20% - Accent2 13 3 2" xfId="8001"/>
    <cellStyle name="20% - Accent2 13 3 2 2" xfId="25197"/>
    <cellStyle name="20% - Accent2 13 3 3" xfId="18432"/>
    <cellStyle name="20% - Accent2 13 3 4" xfId="14796"/>
    <cellStyle name="20% - Accent2 13 4" xfId="7243"/>
    <cellStyle name="20% - Accent2 13 4 2" xfId="24439"/>
    <cellStyle name="20% - Accent2 13 4 3" xfId="14038"/>
    <cellStyle name="20% - Accent2 13 5" xfId="4393"/>
    <cellStyle name="20% - Accent2 13 5 2" xfId="21589"/>
    <cellStyle name="20% - Accent2 13 6" xfId="17674"/>
    <cellStyle name="20% - Accent2 13 7" xfId="11188"/>
    <cellStyle name="20% - Accent2 14" xfId="488"/>
    <cellStyle name="20% - Accent2 14 2" xfId="2522"/>
    <cellStyle name="20% - Accent2 14 2 2" xfId="9287"/>
    <cellStyle name="20% - Accent2 14 2 2 2" xfId="26483"/>
    <cellStyle name="20% - Accent2 14 2 2 3" xfId="16082"/>
    <cellStyle name="20% - Accent2 14 2 3" xfId="5679"/>
    <cellStyle name="20% - Accent2 14 2 3 2" xfId="22875"/>
    <cellStyle name="20% - Accent2 14 2 4" xfId="19718"/>
    <cellStyle name="20% - Accent2 14 2 5" xfId="12474"/>
    <cellStyle name="20% - Accent2 14 3" xfId="1640"/>
    <cellStyle name="20% - Accent2 14 3 2" xfId="8409"/>
    <cellStyle name="20% - Accent2 14 3 2 2" xfId="25605"/>
    <cellStyle name="20% - Accent2 14 3 3" xfId="18840"/>
    <cellStyle name="20% - Accent2 14 3 4" xfId="15204"/>
    <cellStyle name="20% - Accent2 14 4" xfId="7257"/>
    <cellStyle name="20% - Accent2 14 4 2" xfId="24453"/>
    <cellStyle name="20% - Accent2 14 4 3" xfId="14052"/>
    <cellStyle name="20% - Accent2 14 5" xfId="4801"/>
    <cellStyle name="20% - Accent2 14 5 2" xfId="21997"/>
    <cellStyle name="20% - Accent2 14 6" xfId="17688"/>
    <cellStyle name="20% - Accent2 14 7" xfId="11596"/>
    <cellStyle name="20% - Accent2 15" xfId="2051"/>
    <cellStyle name="20% - Accent2 15 2" xfId="3637"/>
    <cellStyle name="20% - Accent2 15 2 2" xfId="10402"/>
    <cellStyle name="20% - Accent2 15 2 2 2" xfId="27598"/>
    <cellStyle name="20% - Accent2 15 2 2 3" xfId="17197"/>
    <cellStyle name="20% - Accent2 15 2 3" xfId="6794"/>
    <cellStyle name="20% - Accent2 15 2 3 2" xfId="23990"/>
    <cellStyle name="20% - Accent2 15 2 4" xfId="20833"/>
    <cellStyle name="20% - Accent2 15 2 5" xfId="13589"/>
    <cellStyle name="20% - Accent2 15 3" xfId="8820"/>
    <cellStyle name="20% - Accent2 15 3 2" xfId="26016"/>
    <cellStyle name="20% - Accent2 15 3 3" xfId="15615"/>
    <cellStyle name="20% - Accent2 15 4" xfId="5212"/>
    <cellStyle name="20% - Accent2 15 4 2" xfId="22408"/>
    <cellStyle name="20% - Accent2 15 5" xfId="19251"/>
    <cellStyle name="20% - Accent2 15 6" xfId="12007"/>
    <cellStyle name="20% - Accent2 16" xfId="2065"/>
    <cellStyle name="20% - Accent2 16 2" xfId="3649"/>
    <cellStyle name="20% - Accent2 16 2 2" xfId="10414"/>
    <cellStyle name="20% - Accent2 16 2 2 2" xfId="27610"/>
    <cellStyle name="20% - Accent2 16 2 2 3" xfId="17209"/>
    <cellStyle name="20% - Accent2 16 2 3" xfId="6806"/>
    <cellStyle name="20% - Accent2 16 2 3 2" xfId="24002"/>
    <cellStyle name="20% - Accent2 16 2 4" xfId="20845"/>
    <cellStyle name="20% - Accent2 16 2 5" xfId="13601"/>
    <cellStyle name="20% - Accent2 16 3" xfId="8834"/>
    <cellStyle name="20% - Accent2 16 3 2" xfId="26030"/>
    <cellStyle name="20% - Accent2 16 3 3" xfId="15629"/>
    <cellStyle name="20% - Accent2 16 4" xfId="5226"/>
    <cellStyle name="20% - Accent2 16 4 2" xfId="22422"/>
    <cellStyle name="20% - Accent2 16 5" xfId="19265"/>
    <cellStyle name="20% - Accent2 16 6" xfId="12021"/>
    <cellStyle name="20% - Accent2 17" xfId="2080"/>
    <cellStyle name="20% - Accent2 17 2" xfId="8849"/>
    <cellStyle name="20% - Accent2 17 2 2" xfId="26045"/>
    <cellStyle name="20% - Accent2 17 2 3" xfId="15644"/>
    <cellStyle name="20% - Accent2 17 3" xfId="5241"/>
    <cellStyle name="20% - Accent2 17 3 2" xfId="22437"/>
    <cellStyle name="20% - Accent2 17 4" xfId="19280"/>
    <cellStyle name="20% - Accent2 17 5" xfId="12036"/>
    <cellStyle name="20% - Accent2 18" xfId="499"/>
    <cellStyle name="20% - Accent2 18 2" xfId="7268"/>
    <cellStyle name="20% - Accent2 18 2 2" xfId="24464"/>
    <cellStyle name="20% - Accent2 18 3" xfId="17699"/>
    <cellStyle name="20% - Accent2 18 4" xfId="14063"/>
    <cellStyle name="20% - Accent2 19" xfId="6818"/>
    <cellStyle name="20% - Accent2 19 2" xfId="24014"/>
    <cellStyle name="20% - Accent2 19 3" xfId="13613"/>
    <cellStyle name="20% - Accent2 2" xfId="52"/>
    <cellStyle name="20% - Accent2 2 10" xfId="1653"/>
    <cellStyle name="20% - Accent2 2 10 2" xfId="3242"/>
    <cellStyle name="20% - Accent2 2 10 2 2" xfId="10007"/>
    <cellStyle name="20% - Accent2 2 10 2 2 2" xfId="27203"/>
    <cellStyle name="20% - Accent2 2 10 2 2 3" xfId="16802"/>
    <cellStyle name="20% - Accent2 2 10 2 3" xfId="6399"/>
    <cellStyle name="20% - Accent2 2 10 2 3 2" xfId="23595"/>
    <cellStyle name="20% - Accent2 2 10 2 4" xfId="20438"/>
    <cellStyle name="20% - Accent2 2 10 2 5" xfId="13194"/>
    <cellStyle name="20% - Accent2 2 10 3" xfId="8422"/>
    <cellStyle name="20% - Accent2 2 10 3 2" xfId="25618"/>
    <cellStyle name="20% - Accent2 2 10 3 3" xfId="15217"/>
    <cellStyle name="20% - Accent2 2 10 4" xfId="4814"/>
    <cellStyle name="20% - Accent2 2 10 4 2" xfId="22010"/>
    <cellStyle name="20% - Accent2 2 10 5" xfId="18853"/>
    <cellStyle name="20% - Accent2 2 10 6" xfId="11609"/>
    <cellStyle name="20% - Accent2 2 11" xfId="2099"/>
    <cellStyle name="20% - Accent2 2 11 2" xfId="8865"/>
    <cellStyle name="20% - Accent2 2 11 2 2" xfId="26061"/>
    <cellStyle name="20% - Accent2 2 11 2 3" xfId="15660"/>
    <cellStyle name="20% - Accent2 2 11 3" xfId="5257"/>
    <cellStyle name="20% - Accent2 2 11 3 2" xfId="22453"/>
    <cellStyle name="20% - Accent2 2 11 4" xfId="19296"/>
    <cellStyle name="20% - Accent2 2 11 5" xfId="12052"/>
    <cellStyle name="20% - Accent2 2 12" xfId="516"/>
    <cellStyle name="20% - Accent2 2 12 2" xfId="7285"/>
    <cellStyle name="20% - Accent2 2 12 2 2" xfId="24481"/>
    <cellStyle name="20% - Accent2 2 12 3" xfId="17716"/>
    <cellStyle name="20% - Accent2 2 12 4" xfId="14080"/>
    <cellStyle name="20% - Accent2 2 13" xfId="6831"/>
    <cellStyle name="20% - Accent2 2 13 2" xfId="24027"/>
    <cellStyle name="20% - Accent2 2 13 3" xfId="13626"/>
    <cellStyle name="20% - Accent2 2 14" xfId="3677"/>
    <cellStyle name="20% - Accent2 2 14 2" xfId="20873"/>
    <cellStyle name="20% - Accent2 2 15" xfId="17262"/>
    <cellStyle name="20% - Accent2 2 16" xfId="27684"/>
    <cellStyle name="20% - Accent2 2 17" xfId="10472"/>
    <cellStyle name="20% - Accent2 2 2" xfId="87"/>
    <cellStyle name="20% - Accent2 2 2 10" xfId="6862"/>
    <cellStyle name="20% - Accent2 2 2 10 2" xfId="24058"/>
    <cellStyle name="20% - Accent2 2 2 10 3" xfId="13657"/>
    <cellStyle name="20% - Accent2 2 2 11" xfId="3733"/>
    <cellStyle name="20% - Accent2 2 2 11 2" xfId="20929"/>
    <cellStyle name="20% - Accent2 2 2 12" xfId="17293"/>
    <cellStyle name="20% - Accent2 2 2 13" xfId="27740"/>
    <cellStyle name="20% - Accent2 2 2 14" xfId="10528"/>
    <cellStyle name="20% - Accent2 2 2 2" xfId="291"/>
    <cellStyle name="20% - Accent2 2 2 2 10" xfId="27826"/>
    <cellStyle name="20% - Accent2 2 2 2 11" xfId="10614"/>
    <cellStyle name="20% - Accent2 2 2 2 2" xfId="1066"/>
    <cellStyle name="20% - Accent2 2 2 2 2 2" xfId="2679"/>
    <cellStyle name="20% - Accent2 2 2 2 2 2 2" xfId="9444"/>
    <cellStyle name="20% - Accent2 2 2 2 2 2 2 2" xfId="26640"/>
    <cellStyle name="20% - Accent2 2 2 2 2 2 2 3" xfId="16239"/>
    <cellStyle name="20% - Accent2 2 2 2 2 2 3" xfId="5836"/>
    <cellStyle name="20% - Accent2 2 2 2 2 2 3 2" xfId="23032"/>
    <cellStyle name="20% - Accent2 2 2 2 2 2 4" xfId="19875"/>
    <cellStyle name="20% - Accent2 2 2 2 2 2 5" xfId="12631"/>
    <cellStyle name="20% - Accent2 2 2 2 2 3" xfId="7835"/>
    <cellStyle name="20% - Accent2 2 2 2 2 3 2" xfId="25031"/>
    <cellStyle name="20% - Accent2 2 2 2 2 3 3" xfId="14630"/>
    <cellStyle name="20% - Accent2 2 2 2 2 4" xfId="4227"/>
    <cellStyle name="20% - Accent2 2 2 2 2 4 2" xfId="21423"/>
    <cellStyle name="20% - Accent2 2 2 2 2 5" xfId="18266"/>
    <cellStyle name="20% - Accent2 2 2 2 2 6" xfId="11022"/>
    <cellStyle name="20% - Accent2 2 2 2 3" xfId="1474"/>
    <cellStyle name="20% - Accent2 2 2 2 3 2" xfId="3075"/>
    <cellStyle name="20% - Accent2 2 2 2 3 2 2" xfId="9840"/>
    <cellStyle name="20% - Accent2 2 2 2 3 2 2 2" xfId="27036"/>
    <cellStyle name="20% - Accent2 2 2 2 3 2 2 3" xfId="16635"/>
    <cellStyle name="20% - Accent2 2 2 2 3 2 3" xfId="6232"/>
    <cellStyle name="20% - Accent2 2 2 2 3 2 3 2" xfId="23428"/>
    <cellStyle name="20% - Accent2 2 2 2 3 2 4" xfId="20271"/>
    <cellStyle name="20% - Accent2 2 2 2 3 2 5" xfId="13027"/>
    <cellStyle name="20% - Accent2 2 2 2 3 3" xfId="8243"/>
    <cellStyle name="20% - Accent2 2 2 2 3 3 2" xfId="25439"/>
    <cellStyle name="20% - Accent2 2 2 2 3 3 3" xfId="15038"/>
    <cellStyle name="20% - Accent2 2 2 2 3 4" xfId="4635"/>
    <cellStyle name="20% - Accent2 2 2 2 3 4 2" xfId="21831"/>
    <cellStyle name="20% - Accent2 2 2 2 3 5" xfId="18674"/>
    <cellStyle name="20% - Accent2 2 2 2 3 6" xfId="11430"/>
    <cellStyle name="20% - Accent2 2 2 2 4" xfId="1882"/>
    <cellStyle name="20% - Accent2 2 2 2 4 2" xfId="3471"/>
    <cellStyle name="20% - Accent2 2 2 2 4 2 2" xfId="10236"/>
    <cellStyle name="20% - Accent2 2 2 2 4 2 2 2" xfId="27432"/>
    <cellStyle name="20% - Accent2 2 2 2 4 2 2 3" xfId="17031"/>
    <cellStyle name="20% - Accent2 2 2 2 4 2 3" xfId="6628"/>
    <cellStyle name="20% - Accent2 2 2 2 4 2 3 2" xfId="23824"/>
    <cellStyle name="20% - Accent2 2 2 2 4 2 4" xfId="20667"/>
    <cellStyle name="20% - Accent2 2 2 2 4 2 5" xfId="13423"/>
    <cellStyle name="20% - Accent2 2 2 2 4 3" xfId="8651"/>
    <cellStyle name="20% - Accent2 2 2 2 4 3 2" xfId="25847"/>
    <cellStyle name="20% - Accent2 2 2 2 4 3 3" xfId="15446"/>
    <cellStyle name="20% - Accent2 2 2 2 4 4" xfId="5043"/>
    <cellStyle name="20% - Accent2 2 2 2 4 4 2" xfId="22239"/>
    <cellStyle name="20% - Accent2 2 2 2 4 5" xfId="19082"/>
    <cellStyle name="20% - Accent2 2 2 2 4 6" xfId="11838"/>
    <cellStyle name="20% - Accent2 2 2 2 5" xfId="2241"/>
    <cellStyle name="20% - Accent2 2 2 2 5 2" xfId="9007"/>
    <cellStyle name="20% - Accent2 2 2 2 5 2 2" xfId="26203"/>
    <cellStyle name="20% - Accent2 2 2 2 5 2 3" xfId="15802"/>
    <cellStyle name="20% - Accent2 2 2 2 5 3" xfId="5399"/>
    <cellStyle name="20% - Accent2 2 2 2 5 3 2" xfId="22595"/>
    <cellStyle name="20% - Accent2 2 2 2 5 4" xfId="19438"/>
    <cellStyle name="20% - Accent2 2 2 2 5 5" xfId="12194"/>
    <cellStyle name="20% - Accent2 2 2 2 6" xfId="658"/>
    <cellStyle name="20% - Accent2 2 2 2 6 2" xfId="7427"/>
    <cellStyle name="20% - Accent2 2 2 2 6 2 2" xfId="24623"/>
    <cellStyle name="20% - Accent2 2 2 2 6 3" xfId="17858"/>
    <cellStyle name="20% - Accent2 2 2 2 6 4" xfId="14222"/>
    <cellStyle name="20% - Accent2 2 2 2 7" xfId="7060"/>
    <cellStyle name="20% - Accent2 2 2 2 7 2" xfId="24256"/>
    <cellStyle name="20% - Accent2 2 2 2 7 3" xfId="13855"/>
    <cellStyle name="20% - Accent2 2 2 2 8" xfId="3819"/>
    <cellStyle name="20% - Accent2 2 2 2 8 2" xfId="21015"/>
    <cellStyle name="20% - Accent2 2 2 2 9" xfId="17491"/>
    <cellStyle name="20% - Accent2 2 2 3" xfId="389"/>
    <cellStyle name="20% - Accent2 2 2 3 10" xfId="27924"/>
    <cellStyle name="20% - Accent2 2 2 3 11" xfId="10712"/>
    <cellStyle name="20% - Accent2 2 2 3 2" xfId="1164"/>
    <cellStyle name="20% - Accent2 2 2 3 2 2" xfId="2777"/>
    <cellStyle name="20% - Accent2 2 2 3 2 2 2" xfId="9542"/>
    <cellStyle name="20% - Accent2 2 2 3 2 2 2 2" xfId="26738"/>
    <cellStyle name="20% - Accent2 2 2 3 2 2 2 3" xfId="16337"/>
    <cellStyle name="20% - Accent2 2 2 3 2 2 3" xfId="5934"/>
    <cellStyle name="20% - Accent2 2 2 3 2 2 3 2" xfId="23130"/>
    <cellStyle name="20% - Accent2 2 2 3 2 2 4" xfId="19973"/>
    <cellStyle name="20% - Accent2 2 2 3 2 2 5" xfId="12729"/>
    <cellStyle name="20% - Accent2 2 2 3 2 3" xfId="7933"/>
    <cellStyle name="20% - Accent2 2 2 3 2 3 2" xfId="25129"/>
    <cellStyle name="20% - Accent2 2 2 3 2 3 3" xfId="14728"/>
    <cellStyle name="20% - Accent2 2 2 3 2 4" xfId="4325"/>
    <cellStyle name="20% - Accent2 2 2 3 2 4 2" xfId="21521"/>
    <cellStyle name="20% - Accent2 2 2 3 2 5" xfId="18364"/>
    <cellStyle name="20% - Accent2 2 2 3 2 6" xfId="11120"/>
    <cellStyle name="20% - Accent2 2 2 3 3" xfId="1572"/>
    <cellStyle name="20% - Accent2 2 2 3 3 2" xfId="3173"/>
    <cellStyle name="20% - Accent2 2 2 3 3 2 2" xfId="9938"/>
    <cellStyle name="20% - Accent2 2 2 3 3 2 2 2" xfId="27134"/>
    <cellStyle name="20% - Accent2 2 2 3 3 2 2 3" xfId="16733"/>
    <cellStyle name="20% - Accent2 2 2 3 3 2 3" xfId="6330"/>
    <cellStyle name="20% - Accent2 2 2 3 3 2 3 2" xfId="23526"/>
    <cellStyle name="20% - Accent2 2 2 3 3 2 4" xfId="20369"/>
    <cellStyle name="20% - Accent2 2 2 3 3 2 5" xfId="13125"/>
    <cellStyle name="20% - Accent2 2 2 3 3 3" xfId="8341"/>
    <cellStyle name="20% - Accent2 2 2 3 3 3 2" xfId="25537"/>
    <cellStyle name="20% - Accent2 2 2 3 3 3 3" xfId="15136"/>
    <cellStyle name="20% - Accent2 2 2 3 3 4" xfId="4733"/>
    <cellStyle name="20% - Accent2 2 2 3 3 4 2" xfId="21929"/>
    <cellStyle name="20% - Accent2 2 2 3 3 5" xfId="18772"/>
    <cellStyle name="20% - Accent2 2 2 3 3 6" xfId="11528"/>
    <cellStyle name="20% - Accent2 2 2 3 4" xfId="1980"/>
    <cellStyle name="20% - Accent2 2 2 3 4 2" xfId="3569"/>
    <cellStyle name="20% - Accent2 2 2 3 4 2 2" xfId="10334"/>
    <cellStyle name="20% - Accent2 2 2 3 4 2 2 2" xfId="27530"/>
    <cellStyle name="20% - Accent2 2 2 3 4 2 2 3" xfId="17129"/>
    <cellStyle name="20% - Accent2 2 2 3 4 2 3" xfId="6726"/>
    <cellStyle name="20% - Accent2 2 2 3 4 2 3 2" xfId="23922"/>
    <cellStyle name="20% - Accent2 2 2 3 4 2 4" xfId="20765"/>
    <cellStyle name="20% - Accent2 2 2 3 4 2 5" xfId="13521"/>
    <cellStyle name="20% - Accent2 2 2 3 4 3" xfId="8749"/>
    <cellStyle name="20% - Accent2 2 2 3 4 3 2" xfId="25945"/>
    <cellStyle name="20% - Accent2 2 2 3 4 3 3" xfId="15544"/>
    <cellStyle name="20% - Accent2 2 2 3 4 4" xfId="5141"/>
    <cellStyle name="20% - Accent2 2 2 3 4 4 2" xfId="22337"/>
    <cellStyle name="20% - Accent2 2 2 3 4 5" xfId="19180"/>
    <cellStyle name="20% - Accent2 2 2 3 4 6" xfId="11936"/>
    <cellStyle name="20% - Accent2 2 2 3 5" xfId="2339"/>
    <cellStyle name="20% - Accent2 2 2 3 5 2" xfId="9105"/>
    <cellStyle name="20% - Accent2 2 2 3 5 2 2" xfId="26301"/>
    <cellStyle name="20% - Accent2 2 2 3 5 2 3" xfId="15900"/>
    <cellStyle name="20% - Accent2 2 2 3 5 3" xfId="5497"/>
    <cellStyle name="20% - Accent2 2 2 3 5 3 2" xfId="22693"/>
    <cellStyle name="20% - Accent2 2 2 3 5 4" xfId="19536"/>
    <cellStyle name="20% - Accent2 2 2 3 5 5" xfId="12292"/>
    <cellStyle name="20% - Accent2 2 2 3 6" xfId="756"/>
    <cellStyle name="20% - Accent2 2 2 3 6 2" xfId="7525"/>
    <cellStyle name="20% - Accent2 2 2 3 6 2 2" xfId="24721"/>
    <cellStyle name="20% - Accent2 2 2 3 6 3" xfId="17956"/>
    <cellStyle name="20% - Accent2 2 2 3 6 4" xfId="14320"/>
    <cellStyle name="20% - Accent2 2 2 3 7" xfId="7158"/>
    <cellStyle name="20% - Accent2 2 2 3 7 2" xfId="24354"/>
    <cellStyle name="20% - Accent2 2 2 3 7 3" xfId="13953"/>
    <cellStyle name="20% - Accent2 2 2 3 8" xfId="3917"/>
    <cellStyle name="20% - Accent2 2 2 3 8 2" xfId="21113"/>
    <cellStyle name="20% - Accent2 2 2 3 9" xfId="17589"/>
    <cellStyle name="20% - Accent2 2 2 4" xfId="205"/>
    <cellStyle name="20% - Accent2 2 2 4 2" xfId="1388"/>
    <cellStyle name="20% - Accent2 2 2 4 2 2" xfId="2989"/>
    <cellStyle name="20% - Accent2 2 2 4 2 2 2" xfId="9754"/>
    <cellStyle name="20% - Accent2 2 2 4 2 2 2 2" xfId="26950"/>
    <cellStyle name="20% - Accent2 2 2 4 2 2 2 3" xfId="16549"/>
    <cellStyle name="20% - Accent2 2 2 4 2 2 3" xfId="6146"/>
    <cellStyle name="20% - Accent2 2 2 4 2 2 3 2" xfId="23342"/>
    <cellStyle name="20% - Accent2 2 2 4 2 2 4" xfId="20185"/>
    <cellStyle name="20% - Accent2 2 2 4 2 2 5" xfId="12941"/>
    <cellStyle name="20% - Accent2 2 2 4 2 3" xfId="8157"/>
    <cellStyle name="20% - Accent2 2 2 4 2 3 2" xfId="25353"/>
    <cellStyle name="20% - Accent2 2 2 4 2 3 3" xfId="14952"/>
    <cellStyle name="20% - Accent2 2 2 4 2 4" xfId="4549"/>
    <cellStyle name="20% - Accent2 2 2 4 2 4 2" xfId="21745"/>
    <cellStyle name="20% - Accent2 2 2 4 2 5" xfId="18588"/>
    <cellStyle name="20% - Accent2 2 2 4 2 6" xfId="11344"/>
    <cellStyle name="20% - Accent2 2 2 4 3" xfId="1796"/>
    <cellStyle name="20% - Accent2 2 2 4 3 2" xfId="3385"/>
    <cellStyle name="20% - Accent2 2 2 4 3 2 2" xfId="10150"/>
    <cellStyle name="20% - Accent2 2 2 4 3 2 2 2" xfId="27346"/>
    <cellStyle name="20% - Accent2 2 2 4 3 2 2 3" xfId="16945"/>
    <cellStyle name="20% - Accent2 2 2 4 3 2 3" xfId="6542"/>
    <cellStyle name="20% - Accent2 2 2 4 3 2 3 2" xfId="23738"/>
    <cellStyle name="20% - Accent2 2 2 4 3 2 4" xfId="20581"/>
    <cellStyle name="20% - Accent2 2 2 4 3 2 5" xfId="13337"/>
    <cellStyle name="20% - Accent2 2 2 4 3 3" xfId="8565"/>
    <cellStyle name="20% - Accent2 2 2 4 3 3 2" xfId="25761"/>
    <cellStyle name="20% - Accent2 2 2 4 3 3 3" xfId="15360"/>
    <cellStyle name="20% - Accent2 2 2 4 3 4" xfId="4957"/>
    <cellStyle name="20% - Accent2 2 2 4 3 4 2" xfId="22153"/>
    <cellStyle name="20% - Accent2 2 2 4 3 5" xfId="18996"/>
    <cellStyle name="20% - Accent2 2 2 4 3 6" xfId="11752"/>
    <cellStyle name="20% - Accent2 2 2 4 4" xfId="2478"/>
    <cellStyle name="20% - Accent2 2 2 4 4 2" xfId="9243"/>
    <cellStyle name="20% - Accent2 2 2 4 4 2 2" xfId="26439"/>
    <cellStyle name="20% - Accent2 2 2 4 4 2 3" xfId="16038"/>
    <cellStyle name="20% - Accent2 2 2 4 4 3" xfId="5635"/>
    <cellStyle name="20% - Accent2 2 2 4 4 3 2" xfId="22831"/>
    <cellStyle name="20% - Accent2 2 2 4 4 4" xfId="19674"/>
    <cellStyle name="20% - Accent2 2 2 4 4 5" xfId="12430"/>
    <cellStyle name="20% - Accent2 2 2 4 5" xfId="980"/>
    <cellStyle name="20% - Accent2 2 2 4 5 2" xfId="7749"/>
    <cellStyle name="20% - Accent2 2 2 4 5 2 2" xfId="24945"/>
    <cellStyle name="20% - Accent2 2 2 4 5 3" xfId="18180"/>
    <cellStyle name="20% - Accent2 2 2 4 5 4" xfId="14544"/>
    <cellStyle name="20% - Accent2 2 2 4 6" xfId="6974"/>
    <cellStyle name="20% - Accent2 2 2 4 6 2" xfId="24170"/>
    <cellStyle name="20% - Accent2 2 2 4 6 3" xfId="13769"/>
    <cellStyle name="20% - Accent2 2 2 4 7" xfId="4141"/>
    <cellStyle name="20% - Accent2 2 2 4 7 2" xfId="21337"/>
    <cellStyle name="20% - Accent2 2 2 4 8" xfId="17405"/>
    <cellStyle name="20% - Accent2 2 2 4 9" xfId="10936"/>
    <cellStyle name="20% - Accent2 2 2 5" xfId="868"/>
    <cellStyle name="20% - Accent2 2 2 5 2" xfId="2566"/>
    <cellStyle name="20% - Accent2 2 2 5 2 2" xfId="9331"/>
    <cellStyle name="20% - Accent2 2 2 5 2 2 2" xfId="26527"/>
    <cellStyle name="20% - Accent2 2 2 5 2 2 3" xfId="16126"/>
    <cellStyle name="20% - Accent2 2 2 5 2 3" xfId="5723"/>
    <cellStyle name="20% - Accent2 2 2 5 2 3 2" xfId="22919"/>
    <cellStyle name="20% - Accent2 2 2 5 2 4" xfId="19762"/>
    <cellStyle name="20% - Accent2 2 2 5 2 5" xfId="12518"/>
    <cellStyle name="20% - Accent2 2 2 5 3" xfId="7637"/>
    <cellStyle name="20% - Accent2 2 2 5 3 2" xfId="24833"/>
    <cellStyle name="20% - Accent2 2 2 5 3 3" xfId="14432"/>
    <cellStyle name="20% - Accent2 2 2 5 4" xfId="4029"/>
    <cellStyle name="20% - Accent2 2 2 5 4 2" xfId="21225"/>
    <cellStyle name="20% - Accent2 2 2 5 5" xfId="18068"/>
    <cellStyle name="20% - Accent2 2 2 5 6" xfId="10824"/>
    <cellStyle name="20% - Accent2 2 2 6" xfId="1276"/>
    <cellStyle name="20% - Accent2 2 2 6 2" xfId="2877"/>
    <cellStyle name="20% - Accent2 2 2 6 2 2" xfId="9642"/>
    <cellStyle name="20% - Accent2 2 2 6 2 2 2" xfId="26838"/>
    <cellStyle name="20% - Accent2 2 2 6 2 2 3" xfId="16437"/>
    <cellStyle name="20% - Accent2 2 2 6 2 3" xfId="6034"/>
    <cellStyle name="20% - Accent2 2 2 6 2 3 2" xfId="23230"/>
    <cellStyle name="20% - Accent2 2 2 6 2 4" xfId="20073"/>
    <cellStyle name="20% - Accent2 2 2 6 2 5" xfId="12829"/>
    <cellStyle name="20% - Accent2 2 2 6 3" xfId="8045"/>
    <cellStyle name="20% - Accent2 2 2 6 3 2" xfId="25241"/>
    <cellStyle name="20% - Accent2 2 2 6 3 3" xfId="14840"/>
    <cellStyle name="20% - Accent2 2 2 6 4" xfId="4437"/>
    <cellStyle name="20% - Accent2 2 2 6 4 2" xfId="21633"/>
    <cellStyle name="20% - Accent2 2 2 6 5" xfId="18476"/>
    <cellStyle name="20% - Accent2 2 2 6 6" xfId="11232"/>
    <cellStyle name="20% - Accent2 2 2 7" xfId="1684"/>
    <cellStyle name="20% - Accent2 2 2 7 2" xfId="3273"/>
    <cellStyle name="20% - Accent2 2 2 7 2 2" xfId="10038"/>
    <cellStyle name="20% - Accent2 2 2 7 2 2 2" xfId="27234"/>
    <cellStyle name="20% - Accent2 2 2 7 2 2 3" xfId="16833"/>
    <cellStyle name="20% - Accent2 2 2 7 2 3" xfId="6430"/>
    <cellStyle name="20% - Accent2 2 2 7 2 3 2" xfId="23626"/>
    <cellStyle name="20% - Accent2 2 2 7 2 4" xfId="20469"/>
    <cellStyle name="20% - Accent2 2 2 7 2 5" xfId="13225"/>
    <cellStyle name="20% - Accent2 2 2 7 3" xfId="8453"/>
    <cellStyle name="20% - Accent2 2 2 7 3 2" xfId="25649"/>
    <cellStyle name="20% - Accent2 2 2 7 3 3" xfId="15248"/>
    <cellStyle name="20% - Accent2 2 2 7 4" xfId="4845"/>
    <cellStyle name="20% - Accent2 2 2 7 4 2" xfId="22041"/>
    <cellStyle name="20% - Accent2 2 2 7 5" xfId="18884"/>
    <cellStyle name="20% - Accent2 2 2 7 6" xfId="11640"/>
    <cellStyle name="20% - Accent2 2 2 8" xfId="2155"/>
    <cellStyle name="20% - Accent2 2 2 8 2" xfId="8921"/>
    <cellStyle name="20% - Accent2 2 2 8 2 2" xfId="26117"/>
    <cellStyle name="20% - Accent2 2 2 8 2 3" xfId="15716"/>
    <cellStyle name="20% - Accent2 2 2 8 3" xfId="5313"/>
    <cellStyle name="20% - Accent2 2 2 8 3 2" xfId="22509"/>
    <cellStyle name="20% - Accent2 2 2 8 4" xfId="19352"/>
    <cellStyle name="20% - Accent2 2 2 8 5" xfId="12108"/>
    <cellStyle name="20% - Accent2 2 2 9" xfId="572"/>
    <cellStyle name="20% - Accent2 2 2 9 2" xfId="7341"/>
    <cellStyle name="20% - Accent2 2 2 9 2 2" xfId="24537"/>
    <cellStyle name="20% - Accent2 2 2 9 3" xfId="17772"/>
    <cellStyle name="20% - Accent2 2 2 9 4" xfId="14136"/>
    <cellStyle name="20% - Accent2 2 3" xfId="115"/>
    <cellStyle name="20% - Accent2 2 3 10" xfId="6890"/>
    <cellStyle name="20% - Accent2 2 3 10 2" xfId="24086"/>
    <cellStyle name="20% - Accent2 2 3 10 3" xfId="13685"/>
    <cellStyle name="20% - Accent2 2 3 11" xfId="3761"/>
    <cellStyle name="20% - Accent2 2 3 11 2" xfId="20957"/>
    <cellStyle name="20% - Accent2 2 3 12" xfId="17321"/>
    <cellStyle name="20% - Accent2 2 3 13" xfId="27768"/>
    <cellStyle name="20% - Accent2 2 3 14" xfId="10556"/>
    <cellStyle name="20% - Accent2 2 3 2" xfId="319"/>
    <cellStyle name="20% - Accent2 2 3 2 10" xfId="27854"/>
    <cellStyle name="20% - Accent2 2 3 2 11" xfId="10642"/>
    <cellStyle name="20% - Accent2 2 3 2 2" xfId="1094"/>
    <cellStyle name="20% - Accent2 2 3 2 2 2" xfId="2707"/>
    <cellStyle name="20% - Accent2 2 3 2 2 2 2" xfId="9472"/>
    <cellStyle name="20% - Accent2 2 3 2 2 2 2 2" xfId="26668"/>
    <cellStyle name="20% - Accent2 2 3 2 2 2 2 3" xfId="16267"/>
    <cellStyle name="20% - Accent2 2 3 2 2 2 3" xfId="5864"/>
    <cellStyle name="20% - Accent2 2 3 2 2 2 3 2" xfId="23060"/>
    <cellStyle name="20% - Accent2 2 3 2 2 2 4" xfId="19903"/>
    <cellStyle name="20% - Accent2 2 3 2 2 2 5" xfId="12659"/>
    <cellStyle name="20% - Accent2 2 3 2 2 3" xfId="7863"/>
    <cellStyle name="20% - Accent2 2 3 2 2 3 2" xfId="25059"/>
    <cellStyle name="20% - Accent2 2 3 2 2 3 3" xfId="14658"/>
    <cellStyle name="20% - Accent2 2 3 2 2 4" xfId="4255"/>
    <cellStyle name="20% - Accent2 2 3 2 2 4 2" xfId="21451"/>
    <cellStyle name="20% - Accent2 2 3 2 2 5" xfId="18294"/>
    <cellStyle name="20% - Accent2 2 3 2 2 6" xfId="11050"/>
    <cellStyle name="20% - Accent2 2 3 2 3" xfId="1502"/>
    <cellStyle name="20% - Accent2 2 3 2 3 2" xfId="3103"/>
    <cellStyle name="20% - Accent2 2 3 2 3 2 2" xfId="9868"/>
    <cellStyle name="20% - Accent2 2 3 2 3 2 2 2" xfId="27064"/>
    <cellStyle name="20% - Accent2 2 3 2 3 2 2 3" xfId="16663"/>
    <cellStyle name="20% - Accent2 2 3 2 3 2 3" xfId="6260"/>
    <cellStyle name="20% - Accent2 2 3 2 3 2 3 2" xfId="23456"/>
    <cellStyle name="20% - Accent2 2 3 2 3 2 4" xfId="20299"/>
    <cellStyle name="20% - Accent2 2 3 2 3 2 5" xfId="13055"/>
    <cellStyle name="20% - Accent2 2 3 2 3 3" xfId="8271"/>
    <cellStyle name="20% - Accent2 2 3 2 3 3 2" xfId="25467"/>
    <cellStyle name="20% - Accent2 2 3 2 3 3 3" xfId="15066"/>
    <cellStyle name="20% - Accent2 2 3 2 3 4" xfId="4663"/>
    <cellStyle name="20% - Accent2 2 3 2 3 4 2" xfId="21859"/>
    <cellStyle name="20% - Accent2 2 3 2 3 5" xfId="18702"/>
    <cellStyle name="20% - Accent2 2 3 2 3 6" xfId="11458"/>
    <cellStyle name="20% - Accent2 2 3 2 4" xfId="1910"/>
    <cellStyle name="20% - Accent2 2 3 2 4 2" xfId="3499"/>
    <cellStyle name="20% - Accent2 2 3 2 4 2 2" xfId="10264"/>
    <cellStyle name="20% - Accent2 2 3 2 4 2 2 2" xfId="27460"/>
    <cellStyle name="20% - Accent2 2 3 2 4 2 2 3" xfId="17059"/>
    <cellStyle name="20% - Accent2 2 3 2 4 2 3" xfId="6656"/>
    <cellStyle name="20% - Accent2 2 3 2 4 2 3 2" xfId="23852"/>
    <cellStyle name="20% - Accent2 2 3 2 4 2 4" xfId="20695"/>
    <cellStyle name="20% - Accent2 2 3 2 4 2 5" xfId="13451"/>
    <cellStyle name="20% - Accent2 2 3 2 4 3" xfId="8679"/>
    <cellStyle name="20% - Accent2 2 3 2 4 3 2" xfId="25875"/>
    <cellStyle name="20% - Accent2 2 3 2 4 3 3" xfId="15474"/>
    <cellStyle name="20% - Accent2 2 3 2 4 4" xfId="5071"/>
    <cellStyle name="20% - Accent2 2 3 2 4 4 2" xfId="22267"/>
    <cellStyle name="20% - Accent2 2 3 2 4 5" xfId="19110"/>
    <cellStyle name="20% - Accent2 2 3 2 4 6" xfId="11866"/>
    <cellStyle name="20% - Accent2 2 3 2 5" xfId="2269"/>
    <cellStyle name="20% - Accent2 2 3 2 5 2" xfId="9035"/>
    <cellStyle name="20% - Accent2 2 3 2 5 2 2" xfId="26231"/>
    <cellStyle name="20% - Accent2 2 3 2 5 2 3" xfId="15830"/>
    <cellStyle name="20% - Accent2 2 3 2 5 3" xfId="5427"/>
    <cellStyle name="20% - Accent2 2 3 2 5 3 2" xfId="22623"/>
    <cellStyle name="20% - Accent2 2 3 2 5 4" xfId="19466"/>
    <cellStyle name="20% - Accent2 2 3 2 5 5" xfId="12222"/>
    <cellStyle name="20% - Accent2 2 3 2 6" xfId="686"/>
    <cellStyle name="20% - Accent2 2 3 2 6 2" xfId="7455"/>
    <cellStyle name="20% - Accent2 2 3 2 6 2 2" xfId="24651"/>
    <cellStyle name="20% - Accent2 2 3 2 6 3" xfId="17886"/>
    <cellStyle name="20% - Accent2 2 3 2 6 4" xfId="14250"/>
    <cellStyle name="20% - Accent2 2 3 2 7" xfId="7088"/>
    <cellStyle name="20% - Accent2 2 3 2 7 2" xfId="24284"/>
    <cellStyle name="20% - Accent2 2 3 2 7 3" xfId="13883"/>
    <cellStyle name="20% - Accent2 2 3 2 8" xfId="3847"/>
    <cellStyle name="20% - Accent2 2 3 2 8 2" xfId="21043"/>
    <cellStyle name="20% - Accent2 2 3 2 9" xfId="17519"/>
    <cellStyle name="20% - Accent2 2 3 3" xfId="417"/>
    <cellStyle name="20% - Accent2 2 3 3 10" xfId="27952"/>
    <cellStyle name="20% - Accent2 2 3 3 11" xfId="10740"/>
    <cellStyle name="20% - Accent2 2 3 3 2" xfId="1192"/>
    <cellStyle name="20% - Accent2 2 3 3 2 2" xfId="2805"/>
    <cellStyle name="20% - Accent2 2 3 3 2 2 2" xfId="9570"/>
    <cellStyle name="20% - Accent2 2 3 3 2 2 2 2" xfId="26766"/>
    <cellStyle name="20% - Accent2 2 3 3 2 2 2 3" xfId="16365"/>
    <cellStyle name="20% - Accent2 2 3 3 2 2 3" xfId="5962"/>
    <cellStyle name="20% - Accent2 2 3 3 2 2 3 2" xfId="23158"/>
    <cellStyle name="20% - Accent2 2 3 3 2 2 4" xfId="20001"/>
    <cellStyle name="20% - Accent2 2 3 3 2 2 5" xfId="12757"/>
    <cellStyle name="20% - Accent2 2 3 3 2 3" xfId="7961"/>
    <cellStyle name="20% - Accent2 2 3 3 2 3 2" xfId="25157"/>
    <cellStyle name="20% - Accent2 2 3 3 2 3 3" xfId="14756"/>
    <cellStyle name="20% - Accent2 2 3 3 2 4" xfId="4353"/>
    <cellStyle name="20% - Accent2 2 3 3 2 4 2" xfId="21549"/>
    <cellStyle name="20% - Accent2 2 3 3 2 5" xfId="18392"/>
    <cellStyle name="20% - Accent2 2 3 3 2 6" xfId="11148"/>
    <cellStyle name="20% - Accent2 2 3 3 3" xfId="1600"/>
    <cellStyle name="20% - Accent2 2 3 3 3 2" xfId="3201"/>
    <cellStyle name="20% - Accent2 2 3 3 3 2 2" xfId="9966"/>
    <cellStyle name="20% - Accent2 2 3 3 3 2 2 2" xfId="27162"/>
    <cellStyle name="20% - Accent2 2 3 3 3 2 2 3" xfId="16761"/>
    <cellStyle name="20% - Accent2 2 3 3 3 2 3" xfId="6358"/>
    <cellStyle name="20% - Accent2 2 3 3 3 2 3 2" xfId="23554"/>
    <cellStyle name="20% - Accent2 2 3 3 3 2 4" xfId="20397"/>
    <cellStyle name="20% - Accent2 2 3 3 3 2 5" xfId="13153"/>
    <cellStyle name="20% - Accent2 2 3 3 3 3" xfId="8369"/>
    <cellStyle name="20% - Accent2 2 3 3 3 3 2" xfId="25565"/>
    <cellStyle name="20% - Accent2 2 3 3 3 3 3" xfId="15164"/>
    <cellStyle name="20% - Accent2 2 3 3 3 4" xfId="4761"/>
    <cellStyle name="20% - Accent2 2 3 3 3 4 2" xfId="21957"/>
    <cellStyle name="20% - Accent2 2 3 3 3 5" xfId="18800"/>
    <cellStyle name="20% - Accent2 2 3 3 3 6" xfId="11556"/>
    <cellStyle name="20% - Accent2 2 3 3 4" xfId="2008"/>
    <cellStyle name="20% - Accent2 2 3 3 4 2" xfId="3597"/>
    <cellStyle name="20% - Accent2 2 3 3 4 2 2" xfId="10362"/>
    <cellStyle name="20% - Accent2 2 3 3 4 2 2 2" xfId="27558"/>
    <cellStyle name="20% - Accent2 2 3 3 4 2 2 3" xfId="17157"/>
    <cellStyle name="20% - Accent2 2 3 3 4 2 3" xfId="6754"/>
    <cellStyle name="20% - Accent2 2 3 3 4 2 3 2" xfId="23950"/>
    <cellStyle name="20% - Accent2 2 3 3 4 2 4" xfId="20793"/>
    <cellStyle name="20% - Accent2 2 3 3 4 2 5" xfId="13549"/>
    <cellStyle name="20% - Accent2 2 3 3 4 3" xfId="8777"/>
    <cellStyle name="20% - Accent2 2 3 3 4 3 2" xfId="25973"/>
    <cellStyle name="20% - Accent2 2 3 3 4 3 3" xfId="15572"/>
    <cellStyle name="20% - Accent2 2 3 3 4 4" xfId="5169"/>
    <cellStyle name="20% - Accent2 2 3 3 4 4 2" xfId="22365"/>
    <cellStyle name="20% - Accent2 2 3 3 4 5" xfId="19208"/>
    <cellStyle name="20% - Accent2 2 3 3 4 6" xfId="11964"/>
    <cellStyle name="20% - Accent2 2 3 3 5" xfId="2367"/>
    <cellStyle name="20% - Accent2 2 3 3 5 2" xfId="9133"/>
    <cellStyle name="20% - Accent2 2 3 3 5 2 2" xfId="26329"/>
    <cellStyle name="20% - Accent2 2 3 3 5 2 3" xfId="15928"/>
    <cellStyle name="20% - Accent2 2 3 3 5 3" xfId="5525"/>
    <cellStyle name="20% - Accent2 2 3 3 5 3 2" xfId="22721"/>
    <cellStyle name="20% - Accent2 2 3 3 5 4" xfId="19564"/>
    <cellStyle name="20% - Accent2 2 3 3 5 5" xfId="12320"/>
    <cellStyle name="20% - Accent2 2 3 3 6" xfId="784"/>
    <cellStyle name="20% - Accent2 2 3 3 6 2" xfId="7553"/>
    <cellStyle name="20% - Accent2 2 3 3 6 2 2" xfId="24749"/>
    <cellStyle name="20% - Accent2 2 3 3 6 3" xfId="17984"/>
    <cellStyle name="20% - Accent2 2 3 3 6 4" xfId="14348"/>
    <cellStyle name="20% - Accent2 2 3 3 7" xfId="7186"/>
    <cellStyle name="20% - Accent2 2 3 3 7 2" xfId="24382"/>
    <cellStyle name="20% - Accent2 2 3 3 7 3" xfId="13981"/>
    <cellStyle name="20% - Accent2 2 3 3 8" xfId="3945"/>
    <cellStyle name="20% - Accent2 2 3 3 8 2" xfId="21141"/>
    <cellStyle name="20% - Accent2 2 3 3 9" xfId="17617"/>
    <cellStyle name="20% - Accent2 2 3 4" xfId="233"/>
    <cellStyle name="20% - Accent2 2 3 4 2" xfId="1416"/>
    <cellStyle name="20% - Accent2 2 3 4 2 2" xfId="3017"/>
    <cellStyle name="20% - Accent2 2 3 4 2 2 2" xfId="9782"/>
    <cellStyle name="20% - Accent2 2 3 4 2 2 2 2" xfId="26978"/>
    <cellStyle name="20% - Accent2 2 3 4 2 2 2 3" xfId="16577"/>
    <cellStyle name="20% - Accent2 2 3 4 2 2 3" xfId="6174"/>
    <cellStyle name="20% - Accent2 2 3 4 2 2 3 2" xfId="23370"/>
    <cellStyle name="20% - Accent2 2 3 4 2 2 4" xfId="20213"/>
    <cellStyle name="20% - Accent2 2 3 4 2 2 5" xfId="12969"/>
    <cellStyle name="20% - Accent2 2 3 4 2 3" xfId="8185"/>
    <cellStyle name="20% - Accent2 2 3 4 2 3 2" xfId="25381"/>
    <cellStyle name="20% - Accent2 2 3 4 2 3 3" xfId="14980"/>
    <cellStyle name="20% - Accent2 2 3 4 2 4" xfId="4577"/>
    <cellStyle name="20% - Accent2 2 3 4 2 4 2" xfId="21773"/>
    <cellStyle name="20% - Accent2 2 3 4 2 5" xfId="18616"/>
    <cellStyle name="20% - Accent2 2 3 4 2 6" xfId="11372"/>
    <cellStyle name="20% - Accent2 2 3 4 3" xfId="1824"/>
    <cellStyle name="20% - Accent2 2 3 4 3 2" xfId="3413"/>
    <cellStyle name="20% - Accent2 2 3 4 3 2 2" xfId="10178"/>
    <cellStyle name="20% - Accent2 2 3 4 3 2 2 2" xfId="27374"/>
    <cellStyle name="20% - Accent2 2 3 4 3 2 2 3" xfId="16973"/>
    <cellStyle name="20% - Accent2 2 3 4 3 2 3" xfId="6570"/>
    <cellStyle name="20% - Accent2 2 3 4 3 2 3 2" xfId="23766"/>
    <cellStyle name="20% - Accent2 2 3 4 3 2 4" xfId="20609"/>
    <cellStyle name="20% - Accent2 2 3 4 3 2 5" xfId="13365"/>
    <cellStyle name="20% - Accent2 2 3 4 3 3" xfId="8593"/>
    <cellStyle name="20% - Accent2 2 3 4 3 3 2" xfId="25789"/>
    <cellStyle name="20% - Accent2 2 3 4 3 3 3" xfId="15388"/>
    <cellStyle name="20% - Accent2 2 3 4 3 4" xfId="4985"/>
    <cellStyle name="20% - Accent2 2 3 4 3 4 2" xfId="22181"/>
    <cellStyle name="20% - Accent2 2 3 4 3 5" xfId="19024"/>
    <cellStyle name="20% - Accent2 2 3 4 3 6" xfId="11780"/>
    <cellStyle name="20% - Accent2 2 3 4 4" xfId="2420"/>
    <cellStyle name="20% - Accent2 2 3 4 4 2" xfId="9185"/>
    <cellStyle name="20% - Accent2 2 3 4 4 2 2" xfId="26381"/>
    <cellStyle name="20% - Accent2 2 3 4 4 2 3" xfId="15980"/>
    <cellStyle name="20% - Accent2 2 3 4 4 3" xfId="5577"/>
    <cellStyle name="20% - Accent2 2 3 4 4 3 2" xfId="22773"/>
    <cellStyle name="20% - Accent2 2 3 4 4 4" xfId="19616"/>
    <cellStyle name="20% - Accent2 2 3 4 4 5" xfId="12372"/>
    <cellStyle name="20% - Accent2 2 3 4 5" xfId="1008"/>
    <cellStyle name="20% - Accent2 2 3 4 5 2" xfId="7777"/>
    <cellStyle name="20% - Accent2 2 3 4 5 2 2" xfId="24973"/>
    <cellStyle name="20% - Accent2 2 3 4 5 3" xfId="18208"/>
    <cellStyle name="20% - Accent2 2 3 4 5 4" xfId="14572"/>
    <cellStyle name="20% - Accent2 2 3 4 6" xfId="7002"/>
    <cellStyle name="20% - Accent2 2 3 4 6 2" xfId="24198"/>
    <cellStyle name="20% - Accent2 2 3 4 6 3" xfId="13797"/>
    <cellStyle name="20% - Accent2 2 3 4 7" xfId="4169"/>
    <cellStyle name="20% - Accent2 2 3 4 7 2" xfId="21365"/>
    <cellStyle name="20% - Accent2 2 3 4 8" xfId="17433"/>
    <cellStyle name="20% - Accent2 2 3 4 9" xfId="10964"/>
    <cellStyle name="20% - Accent2 2 3 5" xfId="896"/>
    <cellStyle name="20% - Accent2 2 3 5 2" xfId="2594"/>
    <cellStyle name="20% - Accent2 2 3 5 2 2" xfId="9359"/>
    <cellStyle name="20% - Accent2 2 3 5 2 2 2" xfId="26555"/>
    <cellStyle name="20% - Accent2 2 3 5 2 2 3" xfId="16154"/>
    <cellStyle name="20% - Accent2 2 3 5 2 3" xfId="5751"/>
    <cellStyle name="20% - Accent2 2 3 5 2 3 2" xfId="22947"/>
    <cellStyle name="20% - Accent2 2 3 5 2 4" xfId="19790"/>
    <cellStyle name="20% - Accent2 2 3 5 2 5" xfId="12546"/>
    <cellStyle name="20% - Accent2 2 3 5 3" xfId="7665"/>
    <cellStyle name="20% - Accent2 2 3 5 3 2" xfId="24861"/>
    <cellStyle name="20% - Accent2 2 3 5 3 3" xfId="14460"/>
    <cellStyle name="20% - Accent2 2 3 5 4" xfId="4057"/>
    <cellStyle name="20% - Accent2 2 3 5 4 2" xfId="21253"/>
    <cellStyle name="20% - Accent2 2 3 5 5" xfId="18096"/>
    <cellStyle name="20% - Accent2 2 3 5 6" xfId="10852"/>
    <cellStyle name="20% - Accent2 2 3 6" xfId="1304"/>
    <cellStyle name="20% - Accent2 2 3 6 2" xfId="2905"/>
    <cellStyle name="20% - Accent2 2 3 6 2 2" xfId="9670"/>
    <cellStyle name="20% - Accent2 2 3 6 2 2 2" xfId="26866"/>
    <cellStyle name="20% - Accent2 2 3 6 2 2 3" xfId="16465"/>
    <cellStyle name="20% - Accent2 2 3 6 2 3" xfId="6062"/>
    <cellStyle name="20% - Accent2 2 3 6 2 3 2" xfId="23258"/>
    <cellStyle name="20% - Accent2 2 3 6 2 4" xfId="20101"/>
    <cellStyle name="20% - Accent2 2 3 6 2 5" xfId="12857"/>
    <cellStyle name="20% - Accent2 2 3 6 3" xfId="8073"/>
    <cellStyle name="20% - Accent2 2 3 6 3 2" xfId="25269"/>
    <cellStyle name="20% - Accent2 2 3 6 3 3" xfId="14868"/>
    <cellStyle name="20% - Accent2 2 3 6 4" xfId="4465"/>
    <cellStyle name="20% - Accent2 2 3 6 4 2" xfId="21661"/>
    <cellStyle name="20% - Accent2 2 3 6 5" xfId="18504"/>
    <cellStyle name="20% - Accent2 2 3 6 6" xfId="11260"/>
    <cellStyle name="20% - Accent2 2 3 7" xfId="1712"/>
    <cellStyle name="20% - Accent2 2 3 7 2" xfId="3301"/>
    <cellStyle name="20% - Accent2 2 3 7 2 2" xfId="10066"/>
    <cellStyle name="20% - Accent2 2 3 7 2 2 2" xfId="27262"/>
    <cellStyle name="20% - Accent2 2 3 7 2 2 3" xfId="16861"/>
    <cellStyle name="20% - Accent2 2 3 7 2 3" xfId="6458"/>
    <cellStyle name="20% - Accent2 2 3 7 2 3 2" xfId="23654"/>
    <cellStyle name="20% - Accent2 2 3 7 2 4" xfId="20497"/>
    <cellStyle name="20% - Accent2 2 3 7 2 5" xfId="13253"/>
    <cellStyle name="20% - Accent2 2 3 7 3" xfId="8481"/>
    <cellStyle name="20% - Accent2 2 3 7 3 2" xfId="25677"/>
    <cellStyle name="20% - Accent2 2 3 7 3 3" xfId="15276"/>
    <cellStyle name="20% - Accent2 2 3 7 4" xfId="4873"/>
    <cellStyle name="20% - Accent2 2 3 7 4 2" xfId="22069"/>
    <cellStyle name="20% - Accent2 2 3 7 5" xfId="18912"/>
    <cellStyle name="20% - Accent2 2 3 7 6" xfId="11668"/>
    <cellStyle name="20% - Accent2 2 3 8" xfId="2183"/>
    <cellStyle name="20% - Accent2 2 3 8 2" xfId="8949"/>
    <cellStyle name="20% - Accent2 2 3 8 2 2" xfId="26145"/>
    <cellStyle name="20% - Accent2 2 3 8 2 3" xfId="15744"/>
    <cellStyle name="20% - Accent2 2 3 8 3" xfId="5341"/>
    <cellStyle name="20% - Accent2 2 3 8 3 2" xfId="22537"/>
    <cellStyle name="20% - Accent2 2 3 8 4" xfId="19380"/>
    <cellStyle name="20% - Accent2 2 3 8 5" xfId="12136"/>
    <cellStyle name="20% - Accent2 2 3 9" xfId="600"/>
    <cellStyle name="20% - Accent2 2 3 9 2" xfId="7369"/>
    <cellStyle name="20% - Accent2 2 3 9 2 2" xfId="24565"/>
    <cellStyle name="20% - Accent2 2 3 9 3" xfId="17800"/>
    <cellStyle name="20% - Accent2 2 3 9 4" xfId="14164"/>
    <cellStyle name="20% - Accent2 2 4" xfId="172"/>
    <cellStyle name="20% - Accent2 2 4 10" xfId="27709"/>
    <cellStyle name="20% - Accent2 2 4 11" xfId="10497"/>
    <cellStyle name="20% - Accent2 2 4 2" xfId="949"/>
    <cellStyle name="20% - Accent2 2 4 2 2" xfId="2619"/>
    <cellStyle name="20% - Accent2 2 4 2 2 2" xfId="9384"/>
    <cellStyle name="20% - Accent2 2 4 2 2 2 2" xfId="26580"/>
    <cellStyle name="20% - Accent2 2 4 2 2 2 3" xfId="16179"/>
    <cellStyle name="20% - Accent2 2 4 2 2 3" xfId="5776"/>
    <cellStyle name="20% - Accent2 2 4 2 2 3 2" xfId="22972"/>
    <cellStyle name="20% - Accent2 2 4 2 2 4" xfId="19815"/>
    <cellStyle name="20% - Accent2 2 4 2 2 5" xfId="12571"/>
    <cellStyle name="20% - Accent2 2 4 2 3" xfId="7718"/>
    <cellStyle name="20% - Accent2 2 4 2 3 2" xfId="24914"/>
    <cellStyle name="20% - Accent2 2 4 2 3 3" xfId="14513"/>
    <cellStyle name="20% - Accent2 2 4 2 4" xfId="4110"/>
    <cellStyle name="20% - Accent2 2 4 2 4 2" xfId="21306"/>
    <cellStyle name="20% - Accent2 2 4 2 5" xfId="18149"/>
    <cellStyle name="20% - Accent2 2 4 2 6" xfId="10905"/>
    <cellStyle name="20% - Accent2 2 4 3" xfId="1357"/>
    <cellStyle name="20% - Accent2 2 4 3 2" xfId="2958"/>
    <cellStyle name="20% - Accent2 2 4 3 2 2" xfId="9723"/>
    <cellStyle name="20% - Accent2 2 4 3 2 2 2" xfId="26919"/>
    <cellStyle name="20% - Accent2 2 4 3 2 2 3" xfId="16518"/>
    <cellStyle name="20% - Accent2 2 4 3 2 3" xfId="6115"/>
    <cellStyle name="20% - Accent2 2 4 3 2 3 2" xfId="23311"/>
    <cellStyle name="20% - Accent2 2 4 3 2 4" xfId="20154"/>
    <cellStyle name="20% - Accent2 2 4 3 2 5" xfId="12910"/>
    <cellStyle name="20% - Accent2 2 4 3 3" xfId="8126"/>
    <cellStyle name="20% - Accent2 2 4 3 3 2" xfId="25322"/>
    <cellStyle name="20% - Accent2 2 4 3 3 3" xfId="14921"/>
    <cellStyle name="20% - Accent2 2 4 3 4" xfId="4518"/>
    <cellStyle name="20% - Accent2 2 4 3 4 2" xfId="21714"/>
    <cellStyle name="20% - Accent2 2 4 3 5" xfId="18557"/>
    <cellStyle name="20% - Accent2 2 4 3 6" xfId="11313"/>
    <cellStyle name="20% - Accent2 2 4 4" xfId="1765"/>
    <cellStyle name="20% - Accent2 2 4 4 2" xfId="3354"/>
    <cellStyle name="20% - Accent2 2 4 4 2 2" xfId="10119"/>
    <cellStyle name="20% - Accent2 2 4 4 2 2 2" xfId="27315"/>
    <cellStyle name="20% - Accent2 2 4 4 2 2 3" xfId="16914"/>
    <cellStyle name="20% - Accent2 2 4 4 2 3" xfId="6511"/>
    <cellStyle name="20% - Accent2 2 4 4 2 3 2" xfId="23707"/>
    <cellStyle name="20% - Accent2 2 4 4 2 4" xfId="20550"/>
    <cellStyle name="20% - Accent2 2 4 4 2 5" xfId="13306"/>
    <cellStyle name="20% - Accent2 2 4 4 3" xfId="8534"/>
    <cellStyle name="20% - Accent2 2 4 4 3 2" xfId="25730"/>
    <cellStyle name="20% - Accent2 2 4 4 3 3" xfId="15329"/>
    <cellStyle name="20% - Accent2 2 4 4 4" xfId="4926"/>
    <cellStyle name="20% - Accent2 2 4 4 4 2" xfId="22122"/>
    <cellStyle name="20% - Accent2 2 4 4 5" xfId="18965"/>
    <cellStyle name="20% - Accent2 2 4 4 6" xfId="11721"/>
    <cellStyle name="20% - Accent2 2 4 5" xfId="2124"/>
    <cellStyle name="20% - Accent2 2 4 5 2" xfId="8890"/>
    <cellStyle name="20% - Accent2 2 4 5 2 2" xfId="26086"/>
    <cellStyle name="20% - Accent2 2 4 5 2 3" xfId="15685"/>
    <cellStyle name="20% - Accent2 2 4 5 3" xfId="5282"/>
    <cellStyle name="20% - Accent2 2 4 5 3 2" xfId="22478"/>
    <cellStyle name="20% - Accent2 2 4 5 4" xfId="19321"/>
    <cellStyle name="20% - Accent2 2 4 5 5" xfId="12077"/>
    <cellStyle name="20% - Accent2 2 4 6" xfId="541"/>
    <cellStyle name="20% - Accent2 2 4 6 2" xfId="7310"/>
    <cellStyle name="20% - Accent2 2 4 6 2 2" xfId="24506"/>
    <cellStyle name="20% - Accent2 2 4 6 3" xfId="17741"/>
    <cellStyle name="20% - Accent2 2 4 6 4" xfId="14105"/>
    <cellStyle name="20% - Accent2 2 4 7" xfId="6943"/>
    <cellStyle name="20% - Accent2 2 4 7 2" xfId="24139"/>
    <cellStyle name="20% - Accent2 2 4 7 3" xfId="13738"/>
    <cellStyle name="20% - Accent2 2 4 8" xfId="3702"/>
    <cellStyle name="20% - Accent2 2 4 8 2" xfId="20898"/>
    <cellStyle name="20% - Accent2 2 4 9" xfId="17374"/>
    <cellStyle name="20% - Accent2 2 5" xfId="260"/>
    <cellStyle name="20% - Accent2 2 5 10" xfId="27795"/>
    <cellStyle name="20% - Accent2 2 5 11" xfId="10583"/>
    <cellStyle name="20% - Accent2 2 5 2" xfId="1035"/>
    <cellStyle name="20% - Accent2 2 5 2 2" xfId="2648"/>
    <cellStyle name="20% - Accent2 2 5 2 2 2" xfId="9413"/>
    <cellStyle name="20% - Accent2 2 5 2 2 2 2" xfId="26609"/>
    <cellStyle name="20% - Accent2 2 5 2 2 2 3" xfId="16208"/>
    <cellStyle name="20% - Accent2 2 5 2 2 3" xfId="5805"/>
    <cellStyle name="20% - Accent2 2 5 2 2 3 2" xfId="23001"/>
    <cellStyle name="20% - Accent2 2 5 2 2 4" xfId="19844"/>
    <cellStyle name="20% - Accent2 2 5 2 2 5" xfId="12600"/>
    <cellStyle name="20% - Accent2 2 5 2 3" xfId="7804"/>
    <cellStyle name="20% - Accent2 2 5 2 3 2" xfId="25000"/>
    <cellStyle name="20% - Accent2 2 5 2 3 3" xfId="14599"/>
    <cellStyle name="20% - Accent2 2 5 2 4" xfId="4196"/>
    <cellStyle name="20% - Accent2 2 5 2 4 2" xfId="21392"/>
    <cellStyle name="20% - Accent2 2 5 2 5" xfId="18235"/>
    <cellStyle name="20% - Accent2 2 5 2 6" xfId="10991"/>
    <cellStyle name="20% - Accent2 2 5 3" xfId="1443"/>
    <cellStyle name="20% - Accent2 2 5 3 2" xfId="3044"/>
    <cellStyle name="20% - Accent2 2 5 3 2 2" xfId="9809"/>
    <cellStyle name="20% - Accent2 2 5 3 2 2 2" xfId="27005"/>
    <cellStyle name="20% - Accent2 2 5 3 2 2 3" xfId="16604"/>
    <cellStyle name="20% - Accent2 2 5 3 2 3" xfId="6201"/>
    <cellStyle name="20% - Accent2 2 5 3 2 3 2" xfId="23397"/>
    <cellStyle name="20% - Accent2 2 5 3 2 4" xfId="20240"/>
    <cellStyle name="20% - Accent2 2 5 3 2 5" xfId="12996"/>
    <cellStyle name="20% - Accent2 2 5 3 3" xfId="8212"/>
    <cellStyle name="20% - Accent2 2 5 3 3 2" xfId="25408"/>
    <cellStyle name="20% - Accent2 2 5 3 3 3" xfId="15007"/>
    <cellStyle name="20% - Accent2 2 5 3 4" xfId="4604"/>
    <cellStyle name="20% - Accent2 2 5 3 4 2" xfId="21800"/>
    <cellStyle name="20% - Accent2 2 5 3 5" xfId="18643"/>
    <cellStyle name="20% - Accent2 2 5 3 6" xfId="11399"/>
    <cellStyle name="20% - Accent2 2 5 4" xfId="1851"/>
    <cellStyle name="20% - Accent2 2 5 4 2" xfId="3440"/>
    <cellStyle name="20% - Accent2 2 5 4 2 2" xfId="10205"/>
    <cellStyle name="20% - Accent2 2 5 4 2 2 2" xfId="27401"/>
    <cellStyle name="20% - Accent2 2 5 4 2 2 3" xfId="17000"/>
    <cellStyle name="20% - Accent2 2 5 4 2 3" xfId="6597"/>
    <cellStyle name="20% - Accent2 2 5 4 2 3 2" xfId="23793"/>
    <cellStyle name="20% - Accent2 2 5 4 2 4" xfId="20636"/>
    <cellStyle name="20% - Accent2 2 5 4 2 5" xfId="13392"/>
    <cellStyle name="20% - Accent2 2 5 4 3" xfId="8620"/>
    <cellStyle name="20% - Accent2 2 5 4 3 2" xfId="25816"/>
    <cellStyle name="20% - Accent2 2 5 4 3 3" xfId="15415"/>
    <cellStyle name="20% - Accent2 2 5 4 4" xfId="5012"/>
    <cellStyle name="20% - Accent2 2 5 4 4 2" xfId="22208"/>
    <cellStyle name="20% - Accent2 2 5 4 5" xfId="19051"/>
    <cellStyle name="20% - Accent2 2 5 4 6" xfId="11807"/>
    <cellStyle name="20% - Accent2 2 5 5" xfId="2210"/>
    <cellStyle name="20% - Accent2 2 5 5 2" xfId="8976"/>
    <cellStyle name="20% - Accent2 2 5 5 2 2" xfId="26172"/>
    <cellStyle name="20% - Accent2 2 5 5 2 3" xfId="15771"/>
    <cellStyle name="20% - Accent2 2 5 5 3" xfId="5368"/>
    <cellStyle name="20% - Accent2 2 5 5 3 2" xfId="22564"/>
    <cellStyle name="20% - Accent2 2 5 5 4" xfId="19407"/>
    <cellStyle name="20% - Accent2 2 5 5 5" xfId="12163"/>
    <cellStyle name="20% - Accent2 2 5 6" xfId="627"/>
    <cellStyle name="20% - Accent2 2 5 6 2" xfId="7396"/>
    <cellStyle name="20% - Accent2 2 5 6 2 2" xfId="24592"/>
    <cellStyle name="20% - Accent2 2 5 6 3" xfId="17827"/>
    <cellStyle name="20% - Accent2 2 5 6 4" xfId="14191"/>
    <cellStyle name="20% - Accent2 2 5 7" xfId="7029"/>
    <cellStyle name="20% - Accent2 2 5 7 2" xfId="24225"/>
    <cellStyle name="20% - Accent2 2 5 7 3" xfId="13824"/>
    <cellStyle name="20% - Accent2 2 5 8" xfId="3788"/>
    <cellStyle name="20% - Accent2 2 5 8 2" xfId="20984"/>
    <cellStyle name="20% - Accent2 2 5 9" xfId="17460"/>
    <cellStyle name="20% - Accent2 2 6" xfId="358"/>
    <cellStyle name="20% - Accent2 2 6 10" xfId="27893"/>
    <cellStyle name="20% - Accent2 2 6 11" xfId="10681"/>
    <cellStyle name="20% - Accent2 2 6 2" xfId="1133"/>
    <cellStyle name="20% - Accent2 2 6 2 2" xfId="2746"/>
    <cellStyle name="20% - Accent2 2 6 2 2 2" xfId="9511"/>
    <cellStyle name="20% - Accent2 2 6 2 2 2 2" xfId="26707"/>
    <cellStyle name="20% - Accent2 2 6 2 2 2 3" xfId="16306"/>
    <cellStyle name="20% - Accent2 2 6 2 2 3" xfId="5903"/>
    <cellStyle name="20% - Accent2 2 6 2 2 3 2" xfId="23099"/>
    <cellStyle name="20% - Accent2 2 6 2 2 4" xfId="19942"/>
    <cellStyle name="20% - Accent2 2 6 2 2 5" xfId="12698"/>
    <cellStyle name="20% - Accent2 2 6 2 3" xfId="7902"/>
    <cellStyle name="20% - Accent2 2 6 2 3 2" xfId="25098"/>
    <cellStyle name="20% - Accent2 2 6 2 3 3" xfId="14697"/>
    <cellStyle name="20% - Accent2 2 6 2 4" xfId="4294"/>
    <cellStyle name="20% - Accent2 2 6 2 4 2" xfId="21490"/>
    <cellStyle name="20% - Accent2 2 6 2 5" xfId="18333"/>
    <cellStyle name="20% - Accent2 2 6 2 6" xfId="11089"/>
    <cellStyle name="20% - Accent2 2 6 3" xfId="1541"/>
    <cellStyle name="20% - Accent2 2 6 3 2" xfId="3142"/>
    <cellStyle name="20% - Accent2 2 6 3 2 2" xfId="9907"/>
    <cellStyle name="20% - Accent2 2 6 3 2 2 2" xfId="27103"/>
    <cellStyle name="20% - Accent2 2 6 3 2 2 3" xfId="16702"/>
    <cellStyle name="20% - Accent2 2 6 3 2 3" xfId="6299"/>
    <cellStyle name="20% - Accent2 2 6 3 2 3 2" xfId="23495"/>
    <cellStyle name="20% - Accent2 2 6 3 2 4" xfId="20338"/>
    <cellStyle name="20% - Accent2 2 6 3 2 5" xfId="13094"/>
    <cellStyle name="20% - Accent2 2 6 3 3" xfId="8310"/>
    <cellStyle name="20% - Accent2 2 6 3 3 2" xfId="25506"/>
    <cellStyle name="20% - Accent2 2 6 3 3 3" xfId="15105"/>
    <cellStyle name="20% - Accent2 2 6 3 4" xfId="4702"/>
    <cellStyle name="20% - Accent2 2 6 3 4 2" xfId="21898"/>
    <cellStyle name="20% - Accent2 2 6 3 5" xfId="18741"/>
    <cellStyle name="20% - Accent2 2 6 3 6" xfId="11497"/>
    <cellStyle name="20% - Accent2 2 6 4" xfId="1949"/>
    <cellStyle name="20% - Accent2 2 6 4 2" xfId="3538"/>
    <cellStyle name="20% - Accent2 2 6 4 2 2" xfId="10303"/>
    <cellStyle name="20% - Accent2 2 6 4 2 2 2" xfId="27499"/>
    <cellStyle name="20% - Accent2 2 6 4 2 2 3" xfId="17098"/>
    <cellStyle name="20% - Accent2 2 6 4 2 3" xfId="6695"/>
    <cellStyle name="20% - Accent2 2 6 4 2 3 2" xfId="23891"/>
    <cellStyle name="20% - Accent2 2 6 4 2 4" xfId="20734"/>
    <cellStyle name="20% - Accent2 2 6 4 2 5" xfId="13490"/>
    <cellStyle name="20% - Accent2 2 6 4 3" xfId="8718"/>
    <cellStyle name="20% - Accent2 2 6 4 3 2" xfId="25914"/>
    <cellStyle name="20% - Accent2 2 6 4 3 3" xfId="15513"/>
    <cellStyle name="20% - Accent2 2 6 4 4" xfId="5110"/>
    <cellStyle name="20% - Accent2 2 6 4 4 2" xfId="22306"/>
    <cellStyle name="20% - Accent2 2 6 4 5" xfId="19149"/>
    <cellStyle name="20% - Accent2 2 6 4 6" xfId="11905"/>
    <cellStyle name="20% - Accent2 2 6 5" xfId="2308"/>
    <cellStyle name="20% - Accent2 2 6 5 2" xfId="9074"/>
    <cellStyle name="20% - Accent2 2 6 5 2 2" xfId="26270"/>
    <cellStyle name="20% - Accent2 2 6 5 2 3" xfId="15869"/>
    <cellStyle name="20% - Accent2 2 6 5 3" xfId="5466"/>
    <cellStyle name="20% - Accent2 2 6 5 3 2" xfId="22662"/>
    <cellStyle name="20% - Accent2 2 6 5 4" xfId="19505"/>
    <cellStyle name="20% - Accent2 2 6 5 5" xfId="12261"/>
    <cellStyle name="20% - Accent2 2 6 6" xfId="725"/>
    <cellStyle name="20% - Accent2 2 6 6 2" xfId="7494"/>
    <cellStyle name="20% - Accent2 2 6 6 2 2" xfId="24690"/>
    <cellStyle name="20% - Accent2 2 6 6 3" xfId="17925"/>
    <cellStyle name="20% - Accent2 2 6 6 4" xfId="14289"/>
    <cellStyle name="20% - Accent2 2 6 7" xfId="7127"/>
    <cellStyle name="20% - Accent2 2 6 7 2" xfId="24323"/>
    <cellStyle name="20% - Accent2 2 6 7 3" xfId="13922"/>
    <cellStyle name="20% - Accent2 2 6 8" xfId="3886"/>
    <cellStyle name="20% - Accent2 2 6 8 2" xfId="21082"/>
    <cellStyle name="20% - Accent2 2 6 9" xfId="17558"/>
    <cellStyle name="20% - Accent2 2 7" xfId="143"/>
    <cellStyle name="20% - Accent2 2 7 2" xfId="1332"/>
    <cellStyle name="20% - Accent2 2 7 2 2" xfId="2933"/>
    <cellStyle name="20% - Accent2 2 7 2 2 2" xfId="9698"/>
    <cellStyle name="20% - Accent2 2 7 2 2 2 2" xfId="26894"/>
    <cellStyle name="20% - Accent2 2 7 2 2 2 3" xfId="16493"/>
    <cellStyle name="20% - Accent2 2 7 2 2 3" xfId="6090"/>
    <cellStyle name="20% - Accent2 2 7 2 2 3 2" xfId="23286"/>
    <cellStyle name="20% - Accent2 2 7 2 2 4" xfId="20129"/>
    <cellStyle name="20% - Accent2 2 7 2 2 5" xfId="12885"/>
    <cellStyle name="20% - Accent2 2 7 2 3" xfId="8101"/>
    <cellStyle name="20% - Accent2 2 7 2 3 2" xfId="25297"/>
    <cellStyle name="20% - Accent2 2 7 2 3 3" xfId="14896"/>
    <cellStyle name="20% - Accent2 2 7 2 4" xfId="4493"/>
    <cellStyle name="20% - Accent2 2 7 2 4 2" xfId="21689"/>
    <cellStyle name="20% - Accent2 2 7 2 5" xfId="18532"/>
    <cellStyle name="20% - Accent2 2 7 2 6" xfId="11288"/>
    <cellStyle name="20% - Accent2 2 7 3" xfId="1740"/>
    <cellStyle name="20% - Accent2 2 7 3 2" xfId="3329"/>
    <cellStyle name="20% - Accent2 2 7 3 2 2" xfId="10094"/>
    <cellStyle name="20% - Accent2 2 7 3 2 2 2" xfId="27290"/>
    <cellStyle name="20% - Accent2 2 7 3 2 2 3" xfId="16889"/>
    <cellStyle name="20% - Accent2 2 7 3 2 3" xfId="6486"/>
    <cellStyle name="20% - Accent2 2 7 3 2 3 2" xfId="23682"/>
    <cellStyle name="20% - Accent2 2 7 3 2 4" xfId="20525"/>
    <cellStyle name="20% - Accent2 2 7 3 2 5" xfId="13281"/>
    <cellStyle name="20% - Accent2 2 7 3 3" xfId="8509"/>
    <cellStyle name="20% - Accent2 2 7 3 3 2" xfId="25705"/>
    <cellStyle name="20% - Accent2 2 7 3 3 3" xfId="15304"/>
    <cellStyle name="20% - Accent2 2 7 3 4" xfId="4901"/>
    <cellStyle name="20% - Accent2 2 7 3 4 2" xfId="22097"/>
    <cellStyle name="20% - Accent2 2 7 3 5" xfId="18940"/>
    <cellStyle name="20% - Accent2 2 7 3 6" xfId="11696"/>
    <cellStyle name="20% - Accent2 2 7 4" xfId="2443"/>
    <cellStyle name="20% - Accent2 2 7 4 2" xfId="9208"/>
    <cellStyle name="20% - Accent2 2 7 4 2 2" xfId="26404"/>
    <cellStyle name="20% - Accent2 2 7 4 2 3" xfId="16003"/>
    <cellStyle name="20% - Accent2 2 7 4 3" xfId="5600"/>
    <cellStyle name="20% - Accent2 2 7 4 3 2" xfId="22796"/>
    <cellStyle name="20% - Accent2 2 7 4 4" xfId="19639"/>
    <cellStyle name="20% - Accent2 2 7 4 5" xfId="12395"/>
    <cellStyle name="20% - Accent2 2 7 5" xfId="924"/>
    <cellStyle name="20% - Accent2 2 7 5 2" xfId="7693"/>
    <cellStyle name="20% - Accent2 2 7 5 2 2" xfId="24889"/>
    <cellStyle name="20% - Accent2 2 7 5 3" xfId="18124"/>
    <cellStyle name="20% - Accent2 2 7 5 4" xfId="14488"/>
    <cellStyle name="20% - Accent2 2 7 6" xfId="6918"/>
    <cellStyle name="20% - Accent2 2 7 6 2" xfId="24114"/>
    <cellStyle name="20% - Accent2 2 7 6 3" xfId="13713"/>
    <cellStyle name="20% - Accent2 2 7 7" xfId="4085"/>
    <cellStyle name="20% - Accent2 2 7 7 2" xfId="21281"/>
    <cellStyle name="20% - Accent2 2 7 8" xfId="17349"/>
    <cellStyle name="20% - Accent2 2 7 9" xfId="10880"/>
    <cellStyle name="20% - Accent2 2 8" xfId="837"/>
    <cellStyle name="20% - Accent2 2 8 2" xfId="2535"/>
    <cellStyle name="20% - Accent2 2 8 2 2" xfId="9300"/>
    <cellStyle name="20% - Accent2 2 8 2 2 2" xfId="26496"/>
    <cellStyle name="20% - Accent2 2 8 2 2 3" xfId="16095"/>
    <cellStyle name="20% - Accent2 2 8 2 3" xfId="5692"/>
    <cellStyle name="20% - Accent2 2 8 2 3 2" xfId="22888"/>
    <cellStyle name="20% - Accent2 2 8 2 4" xfId="19731"/>
    <cellStyle name="20% - Accent2 2 8 2 5" xfId="12487"/>
    <cellStyle name="20% - Accent2 2 8 3" xfId="7606"/>
    <cellStyle name="20% - Accent2 2 8 3 2" xfId="24802"/>
    <cellStyle name="20% - Accent2 2 8 3 3" xfId="14401"/>
    <cellStyle name="20% - Accent2 2 8 4" xfId="3998"/>
    <cellStyle name="20% - Accent2 2 8 4 2" xfId="21194"/>
    <cellStyle name="20% - Accent2 2 8 5" xfId="18037"/>
    <cellStyle name="20% - Accent2 2 8 6" xfId="10793"/>
    <cellStyle name="20% - Accent2 2 9" xfId="1245"/>
    <cellStyle name="20% - Accent2 2 9 2" xfId="2846"/>
    <cellStyle name="20% - Accent2 2 9 2 2" xfId="9611"/>
    <cellStyle name="20% - Accent2 2 9 2 2 2" xfId="26807"/>
    <cellStyle name="20% - Accent2 2 9 2 2 3" xfId="16406"/>
    <cellStyle name="20% - Accent2 2 9 2 3" xfId="6003"/>
    <cellStyle name="20% - Accent2 2 9 2 3 2" xfId="23199"/>
    <cellStyle name="20% - Accent2 2 9 2 4" xfId="20042"/>
    <cellStyle name="20% - Accent2 2 9 2 5" xfId="12798"/>
    <cellStyle name="20% - Accent2 2 9 3" xfId="8014"/>
    <cellStyle name="20% - Accent2 2 9 3 2" xfId="25210"/>
    <cellStyle name="20% - Accent2 2 9 3 3" xfId="14809"/>
    <cellStyle name="20% - Accent2 2 9 4" xfId="4406"/>
    <cellStyle name="20% - Accent2 2 9 4 2" xfId="21602"/>
    <cellStyle name="20% - Accent2 2 9 5" xfId="18445"/>
    <cellStyle name="20% - Accent2 2 9 6" xfId="11201"/>
    <cellStyle name="20% - Accent2 20" xfId="10428"/>
    <cellStyle name="20% - Accent2 20 2" xfId="27624"/>
    <cellStyle name="20% - Accent2 20 3" xfId="17223"/>
    <cellStyle name="20% - Accent2 21" xfId="10442"/>
    <cellStyle name="20% - Accent2 21 2" xfId="27638"/>
    <cellStyle name="20% - Accent2 21 3" xfId="17237"/>
    <cellStyle name="20% - Accent2 22" xfId="3660"/>
    <cellStyle name="20% - Accent2 22 2" xfId="20856"/>
    <cellStyle name="20% - Accent2 23" xfId="17249"/>
    <cellStyle name="20% - Accent2 24" xfId="27652"/>
    <cellStyle name="20% - Accent2 25" xfId="27667"/>
    <cellStyle name="20% - Accent2 26" xfId="10454"/>
    <cellStyle name="20% - Accent2 27" xfId="28007"/>
    <cellStyle name="20% - Accent2 3" xfId="68"/>
    <cellStyle name="20% - Accent2 3 10" xfId="6845"/>
    <cellStyle name="20% - Accent2 3 10 2" xfId="24041"/>
    <cellStyle name="20% - Accent2 3 10 3" xfId="13640"/>
    <cellStyle name="20% - Accent2 3 11" xfId="3716"/>
    <cellStyle name="20% - Accent2 3 11 2" xfId="20912"/>
    <cellStyle name="20% - Accent2 3 12" xfId="17276"/>
    <cellStyle name="20% - Accent2 3 13" xfId="27723"/>
    <cellStyle name="20% - Accent2 3 14" xfId="10511"/>
    <cellStyle name="20% - Accent2 3 2" xfId="274"/>
    <cellStyle name="20% - Accent2 3 2 10" xfId="27809"/>
    <cellStyle name="20% - Accent2 3 2 11" xfId="10597"/>
    <cellStyle name="20% - Accent2 3 2 2" xfId="1049"/>
    <cellStyle name="20% - Accent2 3 2 2 2" xfId="2662"/>
    <cellStyle name="20% - Accent2 3 2 2 2 2" xfId="9427"/>
    <cellStyle name="20% - Accent2 3 2 2 2 2 2" xfId="26623"/>
    <cellStyle name="20% - Accent2 3 2 2 2 2 3" xfId="16222"/>
    <cellStyle name="20% - Accent2 3 2 2 2 3" xfId="5819"/>
    <cellStyle name="20% - Accent2 3 2 2 2 3 2" xfId="23015"/>
    <cellStyle name="20% - Accent2 3 2 2 2 4" xfId="19858"/>
    <cellStyle name="20% - Accent2 3 2 2 2 5" xfId="12614"/>
    <cellStyle name="20% - Accent2 3 2 2 3" xfId="7818"/>
    <cellStyle name="20% - Accent2 3 2 2 3 2" xfId="25014"/>
    <cellStyle name="20% - Accent2 3 2 2 3 3" xfId="14613"/>
    <cellStyle name="20% - Accent2 3 2 2 4" xfId="4210"/>
    <cellStyle name="20% - Accent2 3 2 2 4 2" xfId="21406"/>
    <cellStyle name="20% - Accent2 3 2 2 5" xfId="18249"/>
    <cellStyle name="20% - Accent2 3 2 2 6" xfId="11005"/>
    <cellStyle name="20% - Accent2 3 2 3" xfId="1457"/>
    <cellStyle name="20% - Accent2 3 2 3 2" xfId="3058"/>
    <cellStyle name="20% - Accent2 3 2 3 2 2" xfId="9823"/>
    <cellStyle name="20% - Accent2 3 2 3 2 2 2" xfId="27019"/>
    <cellStyle name="20% - Accent2 3 2 3 2 2 3" xfId="16618"/>
    <cellStyle name="20% - Accent2 3 2 3 2 3" xfId="6215"/>
    <cellStyle name="20% - Accent2 3 2 3 2 3 2" xfId="23411"/>
    <cellStyle name="20% - Accent2 3 2 3 2 4" xfId="20254"/>
    <cellStyle name="20% - Accent2 3 2 3 2 5" xfId="13010"/>
    <cellStyle name="20% - Accent2 3 2 3 3" xfId="8226"/>
    <cellStyle name="20% - Accent2 3 2 3 3 2" xfId="25422"/>
    <cellStyle name="20% - Accent2 3 2 3 3 3" xfId="15021"/>
    <cellStyle name="20% - Accent2 3 2 3 4" xfId="4618"/>
    <cellStyle name="20% - Accent2 3 2 3 4 2" xfId="21814"/>
    <cellStyle name="20% - Accent2 3 2 3 5" xfId="18657"/>
    <cellStyle name="20% - Accent2 3 2 3 6" xfId="11413"/>
    <cellStyle name="20% - Accent2 3 2 4" xfId="1865"/>
    <cellStyle name="20% - Accent2 3 2 4 2" xfId="3454"/>
    <cellStyle name="20% - Accent2 3 2 4 2 2" xfId="10219"/>
    <cellStyle name="20% - Accent2 3 2 4 2 2 2" xfId="27415"/>
    <cellStyle name="20% - Accent2 3 2 4 2 2 3" xfId="17014"/>
    <cellStyle name="20% - Accent2 3 2 4 2 3" xfId="6611"/>
    <cellStyle name="20% - Accent2 3 2 4 2 3 2" xfId="23807"/>
    <cellStyle name="20% - Accent2 3 2 4 2 4" xfId="20650"/>
    <cellStyle name="20% - Accent2 3 2 4 2 5" xfId="13406"/>
    <cellStyle name="20% - Accent2 3 2 4 3" xfId="8634"/>
    <cellStyle name="20% - Accent2 3 2 4 3 2" xfId="25830"/>
    <cellStyle name="20% - Accent2 3 2 4 3 3" xfId="15429"/>
    <cellStyle name="20% - Accent2 3 2 4 4" xfId="5026"/>
    <cellStyle name="20% - Accent2 3 2 4 4 2" xfId="22222"/>
    <cellStyle name="20% - Accent2 3 2 4 5" xfId="19065"/>
    <cellStyle name="20% - Accent2 3 2 4 6" xfId="11821"/>
    <cellStyle name="20% - Accent2 3 2 5" xfId="2224"/>
    <cellStyle name="20% - Accent2 3 2 5 2" xfId="8990"/>
    <cellStyle name="20% - Accent2 3 2 5 2 2" xfId="26186"/>
    <cellStyle name="20% - Accent2 3 2 5 2 3" xfId="15785"/>
    <cellStyle name="20% - Accent2 3 2 5 3" xfId="5382"/>
    <cellStyle name="20% - Accent2 3 2 5 3 2" xfId="22578"/>
    <cellStyle name="20% - Accent2 3 2 5 4" xfId="19421"/>
    <cellStyle name="20% - Accent2 3 2 5 5" xfId="12177"/>
    <cellStyle name="20% - Accent2 3 2 6" xfId="641"/>
    <cellStyle name="20% - Accent2 3 2 6 2" xfId="7410"/>
    <cellStyle name="20% - Accent2 3 2 6 2 2" xfId="24606"/>
    <cellStyle name="20% - Accent2 3 2 6 3" xfId="17841"/>
    <cellStyle name="20% - Accent2 3 2 6 4" xfId="14205"/>
    <cellStyle name="20% - Accent2 3 2 7" xfId="7043"/>
    <cellStyle name="20% - Accent2 3 2 7 2" xfId="24239"/>
    <cellStyle name="20% - Accent2 3 2 7 3" xfId="13838"/>
    <cellStyle name="20% - Accent2 3 2 8" xfId="3802"/>
    <cellStyle name="20% - Accent2 3 2 8 2" xfId="20998"/>
    <cellStyle name="20% - Accent2 3 2 9" xfId="17474"/>
    <cellStyle name="20% - Accent2 3 3" xfId="372"/>
    <cellStyle name="20% - Accent2 3 3 10" xfId="27907"/>
    <cellStyle name="20% - Accent2 3 3 11" xfId="10695"/>
    <cellStyle name="20% - Accent2 3 3 2" xfId="1147"/>
    <cellStyle name="20% - Accent2 3 3 2 2" xfId="2760"/>
    <cellStyle name="20% - Accent2 3 3 2 2 2" xfId="9525"/>
    <cellStyle name="20% - Accent2 3 3 2 2 2 2" xfId="26721"/>
    <cellStyle name="20% - Accent2 3 3 2 2 2 3" xfId="16320"/>
    <cellStyle name="20% - Accent2 3 3 2 2 3" xfId="5917"/>
    <cellStyle name="20% - Accent2 3 3 2 2 3 2" xfId="23113"/>
    <cellStyle name="20% - Accent2 3 3 2 2 4" xfId="19956"/>
    <cellStyle name="20% - Accent2 3 3 2 2 5" xfId="12712"/>
    <cellStyle name="20% - Accent2 3 3 2 3" xfId="7916"/>
    <cellStyle name="20% - Accent2 3 3 2 3 2" xfId="25112"/>
    <cellStyle name="20% - Accent2 3 3 2 3 3" xfId="14711"/>
    <cellStyle name="20% - Accent2 3 3 2 4" xfId="4308"/>
    <cellStyle name="20% - Accent2 3 3 2 4 2" xfId="21504"/>
    <cellStyle name="20% - Accent2 3 3 2 5" xfId="18347"/>
    <cellStyle name="20% - Accent2 3 3 2 6" xfId="11103"/>
    <cellStyle name="20% - Accent2 3 3 3" xfId="1555"/>
    <cellStyle name="20% - Accent2 3 3 3 2" xfId="3156"/>
    <cellStyle name="20% - Accent2 3 3 3 2 2" xfId="9921"/>
    <cellStyle name="20% - Accent2 3 3 3 2 2 2" xfId="27117"/>
    <cellStyle name="20% - Accent2 3 3 3 2 2 3" xfId="16716"/>
    <cellStyle name="20% - Accent2 3 3 3 2 3" xfId="6313"/>
    <cellStyle name="20% - Accent2 3 3 3 2 3 2" xfId="23509"/>
    <cellStyle name="20% - Accent2 3 3 3 2 4" xfId="20352"/>
    <cellStyle name="20% - Accent2 3 3 3 2 5" xfId="13108"/>
    <cellStyle name="20% - Accent2 3 3 3 3" xfId="8324"/>
    <cellStyle name="20% - Accent2 3 3 3 3 2" xfId="25520"/>
    <cellStyle name="20% - Accent2 3 3 3 3 3" xfId="15119"/>
    <cellStyle name="20% - Accent2 3 3 3 4" xfId="4716"/>
    <cellStyle name="20% - Accent2 3 3 3 4 2" xfId="21912"/>
    <cellStyle name="20% - Accent2 3 3 3 5" xfId="18755"/>
    <cellStyle name="20% - Accent2 3 3 3 6" xfId="11511"/>
    <cellStyle name="20% - Accent2 3 3 4" xfId="1963"/>
    <cellStyle name="20% - Accent2 3 3 4 2" xfId="3552"/>
    <cellStyle name="20% - Accent2 3 3 4 2 2" xfId="10317"/>
    <cellStyle name="20% - Accent2 3 3 4 2 2 2" xfId="27513"/>
    <cellStyle name="20% - Accent2 3 3 4 2 2 3" xfId="17112"/>
    <cellStyle name="20% - Accent2 3 3 4 2 3" xfId="6709"/>
    <cellStyle name="20% - Accent2 3 3 4 2 3 2" xfId="23905"/>
    <cellStyle name="20% - Accent2 3 3 4 2 4" xfId="20748"/>
    <cellStyle name="20% - Accent2 3 3 4 2 5" xfId="13504"/>
    <cellStyle name="20% - Accent2 3 3 4 3" xfId="8732"/>
    <cellStyle name="20% - Accent2 3 3 4 3 2" xfId="25928"/>
    <cellStyle name="20% - Accent2 3 3 4 3 3" xfId="15527"/>
    <cellStyle name="20% - Accent2 3 3 4 4" xfId="5124"/>
    <cellStyle name="20% - Accent2 3 3 4 4 2" xfId="22320"/>
    <cellStyle name="20% - Accent2 3 3 4 5" xfId="19163"/>
    <cellStyle name="20% - Accent2 3 3 4 6" xfId="11919"/>
    <cellStyle name="20% - Accent2 3 3 5" xfId="2322"/>
    <cellStyle name="20% - Accent2 3 3 5 2" xfId="9088"/>
    <cellStyle name="20% - Accent2 3 3 5 2 2" xfId="26284"/>
    <cellStyle name="20% - Accent2 3 3 5 2 3" xfId="15883"/>
    <cellStyle name="20% - Accent2 3 3 5 3" xfId="5480"/>
    <cellStyle name="20% - Accent2 3 3 5 3 2" xfId="22676"/>
    <cellStyle name="20% - Accent2 3 3 5 4" xfId="19519"/>
    <cellStyle name="20% - Accent2 3 3 5 5" xfId="12275"/>
    <cellStyle name="20% - Accent2 3 3 6" xfId="739"/>
    <cellStyle name="20% - Accent2 3 3 6 2" xfId="7508"/>
    <cellStyle name="20% - Accent2 3 3 6 2 2" xfId="24704"/>
    <cellStyle name="20% - Accent2 3 3 6 3" xfId="17939"/>
    <cellStyle name="20% - Accent2 3 3 6 4" xfId="14303"/>
    <cellStyle name="20% - Accent2 3 3 7" xfId="7141"/>
    <cellStyle name="20% - Accent2 3 3 7 2" xfId="24337"/>
    <cellStyle name="20% - Accent2 3 3 7 3" xfId="13936"/>
    <cellStyle name="20% - Accent2 3 3 8" xfId="3900"/>
    <cellStyle name="20% - Accent2 3 3 8 2" xfId="21096"/>
    <cellStyle name="20% - Accent2 3 3 9" xfId="17572"/>
    <cellStyle name="20% - Accent2 3 4" xfId="188"/>
    <cellStyle name="20% - Accent2 3 4 2" xfId="1371"/>
    <cellStyle name="20% - Accent2 3 4 2 2" xfId="2972"/>
    <cellStyle name="20% - Accent2 3 4 2 2 2" xfId="9737"/>
    <cellStyle name="20% - Accent2 3 4 2 2 2 2" xfId="26933"/>
    <cellStyle name="20% - Accent2 3 4 2 2 2 3" xfId="16532"/>
    <cellStyle name="20% - Accent2 3 4 2 2 3" xfId="6129"/>
    <cellStyle name="20% - Accent2 3 4 2 2 3 2" xfId="23325"/>
    <cellStyle name="20% - Accent2 3 4 2 2 4" xfId="20168"/>
    <cellStyle name="20% - Accent2 3 4 2 2 5" xfId="12924"/>
    <cellStyle name="20% - Accent2 3 4 2 3" xfId="8140"/>
    <cellStyle name="20% - Accent2 3 4 2 3 2" xfId="25336"/>
    <cellStyle name="20% - Accent2 3 4 2 3 3" xfId="14935"/>
    <cellStyle name="20% - Accent2 3 4 2 4" xfId="4532"/>
    <cellStyle name="20% - Accent2 3 4 2 4 2" xfId="21728"/>
    <cellStyle name="20% - Accent2 3 4 2 5" xfId="18571"/>
    <cellStyle name="20% - Accent2 3 4 2 6" xfId="11327"/>
    <cellStyle name="20% - Accent2 3 4 3" xfId="1779"/>
    <cellStyle name="20% - Accent2 3 4 3 2" xfId="3368"/>
    <cellStyle name="20% - Accent2 3 4 3 2 2" xfId="10133"/>
    <cellStyle name="20% - Accent2 3 4 3 2 2 2" xfId="27329"/>
    <cellStyle name="20% - Accent2 3 4 3 2 2 3" xfId="16928"/>
    <cellStyle name="20% - Accent2 3 4 3 2 3" xfId="6525"/>
    <cellStyle name="20% - Accent2 3 4 3 2 3 2" xfId="23721"/>
    <cellStyle name="20% - Accent2 3 4 3 2 4" xfId="20564"/>
    <cellStyle name="20% - Accent2 3 4 3 2 5" xfId="13320"/>
    <cellStyle name="20% - Accent2 3 4 3 3" xfId="8548"/>
    <cellStyle name="20% - Accent2 3 4 3 3 2" xfId="25744"/>
    <cellStyle name="20% - Accent2 3 4 3 3 3" xfId="15343"/>
    <cellStyle name="20% - Accent2 3 4 3 4" xfId="4940"/>
    <cellStyle name="20% - Accent2 3 4 3 4 2" xfId="22136"/>
    <cellStyle name="20% - Accent2 3 4 3 5" xfId="18979"/>
    <cellStyle name="20% - Accent2 3 4 3 6" xfId="11735"/>
    <cellStyle name="20% - Accent2 3 4 4" xfId="2466"/>
    <cellStyle name="20% - Accent2 3 4 4 2" xfId="9231"/>
    <cellStyle name="20% - Accent2 3 4 4 2 2" xfId="26427"/>
    <cellStyle name="20% - Accent2 3 4 4 2 3" xfId="16026"/>
    <cellStyle name="20% - Accent2 3 4 4 3" xfId="5623"/>
    <cellStyle name="20% - Accent2 3 4 4 3 2" xfId="22819"/>
    <cellStyle name="20% - Accent2 3 4 4 4" xfId="19662"/>
    <cellStyle name="20% - Accent2 3 4 4 5" xfId="12418"/>
    <cellStyle name="20% - Accent2 3 4 5" xfId="963"/>
    <cellStyle name="20% - Accent2 3 4 5 2" xfId="7732"/>
    <cellStyle name="20% - Accent2 3 4 5 2 2" xfId="24928"/>
    <cellStyle name="20% - Accent2 3 4 5 3" xfId="18163"/>
    <cellStyle name="20% - Accent2 3 4 5 4" xfId="14527"/>
    <cellStyle name="20% - Accent2 3 4 6" xfId="6957"/>
    <cellStyle name="20% - Accent2 3 4 6 2" xfId="24153"/>
    <cellStyle name="20% - Accent2 3 4 6 3" xfId="13752"/>
    <cellStyle name="20% - Accent2 3 4 7" xfId="4124"/>
    <cellStyle name="20% - Accent2 3 4 7 2" xfId="21320"/>
    <cellStyle name="20% - Accent2 3 4 8" xfId="17388"/>
    <cellStyle name="20% - Accent2 3 4 9" xfId="10919"/>
    <cellStyle name="20% - Accent2 3 5" xfId="851"/>
    <cellStyle name="20% - Accent2 3 5 2" xfId="2549"/>
    <cellStyle name="20% - Accent2 3 5 2 2" xfId="9314"/>
    <cellStyle name="20% - Accent2 3 5 2 2 2" xfId="26510"/>
    <cellStyle name="20% - Accent2 3 5 2 2 3" xfId="16109"/>
    <cellStyle name="20% - Accent2 3 5 2 3" xfId="5706"/>
    <cellStyle name="20% - Accent2 3 5 2 3 2" xfId="22902"/>
    <cellStyle name="20% - Accent2 3 5 2 4" xfId="19745"/>
    <cellStyle name="20% - Accent2 3 5 2 5" xfId="12501"/>
    <cellStyle name="20% - Accent2 3 5 3" xfId="7620"/>
    <cellStyle name="20% - Accent2 3 5 3 2" xfId="24816"/>
    <cellStyle name="20% - Accent2 3 5 3 3" xfId="14415"/>
    <cellStyle name="20% - Accent2 3 5 4" xfId="4012"/>
    <cellStyle name="20% - Accent2 3 5 4 2" xfId="21208"/>
    <cellStyle name="20% - Accent2 3 5 5" xfId="18051"/>
    <cellStyle name="20% - Accent2 3 5 6" xfId="10807"/>
    <cellStyle name="20% - Accent2 3 6" xfId="1259"/>
    <cellStyle name="20% - Accent2 3 6 2" xfId="2860"/>
    <cellStyle name="20% - Accent2 3 6 2 2" xfId="9625"/>
    <cellStyle name="20% - Accent2 3 6 2 2 2" xfId="26821"/>
    <cellStyle name="20% - Accent2 3 6 2 2 3" xfId="16420"/>
    <cellStyle name="20% - Accent2 3 6 2 3" xfId="6017"/>
    <cellStyle name="20% - Accent2 3 6 2 3 2" xfId="23213"/>
    <cellStyle name="20% - Accent2 3 6 2 4" xfId="20056"/>
    <cellStyle name="20% - Accent2 3 6 2 5" xfId="12812"/>
    <cellStyle name="20% - Accent2 3 6 3" xfId="8028"/>
    <cellStyle name="20% - Accent2 3 6 3 2" xfId="25224"/>
    <cellStyle name="20% - Accent2 3 6 3 3" xfId="14823"/>
    <cellStyle name="20% - Accent2 3 6 4" xfId="4420"/>
    <cellStyle name="20% - Accent2 3 6 4 2" xfId="21616"/>
    <cellStyle name="20% - Accent2 3 6 5" xfId="18459"/>
    <cellStyle name="20% - Accent2 3 6 6" xfId="11215"/>
    <cellStyle name="20% - Accent2 3 7" xfId="1667"/>
    <cellStyle name="20% - Accent2 3 7 2" xfId="3256"/>
    <cellStyle name="20% - Accent2 3 7 2 2" xfId="10021"/>
    <cellStyle name="20% - Accent2 3 7 2 2 2" xfId="27217"/>
    <cellStyle name="20% - Accent2 3 7 2 2 3" xfId="16816"/>
    <cellStyle name="20% - Accent2 3 7 2 3" xfId="6413"/>
    <cellStyle name="20% - Accent2 3 7 2 3 2" xfId="23609"/>
    <cellStyle name="20% - Accent2 3 7 2 4" xfId="20452"/>
    <cellStyle name="20% - Accent2 3 7 2 5" xfId="13208"/>
    <cellStyle name="20% - Accent2 3 7 3" xfId="8436"/>
    <cellStyle name="20% - Accent2 3 7 3 2" xfId="25632"/>
    <cellStyle name="20% - Accent2 3 7 3 3" xfId="15231"/>
    <cellStyle name="20% - Accent2 3 7 4" xfId="4828"/>
    <cellStyle name="20% - Accent2 3 7 4 2" xfId="22024"/>
    <cellStyle name="20% - Accent2 3 7 5" xfId="18867"/>
    <cellStyle name="20% - Accent2 3 7 6" xfId="11623"/>
    <cellStyle name="20% - Accent2 3 8" xfId="2138"/>
    <cellStyle name="20% - Accent2 3 8 2" xfId="8904"/>
    <cellStyle name="20% - Accent2 3 8 2 2" xfId="26100"/>
    <cellStyle name="20% - Accent2 3 8 2 3" xfId="15699"/>
    <cellStyle name="20% - Accent2 3 8 3" xfId="5296"/>
    <cellStyle name="20% - Accent2 3 8 3 2" xfId="22492"/>
    <cellStyle name="20% - Accent2 3 8 4" xfId="19335"/>
    <cellStyle name="20% - Accent2 3 8 5" xfId="12091"/>
    <cellStyle name="20% - Accent2 3 9" xfId="555"/>
    <cellStyle name="20% - Accent2 3 9 2" xfId="7324"/>
    <cellStyle name="20% - Accent2 3 9 2 2" xfId="24520"/>
    <cellStyle name="20% - Accent2 3 9 3" xfId="17755"/>
    <cellStyle name="20% - Accent2 3 9 4" xfId="14119"/>
    <cellStyle name="20% - Accent2 4" xfId="98"/>
    <cellStyle name="20% - Accent2 4 10" xfId="6873"/>
    <cellStyle name="20% - Accent2 4 10 2" xfId="24069"/>
    <cellStyle name="20% - Accent2 4 10 3" xfId="13668"/>
    <cellStyle name="20% - Accent2 4 11" xfId="3744"/>
    <cellStyle name="20% - Accent2 4 11 2" xfId="20940"/>
    <cellStyle name="20% - Accent2 4 12" xfId="17304"/>
    <cellStyle name="20% - Accent2 4 13" xfId="27751"/>
    <cellStyle name="20% - Accent2 4 14" xfId="10539"/>
    <cellStyle name="20% - Accent2 4 2" xfId="302"/>
    <cellStyle name="20% - Accent2 4 2 10" xfId="27837"/>
    <cellStyle name="20% - Accent2 4 2 11" xfId="10625"/>
    <cellStyle name="20% - Accent2 4 2 2" xfId="1077"/>
    <cellStyle name="20% - Accent2 4 2 2 2" xfId="2690"/>
    <cellStyle name="20% - Accent2 4 2 2 2 2" xfId="9455"/>
    <cellStyle name="20% - Accent2 4 2 2 2 2 2" xfId="26651"/>
    <cellStyle name="20% - Accent2 4 2 2 2 2 3" xfId="16250"/>
    <cellStyle name="20% - Accent2 4 2 2 2 3" xfId="5847"/>
    <cellStyle name="20% - Accent2 4 2 2 2 3 2" xfId="23043"/>
    <cellStyle name="20% - Accent2 4 2 2 2 4" xfId="19886"/>
    <cellStyle name="20% - Accent2 4 2 2 2 5" xfId="12642"/>
    <cellStyle name="20% - Accent2 4 2 2 3" xfId="7846"/>
    <cellStyle name="20% - Accent2 4 2 2 3 2" xfId="25042"/>
    <cellStyle name="20% - Accent2 4 2 2 3 3" xfId="14641"/>
    <cellStyle name="20% - Accent2 4 2 2 4" xfId="4238"/>
    <cellStyle name="20% - Accent2 4 2 2 4 2" xfId="21434"/>
    <cellStyle name="20% - Accent2 4 2 2 5" xfId="18277"/>
    <cellStyle name="20% - Accent2 4 2 2 6" xfId="11033"/>
    <cellStyle name="20% - Accent2 4 2 3" xfId="1485"/>
    <cellStyle name="20% - Accent2 4 2 3 2" xfId="3086"/>
    <cellStyle name="20% - Accent2 4 2 3 2 2" xfId="9851"/>
    <cellStyle name="20% - Accent2 4 2 3 2 2 2" xfId="27047"/>
    <cellStyle name="20% - Accent2 4 2 3 2 2 3" xfId="16646"/>
    <cellStyle name="20% - Accent2 4 2 3 2 3" xfId="6243"/>
    <cellStyle name="20% - Accent2 4 2 3 2 3 2" xfId="23439"/>
    <cellStyle name="20% - Accent2 4 2 3 2 4" xfId="20282"/>
    <cellStyle name="20% - Accent2 4 2 3 2 5" xfId="13038"/>
    <cellStyle name="20% - Accent2 4 2 3 3" xfId="8254"/>
    <cellStyle name="20% - Accent2 4 2 3 3 2" xfId="25450"/>
    <cellStyle name="20% - Accent2 4 2 3 3 3" xfId="15049"/>
    <cellStyle name="20% - Accent2 4 2 3 4" xfId="4646"/>
    <cellStyle name="20% - Accent2 4 2 3 4 2" xfId="21842"/>
    <cellStyle name="20% - Accent2 4 2 3 5" xfId="18685"/>
    <cellStyle name="20% - Accent2 4 2 3 6" xfId="11441"/>
    <cellStyle name="20% - Accent2 4 2 4" xfId="1893"/>
    <cellStyle name="20% - Accent2 4 2 4 2" xfId="3482"/>
    <cellStyle name="20% - Accent2 4 2 4 2 2" xfId="10247"/>
    <cellStyle name="20% - Accent2 4 2 4 2 2 2" xfId="27443"/>
    <cellStyle name="20% - Accent2 4 2 4 2 2 3" xfId="17042"/>
    <cellStyle name="20% - Accent2 4 2 4 2 3" xfId="6639"/>
    <cellStyle name="20% - Accent2 4 2 4 2 3 2" xfId="23835"/>
    <cellStyle name="20% - Accent2 4 2 4 2 4" xfId="20678"/>
    <cellStyle name="20% - Accent2 4 2 4 2 5" xfId="13434"/>
    <cellStyle name="20% - Accent2 4 2 4 3" xfId="8662"/>
    <cellStyle name="20% - Accent2 4 2 4 3 2" xfId="25858"/>
    <cellStyle name="20% - Accent2 4 2 4 3 3" xfId="15457"/>
    <cellStyle name="20% - Accent2 4 2 4 4" xfId="5054"/>
    <cellStyle name="20% - Accent2 4 2 4 4 2" xfId="22250"/>
    <cellStyle name="20% - Accent2 4 2 4 5" xfId="19093"/>
    <cellStyle name="20% - Accent2 4 2 4 6" xfId="11849"/>
    <cellStyle name="20% - Accent2 4 2 5" xfId="2252"/>
    <cellStyle name="20% - Accent2 4 2 5 2" xfId="9018"/>
    <cellStyle name="20% - Accent2 4 2 5 2 2" xfId="26214"/>
    <cellStyle name="20% - Accent2 4 2 5 2 3" xfId="15813"/>
    <cellStyle name="20% - Accent2 4 2 5 3" xfId="5410"/>
    <cellStyle name="20% - Accent2 4 2 5 3 2" xfId="22606"/>
    <cellStyle name="20% - Accent2 4 2 5 4" xfId="19449"/>
    <cellStyle name="20% - Accent2 4 2 5 5" xfId="12205"/>
    <cellStyle name="20% - Accent2 4 2 6" xfId="669"/>
    <cellStyle name="20% - Accent2 4 2 6 2" xfId="7438"/>
    <cellStyle name="20% - Accent2 4 2 6 2 2" xfId="24634"/>
    <cellStyle name="20% - Accent2 4 2 6 3" xfId="17869"/>
    <cellStyle name="20% - Accent2 4 2 6 4" xfId="14233"/>
    <cellStyle name="20% - Accent2 4 2 7" xfId="7071"/>
    <cellStyle name="20% - Accent2 4 2 7 2" xfId="24267"/>
    <cellStyle name="20% - Accent2 4 2 7 3" xfId="13866"/>
    <cellStyle name="20% - Accent2 4 2 8" xfId="3830"/>
    <cellStyle name="20% - Accent2 4 2 8 2" xfId="21026"/>
    <cellStyle name="20% - Accent2 4 2 9" xfId="17502"/>
    <cellStyle name="20% - Accent2 4 3" xfId="400"/>
    <cellStyle name="20% - Accent2 4 3 10" xfId="27935"/>
    <cellStyle name="20% - Accent2 4 3 11" xfId="10723"/>
    <cellStyle name="20% - Accent2 4 3 2" xfId="1175"/>
    <cellStyle name="20% - Accent2 4 3 2 2" xfId="2788"/>
    <cellStyle name="20% - Accent2 4 3 2 2 2" xfId="9553"/>
    <cellStyle name="20% - Accent2 4 3 2 2 2 2" xfId="26749"/>
    <cellStyle name="20% - Accent2 4 3 2 2 2 3" xfId="16348"/>
    <cellStyle name="20% - Accent2 4 3 2 2 3" xfId="5945"/>
    <cellStyle name="20% - Accent2 4 3 2 2 3 2" xfId="23141"/>
    <cellStyle name="20% - Accent2 4 3 2 2 4" xfId="19984"/>
    <cellStyle name="20% - Accent2 4 3 2 2 5" xfId="12740"/>
    <cellStyle name="20% - Accent2 4 3 2 3" xfId="7944"/>
    <cellStyle name="20% - Accent2 4 3 2 3 2" xfId="25140"/>
    <cellStyle name="20% - Accent2 4 3 2 3 3" xfId="14739"/>
    <cellStyle name="20% - Accent2 4 3 2 4" xfId="4336"/>
    <cellStyle name="20% - Accent2 4 3 2 4 2" xfId="21532"/>
    <cellStyle name="20% - Accent2 4 3 2 5" xfId="18375"/>
    <cellStyle name="20% - Accent2 4 3 2 6" xfId="11131"/>
    <cellStyle name="20% - Accent2 4 3 3" xfId="1583"/>
    <cellStyle name="20% - Accent2 4 3 3 2" xfId="3184"/>
    <cellStyle name="20% - Accent2 4 3 3 2 2" xfId="9949"/>
    <cellStyle name="20% - Accent2 4 3 3 2 2 2" xfId="27145"/>
    <cellStyle name="20% - Accent2 4 3 3 2 2 3" xfId="16744"/>
    <cellStyle name="20% - Accent2 4 3 3 2 3" xfId="6341"/>
    <cellStyle name="20% - Accent2 4 3 3 2 3 2" xfId="23537"/>
    <cellStyle name="20% - Accent2 4 3 3 2 4" xfId="20380"/>
    <cellStyle name="20% - Accent2 4 3 3 2 5" xfId="13136"/>
    <cellStyle name="20% - Accent2 4 3 3 3" xfId="8352"/>
    <cellStyle name="20% - Accent2 4 3 3 3 2" xfId="25548"/>
    <cellStyle name="20% - Accent2 4 3 3 3 3" xfId="15147"/>
    <cellStyle name="20% - Accent2 4 3 3 4" xfId="4744"/>
    <cellStyle name="20% - Accent2 4 3 3 4 2" xfId="21940"/>
    <cellStyle name="20% - Accent2 4 3 3 5" xfId="18783"/>
    <cellStyle name="20% - Accent2 4 3 3 6" xfId="11539"/>
    <cellStyle name="20% - Accent2 4 3 4" xfId="1991"/>
    <cellStyle name="20% - Accent2 4 3 4 2" xfId="3580"/>
    <cellStyle name="20% - Accent2 4 3 4 2 2" xfId="10345"/>
    <cellStyle name="20% - Accent2 4 3 4 2 2 2" xfId="27541"/>
    <cellStyle name="20% - Accent2 4 3 4 2 2 3" xfId="17140"/>
    <cellStyle name="20% - Accent2 4 3 4 2 3" xfId="6737"/>
    <cellStyle name="20% - Accent2 4 3 4 2 3 2" xfId="23933"/>
    <cellStyle name="20% - Accent2 4 3 4 2 4" xfId="20776"/>
    <cellStyle name="20% - Accent2 4 3 4 2 5" xfId="13532"/>
    <cellStyle name="20% - Accent2 4 3 4 3" xfId="8760"/>
    <cellStyle name="20% - Accent2 4 3 4 3 2" xfId="25956"/>
    <cellStyle name="20% - Accent2 4 3 4 3 3" xfId="15555"/>
    <cellStyle name="20% - Accent2 4 3 4 4" xfId="5152"/>
    <cellStyle name="20% - Accent2 4 3 4 4 2" xfId="22348"/>
    <cellStyle name="20% - Accent2 4 3 4 5" xfId="19191"/>
    <cellStyle name="20% - Accent2 4 3 4 6" xfId="11947"/>
    <cellStyle name="20% - Accent2 4 3 5" xfId="2350"/>
    <cellStyle name="20% - Accent2 4 3 5 2" xfId="9116"/>
    <cellStyle name="20% - Accent2 4 3 5 2 2" xfId="26312"/>
    <cellStyle name="20% - Accent2 4 3 5 2 3" xfId="15911"/>
    <cellStyle name="20% - Accent2 4 3 5 3" xfId="5508"/>
    <cellStyle name="20% - Accent2 4 3 5 3 2" xfId="22704"/>
    <cellStyle name="20% - Accent2 4 3 5 4" xfId="19547"/>
    <cellStyle name="20% - Accent2 4 3 5 5" xfId="12303"/>
    <cellStyle name="20% - Accent2 4 3 6" xfId="767"/>
    <cellStyle name="20% - Accent2 4 3 6 2" xfId="7536"/>
    <cellStyle name="20% - Accent2 4 3 6 2 2" xfId="24732"/>
    <cellStyle name="20% - Accent2 4 3 6 3" xfId="17967"/>
    <cellStyle name="20% - Accent2 4 3 6 4" xfId="14331"/>
    <cellStyle name="20% - Accent2 4 3 7" xfId="7169"/>
    <cellStyle name="20% - Accent2 4 3 7 2" xfId="24365"/>
    <cellStyle name="20% - Accent2 4 3 7 3" xfId="13964"/>
    <cellStyle name="20% - Accent2 4 3 8" xfId="3928"/>
    <cellStyle name="20% - Accent2 4 3 8 2" xfId="21124"/>
    <cellStyle name="20% - Accent2 4 3 9" xfId="17600"/>
    <cellStyle name="20% - Accent2 4 4" xfId="216"/>
    <cellStyle name="20% - Accent2 4 4 2" xfId="1399"/>
    <cellStyle name="20% - Accent2 4 4 2 2" xfId="3000"/>
    <cellStyle name="20% - Accent2 4 4 2 2 2" xfId="9765"/>
    <cellStyle name="20% - Accent2 4 4 2 2 2 2" xfId="26961"/>
    <cellStyle name="20% - Accent2 4 4 2 2 2 3" xfId="16560"/>
    <cellStyle name="20% - Accent2 4 4 2 2 3" xfId="6157"/>
    <cellStyle name="20% - Accent2 4 4 2 2 3 2" xfId="23353"/>
    <cellStyle name="20% - Accent2 4 4 2 2 4" xfId="20196"/>
    <cellStyle name="20% - Accent2 4 4 2 2 5" xfId="12952"/>
    <cellStyle name="20% - Accent2 4 4 2 3" xfId="8168"/>
    <cellStyle name="20% - Accent2 4 4 2 3 2" xfId="25364"/>
    <cellStyle name="20% - Accent2 4 4 2 3 3" xfId="14963"/>
    <cellStyle name="20% - Accent2 4 4 2 4" xfId="4560"/>
    <cellStyle name="20% - Accent2 4 4 2 4 2" xfId="21756"/>
    <cellStyle name="20% - Accent2 4 4 2 5" xfId="18599"/>
    <cellStyle name="20% - Accent2 4 4 2 6" xfId="11355"/>
    <cellStyle name="20% - Accent2 4 4 3" xfId="1807"/>
    <cellStyle name="20% - Accent2 4 4 3 2" xfId="3396"/>
    <cellStyle name="20% - Accent2 4 4 3 2 2" xfId="10161"/>
    <cellStyle name="20% - Accent2 4 4 3 2 2 2" xfId="27357"/>
    <cellStyle name="20% - Accent2 4 4 3 2 2 3" xfId="16956"/>
    <cellStyle name="20% - Accent2 4 4 3 2 3" xfId="6553"/>
    <cellStyle name="20% - Accent2 4 4 3 2 3 2" xfId="23749"/>
    <cellStyle name="20% - Accent2 4 4 3 2 4" xfId="20592"/>
    <cellStyle name="20% - Accent2 4 4 3 2 5" xfId="13348"/>
    <cellStyle name="20% - Accent2 4 4 3 3" xfId="8576"/>
    <cellStyle name="20% - Accent2 4 4 3 3 2" xfId="25772"/>
    <cellStyle name="20% - Accent2 4 4 3 3 3" xfId="15371"/>
    <cellStyle name="20% - Accent2 4 4 3 4" xfId="4968"/>
    <cellStyle name="20% - Accent2 4 4 3 4 2" xfId="22164"/>
    <cellStyle name="20% - Accent2 4 4 3 5" xfId="19007"/>
    <cellStyle name="20% - Accent2 4 4 3 6" xfId="11763"/>
    <cellStyle name="20% - Accent2 4 4 4" xfId="2436"/>
    <cellStyle name="20% - Accent2 4 4 4 2" xfId="9201"/>
    <cellStyle name="20% - Accent2 4 4 4 2 2" xfId="26397"/>
    <cellStyle name="20% - Accent2 4 4 4 2 3" xfId="15996"/>
    <cellStyle name="20% - Accent2 4 4 4 3" xfId="5593"/>
    <cellStyle name="20% - Accent2 4 4 4 3 2" xfId="22789"/>
    <cellStyle name="20% - Accent2 4 4 4 4" xfId="19632"/>
    <cellStyle name="20% - Accent2 4 4 4 5" xfId="12388"/>
    <cellStyle name="20% - Accent2 4 4 5" xfId="991"/>
    <cellStyle name="20% - Accent2 4 4 5 2" xfId="7760"/>
    <cellStyle name="20% - Accent2 4 4 5 2 2" xfId="24956"/>
    <cellStyle name="20% - Accent2 4 4 5 3" xfId="18191"/>
    <cellStyle name="20% - Accent2 4 4 5 4" xfId="14555"/>
    <cellStyle name="20% - Accent2 4 4 6" xfId="6985"/>
    <cellStyle name="20% - Accent2 4 4 6 2" xfId="24181"/>
    <cellStyle name="20% - Accent2 4 4 6 3" xfId="13780"/>
    <cellStyle name="20% - Accent2 4 4 7" xfId="4152"/>
    <cellStyle name="20% - Accent2 4 4 7 2" xfId="21348"/>
    <cellStyle name="20% - Accent2 4 4 8" xfId="17416"/>
    <cellStyle name="20% - Accent2 4 4 9" xfId="10947"/>
    <cellStyle name="20% - Accent2 4 5" xfId="879"/>
    <cellStyle name="20% - Accent2 4 5 2" xfId="2577"/>
    <cellStyle name="20% - Accent2 4 5 2 2" xfId="9342"/>
    <cellStyle name="20% - Accent2 4 5 2 2 2" xfId="26538"/>
    <cellStyle name="20% - Accent2 4 5 2 2 3" xfId="16137"/>
    <cellStyle name="20% - Accent2 4 5 2 3" xfId="5734"/>
    <cellStyle name="20% - Accent2 4 5 2 3 2" xfId="22930"/>
    <cellStyle name="20% - Accent2 4 5 2 4" xfId="19773"/>
    <cellStyle name="20% - Accent2 4 5 2 5" xfId="12529"/>
    <cellStyle name="20% - Accent2 4 5 3" xfId="7648"/>
    <cellStyle name="20% - Accent2 4 5 3 2" xfId="24844"/>
    <cellStyle name="20% - Accent2 4 5 3 3" xfId="14443"/>
    <cellStyle name="20% - Accent2 4 5 4" xfId="4040"/>
    <cellStyle name="20% - Accent2 4 5 4 2" xfId="21236"/>
    <cellStyle name="20% - Accent2 4 5 5" xfId="18079"/>
    <cellStyle name="20% - Accent2 4 5 6" xfId="10835"/>
    <cellStyle name="20% - Accent2 4 6" xfId="1287"/>
    <cellStyle name="20% - Accent2 4 6 2" xfId="2888"/>
    <cellStyle name="20% - Accent2 4 6 2 2" xfId="9653"/>
    <cellStyle name="20% - Accent2 4 6 2 2 2" xfId="26849"/>
    <cellStyle name="20% - Accent2 4 6 2 2 3" xfId="16448"/>
    <cellStyle name="20% - Accent2 4 6 2 3" xfId="6045"/>
    <cellStyle name="20% - Accent2 4 6 2 3 2" xfId="23241"/>
    <cellStyle name="20% - Accent2 4 6 2 4" xfId="20084"/>
    <cellStyle name="20% - Accent2 4 6 2 5" xfId="12840"/>
    <cellStyle name="20% - Accent2 4 6 3" xfId="8056"/>
    <cellStyle name="20% - Accent2 4 6 3 2" xfId="25252"/>
    <cellStyle name="20% - Accent2 4 6 3 3" xfId="14851"/>
    <cellStyle name="20% - Accent2 4 6 4" xfId="4448"/>
    <cellStyle name="20% - Accent2 4 6 4 2" xfId="21644"/>
    <cellStyle name="20% - Accent2 4 6 5" xfId="18487"/>
    <cellStyle name="20% - Accent2 4 6 6" xfId="11243"/>
    <cellStyle name="20% - Accent2 4 7" xfId="1695"/>
    <cellStyle name="20% - Accent2 4 7 2" xfId="3284"/>
    <cellStyle name="20% - Accent2 4 7 2 2" xfId="10049"/>
    <cellStyle name="20% - Accent2 4 7 2 2 2" xfId="27245"/>
    <cellStyle name="20% - Accent2 4 7 2 2 3" xfId="16844"/>
    <cellStyle name="20% - Accent2 4 7 2 3" xfId="6441"/>
    <cellStyle name="20% - Accent2 4 7 2 3 2" xfId="23637"/>
    <cellStyle name="20% - Accent2 4 7 2 4" xfId="20480"/>
    <cellStyle name="20% - Accent2 4 7 2 5" xfId="13236"/>
    <cellStyle name="20% - Accent2 4 7 3" xfId="8464"/>
    <cellStyle name="20% - Accent2 4 7 3 2" xfId="25660"/>
    <cellStyle name="20% - Accent2 4 7 3 3" xfId="15259"/>
    <cellStyle name="20% - Accent2 4 7 4" xfId="4856"/>
    <cellStyle name="20% - Accent2 4 7 4 2" xfId="22052"/>
    <cellStyle name="20% - Accent2 4 7 5" xfId="18895"/>
    <cellStyle name="20% - Accent2 4 7 6" xfId="11651"/>
    <cellStyle name="20% - Accent2 4 8" xfId="2166"/>
    <cellStyle name="20% - Accent2 4 8 2" xfId="8932"/>
    <cellStyle name="20% - Accent2 4 8 2 2" xfId="26128"/>
    <cellStyle name="20% - Accent2 4 8 2 3" xfId="15727"/>
    <cellStyle name="20% - Accent2 4 8 3" xfId="5324"/>
    <cellStyle name="20% - Accent2 4 8 3 2" xfId="22520"/>
    <cellStyle name="20% - Accent2 4 8 4" xfId="19363"/>
    <cellStyle name="20% - Accent2 4 8 5" xfId="12119"/>
    <cellStyle name="20% - Accent2 4 9" xfId="583"/>
    <cellStyle name="20% - Accent2 4 9 2" xfId="7352"/>
    <cellStyle name="20% - Accent2 4 9 2 2" xfId="24548"/>
    <cellStyle name="20% - Accent2 4 9 3" xfId="17783"/>
    <cellStyle name="20% - Accent2 4 9 4" xfId="14147"/>
    <cellStyle name="20% - Accent2 5" xfId="158"/>
    <cellStyle name="20% - Accent2 5 10" xfId="27696"/>
    <cellStyle name="20% - Accent2 5 11" xfId="10484"/>
    <cellStyle name="20% - Accent2 5 2" xfId="936"/>
    <cellStyle name="20% - Accent2 5 2 2" xfId="2606"/>
    <cellStyle name="20% - Accent2 5 2 2 2" xfId="9371"/>
    <cellStyle name="20% - Accent2 5 2 2 2 2" xfId="26567"/>
    <cellStyle name="20% - Accent2 5 2 2 2 3" xfId="16166"/>
    <cellStyle name="20% - Accent2 5 2 2 3" xfId="5763"/>
    <cellStyle name="20% - Accent2 5 2 2 3 2" xfId="22959"/>
    <cellStyle name="20% - Accent2 5 2 2 4" xfId="19802"/>
    <cellStyle name="20% - Accent2 5 2 2 5" xfId="12558"/>
    <cellStyle name="20% - Accent2 5 2 3" xfId="7705"/>
    <cellStyle name="20% - Accent2 5 2 3 2" xfId="24901"/>
    <cellStyle name="20% - Accent2 5 2 3 3" xfId="14500"/>
    <cellStyle name="20% - Accent2 5 2 4" xfId="4097"/>
    <cellStyle name="20% - Accent2 5 2 4 2" xfId="21293"/>
    <cellStyle name="20% - Accent2 5 2 5" xfId="18136"/>
    <cellStyle name="20% - Accent2 5 2 6" xfId="10892"/>
    <cellStyle name="20% - Accent2 5 3" xfId="1344"/>
    <cellStyle name="20% - Accent2 5 3 2" xfId="2945"/>
    <cellStyle name="20% - Accent2 5 3 2 2" xfId="9710"/>
    <cellStyle name="20% - Accent2 5 3 2 2 2" xfId="26906"/>
    <cellStyle name="20% - Accent2 5 3 2 2 3" xfId="16505"/>
    <cellStyle name="20% - Accent2 5 3 2 3" xfId="6102"/>
    <cellStyle name="20% - Accent2 5 3 2 3 2" xfId="23298"/>
    <cellStyle name="20% - Accent2 5 3 2 4" xfId="20141"/>
    <cellStyle name="20% - Accent2 5 3 2 5" xfId="12897"/>
    <cellStyle name="20% - Accent2 5 3 3" xfId="8113"/>
    <cellStyle name="20% - Accent2 5 3 3 2" xfId="25309"/>
    <cellStyle name="20% - Accent2 5 3 3 3" xfId="14908"/>
    <cellStyle name="20% - Accent2 5 3 4" xfId="4505"/>
    <cellStyle name="20% - Accent2 5 3 4 2" xfId="21701"/>
    <cellStyle name="20% - Accent2 5 3 5" xfId="18544"/>
    <cellStyle name="20% - Accent2 5 3 6" xfId="11300"/>
    <cellStyle name="20% - Accent2 5 4" xfId="1752"/>
    <cellStyle name="20% - Accent2 5 4 2" xfId="3341"/>
    <cellStyle name="20% - Accent2 5 4 2 2" xfId="10106"/>
    <cellStyle name="20% - Accent2 5 4 2 2 2" xfId="27302"/>
    <cellStyle name="20% - Accent2 5 4 2 2 3" xfId="16901"/>
    <cellStyle name="20% - Accent2 5 4 2 3" xfId="6498"/>
    <cellStyle name="20% - Accent2 5 4 2 3 2" xfId="23694"/>
    <cellStyle name="20% - Accent2 5 4 2 4" xfId="20537"/>
    <cellStyle name="20% - Accent2 5 4 2 5" xfId="13293"/>
    <cellStyle name="20% - Accent2 5 4 3" xfId="8521"/>
    <cellStyle name="20% - Accent2 5 4 3 2" xfId="25717"/>
    <cellStyle name="20% - Accent2 5 4 3 3" xfId="15316"/>
    <cellStyle name="20% - Accent2 5 4 4" xfId="4913"/>
    <cellStyle name="20% - Accent2 5 4 4 2" xfId="22109"/>
    <cellStyle name="20% - Accent2 5 4 5" xfId="18952"/>
    <cellStyle name="20% - Accent2 5 4 6" xfId="11708"/>
    <cellStyle name="20% - Accent2 5 5" xfId="2111"/>
    <cellStyle name="20% - Accent2 5 5 2" xfId="8877"/>
    <cellStyle name="20% - Accent2 5 5 2 2" xfId="26073"/>
    <cellStyle name="20% - Accent2 5 5 2 3" xfId="15672"/>
    <cellStyle name="20% - Accent2 5 5 3" xfId="5269"/>
    <cellStyle name="20% - Accent2 5 5 3 2" xfId="22465"/>
    <cellStyle name="20% - Accent2 5 5 4" xfId="19308"/>
    <cellStyle name="20% - Accent2 5 5 5" xfId="12064"/>
    <cellStyle name="20% - Accent2 5 6" xfId="528"/>
    <cellStyle name="20% - Accent2 5 6 2" xfId="7297"/>
    <cellStyle name="20% - Accent2 5 6 2 2" xfId="24493"/>
    <cellStyle name="20% - Accent2 5 6 3" xfId="17728"/>
    <cellStyle name="20% - Accent2 5 6 4" xfId="14092"/>
    <cellStyle name="20% - Accent2 5 7" xfId="6930"/>
    <cellStyle name="20% - Accent2 5 7 2" xfId="24126"/>
    <cellStyle name="20% - Accent2 5 7 3" xfId="13725"/>
    <cellStyle name="20% - Accent2 5 8" xfId="3689"/>
    <cellStyle name="20% - Accent2 5 8 2" xfId="20885"/>
    <cellStyle name="20% - Accent2 5 9" xfId="17361"/>
    <cellStyle name="20% - Accent2 6" xfId="247"/>
    <cellStyle name="20% - Accent2 6 10" xfId="27782"/>
    <cellStyle name="20% - Accent2 6 11" xfId="10570"/>
    <cellStyle name="20% - Accent2 6 2" xfId="1022"/>
    <cellStyle name="20% - Accent2 6 2 2" xfId="2635"/>
    <cellStyle name="20% - Accent2 6 2 2 2" xfId="9400"/>
    <cellStyle name="20% - Accent2 6 2 2 2 2" xfId="26596"/>
    <cellStyle name="20% - Accent2 6 2 2 2 3" xfId="16195"/>
    <cellStyle name="20% - Accent2 6 2 2 3" xfId="5792"/>
    <cellStyle name="20% - Accent2 6 2 2 3 2" xfId="22988"/>
    <cellStyle name="20% - Accent2 6 2 2 4" xfId="19831"/>
    <cellStyle name="20% - Accent2 6 2 2 5" xfId="12587"/>
    <cellStyle name="20% - Accent2 6 2 3" xfId="7791"/>
    <cellStyle name="20% - Accent2 6 2 3 2" xfId="24987"/>
    <cellStyle name="20% - Accent2 6 2 3 3" xfId="14586"/>
    <cellStyle name="20% - Accent2 6 2 4" xfId="4183"/>
    <cellStyle name="20% - Accent2 6 2 4 2" xfId="21379"/>
    <cellStyle name="20% - Accent2 6 2 5" xfId="18222"/>
    <cellStyle name="20% - Accent2 6 2 6" xfId="10978"/>
    <cellStyle name="20% - Accent2 6 3" xfId="1430"/>
    <cellStyle name="20% - Accent2 6 3 2" xfId="3031"/>
    <cellStyle name="20% - Accent2 6 3 2 2" xfId="9796"/>
    <cellStyle name="20% - Accent2 6 3 2 2 2" xfId="26992"/>
    <cellStyle name="20% - Accent2 6 3 2 2 3" xfId="16591"/>
    <cellStyle name="20% - Accent2 6 3 2 3" xfId="6188"/>
    <cellStyle name="20% - Accent2 6 3 2 3 2" xfId="23384"/>
    <cellStyle name="20% - Accent2 6 3 2 4" xfId="20227"/>
    <cellStyle name="20% - Accent2 6 3 2 5" xfId="12983"/>
    <cellStyle name="20% - Accent2 6 3 3" xfId="8199"/>
    <cellStyle name="20% - Accent2 6 3 3 2" xfId="25395"/>
    <cellStyle name="20% - Accent2 6 3 3 3" xfId="14994"/>
    <cellStyle name="20% - Accent2 6 3 4" xfId="4591"/>
    <cellStyle name="20% - Accent2 6 3 4 2" xfId="21787"/>
    <cellStyle name="20% - Accent2 6 3 5" xfId="18630"/>
    <cellStyle name="20% - Accent2 6 3 6" xfId="11386"/>
    <cellStyle name="20% - Accent2 6 4" xfId="1838"/>
    <cellStyle name="20% - Accent2 6 4 2" xfId="3427"/>
    <cellStyle name="20% - Accent2 6 4 2 2" xfId="10192"/>
    <cellStyle name="20% - Accent2 6 4 2 2 2" xfId="27388"/>
    <cellStyle name="20% - Accent2 6 4 2 2 3" xfId="16987"/>
    <cellStyle name="20% - Accent2 6 4 2 3" xfId="6584"/>
    <cellStyle name="20% - Accent2 6 4 2 3 2" xfId="23780"/>
    <cellStyle name="20% - Accent2 6 4 2 4" xfId="20623"/>
    <cellStyle name="20% - Accent2 6 4 2 5" xfId="13379"/>
    <cellStyle name="20% - Accent2 6 4 3" xfId="8607"/>
    <cellStyle name="20% - Accent2 6 4 3 2" xfId="25803"/>
    <cellStyle name="20% - Accent2 6 4 3 3" xfId="15402"/>
    <cellStyle name="20% - Accent2 6 4 4" xfId="4999"/>
    <cellStyle name="20% - Accent2 6 4 4 2" xfId="22195"/>
    <cellStyle name="20% - Accent2 6 4 5" xfId="19038"/>
    <cellStyle name="20% - Accent2 6 4 6" xfId="11794"/>
    <cellStyle name="20% - Accent2 6 5" xfId="2197"/>
    <cellStyle name="20% - Accent2 6 5 2" xfId="8963"/>
    <cellStyle name="20% - Accent2 6 5 2 2" xfId="26159"/>
    <cellStyle name="20% - Accent2 6 5 2 3" xfId="15758"/>
    <cellStyle name="20% - Accent2 6 5 3" xfId="5355"/>
    <cellStyle name="20% - Accent2 6 5 3 2" xfId="22551"/>
    <cellStyle name="20% - Accent2 6 5 4" xfId="19394"/>
    <cellStyle name="20% - Accent2 6 5 5" xfId="12150"/>
    <cellStyle name="20% - Accent2 6 6" xfId="614"/>
    <cellStyle name="20% - Accent2 6 6 2" xfId="7383"/>
    <cellStyle name="20% - Accent2 6 6 2 2" xfId="24579"/>
    <cellStyle name="20% - Accent2 6 6 3" xfId="17814"/>
    <cellStyle name="20% - Accent2 6 6 4" xfId="14178"/>
    <cellStyle name="20% - Accent2 6 7" xfId="7016"/>
    <cellStyle name="20% - Accent2 6 7 2" xfId="24212"/>
    <cellStyle name="20% - Accent2 6 7 3" xfId="13811"/>
    <cellStyle name="20% - Accent2 6 8" xfId="3775"/>
    <cellStyle name="20% - Accent2 6 8 2" xfId="20971"/>
    <cellStyle name="20% - Accent2 6 9" xfId="17447"/>
    <cellStyle name="20% - Accent2 7" xfId="333"/>
    <cellStyle name="20% - Accent2 7 10" xfId="27868"/>
    <cellStyle name="20% - Accent2 7 11" xfId="10656"/>
    <cellStyle name="20% - Accent2 7 2" xfId="1108"/>
    <cellStyle name="20% - Accent2 7 2 2" xfId="2721"/>
    <cellStyle name="20% - Accent2 7 2 2 2" xfId="9486"/>
    <cellStyle name="20% - Accent2 7 2 2 2 2" xfId="26682"/>
    <cellStyle name="20% - Accent2 7 2 2 2 3" xfId="16281"/>
    <cellStyle name="20% - Accent2 7 2 2 3" xfId="5878"/>
    <cellStyle name="20% - Accent2 7 2 2 3 2" xfId="23074"/>
    <cellStyle name="20% - Accent2 7 2 2 4" xfId="19917"/>
    <cellStyle name="20% - Accent2 7 2 2 5" xfId="12673"/>
    <cellStyle name="20% - Accent2 7 2 3" xfId="7877"/>
    <cellStyle name="20% - Accent2 7 2 3 2" xfId="25073"/>
    <cellStyle name="20% - Accent2 7 2 3 3" xfId="14672"/>
    <cellStyle name="20% - Accent2 7 2 4" xfId="4269"/>
    <cellStyle name="20% - Accent2 7 2 4 2" xfId="21465"/>
    <cellStyle name="20% - Accent2 7 2 5" xfId="18308"/>
    <cellStyle name="20% - Accent2 7 2 6" xfId="11064"/>
    <cellStyle name="20% - Accent2 7 3" xfId="1516"/>
    <cellStyle name="20% - Accent2 7 3 2" xfId="3117"/>
    <cellStyle name="20% - Accent2 7 3 2 2" xfId="9882"/>
    <cellStyle name="20% - Accent2 7 3 2 2 2" xfId="27078"/>
    <cellStyle name="20% - Accent2 7 3 2 2 3" xfId="16677"/>
    <cellStyle name="20% - Accent2 7 3 2 3" xfId="6274"/>
    <cellStyle name="20% - Accent2 7 3 2 3 2" xfId="23470"/>
    <cellStyle name="20% - Accent2 7 3 2 4" xfId="20313"/>
    <cellStyle name="20% - Accent2 7 3 2 5" xfId="13069"/>
    <cellStyle name="20% - Accent2 7 3 3" xfId="8285"/>
    <cellStyle name="20% - Accent2 7 3 3 2" xfId="25481"/>
    <cellStyle name="20% - Accent2 7 3 3 3" xfId="15080"/>
    <cellStyle name="20% - Accent2 7 3 4" xfId="4677"/>
    <cellStyle name="20% - Accent2 7 3 4 2" xfId="21873"/>
    <cellStyle name="20% - Accent2 7 3 5" xfId="18716"/>
    <cellStyle name="20% - Accent2 7 3 6" xfId="11472"/>
    <cellStyle name="20% - Accent2 7 4" xfId="1924"/>
    <cellStyle name="20% - Accent2 7 4 2" xfId="3513"/>
    <cellStyle name="20% - Accent2 7 4 2 2" xfId="10278"/>
    <cellStyle name="20% - Accent2 7 4 2 2 2" xfId="27474"/>
    <cellStyle name="20% - Accent2 7 4 2 2 3" xfId="17073"/>
    <cellStyle name="20% - Accent2 7 4 2 3" xfId="6670"/>
    <cellStyle name="20% - Accent2 7 4 2 3 2" xfId="23866"/>
    <cellStyle name="20% - Accent2 7 4 2 4" xfId="20709"/>
    <cellStyle name="20% - Accent2 7 4 2 5" xfId="13465"/>
    <cellStyle name="20% - Accent2 7 4 3" xfId="8693"/>
    <cellStyle name="20% - Accent2 7 4 3 2" xfId="25889"/>
    <cellStyle name="20% - Accent2 7 4 3 3" xfId="15488"/>
    <cellStyle name="20% - Accent2 7 4 4" xfId="5085"/>
    <cellStyle name="20% - Accent2 7 4 4 2" xfId="22281"/>
    <cellStyle name="20% - Accent2 7 4 5" xfId="19124"/>
    <cellStyle name="20% - Accent2 7 4 6" xfId="11880"/>
    <cellStyle name="20% - Accent2 7 5" xfId="2283"/>
    <cellStyle name="20% - Accent2 7 5 2" xfId="9049"/>
    <cellStyle name="20% - Accent2 7 5 2 2" xfId="26245"/>
    <cellStyle name="20% - Accent2 7 5 2 3" xfId="15844"/>
    <cellStyle name="20% - Accent2 7 5 3" xfId="5441"/>
    <cellStyle name="20% - Accent2 7 5 3 2" xfId="22637"/>
    <cellStyle name="20% - Accent2 7 5 4" xfId="19480"/>
    <cellStyle name="20% - Accent2 7 5 5" xfId="12236"/>
    <cellStyle name="20% - Accent2 7 6" xfId="700"/>
    <cellStyle name="20% - Accent2 7 6 2" xfId="7469"/>
    <cellStyle name="20% - Accent2 7 6 2 2" xfId="24665"/>
    <cellStyle name="20% - Accent2 7 6 3" xfId="17900"/>
    <cellStyle name="20% - Accent2 7 6 4" xfId="14264"/>
    <cellStyle name="20% - Accent2 7 7" xfId="7102"/>
    <cellStyle name="20% - Accent2 7 7 2" xfId="24298"/>
    <cellStyle name="20% - Accent2 7 7 3" xfId="13897"/>
    <cellStyle name="20% - Accent2 7 8" xfId="3861"/>
    <cellStyle name="20% - Accent2 7 8 2" xfId="21057"/>
    <cellStyle name="20% - Accent2 7 9" xfId="17533"/>
    <cellStyle name="20% - Accent2 8" xfId="345"/>
    <cellStyle name="20% - Accent2 8 10" xfId="27880"/>
    <cellStyle name="20% - Accent2 8 11" xfId="10668"/>
    <cellStyle name="20% - Accent2 8 2" xfId="1120"/>
    <cellStyle name="20% - Accent2 8 2 2" xfId="2733"/>
    <cellStyle name="20% - Accent2 8 2 2 2" xfId="9498"/>
    <cellStyle name="20% - Accent2 8 2 2 2 2" xfId="26694"/>
    <cellStyle name="20% - Accent2 8 2 2 2 3" xfId="16293"/>
    <cellStyle name="20% - Accent2 8 2 2 3" xfId="5890"/>
    <cellStyle name="20% - Accent2 8 2 2 3 2" xfId="23086"/>
    <cellStyle name="20% - Accent2 8 2 2 4" xfId="19929"/>
    <cellStyle name="20% - Accent2 8 2 2 5" xfId="12685"/>
    <cellStyle name="20% - Accent2 8 2 3" xfId="7889"/>
    <cellStyle name="20% - Accent2 8 2 3 2" xfId="25085"/>
    <cellStyle name="20% - Accent2 8 2 3 3" xfId="14684"/>
    <cellStyle name="20% - Accent2 8 2 4" xfId="4281"/>
    <cellStyle name="20% - Accent2 8 2 4 2" xfId="21477"/>
    <cellStyle name="20% - Accent2 8 2 5" xfId="18320"/>
    <cellStyle name="20% - Accent2 8 2 6" xfId="11076"/>
    <cellStyle name="20% - Accent2 8 3" xfId="1528"/>
    <cellStyle name="20% - Accent2 8 3 2" xfId="3129"/>
    <cellStyle name="20% - Accent2 8 3 2 2" xfId="9894"/>
    <cellStyle name="20% - Accent2 8 3 2 2 2" xfId="27090"/>
    <cellStyle name="20% - Accent2 8 3 2 2 3" xfId="16689"/>
    <cellStyle name="20% - Accent2 8 3 2 3" xfId="6286"/>
    <cellStyle name="20% - Accent2 8 3 2 3 2" xfId="23482"/>
    <cellStyle name="20% - Accent2 8 3 2 4" xfId="20325"/>
    <cellStyle name="20% - Accent2 8 3 2 5" xfId="13081"/>
    <cellStyle name="20% - Accent2 8 3 3" xfId="8297"/>
    <cellStyle name="20% - Accent2 8 3 3 2" xfId="25493"/>
    <cellStyle name="20% - Accent2 8 3 3 3" xfId="15092"/>
    <cellStyle name="20% - Accent2 8 3 4" xfId="4689"/>
    <cellStyle name="20% - Accent2 8 3 4 2" xfId="21885"/>
    <cellStyle name="20% - Accent2 8 3 5" xfId="18728"/>
    <cellStyle name="20% - Accent2 8 3 6" xfId="11484"/>
    <cellStyle name="20% - Accent2 8 4" xfId="1936"/>
    <cellStyle name="20% - Accent2 8 4 2" xfId="3525"/>
    <cellStyle name="20% - Accent2 8 4 2 2" xfId="10290"/>
    <cellStyle name="20% - Accent2 8 4 2 2 2" xfId="27486"/>
    <cellStyle name="20% - Accent2 8 4 2 2 3" xfId="17085"/>
    <cellStyle name="20% - Accent2 8 4 2 3" xfId="6682"/>
    <cellStyle name="20% - Accent2 8 4 2 3 2" xfId="23878"/>
    <cellStyle name="20% - Accent2 8 4 2 4" xfId="20721"/>
    <cellStyle name="20% - Accent2 8 4 2 5" xfId="13477"/>
    <cellStyle name="20% - Accent2 8 4 3" xfId="8705"/>
    <cellStyle name="20% - Accent2 8 4 3 2" xfId="25901"/>
    <cellStyle name="20% - Accent2 8 4 3 3" xfId="15500"/>
    <cellStyle name="20% - Accent2 8 4 4" xfId="5097"/>
    <cellStyle name="20% - Accent2 8 4 4 2" xfId="22293"/>
    <cellStyle name="20% - Accent2 8 4 5" xfId="19136"/>
    <cellStyle name="20% - Accent2 8 4 6" xfId="11892"/>
    <cellStyle name="20% - Accent2 8 5" xfId="2295"/>
    <cellStyle name="20% - Accent2 8 5 2" xfId="9061"/>
    <cellStyle name="20% - Accent2 8 5 2 2" xfId="26257"/>
    <cellStyle name="20% - Accent2 8 5 2 3" xfId="15856"/>
    <cellStyle name="20% - Accent2 8 5 3" xfId="5453"/>
    <cellStyle name="20% - Accent2 8 5 3 2" xfId="22649"/>
    <cellStyle name="20% - Accent2 8 5 4" xfId="19492"/>
    <cellStyle name="20% - Accent2 8 5 5" xfId="12248"/>
    <cellStyle name="20% - Accent2 8 6" xfId="712"/>
    <cellStyle name="20% - Accent2 8 6 2" xfId="7481"/>
    <cellStyle name="20% - Accent2 8 6 2 2" xfId="24677"/>
    <cellStyle name="20% - Accent2 8 6 3" xfId="17912"/>
    <cellStyle name="20% - Accent2 8 6 4" xfId="14276"/>
    <cellStyle name="20% - Accent2 8 7" xfId="7114"/>
    <cellStyle name="20% - Accent2 8 7 2" xfId="24310"/>
    <cellStyle name="20% - Accent2 8 7 3" xfId="13909"/>
    <cellStyle name="20% - Accent2 8 8" xfId="3873"/>
    <cellStyle name="20% - Accent2 8 8 2" xfId="21069"/>
    <cellStyle name="20% - Accent2 8 9" xfId="17545"/>
    <cellStyle name="20% - Accent2 9" xfId="431"/>
    <cellStyle name="20% - Accent2 9 10" xfId="27966"/>
    <cellStyle name="20% - Accent2 9 11" xfId="10754"/>
    <cellStyle name="20% - Accent2 9 2" xfId="1206"/>
    <cellStyle name="20% - Accent2 9 2 2" xfId="2819"/>
    <cellStyle name="20% - Accent2 9 2 2 2" xfId="9584"/>
    <cellStyle name="20% - Accent2 9 2 2 2 2" xfId="26780"/>
    <cellStyle name="20% - Accent2 9 2 2 2 3" xfId="16379"/>
    <cellStyle name="20% - Accent2 9 2 2 3" xfId="5976"/>
    <cellStyle name="20% - Accent2 9 2 2 3 2" xfId="23172"/>
    <cellStyle name="20% - Accent2 9 2 2 4" xfId="20015"/>
    <cellStyle name="20% - Accent2 9 2 2 5" xfId="12771"/>
    <cellStyle name="20% - Accent2 9 2 3" xfId="7975"/>
    <cellStyle name="20% - Accent2 9 2 3 2" xfId="25171"/>
    <cellStyle name="20% - Accent2 9 2 3 3" xfId="14770"/>
    <cellStyle name="20% - Accent2 9 2 4" xfId="4367"/>
    <cellStyle name="20% - Accent2 9 2 4 2" xfId="21563"/>
    <cellStyle name="20% - Accent2 9 2 5" xfId="18406"/>
    <cellStyle name="20% - Accent2 9 2 6" xfId="11162"/>
    <cellStyle name="20% - Accent2 9 3" xfId="1614"/>
    <cellStyle name="20% - Accent2 9 3 2" xfId="3215"/>
    <cellStyle name="20% - Accent2 9 3 2 2" xfId="9980"/>
    <cellStyle name="20% - Accent2 9 3 2 2 2" xfId="27176"/>
    <cellStyle name="20% - Accent2 9 3 2 2 3" xfId="16775"/>
    <cellStyle name="20% - Accent2 9 3 2 3" xfId="6372"/>
    <cellStyle name="20% - Accent2 9 3 2 3 2" xfId="23568"/>
    <cellStyle name="20% - Accent2 9 3 2 4" xfId="20411"/>
    <cellStyle name="20% - Accent2 9 3 2 5" xfId="13167"/>
    <cellStyle name="20% - Accent2 9 3 3" xfId="8383"/>
    <cellStyle name="20% - Accent2 9 3 3 2" xfId="25579"/>
    <cellStyle name="20% - Accent2 9 3 3 3" xfId="15178"/>
    <cellStyle name="20% - Accent2 9 3 4" xfId="4775"/>
    <cellStyle name="20% - Accent2 9 3 4 2" xfId="21971"/>
    <cellStyle name="20% - Accent2 9 3 5" xfId="18814"/>
    <cellStyle name="20% - Accent2 9 3 6" xfId="11570"/>
    <cellStyle name="20% - Accent2 9 4" xfId="2022"/>
    <cellStyle name="20% - Accent2 9 4 2" xfId="3611"/>
    <cellStyle name="20% - Accent2 9 4 2 2" xfId="10376"/>
    <cellStyle name="20% - Accent2 9 4 2 2 2" xfId="27572"/>
    <cellStyle name="20% - Accent2 9 4 2 2 3" xfId="17171"/>
    <cellStyle name="20% - Accent2 9 4 2 3" xfId="6768"/>
    <cellStyle name="20% - Accent2 9 4 2 3 2" xfId="23964"/>
    <cellStyle name="20% - Accent2 9 4 2 4" xfId="20807"/>
    <cellStyle name="20% - Accent2 9 4 2 5" xfId="13563"/>
    <cellStyle name="20% - Accent2 9 4 3" xfId="8791"/>
    <cellStyle name="20% - Accent2 9 4 3 2" xfId="25987"/>
    <cellStyle name="20% - Accent2 9 4 3 3" xfId="15586"/>
    <cellStyle name="20% - Accent2 9 4 4" xfId="5183"/>
    <cellStyle name="20% - Accent2 9 4 4 2" xfId="22379"/>
    <cellStyle name="20% - Accent2 9 4 5" xfId="19222"/>
    <cellStyle name="20% - Accent2 9 4 6" xfId="11978"/>
    <cellStyle name="20% - Accent2 9 5" xfId="2381"/>
    <cellStyle name="20% - Accent2 9 5 2" xfId="9147"/>
    <cellStyle name="20% - Accent2 9 5 2 2" xfId="26343"/>
    <cellStyle name="20% - Accent2 9 5 2 3" xfId="15942"/>
    <cellStyle name="20% - Accent2 9 5 3" xfId="5539"/>
    <cellStyle name="20% - Accent2 9 5 3 2" xfId="22735"/>
    <cellStyle name="20% - Accent2 9 5 4" xfId="19578"/>
    <cellStyle name="20% - Accent2 9 5 5" xfId="12334"/>
    <cellStyle name="20% - Accent2 9 6" xfId="798"/>
    <cellStyle name="20% - Accent2 9 6 2" xfId="7567"/>
    <cellStyle name="20% - Accent2 9 6 2 2" xfId="24763"/>
    <cellStyle name="20% - Accent2 9 6 3" xfId="17998"/>
    <cellStyle name="20% - Accent2 9 6 4" xfId="14362"/>
    <cellStyle name="20% - Accent2 9 7" xfId="7200"/>
    <cellStyle name="20% - Accent2 9 7 2" xfId="24396"/>
    <cellStyle name="20% - Accent2 9 7 3" xfId="13995"/>
    <cellStyle name="20% - Accent2 9 8" xfId="3959"/>
    <cellStyle name="20% - Accent2 9 8 2" xfId="21155"/>
    <cellStyle name="20% - Accent2 9 9" xfId="17631"/>
    <cellStyle name="20% - Accent3" xfId="33" builtinId="38" customBuiltin="1"/>
    <cellStyle name="20% - Accent3 10" xfId="447"/>
    <cellStyle name="20% - Accent3 10 10" xfId="27982"/>
    <cellStyle name="20% - Accent3 10 11" xfId="10770"/>
    <cellStyle name="20% - Accent3 10 2" xfId="1222"/>
    <cellStyle name="20% - Accent3 10 2 2" xfId="2835"/>
    <cellStyle name="20% - Accent3 10 2 2 2" xfId="9600"/>
    <cellStyle name="20% - Accent3 10 2 2 2 2" xfId="26796"/>
    <cellStyle name="20% - Accent3 10 2 2 2 3" xfId="16395"/>
    <cellStyle name="20% - Accent3 10 2 2 3" xfId="5992"/>
    <cellStyle name="20% - Accent3 10 2 2 3 2" xfId="23188"/>
    <cellStyle name="20% - Accent3 10 2 2 4" xfId="20031"/>
    <cellStyle name="20% - Accent3 10 2 2 5" xfId="12787"/>
    <cellStyle name="20% - Accent3 10 2 3" xfId="7991"/>
    <cellStyle name="20% - Accent3 10 2 3 2" xfId="25187"/>
    <cellStyle name="20% - Accent3 10 2 3 3" xfId="14786"/>
    <cellStyle name="20% - Accent3 10 2 4" xfId="4383"/>
    <cellStyle name="20% - Accent3 10 2 4 2" xfId="21579"/>
    <cellStyle name="20% - Accent3 10 2 5" xfId="18422"/>
    <cellStyle name="20% - Accent3 10 2 6" xfId="11178"/>
    <cellStyle name="20% - Accent3 10 3" xfId="1630"/>
    <cellStyle name="20% - Accent3 10 3 2" xfId="3231"/>
    <cellStyle name="20% - Accent3 10 3 2 2" xfId="9996"/>
    <cellStyle name="20% - Accent3 10 3 2 2 2" xfId="27192"/>
    <cellStyle name="20% - Accent3 10 3 2 2 3" xfId="16791"/>
    <cellStyle name="20% - Accent3 10 3 2 3" xfId="6388"/>
    <cellStyle name="20% - Accent3 10 3 2 3 2" xfId="23584"/>
    <cellStyle name="20% - Accent3 10 3 2 4" xfId="20427"/>
    <cellStyle name="20% - Accent3 10 3 2 5" xfId="13183"/>
    <cellStyle name="20% - Accent3 10 3 3" xfId="8399"/>
    <cellStyle name="20% - Accent3 10 3 3 2" xfId="25595"/>
    <cellStyle name="20% - Accent3 10 3 3 3" xfId="15194"/>
    <cellStyle name="20% - Accent3 10 3 4" xfId="4791"/>
    <cellStyle name="20% - Accent3 10 3 4 2" xfId="21987"/>
    <cellStyle name="20% - Accent3 10 3 5" xfId="18830"/>
    <cellStyle name="20% - Accent3 10 3 6" xfId="11586"/>
    <cellStyle name="20% - Accent3 10 4" xfId="2038"/>
    <cellStyle name="20% - Accent3 10 4 2" xfId="3627"/>
    <cellStyle name="20% - Accent3 10 4 2 2" xfId="10392"/>
    <cellStyle name="20% - Accent3 10 4 2 2 2" xfId="27588"/>
    <cellStyle name="20% - Accent3 10 4 2 2 3" xfId="17187"/>
    <cellStyle name="20% - Accent3 10 4 2 3" xfId="6784"/>
    <cellStyle name="20% - Accent3 10 4 2 3 2" xfId="23980"/>
    <cellStyle name="20% - Accent3 10 4 2 4" xfId="20823"/>
    <cellStyle name="20% - Accent3 10 4 2 5" xfId="13579"/>
    <cellStyle name="20% - Accent3 10 4 3" xfId="8807"/>
    <cellStyle name="20% - Accent3 10 4 3 2" xfId="26003"/>
    <cellStyle name="20% - Accent3 10 4 3 3" xfId="15602"/>
    <cellStyle name="20% - Accent3 10 4 4" xfId="5199"/>
    <cellStyle name="20% - Accent3 10 4 4 2" xfId="22395"/>
    <cellStyle name="20% - Accent3 10 4 5" xfId="19238"/>
    <cellStyle name="20% - Accent3 10 4 6" xfId="11994"/>
    <cellStyle name="20% - Accent3 10 5" xfId="2397"/>
    <cellStyle name="20% - Accent3 10 5 2" xfId="9163"/>
    <cellStyle name="20% - Accent3 10 5 2 2" xfId="26359"/>
    <cellStyle name="20% - Accent3 10 5 2 3" xfId="15958"/>
    <cellStyle name="20% - Accent3 10 5 3" xfId="5555"/>
    <cellStyle name="20% - Accent3 10 5 3 2" xfId="22751"/>
    <cellStyle name="20% - Accent3 10 5 4" xfId="19594"/>
    <cellStyle name="20% - Accent3 10 5 5" xfId="12350"/>
    <cellStyle name="20% - Accent3 10 6" xfId="814"/>
    <cellStyle name="20% - Accent3 10 6 2" xfId="7583"/>
    <cellStyle name="20% - Accent3 10 6 2 2" xfId="24779"/>
    <cellStyle name="20% - Accent3 10 6 3" xfId="18014"/>
    <cellStyle name="20% - Accent3 10 6 4" xfId="14378"/>
    <cellStyle name="20% - Accent3 10 7" xfId="7216"/>
    <cellStyle name="20% - Accent3 10 7 2" xfId="24412"/>
    <cellStyle name="20% - Accent3 10 7 3" xfId="14011"/>
    <cellStyle name="20% - Accent3 10 8" xfId="3975"/>
    <cellStyle name="20% - Accent3 10 8 2" xfId="21171"/>
    <cellStyle name="20% - Accent3 10 9" xfId="17647"/>
    <cellStyle name="20% - Accent3 11" xfId="127"/>
    <cellStyle name="20% - Accent3 11 2" xfId="1316"/>
    <cellStyle name="20% - Accent3 11 2 2" xfId="2917"/>
    <cellStyle name="20% - Accent3 11 2 2 2" xfId="9682"/>
    <cellStyle name="20% - Accent3 11 2 2 2 2" xfId="26878"/>
    <cellStyle name="20% - Accent3 11 2 2 2 3" xfId="16477"/>
    <cellStyle name="20% - Accent3 11 2 2 3" xfId="6074"/>
    <cellStyle name="20% - Accent3 11 2 2 3 2" xfId="23270"/>
    <cellStyle name="20% - Accent3 11 2 2 4" xfId="20113"/>
    <cellStyle name="20% - Accent3 11 2 2 5" xfId="12869"/>
    <cellStyle name="20% - Accent3 11 2 3" xfId="8085"/>
    <cellStyle name="20% - Accent3 11 2 3 2" xfId="25281"/>
    <cellStyle name="20% - Accent3 11 2 3 3" xfId="14880"/>
    <cellStyle name="20% - Accent3 11 2 4" xfId="4477"/>
    <cellStyle name="20% - Accent3 11 2 4 2" xfId="21673"/>
    <cellStyle name="20% - Accent3 11 2 5" xfId="18516"/>
    <cellStyle name="20% - Accent3 11 2 6" xfId="11272"/>
    <cellStyle name="20% - Accent3 11 3" xfId="1724"/>
    <cellStyle name="20% - Accent3 11 3 2" xfId="3313"/>
    <cellStyle name="20% - Accent3 11 3 2 2" xfId="10078"/>
    <cellStyle name="20% - Accent3 11 3 2 2 2" xfId="27274"/>
    <cellStyle name="20% - Accent3 11 3 2 2 3" xfId="16873"/>
    <cellStyle name="20% - Accent3 11 3 2 3" xfId="6470"/>
    <cellStyle name="20% - Accent3 11 3 2 3 2" xfId="23666"/>
    <cellStyle name="20% - Accent3 11 3 2 4" xfId="20509"/>
    <cellStyle name="20% - Accent3 11 3 2 5" xfId="13265"/>
    <cellStyle name="20% - Accent3 11 3 3" xfId="8493"/>
    <cellStyle name="20% - Accent3 11 3 3 2" xfId="25689"/>
    <cellStyle name="20% - Accent3 11 3 3 3" xfId="15288"/>
    <cellStyle name="20% - Accent3 11 3 4" xfId="4885"/>
    <cellStyle name="20% - Accent3 11 3 4 2" xfId="22081"/>
    <cellStyle name="20% - Accent3 11 3 5" xfId="18924"/>
    <cellStyle name="20% - Accent3 11 3 6" xfId="11680"/>
    <cellStyle name="20% - Accent3 11 4" xfId="2426"/>
    <cellStyle name="20% - Accent3 11 4 2" xfId="9191"/>
    <cellStyle name="20% - Accent3 11 4 2 2" xfId="26387"/>
    <cellStyle name="20% - Accent3 11 4 2 3" xfId="15986"/>
    <cellStyle name="20% - Accent3 11 4 3" xfId="5583"/>
    <cellStyle name="20% - Accent3 11 4 3 2" xfId="22779"/>
    <cellStyle name="20% - Accent3 11 4 4" xfId="19622"/>
    <cellStyle name="20% - Accent3 11 4 5" xfId="12378"/>
    <cellStyle name="20% - Accent3 11 5" xfId="908"/>
    <cellStyle name="20% - Accent3 11 5 2" xfId="7677"/>
    <cellStyle name="20% - Accent3 11 5 2 2" xfId="24873"/>
    <cellStyle name="20% - Accent3 11 5 3" xfId="18108"/>
    <cellStyle name="20% - Accent3 11 5 4" xfId="14472"/>
    <cellStyle name="20% - Accent3 11 6" xfId="6902"/>
    <cellStyle name="20% - Accent3 11 6 2" xfId="24098"/>
    <cellStyle name="20% - Accent3 11 6 3" xfId="13697"/>
    <cellStyle name="20% - Accent3 11 7" xfId="4069"/>
    <cellStyle name="20% - Accent3 11 7 2" xfId="21265"/>
    <cellStyle name="20% - Accent3 11 8" xfId="17333"/>
    <cellStyle name="20% - Accent3 11 9" xfId="10864"/>
    <cellStyle name="20% - Accent3 12" xfId="462"/>
    <cellStyle name="20% - Accent3 12 2" xfId="2498"/>
    <cellStyle name="20% - Accent3 12 2 2" xfId="9263"/>
    <cellStyle name="20% - Accent3 12 2 2 2" xfId="26459"/>
    <cellStyle name="20% - Accent3 12 2 2 3" xfId="16058"/>
    <cellStyle name="20% - Accent3 12 2 3" xfId="5655"/>
    <cellStyle name="20% - Accent3 12 2 3 2" xfId="22851"/>
    <cellStyle name="20% - Accent3 12 2 4" xfId="19694"/>
    <cellStyle name="20% - Accent3 12 2 5" xfId="12450"/>
    <cellStyle name="20% - Accent3 12 3" xfId="826"/>
    <cellStyle name="20% - Accent3 12 3 2" xfId="7595"/>
    <cellStyle name="20% - Accent3 12 3 2 2" xfId="24791"/>
    <cellStyle name="20% - Accent3 12 3 3" xfId="18026"/>
    <cellStyle name="20% - Accent3 12 3 4" xfId="14390"/>
    <cellStyle name="20% - Accent3 12 4" xfId="7231"/>
    <cellStyle name="20% - Accent3 12 4 2" xfId="24427"/>
    <cellStyle name="20% - Accent3 12 4 3" xfId="14026"/>
    <cellStyle name="20% - Accent3 12 5" xfId="3987"/>
    <cellStyle name="20% - Accent3 12 5 2" xfId="21183"/>
    <cellStyle name="20% - Accent3 12 6" xfId="17662"/>
    <cellStyle name="20% - Accent3 12 7" xfId="10782"/>
    <cellStyle name="20% - Accent3 13" xfId="476"/>
    <cellStyle name="20% - Accent3 13 2" xfId="2512"/>
    <cellStyle name="20% - Accent3 13 2 2" xfId="9277"/>
    <cellStyle name="20% - Accent3 13 2 2 2" xfId="26473"/>
    <cellStyle name="20% - Accent3 13 2 2 3" xfId="16072"/>
    <cellStyle name="20% - Accent3 13 2 3" xfId="5669"/>
    <cellStyle name="20% - Accent3 13 2 3 2" xfId="22865"/>
    <cellStyle name="20% - Accent3 13 2 4" xfId="19708"/>
    <cellStyle name="20% - Accent3 13 2 5" xfId="12464"/>
    <cellStyle name="20% - Accent3 13 3" xfId="1234"/>
    <cellStyle name="20% - Accent3 13 3 2" xfId="8003"/>
    <cellStyle name="20% - Accent3 13 3 2 2" xfId="25199"/>
    <cellStyle name="20% - Accent3 13 3 3" xfId="18434"/>
    <cellStyle name="20% - Accent3 13 3 4" xfId="14798"/>
    <cellStyle name="20% - Accent3 13 4" xfId="7245"/>
    <cellStyle name="20% - Accent3 13 4 2" xfId="24441"/>
    <cellStyle name="20% - Accent3 13 4 3" xfId="14040"/>
    <cellStyle name="20% - Accent3 13 5" xfId="4395"/>
    <cellStyle name="20% - Accent3 13 5 2" xfId="21591"/>
    <cellStyle name="20% - Accent3 13 6" xfId="17676"/>
    <cellStyle name="20% - Accent3 13 7" xfId="11190"/>
    <cellStyle name="20% - Accent3 14" xfId="490"/>
    <cellStyle name="20% - Accent3 14 2" xfId="2524"/>
    <cellStyle name="20% - Accent3 14 2 2" xfId="9289"/>
    <cellStyle name="20% - Accent3 14 2 2 2" xfId="26485"/>
    <cellStyle name="20% - Accent3 14 2 2 3" xfId="16084"/>
    <cellStyle name="20% - Accent3 14 2 3" xfId="5681"/>
    <cellStyle name="20% - Accent3 14 2 3 2" xfId="22877"/>
    <cellStyle name="20% - Accent3 14 2 4" xfId="19720"/>
    <cellStyle name="20% - Accent3 14 2 5" xfId="12476"/>
    <cellStyle name="20% - Accent3 14 3" xfId="1642"/>
    <cellStyle name="20% - Accent3 14 3 2" xfId="8411"/>
    <cellStyle name="20% - Accent3 14 3 2 2" xfId="25607"/>
    <cellStyle name="20% - Accent3 14 3 3" xfId="18842"/>
    <cellStyle name="20% - Accent3 14 3 4" xfId="15206"/>
    <cellStyle name="20% - Accent3 14 4" xfId="7259"/>
    <cellStyle name="20% - Accent3 14 4 2" xfId="24455"/>
    <cellStyle name="20% - Accent3 14 4 3" xfId="14054"/>
    <cellStyle name="20% - Accent3 14 5" xfId="4803"/>
    <cellStyle name="20% - Accent3 14 5 2" xfId="21999"/>
    <cellStyle name="20% - Accent3 14 6" xfId="17690"/>
    <cellStyle name="20% - Accent3 14 7" xfId="11598"/>
    <cellStyle name="20% - Accent3 15" xfId="2053"/>
    <cellStyle name="20% - Accent3 15 2" xfId="3639"/>
    <cellStyle name="20% - Accent3 15 2 2" xfId="10404"/>
    <cellStyle name="20% - Accent3 15 2 2 2" xfId="27600"/>
    <cellStyle name="20% - Accent3 15 2 2 3" xfId="17199"/>
    <cellStyle name="20% - Accent3 15 2 3" xfId="6796"/>
    <cellStyle name="20% - Accent3 15 2 3 2" xfId="23992"/>
    <cellStyle name="20% - Accent3 15 2 4" xfId="20835"/>
    <cellStyle name="20% - Accent3 15 2 5" xfId="13591"/>
    <cellStyle name="20% - Accent3 15 3" xfId="8822"/>
    <cellStyle name="20% - Accent3 15 3 2" xfId="26018"/>
    <cellStyle name="20% - Accent3 15 3 3" xfId="15617"/>
    <cellStyle name="20% - Accent3 15 4" xfId="5214"/>
    <cellStyle name="20% - Accent3 15 4 2" xfId="22410"/>
    <cellStyle name="20% - Accent3 15 5" xfId="19253"/>
    <cellStyle name="20% - Accent3 15 6" xfId="12009"/>
    <cellStyle name="20% - Accent3 16" xfId="2067"/>
    <cellStyle name="20% - Accent3 16 2" xfId="3651"/>
    <cellStyle name="20% - Accent3 16 2 2" xfId="10416"/>
    <cellStyle name="20% - Accent3 16 2 2 2" xfId="27612"/>
    <cellStyle name="20% - Accent3 16 2 2 3" xfId="17211"/>
    <cellStyle name="20% - Accent3 16 2 3" xfId="6808"/>
    <cellStyle name="20% - Accent3 16 2 3 2" xfId="24004"/>
    <cellStyle name="20% - Accent3 16 2 4" xfId="20847"/>
    <cellStyle name="20% - Accent3 16 2 5" xfId="13603"/>
    <cellStyle name="20% - Accent3 16 3" xfId="8836"/>
    <cellStyle name="20% - Accent3 16 3 2" xfId="26032"/>
    <cellStyle name="20% - Accent3 16 3 3" xfId="15631"/>
    <cellStyle name="20% - Accent3 16 4" xfId="5228"/>
    <cellStyle name="20% - Accent3 16 4 2" xfId="22424"/>
    <cellStyle name="20% - Accent3 16 5" xfId="19267"/>
    <cellStyle name="20% - Accent3 16 6" xfId="12023"/>
    <cellStyle name="20% - Accent3 17" xfId="2082"/>
    <cellStyle name="20% - Accent3 17 2" xfId="8851"/>
    <cellStyle name="20% - Accent3 17 2 2" xfId="26047"/>
    <cellStyle name="20% - Accent3 17 2 3" xfId="15646"/>
    <cellStyle name="20% - Accent3 17 3" xfId="5243"/>
    <cellStyle name="20% - Accent3 17 3 2" xfId="22439"/>
    <cellStyle name="20% - Accent3 17 4" xfId="19282"/>
    <cellStyle name="20% - Accent3 17 5" xfId="12038"/>
    <cellStyle name="20% - Accent3 18" xfId="500"/>
    <cellStyle name="20% - Accent3 18 2" xfId="7269"/>
    <cellStyle name="20% - Accent3 18 2 2" xfId="24465"/>
    <cellStyle name="20% - Accent3 18 3" xfId="17700"/>
    <cellStyle name="20% - Accent3 18 4" xfId="14064"/>
    <cellStyle name="20% - Accent3 19" xfId="6820"/>
    <cellStyle name="20% - Accent3 19 2" xfId="24016"/>
    <cellStyle name="20% - Accent3 19 3" xfId="13615"/>
    <cellStyle name="20% - Accent3 2" xfId="53"/>
    <cellStyle name="20% - Accent3 2 10" xfId="1654"/>
    <cellStyle name="20% - Accent3 2 10 2" xfId="3243"/>
    <cellStyle name="20% - Accent3 2 10 2 2" xfId="10008"/>
    <cellStyle name="20% - Accent3 2 10 2 2 2" xfId="27204"/>
    <cellStyle name="20% - Accent3 2 10 2 2 3" xfId="16803"/>
    <cellStyle name="20% - Accent3 2 10 2 3" xfId="6400"/>
    <cellStyle name="20% - Accent3 2 10 2 3 2" xfId="23596"/>
    <cellStyle name="20% - Accent3 2 10 2 4" xfId="20439"/>
    <cellStyle name="20% - Accent3 2 10 2 5" xfId="13195"/>
    <cellStyle name="20% - Accent3 2 10 3" xfId="8423"/>
    <cellStyle name="20% - Accent3 2 10 3 2" xfId="25619"/>
    <cellStyle name="20% - Accent3 2 10 3 3" xfId="15218"/>
    <cellStyle name="20% - Accent3 2 10 4" xfId="4815"/>
    <cellStyle name="20% - Accent3 2 10 4 2" xfId="22011"/>
    <cellStyle name="20% - Accent3 2 10 5" xfId="18854"/>
    <cellStyle name="20% - Accent3 2 10 6" xfId="11610"/>
    <cellStyle name="20% - Accent3 2 11" xfId="2101"/>
    <cellStyle name="20% - Accent3 2 11 2" xfId="8867"/>
    <cellStyle name="20% - Accent3 2 11 2 2" xfId="26063"/>
    <cellStyle name="20% - Accent3 2 11 2 3" xfId="15662"/>
    <cellStyle name="20% - Accent3 2 11 3" xfId="5259"/>
    <cellStyle name="20% - Accent3 2 11 3 2" xfId="22455"/>
    <cellStyle name="20% - Accent3 2 11 4" xfId="19298"/>
    <cellStyle name="20% - Accent3 2 11 5" xfId="12054"/>
    <cellStyle name="20% - Accent3 2 12" xfId="518"/>
    <cellStyle name="20% - Accent3 2 12 2" xfId="7287"/>
    <cellStyle name="20% - Accent3 2 12 2 2" xfId="24483"/>
    <cellStyle name="20% - Accent3 2 12 3" xfId="17718"/>
    <cellStyle name="20% - Accent3 2 12 4" xfId="14082"/>
    <cellStyle name="20% - Accent3 2 13" xfId="6832"/>
    <cellStyle name="20% - Accent3 2 13 2" xfId="24028"/>
    <cellStyle name="20% - Accent3 2 13 3" xfId="13627"/>
    <cellStyle name="20% - Accent3 2 14" xfId="3679"/>
    <cellStyle name="20% - Accent3 2 14 2" xfId="20875"/>
    <cellStyle name="20% - Accent3 2 15" xfId="17263"/>
    <cellStyle name="20% - Accent3 2 16" xfId="27686"/>
    <cellStyle name="20% - Accent3 2 17" xfId="10474"/>
    <cellStyle name="20% - Accent3 2 2" xfId="89"/>
    <cellStyle name="20% - Accent3 2 2 10" xfId="6864"/>
    <cellStyle name="20% - Accent3 2 2 10 2" xfId="24060"/>
    <cellStyle name="20% - Accent3 2 2 10 3" xfId="13659"/>
    <cellStyle name="20% - Accent3 2 2 11" xfId="3735"/>
    <cellStyle name="20% - Accent3 2 2 11 2" xfId="20931"/>
    <cellStyle name="20% - Accent3 2 2 12" xfId="17295"/>
    <cellStyle name="20% - Accent3 2 2 13" xfId="27742"/>
    <cellStyle name="20% - Accent3 2 2 14" xfId="10530"/>
    <cellStyle name="20% - Accent3 2 2 2" xfId="293"/>
    <cellStyle name="20% - Accent3 2 2 2 10" xfId="27828"/>
    <cellStyle name="20% - Accent3 2 2 2 11" xfId="10616"/>
    <cellStyle name="20% - Accent3 2 2 2 2" xfId="1068"/>
    <cellStyle name="20% - Accent3 2 2 2 2 2" xfId="2681"/>
    <cellStyle name="20% - Accent3 2 2 2 2 2 2" xfId="9446"/>
    <cellStyle name="20% - Accent3 2 2 2 2 2 2 2" xfId="26642"/>
    <cellStyle name="20% - Accent3 2 2 2 2 2 2 3" xfId="16241"/>
    <cellStyle name="20% - Accent3 2 2 2 2 2 3" xfId="5838"/>
    <cellStyle name="20% - Accent3 2 2 2 2 2 3 2" xfId="23034"/>
    <cellStyle name="20% - Accent3 2 2 2 2 2 4" xfId="19877"/>
    <cellStyle name="20% - Accent3 2 2 2 2 2 5" xfId="12633"/>
    <cellStyle name="20% - Accent3 2 2 2 2 3" xfId="7837"/>
    <cellStyle name="20% - Accent3 2 2 2 2 3 2" xfId="25033"/>
    <cellStyle name="20% - Accent3 2 2 2 2 3 3" xfId="14632"/>
    <cellStyle name="20% - Accent3 2 2 2 2 4" xfId="4229"/>
    <cellStyle name="20% - Accent3 2 2 2 2 4 2" xfId="21425"/>
    <cellStyle name="20% - Accent3 2 2 2 2 5" xfId="18268"/>
    <cellStyle name="20% - Accent3 2 2 2 2 6" xfId="11024"/>
    <cellStyle name="20% - Accent3 2 2 2 3" xfId="1476"/>
    <cellStyle name="20% - Accent3 2 2 2 3 2" xfId="3077"/>
    <cellStyle name="20% - Accent3 2 2 2 3 2 2" xfId="9842"/>
    <cellStyle name="20% - Accent3 2 2 2 3 2 2 2" xfId="27038"/>
    <cellStyle name="20% - Accent3 2 2 2 3 2 2 3" xfId="16637"/>
    <cellStyle name="20% - Accent3 2 2 2 3 2 3" xfId="6234"/>
    <cellStyle name="20% - Accent3 2 2 2 3 2 3 2" xfId="23430"/>
    <cellStyle name="20% - Accent3 2 2 2 3 2 4" xfId="20273"/>
    <cellStyle name="20% - Accent3 2 2 2 3 2 5" xfId="13029"/>
    <cellStyle name="20% - Accent3 2 2 2 3 3" xfId="8245"/>
    <cellStyle name="20% - Accent3 2 2 2 3 3 2" xfId="25441"/>
    <cellStyle name="20% - Accent3 2 2 2 3 3 3" xfId="15040"/>
    <cellStyle name="20% - Accent3 2 2 2 3 4" xfId="4637"/>
    <cellStyle name="20% - Accent3 2 2 2 3 4 2" xfId="21833"/>
    <cellStyle name="20% - Accent3 2 2 2 3 5" xfId="18676"/>
    <cellStyle name="20% - Accent3 2 2 2 3 6" xfId="11432"/>
    <cellStyle name="20% - Accent3 2 2 2 4" xfId="1884"/>
    <cellStyle name="20% - Accent3 2 2 2 4 2" xfId="3473"/>
    <cellStyle name="20% - Accent3 2 2 2 4 2 2" xfId="10238"/>
    <cellStyle name="20% - Accent3 2 2 2 4 2 2 2" xfId="27434"/>
    <cellStyle name="20% - Accent3 2 2 2 4 2 2 3" xfId="17033"/>
    <cellStyle name="20% - Accent3 2 2 2 4 2 3" xfId="6630"/>
    <cellStyle name="20% - Accent3 2 2 2 4 2 3 2" xfId="23826"/>
    <cellStyle name="20% - Accent3 2 2 2 4 2 4" xfId="20669"/>
    <cellStyle name="20% - Accent3 2 2 2 4 2 5" xfId="13425"/>
    <cellStyle name="20% - Accent3 2 2 2 4 3" xfId="8653"/>
    <cellStyle name="20% - Accent3 2 2 2 4 3 2" xfId="25849"/>
    <cellStyle name="20% - Accent3 2 2 2 4 3 3" xfId="15448"/>
    <cellStyle name="20% - Accent3 2 2 2 4 4" xfId="5045"/>
    <cellStyle name="20% - Accent3 2 2 2 4 4 2" xfId="22241"/>
    <cellStyle name="20% - Accent3 2 2 2 4 5" xfId="19084"/>
    <cellStyle name="20% - Accent3 2 2 2 4 6" xfId="11840"/>
    <cellStyle name="20% - Accent3 2 2 2 5" xfId="2243"/>
    <cellStyle name="20% - Accent3 2 2 2 5 2" xfId="9009"/>
    <cellStyle name="20% - Accent3 2 2 2 5 2 2" xfId="26205"/>
    <cellStyle name="20% - Accent3 2 2 2 5 2 3" xfId="15804"/>
    <cellStyle name="20% - Accent3 2 2 2 5 3" xfId="5401"/>
    <cellStyle name="20% - Accent3 2 2 2 5 3 2" xfId="22597"/>
    <cellStyle name="20% - Accent3 2 2 2 5 4" xfId="19440"/>
    <cellStyle name="20% - Accent3 2 2 2 5 5" xfId="12196"/>
    <cellStyle name="20% - Accent3 2 2 2 6" xfId="660"/>
    <cellStyle name="20% - Accent3 2 2 2 6 2" xfId="7429"/>
    <cellStyle name="20% - Accent3 2 2 2 6 2 2" xfId="24625"/>
    <cellStyle name="20% - Accent3 2 2 2 6 3" xfId="17860"/>
    <cellStyle name="20% - Accent3 2 2 2 6 4" xfId="14224"/>
    <cellStyle name="20% - Accent3 2 2 2 7" xfId="7062"/>
    <cellStyle name="20% - Accent3 2 2 2 7 2" xfId="24258"/>
    <cellStyle name="20% - Accent3 2 2 2 7 3" xfId="13857"/>
    <cellStyle name="20% - Accent3 2 2 2 8" xfId="3821"/>
    <cellStyle name="20% - Accent3 2 2 2 8 2" xfId="21017"/>
    <cellStyle name="20% - Accent3 2 2 2 9" xfId="17493"/>
    <cellStyle name="20% - Accent3 2 2 3" xfId="391"/>
    <cellStyle name="20% - Accent3 2 2 3 10" xfId="27926"/>
    <cellStyle name="20% - Accent3 2 2 3 11" xfId="10714"/>
    <cellStyle name="20% - Accent3 2 2 3 2" xfId="1166"/>
    <cellStyle name="20% - Accent3 2 2 3 2 2" xfId="2779"/>
    <cellStyle name="20% - Accent3 2 2 3 2 2 2" xfId="9544"/>
    <cellStyle name="20% - Accent3 2 2 3 2 2 2 2" xfId="26740"/>
    <cellStyle name="20% - Accent3 2 2 3 2 2 2 3" xfId="16339"/>
    <cellStyle name="20% - Accent3 2 2 3 2 2 3" xfId="5936"/>
    <cellStyle name="20% - Accent3 2 2 3 2 2 3 2" xfId="23132"/>
    <cellStyle name="20% - Accent3 2 2 3 2 2 4" xfId="19975"/>
    <cellStyle name="20% - Accent3 2 2 3 2 2 5" xfId="12731"/>
    <cellStyle name="20% - Accent3 2 2 3 2 3" xfId="7935"/>
    <cellStyle name="20% - Accent3 2 2 3 2 3 2" xfId="25131"/>
    <cellStyle name="20% - Accent3 2 2 3 2 3 3" xfId="14730"/>
    <cellStyle name="20% - Accent3 2 2 3 2 4" xfId="4327"/>
    <cellStyle name="20% - Accent3 2 2 3 2 4 2" xfId="21523"/>
    <cellStyle name="20% - Accent3 2 2 3 2 5" xfId="18366"/>
    <cellStyle name="20% - Accent3 2 2 3 2 6" xfId="11122"/>
    <cellStyle name="20% - Accent3 2 2 3 3" xfId="1574"/>
    <cellStyle name="20% - Accent3 2 2 3 3 2" xfId="3175"/>
    <cellStyle name="20% - Accent3 2 2 3 3 2 2" xfId="9940"/>
    <cellStyle name="20% - Accent3 2 2 3 3 2 2 2" xfId="27136"/>
    <cellStyle name="20% - Accent3 2 2 3 3 2 2 3" xfId="16735"/>
    <cellStyle name="20% - Accent3 2 2 3 3 2 3" xfId="6332"/>
    <cellStyle name="20% - Accent3 2 2 3 3 2 3 2" xfId="23528"/>
    <cellStyle name="20% - Accent3 2 2 3 3 2 4" xfId="20371"/>
    <cellStyle name="20% - Accent3 2 2 3 3 2 5" xfId="13127"/>
    <cellStyle name="20% - Accent3 2 2 3 3 3" xfId="8343"/>
    <cellStyle name="20% - Accent3 2 2 3 3 3 2" xfId="25539"/>
    <cellStyle name="20% - Accent3 2 2 3 3 3 3" xfId="15138"/>
    <cellStyle name="20% - Accent3 2 2 3 3 4" xfId="4735"/>
    <cellStyle name="20% - Accent3 2 2 3 3 4 2" xfId="21931"/>
    <cellStyle name="20% - Accent3 2 2 3 3 5" xfId="18774"/>
    <cellStyle name="20% - Accent3 2 2 3 3 6" xfId="11530"/>
    <cellStyle name="20% - Accent3 2 2 3 4" xfId="1982"/>
    <cellStyle name="20% - Accent3 2 2 3 4 2" xfId="3571"/>
    <cellStyle name="20% - Accent3 2 2 3 4 2 2" xfId="10336"/>
    <cellStyle name="20% - Accent3 2 2 3 4 2 2 2" xfId="27532"/>
    <cellStyle name="20% - Accent3 2 2 3 4 2 2 3" xfId="17131"/>
    <cellStyle name="20% - Accent3 2 2 3 4 2 3" xfId="6728"/>
    <cellStyle name="20% - Accent3 2 2 3 4 2 3 2" xfId="23924"/>
    <cellStyle name="20% - Accent3 2 2 3 4 2 4" xfId="20767"/>
    <cellStyle name="20% - Accent3 2 2 3 4 2 5" xfId="13523"/>
    <cellStyle name="20% - Accent3 2 2 3 4 3" xfId="8751"/>
    <cellStyle name="20% - Accent3 2 2 3 4 3 2" xfId="25947"/>
    <cellStyle name="20% - Accent3 2 2 3 4 3 3" xfId="15546"/>
    <cellStyle name="20% - Accent3 2 2 3 4 4" xfId="5143"/>
    <cellStyle name="20% - Accent3 2 2 3 4 4 2" xfId="22339"/>
    <cellStyle name="20% - Accent3 2 2 3 4 5" xfId="19182"/>
    <cellStyle name="20% - Accent3 2 2 3 4 6" xfId="11938"/>
    <cellStyle name="20% - Accent3 2 2 3 5" xfId="2341"/>
    <cellStyle name="20% - Accent3 2 2 3 5 2" xfId="9107"/>
    <cellStyle name="20% - Accent3 2 2 3 5 2 2" xfId="26303"/>
    <cellStyle name="20% - Accent3 2 2 3 5 2 3" xfId="15902"/>
    <cellStyle name="20% - Accent3 2 2 3 5 3" xfId="5499"/>
    <cellStyle name="20% - Accent3 2 2 3 5 3 2" xfId="22695"/>
    <cellStyle name="20% - Accent3 2 2 3 5 4" xfId="19538"/>
    <cellStyle name="20% - Accent3 2 2 3 5 5" xfId="12294"/>
    <cellStyle name="20% - Accent3 2 2 3 6" xfId="758"/>
    <cellStyle name="20% - Accent3 2 2 3 6 2" xfId="7527"/>
    <cellStyle name="20% - Accent3 2 2 3 6 2 2" xfId="24723"/>
    <cellStyle name="20% - Accent3 2 2 3 6 3" xfId="17958"/>
    <cellStyle name="20% - Accent3 2 2 3 6 4" xfId="14322"/>
    <cellStyle name="20% - Accent3 2 2 3 7" xfId="7160"/>
    <cellStyle name="20% - Accent3 2 2 3 7 2" xfId="24356"/>
    <cellStyle name="20% - Accent3 2 2 3 7 3" xfId="13955"/>
    <cellStyle name="20% - Accent3 2 2 3 8" xfId="3919"/>
    <cellStyle name="20% - Accent3 2 2 3 8 2" xfId="21115"/>
    <cellStyle name="20% - Accent3 2 2 3 9" xfId="17591"/>
    <cellStyle name="20% - Accent3 2 2 4" xfId="207"/>
    <cellStyle name="20% - Accent3 2 2 4 2" xfId="1390"/>
    <cellStyle name="20% - Accent3 2 2 4 2 2" xfId="2991"/>
    <cellStyle name="20% - Accent3 2 2 4 2 2 2" xfId="9756"/>
    <cellStyle name="20% - Accent3 2 2 4 2 2 2 2" xfId="26952"/>
    <cellStyle name="20% - Accent3 2 2 4 2 2 2 3" xfId="16551"/>
    <cellStyle name="20% - Accent3 2 2 4 2 2 3" xfId="6148"/>
    <cellStyle name="20% - Accent3 2 2 4 2 2 3 2" xfId="23344"/>
    <cellStyle name="20% - Accent3 2 2 4 2 2 4" xfId="20187"/>
    <cellStyle name="20% - Accent3 2 2 4 2 2 5" xfId="12943"/>
    <cellStyle name="20% - Accent3 2 2 4 2 3" xfId="8159"/>
    <cellStyle name="20% - Accent3 2 2 4 2 3 2" xfId="25355"/>
    <cellStyle name="20% - Accent3 2 2 4 2 3 3" xfId="14954"/>
    <cellStyle name="20% - Accent3 2 2 4 2 4" xfId="4551"/>
    <cellStyle name="20% - Accent3 2 2 4 2 4 2" xfId="21747"/>
    <cellStyle name="20% - Accent3 2 2 4 2 5" xfId="18590"/>
    <cellStyle name="20% - Accent3 2 2 4 2 6" xfId="11346"/>
    <cellStyle name="20% - Accent3 2 2 4 3" xfId="1798"/>
    <cellStyle name="20% - Accent3 2 2 4 3 2" xfId="3387"/>
    <cellStyle name="20% - Accent3 2 2 4 3 2 2" xfId="10152"/>
    <cellStyle name="20% - Accent3 2 2 4 3 2 2 2" xfId="27348"/>
    <cellStyle name="20% - Accent3 2 2 4 3 2 2 3" xfId="16947"/>
    <cellStyle name="20% - Accent3 2 2 4 3 2 3" xfId="6544"/>
    <cellStyle name="20% - Accent3 2 2 4 3 2 3 2" xfId="23740"/>
    <cellStyle name="20% - Accent3 2 2 4 3 2 4" xfId="20583"/>
    <cellStyle name="20% - Accent3 2 2 4 3 2 5" xfId="13339"/>
    <cellStyle name="20% - Accent3 2 2 4 3 3" xfId="8567"/>
    <cellStyle name="20% - Accent3 2 2 4 3 3 2" xfId="25763"/>
    <cellStyle name="20% - Accent3 2 2 4 3 3 3" xfId="15362"/>
    <cellStyle name="20% - Accent3 2 2 4 3 4" xfId="4959"/>
    <cellStyle name="20% - Accent3 2 2 4 3 4 2" xfId="22155"/>
    <cellStyle name="20% - Accent3 2 2 4 3 5" xfId="18998"/>
    <cellStyle name="20% - Accent3 2 2 4 3 6" xfId="11754"/>
    <cellStyle name="20% - Accent3 2 2 4 4" xfId="2430"/>
    <cellStyle name="20% - Accent3 2 2 4 4 2" xfId="9195"/>
    <cellStyle name="20% - Accent3 2 2 4 4 2 2" xfId="26391"/>
    <cellStyle name="20% - Accent3 2 2 4 4 2 3" xfId="15990"/>
    <cellStyle name="20% - Accent3 2 2 4 4 3" xfId="5587"/>
    <cellStyle name="20% - Accent3 2 2 4 4 3 2" xfId="22783"/>
    <cellStyle name="20% - Accent3 2 2 4 4 4" xfId="19626"/>
    <cellStyle name="20% - Accent3 2 2 4 4 5" xfId="12382"/>
    <cellStyle name="20% - Accent3 2 2 4 5" xfId="982"/>
    <cellStyle name="20% - Accent3 2 2 4 5 2" xfId="7751"/>
    <cellStyle name="20% - Accent3 2 2 4 5 2 2" xfId="24947"/>
    <cellStyle name="20% - Accent3 2 2 4 5 3" xfId="18182"/>
    <cellStyle name="20% - Accent3 2 2 4 5 4" xfId="14546"/>
    <cellStyle name="20% - Accent3 2 2 4 6" xfId="6976"/>
    <cellStyle name="20% - Accent3 2 2 4 6 2" xfId="24172"/>
    <cellStyle name="20% - Accent3 2 2 4 6 3" xfId="13771"/>
    <cellStyle name="20% - Accent3 2 2 4 7" xfId="4143"/>
    <cellStyle name="20% - Accent3 2 2 4 7 2" xfId="21339"/>
    <cellStyle name="20% - Accent3 2 2 4 8" xfId="17407"/>
    <cellStyle name="20% - Accent3 2 2 4 9" xfId="10938"/>
    <cellStyle name="20% - Accent3 2 2 5" xfId="870"/>
    <cellStyle name="20% - Accent3 2 2 5 2" xfId="2568"/>
    <cellStyle name="20% - Accent3 2 2 5 2 2" xfId="9333"/>
    <cellStyle name="20% - Accent3 2 2 5 2 2 2" xfId="26529"/>
    <cellStyle name="20% - Accent3 2 2 5 2 2 3" xfId="16128"/>
    <cellStyle name="20% - Accent3 2 2 5 2 3" xfId="5725"/>
    <cellStyle name="20% - Accent3 2 2 5 2 3 2" xfId="22921"/>
    <cellStyle name="20% - Accent3 2 2 5 2 4" xfId="19764"/>
    <cellStyle name="20% - Accent3 2 2 5 2 5" xfId="12520"/>
    <cellStyle name="20% - Accent3 2 2 5 3" xfId="7639"/>
    <cellStyle name="20% - Accent3 2 2 5 3 2" xfId="24835"/>
    <cellStyle name="20% - Accent3 2 2 5 3 3" xfId="14434"/>
    <cellStyle name="20% - Accent3 2 2 5 4" xfId="4031"/>
    <cellStyle name="20% - Accent3 2 2 5 4 2" xfId="21227"/>
    <cellStyle name="20% - Accent3 2 2 5 5" xfId="18070"/>
    <cellStyle name="20% - Accent3 2 2 5 6" xfId="10826"/>
    <cellStyle name="20% - Accent3 2 2 6" xfId="1278"/>
    <cellStyle name="20% - Accent3 2 2 6 2" xfId="2879"/>
    <cellStyle name="20% - Accent3 2 2 6 2 2" xfId="9644"/>
    <cellStyle name="20% - Accent3 2 2 6 2 2 2" xfId="26840"/>
    <cellStyle name="20% - Accent3 2 2 6 2 2 3" xfId="16439"/>
    <cellStyle name="20% - Accent3 2 2 6 2 3" xfId="6036"/>
    <cellStyle name="20% - Accent3 2 2 6 2 3 2" xfId="23232"/>
    <cellStyle name="20% - Accent3 2 2 6 2 4" xfId="20075"/>
    <cellStyle name="20% - Accent3 2 2 6 2 5" xfId="12831"/>
    <cellStyle name="20% - Accent3 2 2 6 3" xfId="8047"/>
    <cellStyle name="20% - Accent3 2 2 6 3 2" xfId="25243"/>
    <cellStyle name="20% - Accent3 2 2 6 3 3" xfId="14842"/>
    <cellStyle name="20% - Accent3 2 2 6 4" xfId="4439"/>
    <cellStyle name="20% - Accent3 2 2 6 4 2" xfId="21635"/>
    <cellStyle name="20% - Accent3 2 2 6 5" xfId="18478"/>
    <cellStyle name="20% - Accent3 2 2 6 6" xfId="11234"/>
    <cellStyle name="20% - Accent3 2 2 7" xfId="1686"/>
    <cellStyle name="20% - Accent3 2 2 7 2" xfId="3275"/>
    <cellStyle name="20% - Accent3 2 2 7 2 2" xfId="10040"/>
    <cellStyle name="20% - Accent3 2 2 7 2 2 2" xfId="27236"/>
    <cellStyle name="20% - Accent3 2 2 7 2 2 3" xfId="16835"/>
    <cellStyle name="20% - Accent3 2 2 7 2 3" xfId="6432"/>
    <cellStyle name="20% - Accent3 2 2 7 2 3 2" xfId="23628"/>
    <cellStyle name="20% - Accent3 2 2 7 2 4" xfId="20471"/>
    <cellStyle name="20% - Accent3 2 2 7 2 5" xfId="13227"/>
    <cellStyle name="20% - Accent3 2 2 7 3" xfId="8455"/>
    <cellStyle name="20% - Accent3 2 2 7 3 2" xfId="25651"/>
    <cellStyle name="20% - Accent3 2 2 7 3 3" xfId="15250"/>
    <cellStyle name="20% - Accent3 2 2 7 4" xfId="4847"/>
    <cellStyle name="20% - Accent3 2 2 7 4 2" xfId="22043"/>
    <cellStyle name="20% - Accent3 2 2 7 5" xfId="18886"/>
    <cellStyle name="20% - Accent3 2 2 7 6" xfId="11642"/>
    <cellStyle name="20% - Accent3 2 2 8" xfId="2157"/>
    <cellStyle name="20% - Accent3 2 2 8 2" xfId="8923"/>
    <cellStyle name="20% - Accent3 2 2 8 2 2" xfId="26119"/>
    <cellStyle name="20% - Accent3 2 2 8 2 3" xfId="15718"/>
    <cellStyle name="20% - Accent3 2 2 8 3" xfId="5315"/>
    <cellStyle name="20% - Accent3 2 2 8 3 2" xfId="22511"/>
    <cellStyle name="20% - Accent3 2 2 8 4" xfId="19354"/>
    <cellStyle name="20% - Accent3 2 2 8 5" xfId="12110"/>
    <cellStyle name="20% - Accent3 2 2 9" xfId="574"/>
    <cellStyle name="20% - Accent3 2 2 9 2" xfId="7343"/>
    <cellStyle name="20% - Accent3 2 2 9 2 2" xfId="24539"/>
    <cellStyle name="20% - Accent3 2 2 9 3" xfId="17774"/>
    <cellStyle name="20% - Accent3 2 2 9 4" xfId="14138"/>
    <cellStyle name="20% - Accent3 2 3" xfId="117"/>
    <cellStyle name="20% - Accent3 2 3 10" xfId="6892"/>
    <cellStyle name="20% - Accent3 2 3 10 2" xfId="24088"/>
    <cellStyle name="20% - Accent3 2 3 10 3" xfId="13687"/>
    <cellStyle name="20% - Accent3 2 3 11" xfId="3763"/>
    <cellStyle name="20% - Accent3 2 3 11 2" xfId="20959"/>
    <cellStyle name="20% - Accent3 2 3 12" xfId="17323"/>
    <cellStyle name="20% - Accent3 2 3 13" xfId="27770"/>
    <cellStyle name="20% - Accent3 2 3 14" xfId="10558"/>
    <cellStyle name="20% - Accent3 2 3 2" xfId="321"/>
    <cellStyle name="20% - Accent3 2 3 2 10" xfId="27856"/>
    <cellStyle name="20% - Accent3 2 3 2 11" xfId="10644"/>
    <cellStyle name="20% - Accent3 2 3 2 2" xfId="1096"/>
    <cellStyle name="20% - Accent3 2 3 2 2 2" xfId="2709"/>
    <cellStyle name="20% - Accent3 2 3 2 2 2 2" xfId="9474"/>
    <cellStyle name="20% - Accent3 2 3 2 2 2 2 2" xfId="26670"/>
    <cellStyle name="20% - Accent3 2 3 2 2 2 2 3" xfId="16269"/>
    <cellStyle name="20% - Accent3 2 3 2 2 2 3" xfId="5866"/>
    <cellStyle name="20% - Accent3 2 3 2 2 2 3 2" xfId="23062"/>
    <cellStyle name="20% - Accent3 2 3 2 2 2 4" xfId="19905"/>
    <cellStyle name="20% - Accent3 2 3 2 2 2 5" xfId="12661"/>
    <cellStyle name="20% - Accent3 2 3 2 2 3" xfId="7865"/>
    <cellStyle name="20% - Accent3 2 3 2 2 3 2" xfId="25061"/>
    <cellStyle name="20% - Accent3 2 3 2 2 3 3" xfId="14660"/>
    <cellStyle name="20% - Accent3 2 3 2 2 4" xfId="4257"/>
    <cellStyle name="20% - Accent3 2 3 2 2 4 2" xfId="21453"/>
    <cellStyle name="20% - Accent3 2 3 2 2 5" xfId="18296"/>
    <cellStyle name="20% - Accent3 2 3 2 2 6" xfId="11052"/>
    <cellStyle name="20% - Accent3 2 3 2 3" xfId="1504"/>
    <cellStyle name="20% - Accent3 2 3 2 3 2" xfId="3105"/>
    <cellStyle name="20% - Accent3 2 3 2 3 2 2" xfId="9870"/>
    <cellStyle name="20% - Accent3 2 3 2 3 2 2 2" xfId="27066"/>
    <cellStyle name="20% - Accent3 2 3 2 3 2 2 3" xfId="16665"/>
    <cellStyle name="20% - Accent3 2 3 2 3 2 3" xfId="6262"/>
    <cellStyle name="20% - Accent3 2 3 2 3 2 3 2" xfId="23458"/>
    <cellStyle name="20% - Accent3 2 3 2 3 2 4" xfId="20301"/>
    <cellStyle name="20% - Accent3 2 3 2 3 2 5" xfId="13057"/>
    <cellStyle name="20% - Accent3 2 3 2 3 3" xfId="8273"/>
    <cellStyle name="20% - Accent3 2 3 2 3 3 2" xfId="25469"/>
    <cellStyle name="20% - Accent3 2 3 2 3 3 3" xfId="15068"/>
    <cellStyle name="20% - Accent3 2 3 2 3 4" xfId="4665"/>
    <cellStyle name="20% - Accent3 2 3 2 3 4 2" xfId="21861"/>
    <cellStyle name="20% - Accent3 2 3 2 3 5" xfId="18704"/>
    <cellStyle name="20% - Accent3 2 3 2 3 6" xfId="11460"/>
    <cellStyle name="20% - Accent3 2 3 2 4" xfId="1912"/>
    <cellStyle name="20% - Accent3 2 3 2 4 2" xfId="3501"/>
    <cellStyle name="20% - Accent3 2 3 2 4 2 2" xfId="10266"/>
    <cellStyle name="20% - Accent3 2 3 2 4 2 2 2" xfId="27462"/>
    <cellStyle name="20% - Accent3 2 3 2 4 2 2 3" xfId="17061"/>
    <cellStyle name="20% - Accent3 2 3 2 4 2 3" xfId="6658"/>
    <cellStyle name="20% - Accent3 2 3 2 4 2 3 2" xfId="23854"/>
    <cellStyle name="20% - Accent3 2 3 2 4 2 4" xfId="20697"/>
    <cellStyle name="20% - Accent3 2 3 2 4 2 5" xfId="13453"/>
    <cellStyle name="20% - Accent3 2 3 2 4 3" xfId="8681"/>
    <cellStyle name="20% - Accent3 2 3 2 4 3 2" xfId="25877"/>
    <cellStyle name="20% - Accent3 2 3 2 4 3 3" xfId="15476"/>
    <cellStyle name="20% - Accent3 2 3 2 4 4" xfId="5073"/>
    <cellStyle name="20% - Accent3 2 3 2 4 4 2" xfId="22269"/>
    <cellStyle name="20% - Accent3 2 3 2 4 5" xfId="19112"/>
    <cellStyle name="20% - Accent3 2 3 2 4 6" xfId="11868"/>
    <cellStyle name="20% - Accent3 2 3 2 5" xfId="2271"/>
    <cellStyle name="20% - Accent3 2 3 2 5 2" xfId="9037"/>
    <cellStyle name="20% - Accent3 2 3 2 5 2 2" xfId="26233"/>
    <cellStyle name="20% - Accent3 2 3 2 5 2 3" xfId="15832"/>
    <cellStyle name="20% - Accent3 2 3 2 5 3" xfId="5429"/>
    <cellStyle name="20% - Accent3 2 3 2 5 3 2" xfId="22625"/>
    <cellStyle name="20% - Accent3 2 3 2 5 4" xfId="19468"/>
    <cellStyle name="20% - Accent3 2 3 2 5 5" xfId="12224"/>
    <cellStyle name="20% - Accent3 2 3 2 6" xfId="688"/>
    <cellStyle name="20% - Accent3 2 3 2 6 2" xfId="7457"/>
    <cellStyle name="20% - Accent3 2 3 2 6 2 2" xfId="24653"/>
    <cellStyle name="20% - Accent3 2 3 2 6 3" xfId="17888"/>
    <cellStyle name="20% - Accent3 2 3 2 6 4" xfId="14252"/>
    <cellStyle name="20% - Accent3 2 3 2 7" xfId="7090"/>
    <cellStyle name="20% - Accent3 2 3 2 7 2" xfId="24286"/>
    <cellStyle name="20% - Accent3 2 3 2 7 3" xfId="13885"/>
    <cellStyle name="20% - Accent3 2 3 2 8" xfId="3849"/>
    <cellStyle name="20% - Accent3 2 3 2 8 2" xfId="21045"/>
    <cellStyle name="20% - Accent3 2 3 2 9" xfId="17521"/>
    <cellStyle name="20% - Accent3 2 3 3" xfId="419"/>
    <cellStyle name="20% - Accent3 2 3 3 10" xfId="27954"/>
    <cellStyle name="20% - Accent3 2 3 3 11" xfId="10742"/>
    <cellStyle name="20% - Accent3 2 3 3 2" xfId="1194"/>
    <cellStyle name="20% - Accent3 2 3 3 2 2" xfId="2807"/>
    <cellStyle name="20% - Accent3 2 3 3 2 2 2" xfId="9572"/>
    <cellStyle name="20% - Accent3 2 3 3 2 2 2 2" xfId="26768"/>
    <cellStyle name="20% - Accent3 2 3 3 2 2 2 3" xfId="16367"/>
    <cellStyle name="20% - Accent3 2 3 3 2 2 3" xfId="5964"/>
    <cellStyle name="20% - Accent3 2 3 3 2 2 3 2" xfId="23160"/>
    <cellStyle name="20% - Accent3 2 3 3 2 2 4" xfId="20003"/>
    <cellStyle name="20% - Accent3 2 3 3 2 2 5" xfId="12759"/>
    <cellStyle name="20% - Accent3 2 3 3 2 3" xfId="7963"/>
    <cellStyle name="20% - Accent3 2 3 3 2 3 2" xfId="25159"/>
    <cellStyle name="20% - Accent3 2 3 3 2 3 3" xfId="14758"/>
    <cellStyle name="20% - Accent3 2 3 3 2 4" xfId="4355"/>
    <cellStyle name="20% - Accent3 2 3 3 2 4 2" xfId="21551"/>
    <cellStyle name="20% - Accent3 2 3 3 2 5" xfId="18394"/>
    <cellStyle name="20% - Accent3 2 3 3 2 6" xfId="11150"/>
    <cellStyle name="20% - Accent3 2 3 3 3" xfId="1602"/>
    <cellStyle name="20% - Accent3 2 3 3 3 2" xfId="3203"/>
    <cellStyle name="20% - Accent3 2 3 3 3 2 2" xfId="9968"/>
    <cellStyle name="20% - Accent3 2 3 3 3 2 2 2" xfId="27164"/>
    <cellStyle name="20% - Accent3 2 3 3 3 2 2 3" xfId="16763"/>
    <cellStyle name="20% - Accent3 2 3 3 3 2 3" xfId="6360"/>
    <cellStyle name="20% - Accent3 2 3 3 3 2 3 2" xfId="23556"/>
    <cellStyle name="20% - Accent3 2 3 3 3 2 4" xfId="20399"/>
    <cellStyle name="20% - Accent3 2 3 3 3 2 5" xfId="13155"/>
    <cellStyle name="20% - Accent3 2 3 3 3 3" xfId="8371"/>
    <cellStyle name="20% - Accent3 2 3 3 3 3 2" xfId="25567"/>
    <cellStyle name="20% - Accent3 2 3 3 3 3 3" xfId="15166"/>
    <cellStyle name="20% - Accent3 2 3 3 3 4" xfId="4763"/>
    <cellStyle name="20% - Accent3 2 3 3 3 4 2" xfId="21959"/>
    <cellStyle name="20% - Accent3 2 3 3 3 5" xfId="18802"/>
    <cellStyle name="20% - Accent3 2 3 3 3 6" xfId="11558"/>
    <cellStyle name="20% - Accent3 2 3 3 4" xfId="2010"/>
    <cellStyle name="20% - Accent3 2 3 3 4 2" xfId="3599"/>
    <cellStyle name="20% - Accent3 2 3 3 4 2 2" xfId="10364"/>
    <cellStyle name="20% - Accent3 2 3 3 4 2 2 2" xfId="27560"/>
    <cellStyle name="20% - Accent3 2 3 3 4 2 2 3" xfId="17159"/>
    <cellStyle name="20% - Accent3 2 3 3 4 2 3" xfId="6756"/>
    <cellStyle name="20% - Accent3 2 3 3 4 2 3 2" xfId="23952"/>
    <cellStyle name="20% - Accent3 2 3 3 4 2 4" xfId="20795"/>
    <cellStyle name="20% - Accent3 2 3 3 4 2 5" xfId="13551"/>
    <cellStyle name="20% - Accent3 2 3 3 4 3" xfId="8779"/>
    <cellStyle name="20% - Accent3 2 3 3 4 3 2" xfId="25975"/>
    <cellStyle name="20% - Accent3 2 3 3 4 3 3" xfId="15574"/>
    <cellStyle name="20% - Accent3 2 3 3 4 4" xfId="5171"/>
    <cellStyle name="20% - Accent3 2 3 3 4 4 2" xfId="22367"/>
    <cellStyle name="20% - Accent3 2 3 3 4 5" xfId="19210"/>
    <cellStyle name="20% - Accent3 2 3 3 4 6" xfId="11966"/>
    <cellStyle name="20% - Accent3 2 3 3 5" xfId="2369"/>
    <cellStyle name="20% - Accent3 2 3 3 5 2" xfId="9135"/>
    <cellStyle name="20% - Accent3 2 3 3 5 2 2" xfId="26331"/>
    <cellStyle name="20% - Accent3 2 3 3 5 2 3" xfId="15930"/>
    <cellStyle name="20% - Accent3 2 3 3 5 3" xfId="5527"/>
    <cellStyle name="20% - Accent3 2 3 3 5 3 2" xfId="22723"/>
    <cellStyle name="20% - Accent3 2 3 3 5 4" xfId="19566"/>
    <cellStyle name="20% - Accent3 2 3 3 5 5" xfId="12322"/>
    <cellStyle name="20% - Accent3 2 3 3 6" xfId="786"/>
    <cellStyle name="20% - Accent3 2 3 3 6 2" xfId="7555"/>
    <cellStyle name="20% - Accent3 2 3 3 6 2 2" xfId="24751"/>
    <cellStyle name="20% - Accent3 2 3 3 6 3" xfId="17986"/>
    <cellStyle name="20% - Accent3 2 3 3 6 4" xfId="14350"/>
    <cellStyle name="20% - Accent3 2 3 3 7" xfId="7188"/>
    <cellStyle name="20% - Accent3 2 3 3 7 2" xfId="24384"/>
    <cellStyle name="20% - Accent3 2 3 3 7 3" xfId="13983"/>
    <cellStyle name="20% - Accent3 2 3 3 8" xfId="3947"/>
    <cellStyle name="20% - Accent3 2 3 3 8 2" xfId="21143"/>
    <cellStyle name="20% - Accent3 2 3 3 9" xfId="17619"/>
    <cellStyle name="20% - Accent3 2 3 4" xfId="235"/>
    <cellStyle name="20% - Accent3 2 3 4 2" xfId="1418"/>
    <cellStyle name="20% - Accent3 2 3 4 2 2" xfId="3019"/>
    <cellStyle name="20% - Accent3 2 3 4 2 2 2" xfId="9784"/>
    <cellStyle name="20% - Accent3 2 3 4 2 2 2 2" xfId="26980"/>
    <cellStyle name="20% - Accent3 2 3 4 2 2 2 3" xfId="16579"/>
    <cellStyle name="20% - Accent3 2 3 4 2 2 3" xfId="6176"/>
    <cellStyle name="20% - Accent3 2 3 4 2 2 3 2" xfId="23372"/>
    <cellStyle name="20% - Accent3 2 3 4 2 2 4" xfId="20215"/>
    <cellStyle name="20% - Accent3 2 3 4 2 2 5" xfId="12971"/>
    <cellStyle name="20% - Accent3 2 3 4 2 3" xfId="8187"/>
    <cellStyle name="20% - Accent3 2 3 4 2 3 2" xfId="25383"/>
    <cellStyle name="20% - Accent3 2 3 4 2 3 3" xfId="14982"/>
    <cellStyle name="20% - Accent3 2 3 4 2 4" xfId="4579"/>
    <cellStyle name="20% - Accent3 2 3 4 2 4 2" xfId="21775"/>
    <cellStyle name="20% - Accent3 2 3 4 2 5" xfId="18618"/>
    <cellStyle name="20% - Accent3 2 3 4 2 6" xfId="11374"/>
    <cellStyle name="20% - Accent3 2 3 4 3" xfId="1826"/>
    <cellStyle name="20% - Accent3 2 3 4 3 2" xfId="3415"/>
    <cellStyle name="20% - Accent3 2 3 4 3 2 2" xfId="10180"/>
    <cellStyle name="20% - Accent3 2 3 4 3 2 2 2" xfId="27376"/>
    <cellStyle name="20% - Accent3 2 3 4 3 2 2 3" xfId="16975"/>
    <cellStyle name="20% - Accent3 2 3 4 3 2 3" xfId="6572"/>
    <cellStyle name="20% - Accent3 2 3 4 3 2 3 2" xfId="23768"/>
    <cellStyle name="20% - Accent3 2 3 4 3 2 4" xfId="20611"/>
    <cellStyle name="20% - Accent3 2 3 4 3 2 5" xfId="13367"/>
    <cellStyle name="20% - Accent3 2 3 4 3 3" xfId="8595"/>
    <cellStyle name="20% - Accent3 2 3 4 3 3 2" xfId="25791"/>
    <cellStyle name="20% - Accent3 2 3 4 3 3 3" xfId="15390"/>
    <cellStyle name="20% - Accent3 2 3 4 3 4" xfId="4987"/>
    <cellStyle name="20% - Accent3 2 3 4 3 4 2" xfId="22183"/>
    <cellStyle name="20% - Accent3 2 3 4 3 5" xfId="19026"/>
    <cellStyle name="20% - Accent3 2 3 4 3 6" xfId="11782"/>
    <cellStyle name="20% - Accent3 2 3 4 4" xfId="2440"/>
    <cellStyle name="20% - Accent3 2 3 4 4 2" xfId="9205"/>
    <cellStyle name="20% - Accent3 2 3 4 4 2 2" xfId="26401"/>
    <cellStyle name="20% - Accent3 2 3 4 4 2 3" xfId="16000"/>
    <cellStyle name="20% - Accent3 2 3 4 4 3" xfId="5597"/>
    <cellStyle name="20% - Accent3 2 3 4 4 3 2" xfId="22793"/>
    <cellStyle name="20% - Accent3 2 3 4 4 4" xfId="19636"/>
    <cellStyle name="20% - Accent3 2 3 4 4 5" xfId="12392"/>
    <cellStyle name="20% - Accent3 2 3 4 5" xfId="1010"/>
    <cellStyle name="20% - Accent3 2 3 4 5 2" xfId="7779"/>
    <cellStyle name="20% - Accent3 2 3 4 5 2 2" xfId="24975"/>
    <cellStyle name="20% - Accent3 2 3 4 5 3" xfId="18210"/>
    <cellStyle name="20% - Accent3 2 3 4 5 4" xfId="14574"/>
    <cellStyle name="20% - Accent3 2 3 4 6" xfId="7004"/>
    <cellStyle name="20% - Accent3 2 3 4 6 2" xfId="24200"/>
    <cellStyle name="20% - Accent3 2 3 4 6 3" xfId="13799"/>
    <cellStyle name="20% - Accent3 2 3 4 7" xfId="4171"/>
    <cellStyle name="20% - Accent3 2 3 4 7 2" xfId="21367"/>
    <cellStyle name="20% - Accent3 2 3 4 8" xfId="17435"/>
    <cellStyle name="20% - Accent3 2 3 4 9" xfId="10966"/>
    <cellStyle name="20% - Accent3 2 3 5" xfId="898"/>
    <cellStyle name="20% - Accent3 2 3 5 2" xfId="2596"/>
    <cellStyle name="20% - Accent3 2 3 5 2 2" xfId="9361"/>
    <cellStyle name="20% - Accent3 2 3 5 2 2 2" xfId="26557"/>
    <cellStyle name="20% - Accent3 2 3 5 2 2 3" xfId="16156"/>
    <cellStyle name="20% - Accent3 2 3 5 2 3" xfId="5753"/>
    <cellStyle name="20% - Accent3 2 3 5 2 3 2" xfId="22949"/>
    <cellStyle name="20% - Accent3 2 3 5 2 4" xfId="19792"/>
    <cellStyle name="20% - Accent3 2 3 5 2 5" xfId="12548"/>
    <cellStyle name="20% - Accent3 2 3 5 3" xfId="7667"/>
    <cellStyle name="20% - Accent3 2 3 5 3 2" xfId="24863"/>
    <cellStyle name="20% - Accent3 2 3 5 3 3" xfId="14462"/>
    <cellStyle name="20% - Accent3 2 3 5 4" xfId="4059"/>
    <cellStyle name="20% - Accent3 2 3 5 4 2" xfId="21255"/>
    <cellStyle name="20% - Accent3 2 3 5 5" xfId="18098"/>
    <cellStyle name="20% - Accent3 2 3 5 6" xfId="10854"/>
    <cellStyle name="20% - Accent3 2 3 6" xfId="1306"/>
    <cellStyle name="20% - Accent3 2 3 6 2" xfId="2907"/>
    <cellStyle name="20% - Accent3 2 3 6 2 2" xfId="9672"/>
    <cellStyle name="20% - Accent3 2 3 6 2 2 2" xfId="26868"/>
    <cellStyle name="20% - Accent3 2 3 6 2 2 3" xfId="16467"/>
    <cellStyle name="20% - Accent3 2 3 6 2 3" xfId="6064"/>
    <cellStyle name="20% - Accent3 2 3 6 2 3 2" xfId="23260"/>
    <cellStyle name="20% - Accent3 2 3 6 2 4" xfId="20103"/>
    <cellStyle name="20% - Accent3 2 3 6 2 5" xfId="12859"/>
    <cellStyle name="20% - Accent3 2 3 6 3" xfId="8075"/>
    <cellStyle name="20% - Accent3 2 3 6 3 2" xfId="25271"/>
    <cellStyle name="20% - Accent3 2 3 6 3 3" xfId="14870"/>
    <cellStyle name="20% - Accent3 2 3 6 4" xfId="4467"/>
    <cellStyle name="20% - Accent3 2 3 6 4 2" xfId="21663"/>
    <cellStyle name="20% - Accent3 2 3 6 5" xfId="18506"/>
    <cellStyle name="20% - Accent3 2 3 6 6" xfId="11262"/>
    <cellStyle name="20% - Accent3 2 3 7" xfId="1714"/>
    <cellStyle name="20% - Accent3 2 3 7 2" xfId="3303"/>
    <cellStyle name="20% - Accent3 2 3 7 2 2" xfId="10068"/>
    <cellStyle name="20% - Accent3 2 3 7 2 2 2" xfId="27264"/>
    <cellStyle name="20% - Accent3 2 3 7 2 2 3" xfId="16863"/>
    <cellStyle name="20% - Accent3 2 3 7 2 3" xfId="6460"/>
    <cellStyle name="20% - Accent3 2 3 7 2 3 2" xfId="23656"/>
    <cellStyle name="20% - Accent3 2 3 7 2 4" xfId="20499"/>
    <cellStyle name="20% - Accent3 2 3 7 2 5" xfId="13255"/>
    <cellStyle name="20% - Accent3 2 3 7 3" xfId="8483"/>
    <cellStyle name="20% - Accent3 2 3 7 3 2" xfId="25679"/>
    <cellStyle name="20% - Accent3 2 3 7 3 3" xfId="15278"/>
    <cellStyle name="20% - Accent3 2 3 7 4" xfId="4875"/>
    <cellStyle name="20% - Accent3 2 3 7 4 2" xfId="22071"/>
    <cellStyle name="20% - Accent3 2 3 7 5" xfId="18914"/>
    <cellStyle name="20% - Accent3 2 3 7 6" xfId="11670"/>
    <cellStyle name="20% - Accent3 2 3 8" xfId="2185"/>
    <cellStyle name="20% - Accent3 2 3 8 2" xfId="8951"/>
    <cellStyle name="20% - Accent3 2 3 8 2 2" xfId="26147"/>
    <cellStyle name="20% - Accent3 2 3 8 2 3" xfId="15746"/>
    <cellStyle name="20% - Accent3 2 3 8 3" xfId="5343"/>
    <cellStyle name="20% - Accent3 2 3 8 3 2" xfId="22539"/>
    <cellStyle name="20% - Accent3 2 3 8 4" xfId="19382"/>
    <cellStyle name="20% - Accent3 2 3 8 5" xfId="12138"/>
    <cellStyle name="20% - Accent3 2 3 9" xfId="602"/>
    <cellStyle name="20% - Accent3 2 3 9 2" xfId="7371"/>
    <cellStyle name="20% - Accent3 2 3 9 2 2" xfId="24567"/>
    <cellStyle name="20% - Accent3 2 3 9 3" xfId="17802"/>
    <cellStyle name="20% - Accent3 2 3 9 4" xfId="14166"/>
    <cellStyle name="20% - Accent3 2 4" xfId="173"/>
    <cellStyle name="20% - Accent3 2 4 10" xfId="27710"/>
    <cellStyle name="20% - Accent3 2 4 11" xfId="10498"/>
    <cellStyle name="20% - Accent3 2 4 2" xfId="950"/>
    <cellStyle name="20% - Accent3 2 4 2 2" xfId="2620"/>
    <cellStyle name="20% - Accent3 2 4 2 2 2" xfId="9385"/>
    <cellStyle name="20% - Accent3 2 4 2 2 2 2" xfId="26581"/>
    <cellStyle name="20% - Accent3 2 4 2 2 2 3" xfId="16180"/>
    <cellStyle name="20% - Accent3 2 4 2 2 3" xfId="5777"/>
    <cellStyle name="20% - Accent3 2 4 2 2 3 2" xfId="22973"/>
    <cellStyle name="20% - Accent3 2 4 2 2 4" xfId="19816"/>
    <cellStyle name="20% - Accent3 2 4 2 2 5" xfId="12572"/>
    <cellStyle name="20% - Accent3 2 4 2 3" xfId="7719"/>
    <cellStyle name="20% - Accent3 2 4 2 3 2" xfId="24915"/>
    <cellStyle name="20% - Accent3 2 4 2 3 3" xfId="14514"/>
    <cellStyle name="20% - Accent3 2 4 2 4" xfId="4111"/>
    <cellStyle name="20% - Accent3 2 4 2 4 2" xfId="21307"/>
    <cellStyle name="20% - Accent3 2 4 2 5" xfId="18150"/>
    <cellStyle name="20% - Accent3 2 4 2 6" xfId="10906"/>
    <cellStyle name="20% - Accent3 2 4 3" xfId="1358"/>
    <cellStyle name="20% - Accent3 2 4 3 2" xfId="2959"/>
    <cellStyle name="20% - Accent3 2 4 3 2 2" xfId="9724"/>
    <cellStyle name="20% - Accent3 2 4 3 2 2 2" xfId="26920"/>
    <cellStyle name="20% - Accent3 2 4 3 2 2 3" xfId="16519"/>
    <cellStyle name="20% - Accent3 2 4 3 2 3" xfId="6116"/>
    <cellStyle name="20% - Accent3 2 4 3 2 3 2" xfId="23312"/>
    <cellStyle name="20% - Accent3 2 4 3 2 4" xfId="20155"/>
    <cellStyle name="20% - Accent3 2 4 3 2 5" xfId="12911"/>
    <cellStyle name="20% - Accent3 2 4 3 3" xfId="8127"/>
    <cellStyle name="20% - Accent3 2 4 3 3 2" xfId="25323"/>
    <cellStyle name="20% - Accent3 2 4 3 3 3" xfId="14922"/>
    <cellStyle name="20% - Accent3 2 4 3 4" xfId="4519"/>
    <cellStyle name="20% - Accent3 2 4 3 4 2" xfId="21715"/>
    <cellStyle name="20% - Accent3 2 4 3 5" xfId="18558"/>
    <cellStyle name="20% - Accent3 2 4 3 6" xfId="11314"/>
    <cellStyle name="20% - Accent3 2 4 4" xfId="1766"/>
    <cellStyle name="20% - Accent3 2 4 4 2" xfId="3355"/>
    <cellStyle name="20% - Accent3 2 4 4 2 2" xfId="10120"/>
    <cellStyle name="20% - Accent3 2 4 4 2 2 2" xfId="27316"/>
    <cellStyle name="20% - Accent3 2 4 4 2 2 3" xfId="16915"/>
    <cellStyle name="20% - Accent3 2 4 4 2 3" xfId="6512"/>
    <cellStyle name="20% - Accent3 2 4 4 2 3 2" xfId="23708"/>
    <cellStyle name="20% - Accent3 2 4 4 2 4" xfId="20551"/>
    <cellStyle name="20% - Accent3 2 4 4 2 5" xfId="13307"/>
    <cellStyle name="20% - Accent3 2 4 4 3" xfId="8535"/>
    <cellStyle name="20% - Accent3 2 4 4 3 2" xfId="25731"/>
    <cellStyle name="20% - Accent3 2 4 4 3 3" xfId="15330"/>
    <cellStyle name="20% - Accent3 2 4 4 4" xfId="4927"/>
    <cellStyle name="20% - Accent3 2 4 4 4 2" xfId="22123"/>
    <cellStyle name="20% - Accent3 2 4 4 5" xfId="18966"/>
    <cellStyle name="20% - Accent3 2 4 4 6" xfId="11722"/>
    <cellStyle name="20% - Accent3 2 4 5" xfId="2125"/>
    <cellStyle name="20% - Accent3 2 4 5 2" xfId="8891"/>
    <cellStyle name="20% - Accent3 2 4 5 2 2" xfId="26087"/>
    <cellStyle name="20% - Accent3 2 4 5 2 3" xfId="15686"/>
    <cellStyle name="20% - Accent3 2 4 5 3" xfId="5283"/>
    <cellStyle name="20% - Accent3 2 4 5 3 2" xfId="22479"/>
    <cellStyle name="20% - Accent3 2 4 5 4" xfId="19322"/>
    <cellStyle name="20% - Accent3 2 4 5 5" xfId="12078"/>
    <cellStyle name="20% - Accent3 2 4 6" xfId="542"/>
    <cellStyle name="20% - Accent3 2 4 6 2" xfId="7311"/>
    <cellStyle name="20% - Accent3 2 4 6 2 2" xfId="24507"/>
    <cellStyle name="20% - Accent3 2 4 6 3" xfId="17742"/>
    <cellStyle name="20% - Accent3 2 4 6 4" xfId="14106"/>
    <cellStyle name="20% - Accent3 2 4 7" xfId="6944"/>
    <cellStyle name="20% - Accent3 2 4 7 2" xfId="24140"/>
    <cellStyle name="20% - Accent3 2 4 7 3" xfId="13739"/>
    <cellStyle name="20% - Accent3 2 4 8" xfId="3703"/>
    <cellStyle name="20% - Accent3 2 4 8 2" xfId="20899"/>
    <cellStyle name="20% - Accent3 2 4 9" xfId="17375"/>
    <cellStyle name="20% - Accent3 2 5" xfId="261"/>
    <cellStyle name="20% - Accent3 2 5 10" xfId="27796"/>
    <cellStyle name="20% - Accent3 2 5 11" xfId="10584"/>
    <cellStyle name="20% - Accent3 2 5 2" xfId="1036"/>
    <cellStyle name="20% - Accent3 2 5 2 2" xfId="2649"/>
    <cellStyle name="20% - Accent3 2 5 2 2 2" xfId="9414"/>
    <cellStyle name="20% - Accent3 2 5 2 2 2 2" xfId="26610"/>
    <cellStyle name="20% - Accent3 2 5 2 2 2 3" xfId="16209"/>
    <cellStyle name="20% - Accent3 2 5 2 2 3" xfId="5806"/>
    <cellStyle name="20% - Accent3 2 5 2 2 3 2" xfId="23002"/>
    <cellStyle name="20% - Accent3 2 5 2 2 4" xfId="19845"/>
    <cellStyle name="20% - Accent3 2 5 2 2 5" xfId="12601"/>
    <cellStyle name="20% - Accent3 2 5 2 3" xfId="7805"/>
    <cellStyle name="20% - Accent3 2 5 2 3 2" xfId="25001"/>
    <cellStyle name="20% - Accent3 2 5 2 3 3" xfId="14600"/>
    <cellStyle name="20% - Accent3 2 5 2 4" xfId="4197"/>
    <cellStyle name="20% - Accent3 2 5 2 4 2" xfId="21393"/>
    <cellStyle name="20% - Accent3 2 5 2 5" xfId="18236"/>
    <cellStyle name="20% - Accent3 2 5 2 6" xfId="10992"/>
    <cellStyle name="20% - Accent3 2 5 3" xfId="1444"/>
    <cellStyle name="20% - Accent3 2 5 3 2" xfId="3045"/>
    <cellStyle name="20% - Accent3 2 5 3 2 2" xfId="9810"/>
    <cellStyle name="20% - Accent3 2 5 3 2 2 2" xfId="27006"/>
    <cellStyle name="20% - Accent3 2 5 3 2 2 3" xfId="16605"/>
    <cellStyle name="20% - Accent3 2 5 3 2 3" xfId="6202"/>
    <cellStyle name="20% - Accent3 2 5 3 2 3 2" xfId="23398"/>
    <cellStyle name="20% - Accent3 2 5 3 2 4" xfId="20241"/>
    <cellStyle name="20% - Accent3 2 5 3 2 5" xfId="12997"/>
    <cellStyle name="20% - Accent3 2 5 3 3" xfId="8213"/>
    <cellStyle name="20% - Accent3 2 5 3 3 2" xfId="25409"/>
    <cellStyle name="20% - Accent3 2 5 3 3 3" xfId="15008"/>
    <cellStyle name="20% - Accent3 2 5 3 4" xfId="4605"/>
    <cellStyle name="20% - Accent3 2 5 3 4 2" xfId="21801"/>
    <cellStyle name="20% - Accent3 2 5 3 5" xfId="18644"/>
    <cellStyle name="20% - Accent3 2 5 3 6" xfId="11400"/>
    <cellStyle name="20% - Accent3 2 5 4" xfId="1852"/>
    <cellStyle name="20% - Accent3 2 5 4 2" xfId="3441"/>
    <cellStyle name="20% - Accent3 2 5 4 2 2" xfId="10206"/>
    <cellStyle name="20% - Accent3 2 5 4 2 2 2" xfId="27402"/>
    <cellStyle name="20% - Accent3 2 5 4 2 2 3" xfId="17001"/>
    <cellStyle name="20% - Accent3 2 5 4 2 3" xfId="6598"/>
    <cellStyle name="20% - Accent3 2 5 4 2 3 2" xfId="23794"/>
    <cellStyle name="20% - Accent3 2 5 4 2 4" xfId="20637"/>
    <cellStyle name="20% - Accent3 2 5 4 2 5" xfId="13393"/>
    <cellStyle name="20% - Accent3 2 5 4 3" xfId="8621"/>
    <cellStyle name="20% - Accent3 2 5 4 3 2" xfId="25817"/>
    <cellStyle name="20% - Accent3 2 5 4 3 3" xfId="15416"/>
    <cellStyle name="20% - Accent3 2 5 4 4" xfId="5013"/>
    <cellStyle name="20% - Accent3 2 5 4 4 2" xfId="22209"/>
    <cellStyle name="20% - Accent3 2 5 4 5" xfId="19052"/>
    <cellStyle name="20% - Accent3 2 5 4 6" xfId="11808"/>
    <cellStyle name="20% - Accent3 2 5 5" xfId="2211"/>
    <cellStyle name="20% - Accent3 2 5 5 2" xfId="8977"/>
    <cellStyle name="20% - Accent3 2 5 5 2 2" xfId="26173"/>
    <cellStyle name="20% - Accent3 2 5 5 2 3" xfId="15772"/>
    <cellStyle name="20% - Accent3 2 5 5 3" xfId="5369"/>
    <cellStyle name="20% - Accent3 2 5 5 3 2" xfId="22565"/>
    <cellStyle name="20% - Accent3 2 5 5 4" xfId="19408"/>
    <cellStyle name="20% - Accent3 2 5 5 5" xfId="12164"/>
    <cellStyle name="20% - Accent3 2 5 6" xfId="628"/>
    <cellStyle name="20% - Accent3 2 5 6 2" xfId="7397"/>
    <cellStyle name="20% - Accent3 2 5 6 2 2" xfId="24593"/>
    <cellStyle name="20% - Accent3 2 5 6 3" xfId="17828"/>
    <cellStyle name="20% - Accent3 2 5 6 4" xfId="14192"/>
    <cellStyle name="20% - Accent3 2 5 7" xfId="7030"/>
    <cellStyle name="20% - Accent3 2 5 7 2" xfId="24226"/>
    <cellStyle name="20% - Accent3 2 5 7 3" xfId="13825"/>
    <cellStyle name="20% - Accent3 2 5 8" xfId="3789"/>
    <cellStyle name="20% - Accent3 2 5 8 2" xfId="20985"/>
    <cellStyle name="20% - Accent3 2 5 9" xfId="17461"/>
    <cellStyle name="20% - Accent3 2 6" xfId="359"/>
    <cellStyle name="20% - Accent3 2 6 10" xfId="27894"/>
    <cellStyle name="20% - Accent3 2 6 11" xfId="10682"/>
    <cellStyle name="20% - Accent3 2 6 2" xfId="1134"/>
    <cellStyle name="20% - Accent3 2 6 2 2" xfId="2747"/>
    <cellStyle name="20% - Accent3 2 6 2 2 2" xfId="9512"/>
    <cellStyle name="20% - Accent3 2 6 2 2 2 2" xfId="26708"/>
    <cellStyle name="20% - Accent3 2 6 2 2 2 3" xfId="16307"/>
    <cellStyle name="20% - Accent3 2 6 2 2 3" xfId="5904"/>
    <cellStyle name="20% - Accent3 2 6 2 2 3 2" xfId="23100"/>
    <cellStyle name="20% - Accent3 2 6 2 2 4" xfId="19943"/>
    <cellStyle name="20% - Accent3 2 6 2 2 5" xfId="12699"/>
    <cellStyle name="20% - Accent3 2 6 2 3" xfId="7903"/>
    <cellStyle name="20% - Accent3 2 6 2 3 2" xfId="25099"/>
    <cellStyle name="20% - Accent3 2 6 2 3 3" xfId="14698"/>
    <cellStyle name="20% - Accent3 2 6 2 4" xfId="4295"/>
    <cellStyle name="20% - Accent3 2 6 2 4 2" xfId="21491"/>
    <cellStyle name="20% - Accent3 2 6 2 5" xfId="18334"/>
    <cellStyle name="20% - Accent3 2 6 2 6" xfId="11090"/>
    <cellStyle name="20% - Accent3 2 6 3" xfId="1542"/>
    <cellStyle name="20% - Accent3 2 6 3 2" xfId="3143"/>
    <cellStyle name="20% - Accent3 2 6 3 2 2" xfId="9908"/>
    <cellStyle name="20% - Accent3 2 6 3 2 2 2" xfId="27104"/>
    <cellStyle name="20% - Accent3 2 6 3 2 2 3" xfId="16703"/>
    <cellStyle name="20% - Accent3 2 6 3 2 3" xfId="6300"/>
    <cellStyle name="20% - Accent3 2 6 3 2 3 2" xfId="23496"/>
    <cellStyle name="20% - Accent3 2 6 3 2 4" xfId="20339"/>
    <cellStyle name="20% - Accent3 2 6 3 2 5" xfId="13095"/>
    <cellStyle name="20% - Accent3 2 6 3 3" xfId="8311"/>
    <cellStyle name="20% - Accent3 2 6 3 3 2" xfId="25507"/>
    <cellStyle name="20% - Accent3 2 6 3 3 3" xfId="15106"/>
    <cellStyle name="20% - Accent3 2 6 3 4" xfId="4703"/>
    <cellStyle name="20% - Accent3 2 6 3 4 2" xfId="21899"/>
    <cellStyle name="20% - Accent3 2 6 3 5" xfId="18742"/>
    <cellStyle name="20% - Accent3 2 6 3 6" xfId="11498"/>
    <cellStyle name="20% - Accent3 2 6 4" xfId="1950"/>
    <cellStyle name="20% - Accent3 2 6 4 2" xfId="3539"/>
    <cellStyle name="20% - Accent3 2 6 4 2 2" xfId="10304"/>
    <cellStyle name="20% - Accent3 2 6 4 2 2 2" xfId="27500"/>
    <cellStyle name="20% - Accent3 2 6 4 2 2 3" xfId="17099"/>
    <cellStyle name="20% - Accent3 2 6 4 2 3" xfId="6696"/>
    <cellStyle name="20% - Accent3 2 6 4 2 3 2" xfId="23892"/>
    <cellStyle name="20% - Accent3 2 6 4 2 4" xfId="20735"/>
    <cellStyle name="20% - Accent3 2 6 4 2 5" xfId="13491"/>
    <cellStyle name="20% - Accent3 2 6 4 3" xfId="8719"/>
    <cellStyle name="20% - Accent3 2 6 4 3 2" xfId="25915"/>
    <cellStyle name="20% - Accent3 2 6 4 3 3" xfId="15514"/>
    <cellStyle name="20% - Accent3 2 6 4 4" xfId="5111"/>
    <cellStyle name="20% - Accent3 2 6 4 4 2" xfId="22307"/>
    <cellStyle name="20% - Accent3 2 6 4 5" xfId="19150"/>
    <cellStyle name="20% - Accent3 2 6 4 6" xfId="11906"/>
    <cellStyle name="20% - Accent3 2 6 5" xfId="2309"/>
    <cellStyle name="20% - Accent3 2 6 5 2" xfId="9075"/>
    <cellStyle name="20% - Accent3 2 6 5 2 2" xfId="26271"/>
    <cellStyle name="20% - Accent3 2 6 5 2 3" xfId="15870"/>
    <cellStyle name="20% - Accent3 2 6 5 3" xfId="5467"/>
    <cellStyle name="20% - Accent3 2 6 5 3 2" xfId="22663"/>
    <cellStyle name="20% - Accent3 2 6 5 4" xfId="19506"/>
    <cellStyle name="20% - Accent3 2 6 5 5" xfId="12262"/>
    <cellStyle name="20% - Accent3 2 6 6" xfId="726"/>
    <cellStyle name="20% - Accent3 2 6 6 2" xfId="7495"/>
    <cellStyle name="20% - Accent3 2 6 6 2 2" xfId="24691"/>
    <cellStyle name="20% - Accent3 2 6 6 3" xfId="17926"/>
    <cellStyle name="20% - Accent3 2 6 6 4" xfId="14290"/>
    <cellStyle name="20% - Accent3 2 6 7" xfId="7128"/>
    <cellStyle name="20% - Accent3 2 6 7 2" xfId="24324"/>
    <cellStyle name="20% - Accent3 2 6 7 3" xfId="13923"/>
    <cellStyle name="20% - Accent3 2 6 8" xfId="3887"/>
    <cellStyle name="20% - Accent3 2 6 8 2" xfId="21083"/>
    <cellStyle name="20% - Accent3 2 6 9" xfId="17559"/>
    <cellStyle name="20% - Accent3 2 7" xfId="145"/>
    <cellStyle name="20% - Accent3 2 7 2" xfId="1334"/>
    <cellStyle name="20% - Accent3 2 7 2 2" xfId="2935"/>
    <cellStyle name="20% - Accent3 2 7 2 2 2" xfId="9700"/>
    <cellStyle name="20% - Accent3 2 7 2 2 2 2" xfId="26896"/>
    <cellStyle name="20% - Accent3 2 7 2 2 2 3" xfId="16495"/>
    <cellStyle name="20% - Accent3 2 7 2 2 3" xfId="6092"/>
    <cellStyle name="20% - Accent3 2 7 2 2 3 2" xfId="23288"/>
    <cellStyle name="20% - Accent3 2 7 2 2 4" xfId="20131"/>
    <cellStyle name="20% - Accent3 2 7 2 2 5" xfId="12887"/>
    <cellStyle name="20% - Accent3 2 7 2 3" xfId="8103"/>
    <cellStyle name="20% - Accent3 2 7 2 3 2" xfId="25299"/>
    <cellStyle name="20% - Accent3 2 7 2 3 3" xfId="14898"/>
    <cellStyle name="20% - Accent3 2 7 2 4" xfId="4495"/>
    <cellStyle name="20% - Accent3 2 7 2 4 2" xfId="21691"/>
    <cellStyle name="20% - Accent3 2 7 2 5" xfId="18534"/>
    <cellStyle name="20% - Accent3 2 7 2 6" xfId="11290"/>
    <cellStyle name="20% - Accent3 2 7 3" xfId="1742"/>
    <cellStyle name="20% - Accent3 2 7 3 2" xfId="3331"/>
    <cellStyle name="20% - Accent3 2 7 3 2 2" xfId="10096"/>
    <cellStyle name="20% - Accent3 2 7 3 2 2 2" xfId="27292"/>
    <cellStyle name="20% - Accent3 2 7 3 2 2 3" xfId="16891"/>
    <cellStyle name="20% - Accent3 2 7 3 2 3" xfId="6488"/>
    <cellStyle name="20% - Accent3 2 7 3 2 3 2" xfId="23684"/>
    <cellStyle name="20% - Accent3 2 7 3 2 4" xfId="20527"/>
    <cellStyle name="20% - Accent3 2 7 3 2 5" xfId="13283"/>
    <cellStyle name="20% - Accent3 2 7 3 3" xfId="8511"/>
    <cellStyle name="20% - Accent3 2 7 3 3 2" xfId="25707"/>
    <cellStyle name="20% - Accent3 2 7 3 3 3" xfId="15306"/>
    <cellStyle name="20% - Accent3 2 7 3 4" xfId="4903"/>
    <cellStyle name="20% - Accent3 2 7 3 4 2" xfId="22099"/>
    <cellStyle name="20% - Accent3 2 7 3 5" xfId="18942"/>
    <cellStyle name="20% - Accent3 2 7 3 6" xfId="11698"/>
    <cellStyle name="20% - Accent3 2 7 4" xfId="2481"/>
    <cellStyle name="20% - Accent3 2 7 4 2" xfId="9246"/>
    <cellStyle name="20% - Accent3 2 7 4 2 2" xfId="26442"/>
    <cellStyle name="20% - Accent3 2 7 4 2 3" xfId="16041"/>
    <cellStyle name="20% - Accent3 2 7 4 3" xfId="5638"/>
    <cellStyle name="20% - Accent3 2 7 4 3 2" xfId="22834"/>
    <cellStyle name="20% - Accent3 2 7 4 4" xfId="19677"/>
    <cellStyle name="20% - Accent3 2 7 4 5" xfId="12433"/>
    <cellStyle name="20% - Accent3 2 7 5" xfId="926"/>
    <cellStyle name="20% - Accent3 2 7 5 2" xfId="7695"/>
    <cellStyle name="20% - Accent3 2 7 5 2 2" xfId="24891"/>
    <cellStyle name="20% - Accent3 2 7 5 3" xfId="18126"/>
    <cellStyle name="20% - Accent3 2 7 5 4" xfId="14490"/>
    <cellStyle name="20% - Accent3 2 7 6" xfId="6920"/>
    <cellStyle name="20% - Accent3 2 7 6 2" xfId="24116"/>
    <cellStyle name="20% - Accent3 2 7 6 3" xfId="13715"/>
    <cellStyle name="20% - Accent3 2 7 7" xfId="4087"/>
    <cellStyle name="20% - Accent3 2 7 7 2" xfId="21283"/>
    <cellStyle name="20% - Accent3 2 7 8" xfId="17351"/>
    <cellStyle name="20% - Accent3 2 7 9" xfId="10882"/>
    <cellStyle name="20% - Accent3 2 8" xfId="838"/>
    <cellStyle name="20% - Accent3 2 8 2" xfId="2536"/>
    <cellStyle name="20% - Accent3 2 8 2 2" xfId="9301"/>
    <cellStyle name="20% - Accent3 2 8 2 2 2" xfId="26497"/>
    <cellStyle name="20% - Accent3 2 8 2 2 3" xfId="16096"/>
    <cellStyle name="20% - Accent3 2 8 2 3" xfId="5693"/>
    <cellStyle name="20% - Accent3 2 8 2 3 2" xfId="22889"/>
    <cellStyle name="20% - Accent3 2 8 2 4" xfId="19732"/>
    <cellStyle name="20% - Accent3 2 8 2 5" xfId="12488"/>
    <cellStyle name="20% - Accent3 2 8 3" xfId="7607"/>
    <cellStyle name="20% - Accent3 2 8 3 2" xfId="24803"/>
    <cellStyle name="20% - Accent3 2 8 3 3" xfId="14402"/>
    <cellStyle name="20% - Accent3 2 8 4" xfId="3999"/>
    <cellStyle name="20% - Accent3 2 8 4 2" xfId="21195"/>
    <cellStyle name="20% - Accent3 2 8 5" xfId="18038"/>
    <cellStyle name="20% - Accent3 2 8 6" xfId="10794"/>
    <cellStyle name="20% - Accent3 2 9" xfId="1246"/>
    <cellStyle name="20% - Accent3 2 9 2" xfId="2847"/>
    <cellStyle name="20% - Accent3 2 9 2 2" xfId="9612"/>
    <cellStyle name="20% - Accent3 2 9 2 2 2" xfId="26808"/>
    <cellStyle name="20% - Accent3 2 9 2 2 3" xfId="16407"/>
    <cellStyle name="20% - Accent3 2 9 2 3" xfId="6004"/>
    <cellStyle name="20% - Accent3 2 9 2 3 2" xfId="23200"/>
    <cellStyle name="20% - Accent3 2 9 2 4" xfId="20043"/>
    <cellStyle name="20% - Accent3 2 9 2 5" xfId="12799"/>
    <cellStyle name="20% - Accent3 2 9 3" xfId="8015"/>
    <cellStyle name="20% - Accent3 2 9 3 2" xfId="25211"/>
    <cellStyle name="20% - Accent3 2 9 3 3" xfId="14810"/>
    <cellStyle name="20% - Accent3 2 9 4" xfId="4407"/>
    <cellStyle name="20% - Accent3 2 9 4 2" xfId="21603"/>
    <cellStyle name="20% - Accent3 2 9 5" xfId="18446"/>
    <cellStyle name="20% - Accent3 2 9 6" xfId="11202"/>
    <cellStyle name="20% - Accent3 20" xfId="10430"/>
    <cellStyle name="20% - Accent3 20 2" xfId="27626"/>
    <cellStyle name="20% - Accent3 20 3" xfId="17225"/>
    <cellStyle name="20% - Accent3 21" xfId="10444"/>
    <cellStyle name="20% - Accent3 21 2" xfId="27640"/>
    <cellStyle name="20% - Accent3 21 3" xfId="17239"/>
    <cellStyle name="20% - Accent3 22" xfId="3661"/>
    <cellStyle name="20% - Accent3 22 2" xfId="20857"/>
    <cellStyle name="20% - Accent3 23" xfId="17251"/>
    <cellStyle name="20% - Accent3 24" xfId="27654"/>
    <cellStyle name="20% - Accent3 25" xfId="27669"/>
    <cellStyle name="20% - Accent3 26" xfId="10455"/>
    <cellStyle name="20% - Accent3 27" xfId="28009"/>
    <cellStyle name="20% - Accent3 3" xfId="69"/>
    <cellStyle name="20% - Accent3 3 10" xfId="6846"/>
    <cellStyle name="20% - Accent3 3 10 2" xfId="24042"/>
    <cellStyle name="20% - Accent3 3 10 3" xfId="13641"/>
    <cellStyle name="20% - Accent3 3 11" xfId="3717"/>
    <cellStyle name="20% - Accent3 3 11 2" xfId="20913"/>
    <cellStyle name="20% - Accent3 3 12" xfId="17277"/>
    <cellStyle name="20% - Accent3 3 13" xfId="27724"/>
    <cellStyle name="20% - Accent3 3 14" xfId="10512"/>
    <cellStyle name="20% - Accent3 3 2" xfId="275"/>
    <cellStyle name="20% - Accent3 3 2 10" xfId="27810"/>
    <cellStyle name="20% - Accent3 3 2 11" xfId="10598"/>
    <cellStyle name="20% - Accent3 3 2 2" xfId="1050"/>
    <cellStyle name="20% - Accent3 3 2 2 2" xfId="2663"/>
    <cellStyle name="20% - Accent3 3 2 2 2 2" xfId="9428"/>
    <cellStyle name="20% - Accent3 3 2 2 2 2 2" xfId="26624"/>
    <cellStyle name="20% - Accent3 3 2 2 2 2 3" xfId="16223"/>
    <cellStyle name="20% - Accent3 3 2 2 2 3" xfId="5820"/>
    <cellStyle name="20% - Accent3 3 2 2 2 3 2" xfId="23016"/>
    <cellStyle name="20% - Accent3 3 2 2 2 4" xfId="19859"/>
    <cellStyle name="20% - Accent3 3 2 2 2 5" xfId="12615"/>
    <cellStyle name="20% - Accent3 3 2 2 3" xfId="7819"/>
    <cellStyle name="20% - Accent3 3 2 2 3 2" xfId="25015"/>
    <cellStyle name="20% - Accent3 3 2 2 3 3" xfId="14614"/>
    <cellStyle name="20% - Accent3 3 2 2 4" xfId="4211"/>
    <cellStyle name="20% - Accent3 3 2 2 4 2" xfId="21407"/>
    <cellStyle name="20% - Accent3 3 2 2 5" xfId="18250"/>
    <cellStyle name="20% - Accent3 3 2 2 6" xfId="11006"/>
    <cellStyle name="20% - Accent3 3 2 3" xfId="1458"/>
    <cellStyle name="20% - Accent3 3 2 3 2" xfId="3059"/>
    <cellStyle name="20% - Accent3 3 2 3 2 2" xfId="9824"/>
    <cellStyle name="20% - Accent3 3 2 3 2 2 2" xfId="27020"/>
    <cellStyle name="20% - Accent3 3 2 3 2 2 3" xfId="16619"/>
    <cellStyle name="20% - Accent3 3 2 3 2 3" xfId="6216"/>
    <cellStyle name="20% - Accent3 3 2 3 2 3 2" xfId="23412"/>
    <cellStyle name="20% - Accent3 3 2 3 2 4" xfId="20255"/>
    <cellStyle name="20% - Accent3 3 2 3 2 5" xfId="13011"/>
    <cellStyle name="20% - Accent3 3 2 3 3" xfId="8227"/>
    <cellStyle name="20% - Accent3 3 2 3 3 2" xfId="25423"/>
    <cellStyle name="20% - Accent3 3 2 3 3 3" xfId="15022"/>
    <cellStyle name="20% - Accent3 3 2 3 4" xfId="4619"/>
    <cellStyle name="20% - Accent3 3 2 3 4 2" xfId="21815"/>
    <cellStyle name="20% - Accent3 3 2 3 5" xfId="18658"/>
    <cellStyle name="20% - Accent3 3 2 3 6" xfId="11414"/>
    <cellStyle name="20% - Accent3 3 2 4" xfId="1866"/>
    <cellStyle name="20% - Accent3 3 2 4 2" xfId="3455"/>
    <cellStyle name="20% - Accent3 3 2 4 2 2" xfId="10220"/>
    <cellStyle name="20% - Accent3 3 2 4 2 2 2" xfId="27416"/>
    <cellStyle name="20% - Accent3 3 2 4 2 2 3" xfId="17015"/>
    <cellStyle name="20% - Accent3 3 2 4 2 3" xfId="6612"/>
    <cellStyle name="20% - Accent3 3 2 4 2 3 2" xfId="23808"/>
    <cellStyle name="20% - Accent3 3 2 4 2 4" xfId="20651"/>
    <cellStyle name="20% - Accent3 3 2 4 2 5" xfId="13407"/>
    <cellStyle name="20% - Accent3 3 2 4 3" xfId="8635"/>
    <cellStyle name="20% - Accent3 3 2 4 3 2" xfId="25831"/>
    <cellStyle name="20% - Accent3 3 2 4 3 3" xfId="15430"/>
    <cellStyle name="20% - Accent3 3 2 4 4" xfId="5027"/>
    <cellStyle name="20% - Accent3 3 2 4 4 2" xfId="22223"/>
    <cellStyle name="20% - Accent3 3 2 4 5" xfId="19066"/>
    <cellStyle name="20% - Accent3 3 2 4 6" xfId="11822"/>
    <cellStyle name="20% - Accent3 3 2 5" xfId="2225"/>
    <cellStyle name="20% - Accent3 3 2 5 2" xfId="8991"/>
    <cellStyle name="20% - Accent3 3 2 5 2 2" xfId="26187"/>
    <cellStyle name="20% - Accent3 3 2 5 2 3" xfId="15786"/>
    <cellStyle name="20% - Accent3 3 2 5 3" xfId="5383"/>
    <cellStyle name="20% - Accent3 3 2 5 3 2" xfId="22579"/>
    <cellStyle name="20% - Accent3 3 2 5 4" xfId="19422"/>
    <cellStyle name="20% - Accent3 3 2 5 5" xfId="12178"/>
    <cellStyle name="20% - Accent3 3 2 6" xfId="642"/>
    <cellStyle name="20% - Accent3 3 2 6 2" xfId="7411"/>
    <cellStyle name="20% - Accent3 3 2 6 2 2" xfId="24607"/>
    <cellStyle name="20% - Accent3 3 2 6 3" xfId="17842"/>
    <cellStyle name="20% - Accent3 3 2 6 4" xfId="14206"/>
    <cellStyle name="20% - Accent3 3 2 7" xfId="7044"/>
    <cellStyle name="20% - Accent3 3 2 7 2" xfId="24240"/>
    <cellStyle name="20% - Accent3 3 2 7 3" xfId="13839"/>
    <cellStyle name="20% - Accent3 3 2 8" xfId="3803"/>
    <cellStyle name="20% - Accent3 3 2 8 2" xfId="20999"/>
    <cellStyle name="20% - Accent3 3 2 9" xfId="17475"/>
    <cellStyle name="20% - Accent3 3 3" xfId="373"/>
    <cellStyle name="20% - Accent3 3 3 10" xfId="27908"/>
    <cellStyle name="20% - Accent3 3 3 11" xfId="10696"/>
    <cellStyle name="20% - Accent3 3 3 2" xfId="1148"/>
    <cellStyle name="20% - Accent3 3 3 2 2" xfId="2761"/>
    <cellStyle name="20% - Accent3 3 3 2 2 2" xfId="9526"/>
    <cellStyle name="20% - Accent3 3 3 2 2 2 2" xfId="26722"/>
    <cellStyle name="20% - Accent3 3 3 2 2 2 3" xfId="16321"/>
    <cellStyle name="20% - Accent3 3 3 2 2 3" xfId="5918"/>
    <cellStyle name="20% - Accent3 3 3 2 2 3 2" xfId="23114"/>
    <cellStyle name="20% - Accent3 3 3 2 2 4" xfId="19957"/>
    <cellStyle name="20% - Accent3 3 3 2 2 5" xfId="12713"/>
    <cellStyle name="20% - Accent3 3 3 2 3" xfId="7917"/>
    <cellStyle name="20% - Accent3 3 3 2 3 2" xfId="25113"/>
    <cellStyle name="20% - Accent3 3 3 2 3 3" xfId="14712"/>
    <cellStyle name="20% - Accent3 3 3 2 4" xfId="4309"/>
    <cellStyle name="20% - Accent3 3 3 2 4 2" xfId="21505"/>
    <cellStyle name="20% - Accent3 3 3 2 5" xfId="18348"/>
    <cellStyle name="20% - Accent3 3 3 2 6" xfId="11104"/>
    <cellStyle name="20% - Accent3 3 3 3" xfId="1556"/>
    <cellStyle name="20% - Accent3 3 3 3 2" xfId="3157"/>
    <cellStyle name="20% - Accent3 3 3 3 2 2" xfId="9922"/>
    <cellStyle name="20% - Accent3 3 3 3 2 2 2" xfId="27118"/>
    <cellStyle name="20% - Accent3 3 3 3 2 2 3" xfId="16717"/>
    <cellStyle name="20% - Accent3 3 3 3 2 3" xfId="6314"/>
    <cellStyle name="20% - Accent3 3 3 3 2 3 2" xfId="23510"/>
    <cellStyle name="20% - Accent3 3 3 3 2 4" xfId="20353"/>
    <cellStyle name="20% - Accent3 3 3 3 2 5" xfId="13109"/>
    <cellStyle name="20% - Accent3 3 3 3 3" xfId="8325"/>
    <cellStyle name="20% - Accent3 3 3 3 3 2" xfId="25521"/>
    <cellStyle name="20% - Accent3 3 3 3 3 3" xfId="15120"/>
    <cellStyle name="20% - Accent3 3 3 3 4" xfId="4717"/>
    <cellStyle name="20% - Accent3 3 3 3 4 2" xfId="21913"/>
    <cellStyle name="20% - Accent3 3 3 3 5" xfId="18756"/>
    <cellStyle name="20% - Accent3 3 3 3 6" xfId="11512"/>
    <cellStyle name="20% - Accent3 3 3 4" xfId="1964"/>
    <cellStyle name="20% - Accent3 3 3 4 2" xfId="3553"/>
    <cellStyle name="20% - Accent3 3 3 4 2 2" xfId="10318"/>
    <cellStyle name="20% - Accent3 3 3 4 2 2 2" xfId="27514"/>
    <cellStyle name="20% - Accent3 3 3 4 2 2 3" xfId="17113"/>
    <cellStyle name="20% - Accent3 3 3 4 2 3" xfId="6710"/>
    <cellStyle name="20% - Accent3 3 3 4 2 3 2" xfId="23906"/>
    <cellStyle name="20% - Accent3 3 3 4 2 4" xfId="20749"/>
    <cellStyle name="20% - Accent3 3 3 4 2 5" xfId="13505"/>
    <cellStyle name="20% - Accent3 3 3 4 3" xfId="8733"/>
    <cellStyle name="20% - Accent3 3 3 4 3 2" xfId="25929"/>
    <cellStyle name="20% - Accent3 3 3 4 3 3" xfId="15528"/>
    <cellStyle name="20% - Accent3 3 3 4 4" xfId="5125"/>
    <cellStyle name="20% - Accent3 3 3 4 4 2" xfId="22321"/>
    <cellStyle name="20% - Accent3 3 3 4 5" xfId="19164"/>
    <cellStyle name="20% - Accent3 3 3 4 6" xfId="11920"/>
    <cellStyle name="20% - Accent3 3 3 5" xfId="2323"/>
    <cellStyle name="20% - Accent3 3 3 5 2" xfId="9089"/>
    <cellStyle name="20% - Accent3 3 3 5 2 2" xfId="26285"/>
    <cellStyle name="20% - Accent3 3 3 5 2 3" xfId="15884"/>
    <cellStyle name="20% - Accent3 3 3 5 3" xfId="5481"/>
    <cellStyle name="20% - Accent3 3 3 5 3 2" xfId="22677"/>
    <cellStyle name="20% - Accent3 3 3 5 4" xfId="19520"/>
    <cellStyle name="20% - Accent3 3 3 5 5" xfId="12276"/>
    <cellStyle name="20% - Accent3 3 3 6" xfId="740"/>
    <cellStyle name="20% - Accent3 3 3 6 2" xfId="7509"/>
    <cellStyle name="20% - Accent3 3 3 6 2 2" xfId="24705"/>
    <cellStyle name="20% - Accent3 3 3 6 3" xfId="17940"/>
    <cellStyle name="20% - Accent3 3 3 6 4" xfId="14304"/>
    <cellStyle name="20% - Accent3 3 3 7" xfId="7142"/>
    <cellStyle name="20% - Accent3 3 3 7 2" xfId="24338"/>
    <cellStyle name="20% - Accent3 3 3 7 3" xfId="13937"/>
    <cellStyle name="20% - Accent3 3 3 8" xfId="3901"/>
    <cellStyle name="20% - Accent3 3 3 8 2" xfId="21097"/>
    <cellStyle name="20% - Accent3 3 3 9" xfId="17573"/>
    <cellStyle name="20% - Accent3 3 4" xfId="189"/>
    <cellStyle name="20% - Accent3 3 4 2" xfId="1372"/>
    <cellStyle name="20% - Accent3 3 4 2 2" xfId="2973"/>
    <cellStyle name="20% - Accent3 3 4 2 2 2" xfId="9738"/>
    <cellStyle name="20% - Accent3 3 4 2 2 2 2" xfId="26934"/>
    <cellStyle name="20% - Accent3 3 4 2 2 2 3" xfId="16533"/>
    <cellStyle name="20% - Accent3 3 4 2 2 3" xfId="6130"/>
    <cellStyle name="20% - Accent3 3 4 2 2 3 2" xfId="23326"/>
    <cellStyle name="20% - Accent3 3 4 2 2 4" xfId="20169"/>
    <cellStyle name="20% - Accent3 3 4 2 2 5" xfId="12925"/>
    <cellStyle name="20% - Accent3 3 4 2 3" xfId="8141"/>
    <cellStyle name="20% - Accent3 3 4 2 3 2" xfId="25337"/>
    <cellStyle name="20% - Accent3 3 4 2 3 3" xfId="14936"/>
    <cellStyle name="20% - Accent3 3 4 2 4" xfId="4533"/>
    <cellStyle name="20% - Accent3 3 4 2 4 2" xfId="21729"/>
    <cellStyle name="20% - Accent3 3 4 2 5" xfId="18572"/>
    <cellStyle name="20% - Accent3 3 4 2 6" xfId="11328"/>
    <cellStyle name="20% - Accent3 3 4 3" xfId="1780"/>
    <cellStyle name="20% - Accent3 3 4 3 2" xfId="3369"/>
    <cellStyle name="20% - Accent3 3 4 3 2 2" xfId="10134"/>
    <cellStyle name="20% - Accent3 3 4 3 2 2 2" xfId="27330"/>
    <cellStyle name="20% - Accent3 3 4 3 2 2 3" xfId="16929"/>
    <cellStyle name="20% - Accent3 3 4 3 2 3" xfId="6526"/>
    <cellStyle name="20% - Accent3 3 4 3 2 3 2" xfId="23722"/>
    <cellStyle name="20% - Accent3 3 4 3 2 4" xfId="20565"/>
    <cellStyle name="20% - Accent3 3 4 3 2 5" xfId="13321"/>
    <cellStyle name="20% - Accent3 3 4 3 3" xfId="8549"/>
    <cellStyle name="20% - Accent3 3 4 3 3 2" xfId="25745"/>
    <cellStyle name="20% - Accent3 3 4 3 3 3" xfId="15344"/>
    <cellStyle name="20% - Accent3 3 4 3 4" xfId="4941"/>
    <cellStyle name="20% - Accent3 3 4 3 4 2" xfId="22137"/>
    <cellStyle name="20% - Accent3 3 4 3 5" xfId="18980"/>
    <cellStyle name="20% - Accent3 3 4 3 6" xfId="11736"/>
    <cellStyle name="20% - Accent3 3 4 4" xfId="2442"/>
    <cellStyle name="20% - Accent3 3 4 4 2" xfId="9207"/>
    <cellStyle name="20% - Accent3 3 4 4 2 2" xfId="26403"/>
    <cellStyle name="20% - Accent3 3 4 4 2 3" xfId="16002"/>
    <cellStyle name="20% - Accent3 3 4 4 3" xfId="5599"/>
    <cellStyle name="20% - Accent3 3 4 4 3 2" xfId="22795"/>
    <cellStyle name="20% - Accent3 3 4 4 4" xfId="19638"/>
    <cellStyle name="20% - Accent3 3 4 4 5" xfId="12394"/>
    <cellStyle name="20% - Accent3 3 4 5" xfId="964"/>
    <cellStyle name="20% - Accent3 3 4 5 2" xfId="7733"/>
    <cellStyle name="20% - Accent3 3 4 5 2 2" xfId="24929"/>
    <cellStyle name="20% - Accent3 3 4 5 3" xfId="18164"/>
    <cellStyle name="20% - Accent3 3 4 5 4" xfId="14528"/>
    <cellStyle name="20% - Accent3 3 4 6" xfId="6958"/>
    <cellStyle name="20% - Accent3 3 4 6 2" xfId="24154"/>
    <cellStyle name="20% - Accent3 3 4 6 3" xfId="13753"/>
    <cellStyle name="20% - Accent3 3 4 7" xfId="4125"/>
    <cellStyle name="20% - Accent3 3 4 7 2" xfId="21321"/>
    <cellStyle name="20% - Accent3 3 4 8" xfId="17389"/>
    <cellStyle name="20% - Accent3 3 4 9" xfId="10920"/>
    <cellStyle name="20% - Accent3 3 5" xfId="852"/>
    <cellStyle name="20% - Accent3 3 5 2" xfId="2550"/>
    <cellStyle name="20% - Accent3 3 5 2 2" xfId="9315"/>
    <cellStyle name="20% - Accent3 3 5 2 2 2" xfId="26511"/>
    <cellStyle name="20% - Accent3 3 5 2 2 3" xfId="16110"/>
    <cellStyle name="20% - Accent3 3 5 2 3" xfId="5707"/>
    <cellStyle name="20% - Accent3 3 5 2 3 2" xfId="22903"/>
    <cellStyle name="20% - Accent3 3 5 2 4" xfId="19746"/>
    <cellStyle name="20% - Accent3 3 5 2 5" xfId="12502"/>
    <cellStyle name="20% - Accent3 3 5 3" xfId="7621"/>
    <cellStyle name="20% - Accent3 3 5 3 2" xfId="24817"/>
    <cellStyle name="20% - Accent3 3 5 3 3" xfId="14416"/>
    <cellStyle name="20% - Accent3 3 5 4" xfId="4013"/>
    <cellStyle name="20% - Accent3 3 5 4 2" xfId="21209"/>
    <cellStyle name="20% - Accent3 3 5 5" xfId="18052"/>
    <cellStyle name="20% - Accent3 3 5 6" xfId="10808"/>
    <cellStyle name="20% - Accent3 3 6" xfId="1260"/>
    <cellStyle name="20% - Accent3 3 6 2" xfId="2861"/>
    <cellStyle name="20% - Accent3 3 6 2 2" xfId="9626"/>
    <cellStyle name="20% - Accent3 3 6 2 2 2" xfId="26822"/>
    <cellStyle name="20% - Accent3 3 6 2 2 3" xfId="16421"/>
    <cellStyle name="20% - Accent3 3 6 2 3" xfId="6018"/>
    <cellStyle name="20% - Accent3 3 6 2 3 2" xfId="23214"/>
    <cellStyle name="20% - Accent3 3 6 2 4" xfId="20057"/>
    <cellStyle name="20% - Accent3 3 6 2 5" xfId="12813"/>
    <cellStyle name="20% - Accent3 3 6 3" xfId="8029"/>
    <cellStyle name="20% - Accent3 3 6 3 2" xfId="25225"/>
    <cellStyle name="20% - Accent3 3 6 3 3" xfId="14824"/>
    <cellStyle name="20% - Accent3 3 6 4" xfId="4421"/>
    <cellStyle name="20% - Accent3 3 6 4 2" xfId="21617"/>
    <cellStyle name="20% - Accent3 3 6 5" xfId="18460"/>
    <cellStyle name="20% - Accent3 3 6 6" xfId="11216"/>
    <cellStyle name="20% - Accent3 3 7" xfId="1668"/>
    <cellStyle name="20% - Accent3 3 7 2" xfId="3257"/>
    <cellStyle name="20% - Accent3 3 7 2 2" xfId="10022"/>
    <cellStyle name="20% - Accent3 3 7 2 2 2" xfId="27218"/>
    <cellStyle name="20% - Accent3 3 7 2 2 3" xfId="16817"/>
    <cellStyle name="20% - Accent3 3 7 2 3" xfId="6414"/>
    <cellStyle name="20% - Accent3 3 7 2 3 2" xfId="23610"/>
    <cellStyle name="20% - Accent3 3 7 2 4" xfId="20453"/>
    <cellStyle name="20% - Accent3 3 7 2 5" xfId="13209"/>
    <cellStyle name="20% - Accent3 3 7 3" xfId="8437"/>
    <cellStyle name="20% - Accent3 3 7 3 2" xfId="25633"/>
    <cellStyle name="20% - Accent3 3 7 3 3" xfId="15232"/>
    <cellStyle name="20% - Accent3 3 7 4" xfId="4829"/>
    <cellStyle name="20% - Accent3 3 7 4 2" xfId="22025"/>
    <cellStyle name="20% - Accent3 3 7 5" xfId="18868"/>
    <cellStyle name="20% - Accent3 3 7 6" xfId="11624"/>
    <cellStyle name="20% - Accent3 3 8" xfId="2139"/>
    <cellStyle name="20% - Accent3 3 8 2" xfId="8905"/>
    <cellStyle name="20% - Accent3 3 8 2 2" xfId="26101"/>
    <cellStyle name="20% - Accent3 3 8 2 3" xfId="15700"/>
    <cellStyle name="20% - Accent3 3 8 3" xfId="5297"/>
    <cellStyle name="20% - Accent3 3 8 3 2" xfId="22493"/>
    <cellStyle name="20% - Accent3 3 8 4" xfId="19336"/>
    <cellStyle name="20% - Accent3 3 8 5" xfId="12092"/>
    <cellStyle name="20% - Accent3 3 9" xfId="556"/>
    <cellStyle name="20% - Accent3 3 9 2" xfId="7325"/>
    <cellStyle name="20% - Accent3 3 9 2 2" xfId="24521"/>
    <cellStyle name="20% - Accent3 3 9 3" xfId="17756"/>
    <cellStyle name="20% - Accent3 3 9 4" xfId="14120"/>
    <cellStyle name="20% - Accent3 4" xfId="99"/>
    <cellStyle name="20% - Accent3 4 10" xfId="6874"/>
    <cellStyle name="20% - Accent3 4 10 2" xfId="24070"/>
    <cellStyle name="20% - Accent3 4 10 3" xfId="13669"/>
    <cellStyle name="20% - Accent3 4 11" xfId="3745"/>
    <cellStyle name="20% - Accent3 4 11 2" xfId="20941"/>
    <cellStyle name="20% - Accent3 4 12" xfId="17305"/>
    <cellStyle name="20% - Accent3 4 13" xfId="27752"/>
    <cellStyle name="20% - Accent3 4 14" xfId="10540"/>
    <cellStyle name="20% - Accent3 4 2" xfId="303"/>
    <cellStyle name="20% - Accent3 4 2 10" xfId="27838"/>
    <cellStyle name="20% - Accent3 4 2 11" xfId="10626"/>
    <cellStyle name="20% - Accent3 4 2 2" xfId="1078"/>
    <cellStyle name="20% - Accent3 4 2 2 2" xfId="2691"/>
    <cellStyle name="20% - Accent3 4 2 2 2 2" xfId="9456"/>
    <cellStyle name="20% - Accent3 4 2 2 2 2 2" xfId="26652"/>
    <cellStyle name="20% - Accent3 4 2 2 2 2 3" xfId="16251"/>
    <cellStyle name="20% - Accent3 4 2 2 2 3" xfId="5848"/>
    <cellStyle name="20% - Accent3 4 2 2 2 3 2" xfId="23044"/>
    <cellStyle name="20% - Accent3 4 2 2 2 4" xfId="19887"/>
    <cellStyle name="20% - Accent3 4 2 2 2 5" xfId="12643"/>
    <cellStyle name="20% - Accent3 4 2 2 3" xfId="7847"/>
    <cellStyle name="20% - Accent3 4 2 2 3 2" xfId="25043"/>
    <cellStyle name="20% - Accent3 4 2 2 3 3" xfId="14642"/>
    <cellStyle name="20% - Accent3 4 2 2 4" xfId="4239"/>
    <cellStyle name="20% - Accent3 4 2 2 4 2" xfId="21435"/>
    <cellStyle name="20% - Accent3 4 2 2 5" xfId="18278"/>
    <cellStyle name="20% - Accent3 4 2 2 6" xfId="11034"/>
    <cellStyle name="20% - Accent3 4 2 3" xfId="1486"/>
    <cellStyle name="20% - Accent3 4 2 3 2" xfId="3087"/>
    <cellStyle name="20% - Accent3 4 2 3 2 2" xfId="9852"/>
    <cellStyle name="20% - Accent3 4 2 3 2 2 2" xfId="27048"/>
    <cellStyle name="20% - Accent3 4 2 3 2 2 3" xfId="16647"/>
    <cellStyle name="20% - Accent3 4 2 3 2 3" xfId="6244"/>
    <cellStyle name="20% - Accent3 4 2 3 2 3 2" xfId="23440"/>
    <cellStyle name="20% - Accent3 4 2 3 2 4" xfId="20283"/>
    <cellStyle name="20% - Accent3 4 2 3 2 5" xfId="13039"/>
    <cellStyle name="20% - Accent3 4 2 3 3" xfId="8255"/>
    <cellStyle name="20% - Accent3 4 2 3 3 2" xfId="25451"/>
    <cellStyle name="20% - Accent3 4 2 3 3 3" xfId="15050"/>
    <cellStyle name="20% - Accent3 4 2 3 4" xfId="4647"/>
    <cellStyle name="20% - Accent3 4 2 3 4 2" xfId="21843"/>
    <cellStyle name="20% - Accent3 4 2 3 5" xfId="18686"/>
    <cellStyle name="20% - Accent3 4 2 3 6" xfId="11442"/>
    <cellStyle name="20% - Accent3 4 2 4" xfId="1894"/>
    <cellStyle name="20% - Accent3 4 2 4 2" xfId="3483"/>
    <cellStyle name="20% - Accent3 4 2 4 2 2" xfId="10248"/>
    <cellStyle name="20% - Accent3 4 2 4 2 2 2" xfId="27444"/>
    <cellStyle name="20% - Accent3 4 2 4 2 2 3" xfId="17043"/>
    <cellStyle name="20% - Accent3 4 2 4 2 3" xfId="6640"/>
    <cellStyle name="20% - Accent3 4 2 4 2 3 2" xfId="23836"/>
    <cellStyle name="20% - Accent3 4 2 4 2 4" xfId="20679"/>
    <cellStyle name="20% - Accent3 4 2 4 2 5" xfId="13435"/>
    <cellStyle name="20% - Accent3 4 2 4 3" xfId="8663"/>
    <cellStyle name="20% - Accent3 4 2 4 3 2" xfId="25859"/>
    <cellStyle name="20% - Accent3 4 2 4 3 3" xfId="15458"/>
    <cellStyle name="20% - Accent3 4 2 4 4" xfId="5055"/>
    <cellStyle name="20% - Accent3 4 2 4 4 2" xfId="22251"/>
    <cellStyle name="20% - Accent3 4 2 4 5" xfId="19094"/>
    <cellStyle name="20% - Accent3 4 2 4 6" xfId="11850"/>
    <cellStyle name="20% - Accent3 4 2 5" xfId="2253"/>
    <cellStyle name="20% - Accent3 4 2 5 2" xfId="9019"/>
    <cellStyle name="20% - Accent3 4 2 5 2 2" xfId="26215"/>
    <cellStyle name="20% - Accent3 4 2 5 2 3" xfId="15814"/>
    <cellStyle name="20% - Accent3 4 2 5 3" xfId="5411"/>
    <cellStyle name="20% - Accent3 4 2 5 3 2" xfId="22607"/>
    <cellStyle name="20% - Accent3 4 2 5 4" xfId="19450"/>
    <cellStyle name="20% - Accent3 4 2 5 5" xfId="12206"/>
    <cellStyle name="20% - Accent3 4 2 6" xfId="670"/>
    <cellStyle name="20% - Accent3 4 2 6 2" xfId="7439"/>
    <cellStyle name="20% - Accent3 4 2 6 2 2" xfId="24635"/>
    <cellStyle name="20% - Accent3 4 2 6 3" xfId="17870"/>
    <cellStyle name="20% - Accent3 4 2 6 4" xfId="14234"/>
    <cellStyle name="20% - Accent3 4 2 7" xfId="7072"/>
    <cellStyle name="20% - Accent3 4 2 7 2" xfId="24268"/>
    <cellStyle name="20% - Accent3 4 2 7 3" xfId="13867"/>
    <cellStyle name="20% - Accent3 4 2 8" xfId="3831"/>
    <cellStyle name="20% - Accent3 4 2 8 2" xfId="21027"/>
    <cellStyle name="20% - Accent3 4 2 9" xfId="17503"/>
    <cellStyle name="20% - Accent3 4 3" xfId="401"/>
    <cellStyle name="20% - Accent3 4 3 10" xfId="27936"/>
    <cellStyle name="20% - Accent3 4 3 11" xfId="10724"/>
    <cellStyle name="20% - Accent3 4 3 2" xfId="1176"/>
    <cellStyle name="20% - Accent3 4 3 2 2" xfId="2789"/>
    <cellStyle name="20% - Accent3 4 3 2 2 2" xfId="9554"/>
    <cellStyle name="20% - Accent3 4 3 2 2 2 2" xfId="26750"/>
    <cellStyle name="20% - Accent3 4 3 2 2 2 3" xfId="16349"/>
    <cellStyle name="20% - Accent3 4 3 2 2 3" xfId="5946"/>
    <cellStyle name="20% - Accent3 4 3 2 2 3 2" xfId="23142"/>
    <cellStyle name="20% - Accent3 4 3 2 2 4" xfId="19985"/>
    <cellStyle name="20% - Accent3 4 3 2 2 5" xfId="12741"/>
    <cellStyle name="20% - Accent3 4 3 2 3" xfId="7945"/>
    <cellStyle name="20% - Accent3 4 3 2 3 2" xfId="25141"/>
    <cellStyle name="20% - Accent3 4 3 2 3 3" xfId="14740"/>
    <cellStyle name="20% - Accent3 4 3 2 4" xfId="4337"/>
    <cellStyle name="20% - Accent3 4 3 2 4 2" xfId="21533"/>
    <cellStyle name="20% - Accent3 4 3 2 5" xfId="18376"/>
    <cellStyle name="20% - Accent3 4 3 2 6" xfId="11132"/>
    <cellStyle name="20% - Accent3 4 3 3" xfId="1584"/>
    <cellStyle name="20% - Accent3 4 3 3 2" xfId="3185"/>
    <cellStyle name="20% - Accent3 4 3 3 2 2" xfId="9950"/>
    <cellStyle name="20% - Accent3 4 3 3 2 2 2" xfId="27146"/>
    <cellStyle name="20% - Accent3 4 3 3 2 2 3" xfId="16745"/>
    <cellStyle name="20% - Accent3 4 3 3 2 3" xfId="6342"/>
    <cellStyle name="20% - Accent3 4 3 3 2 3 2" xfId="23538"/>
    <cellStyle name="20% - Accent3 4 3 3 2 4" xfId="20381"/>
    <cellStyle name="20% - Accent3 4 3 3 2 5" xfId="13137"/>
    <cellStyle name="20% - Accent3 4 3 3 3" xfId="8353"/>
    <cellStyle name="20% - Accent3 4 3 3 3 2" xfId="25549"/>
    <cellStyle name="20% - Accent3 4 3 3 3 3" xfId="15148"/>
    <cellStyle name="20% - Accent3 4 3 3 4" xfId="4745"/>
    <cellStyle name="20% - Accent3 4 3 3 4 2" xfId="21941"/>
    <cellStyle name="20% - Accent3 4 3 3 5" xfId="18784"/>
    <cellStyle name="20% - Accent3 4 3 3 6" xfId="11540"/>
    <cellStyle name="20% - Accent3 4 3 4" xfId="1992"/>
    <cellStyle name="20% - Accent3 4 3 4 2" xfId="3581"/>
    <cellStyle name="20% - Accent3 4 3 4 2 2" xfId="10346"/>
    <cellStyle name="20% - Accent3 4 3 4 2 2 2" xfId="27542"/>
    <cellStyle name="20% - Accent3 4 3 4 2 2 3" xfId="17141"/>
    <cellStyle name="20% - Accent3 4 3 4 2 3" xfId="6738"/>
    <cellStyle name="20% - Accent3 4 3 4 2 3 2" xfId="23934"/>
    <cellStyle name="20% - Accent3 4 3 4 2 4" xfId="20777"/>
    <cellStyle name="20% - Accent3 4 3 4 2 5" xfId="13533"/>
    <cellStyle name="20% - Accent3 4 3 4 3" xfId="8761"/>
    <cellStyle name="20% - Accent3 4 3 4 3 2" xfId="25957"/>
    <cellStyle name="20% - Accent3 4 3 4 3 3" xfId="15556"/>
    <cellStyle name="20% - Accent3 4 3 4 4" xfId="5153"/>
    <cellStyle name="20% - Accent3 4 3 4 4 2" xfId="22349"/>
    <cellStyle name="20% - Accent3 4 3 4 5" xfId="19192"/>
    <cellStyle name="20% - Accent3 4 3 4 6" xfId="11948"/>
    <cellStyle name="20% - Accent3 4 3 5" xfId="2351"/>
    <cellStyle name="20% - Accent3 4 3 5 2" xfId="9117"/>
    <cellStyle name="20% - Accent3 4 3 5 2 2" xfId="26313"/>
    <cellStyle name="20% - Accent3 4 3 5 2 3" xfId="15912"/>
    <cellStyle name="20% - Accent3 4 3 5 3" xfId="5509"/>
    <cellStyle name="20% - Accent3 4 3 5 3 2" xfId="22705"/>
    <cellStyle name="20% - Accent3 4 3 5 4" xfId="19548"/>
    <cellStyle name="20% - Accent3 4 3 5 5" xfId="12304"/>
    <cellStyle name="20% - Accent3 4 3 6" xfId="768"/>
    <cellStyle name="20% - Accent3 4 3 6 2" xfId="7537"/>
    <cellStyle name="20% - Accent3 4 3 6 2 2" xfId="24733"/>
    <cellStyle name="20% - Accent3 4 3 6 3" xfId="17968"/>
    <cellStyle name="20% - Accent3 4 3 6 4" xfId="14332"/>
    <cellStyle name="20% - Accent3 4 3 7" xfId="7170"/>
    <cellStyle name="20% - Accent3 4 3 7 2" xfId="24366"/>
    <cellStyle name="20% - Accent3 4 3 7 3" xfId="13965"/>
    <cellStyle name="20% - Accent3 4 3 8" xfId="3929"/>
    <cellStyle name="20% - Accent3 4 3 8 2" xfId="21125"/>
    <cellStyle name="20% - Accent3 4 3 9" xfId="17601"/>
    <cellStyle name="20% - Accent3 4 4" xfId="217"/>
    <cellStyle name="20% - Accent3 4 4 2" xfId="1400"/>
    <cellStyle name="20% - Accent3 4 4 2 2" xfId="3001"/>
    <cellStyle name="20% - Accent3 4 4 2 2 2" xfId="9766"/>
    <cellStyle name="20% - Accent3 4 4 2 2 2 2" xfId="26962"/>
    <cellStyle name="20% - Accent3 4 4 2 2 2 3" xfId="16561"/>
    <cellStyle name="20% - Accent3 4 4 2 2 3" xfId="6158"/>
    <cellStyle name="20% - Accent3 4 4 2 2 3 2" xfId="23354"/>
    <cellStyle name="20% - Accent3 4 4 2 2 4" xfId="20197"/>
    <cellStyle name="20% - Accent3 4 4 2 2 5" xfId="12953"/>
    <cellStyle name="20% - Accent3 4 4 2 3" xfId="8169"/>
    <cellStyle name="20% - Accent3 4 4 2 3 2" xfId="25365"/>
    <cellStyle name="20% - Accent3 4 4 2 3 3" xfId="14964"/>
    <cellStyle name="20% - Accent3 4 4 2 4" xfId="4561"/>
    <cellStyle name="20% - Accent3 4 4 2 4 2" xfId="21757"/>
    <cellStyle name="20% - Accent3 4 4 2 5" xfId="18600"/>
    <cellStyle name="20% - Accent3 4 4 2 6" xfId="11356"/>
    <cellStyle name="20% - Accent3 4 4 3" xfId="1808"/>
    <cellStyle name="20% - Accent3 4 4 3 2" xfId="3397"/>
    <cellStyle name="20% - Accent3 4 4 3 2 2" xfId="10162"/>
    <cellStyle name="20% - Accent3 4 4 3 2 2 2" xfId="27358"/>
    <cellStyle name="20% - Accent3 4 4 3 2 2 3" xfId="16957"/>
    <cellStyle name="20% - Accent3 4 4 3 2 3" xfId="6554"/>
    <cellStyle name="20% - Accent3 4 4 3 2 3 2" xfId="23750"/>
    <cellStyle name="20% - Accent3 4 4 3 2 4" xfId="20593"/>
    <cellStyle name="20% - Accent3 4 4 3 2 5" xfId="13349"/>
    <cellStyle name="20% - Accent3 4 4 3 3" xfId="8577"/>
    <cellStyle name="20% - Accent3 4 4 3 3 2" xfId="25773"/>
    <cellStyle name="20% - Accent3 4 4 3 3 3" xfId="15372"/>
    <cellStyle name="20% - Accent3 4 4 3 4" xfId="4969"/>
    <cellStyle name="20% - Accent3 4 4 3 4 2" xfId="22165"/>
    <cellStyle name="20% - Accent3 4 4 3 5" xfId="19008"/>
    <cellStyle name="20% - Accent3 4 4 3 6" xfId="11764"/>
    <cellStyle name="20% - Accent3 4 4 4" xfId="2476"/>
    <cellStyle name="20% - Accent3 4 4 4 2" xfId="9241"/>
    <cellStyle name="20% - Accent3 4 4 4 2 2" xfId="26437"/>
    <cellStyle name="20% - Accent3 4 4 4 2 3" xfId="16036"/>
    <cellStyle name="20% - Accent3 4 4 4 3" xfId="5633"/>
    <cellStyle name="20% - Accent3 4 4 4 3 2" xfId="22829"/>
    <cellStyle name="20% - Accent3 4 4 4 4" xfId="19672"/>
    <cellStyle name="20% - Accent3 4 4 4 5" xfId="12428"/>
    <cellStyle name="20% - Accent3 4 4 5" xfId="992"/>
    <cellStyle name="20% - Accent3 4 4 5 2" xfId="7761"/>
    <cellStyle name="20% - Accent3 4 4 5 2 2" xfId="24957"/>
    <cellStyle name="20% - Accent3 4 4 5 3" xfId="18192"/>
    <cellStyle name="20% - Accent3 4 4 5 4" xfId="14556"/>
    <cellStyle name="20% - Accent3 4 4 6" xfId="6986"/>
    <cellStyle name="20% - Accent3 4 4 6 2" xfId="24182"/>
    <cellStyle name="20% - Accent3 4 4 6 3" xfId="13781"/>
    <cellStyle name="20% - Accent3 4 4 7" xfId="4153"/>
    <cellStyle name="20% - Accent3 4 4 7 2" xfId="21349"/>
    <cellStyle name="20% - Accent3 4 4 8" xfId="17417"/>
    <cellStyle name="20% - Accent3 4 4 9" xfId="10948"/>
    <cellStyle name="20% - Accent3 4 5" xfId="880"/>
    <cellStyle name="20% - Accent3 4 5 2" xfId="2578"/>
    <cellStyle name="20% - Accent3 4 5 2 2" xfId="9343"/>
    <cellStyle name="20% - Accent3 4 5 2 2 2" xfId="26539"/>
    <cellStyle name="20% - Accent3 4 5 2 2 3" xfId="16138"/>
    <cellStyle name="20% - Accent3 4 5 2 3" xfId="5735"/>
    <cellStyle name="20% - Accent3 4 5 2 3 2" xfId="22931"/>
    <cellStyle name="20% - Accent3 4 5 2 4" xfId="19774"/>
    <cellStyle name="20% - Accent3 4 5 2 5" xfId="12530"/>
    <cellStyle name="20% - Accent3 4 5 3" xfId="7649"/>
    <cellStyle name="20% - Accent3 4 5 3 2" xfId="24845"/>
    <cellStyle name="20% - Accent3 4 5 3 3" xfId="14444"/>
    <cellStyle name="20% - Accent3 4 5 4" xfId="4041"/>
    <cellStyle name="20% - Accent3 4 5 4 2" xfId="21237"/>
    <cellStyle name="20% - Accent3 4 5 5" xfId="18080"/>
    <cellStyle name="20% - Accent3 4 5 6" xfId="10836"/>
    <cellStyle name="20% - Accent3 4 6" xfId="1288"/>
    <cellStyle name="20% - Accent3 4 6 2" xfId="2889"/>
    <cellStyle name="20% - Accent3 4 6 2 2" xfId="9654"/>
    <cellStyle name="20% - Accent3 4 6 2 2 2" xfId="26850"/>
    <cellStyle name="20% - Accent3 4 6 2 2 3" xfId="16449"/>
    <cellStyle name="20% - Accent3 4 6 2 3" xfId="6046"/>
    <cellStyle name="20% - Accent3 4 6 2 3 2" xfId="23242"/>
    <cellStyle name="20% - Accent3 4 6 2 4" xfId="20085"/>
    <cellStyle name="20% - Accent3 4 6 2 5" xfId="12841"/>
    <cellStyle name="20% - Accent3 4 6 3" xfId="8057"/>
    <cellStyle name="20% - Accent3 4 6 3 2" xfId="25253"/>
    <cellStyle name="20% - Accent3 4 6 3 3" xfId="14852"/>
    <cellStyle name="20% - Accent3 4 6 4" xfId="4449"/>
    <cellStyle name="20% - Accent3 4 6 4 2" xfId="21645"/>
    <cellStyle name="20% - Accent3 4 6 5" xfId="18488"/>
    <cellStyle name="20% - Accent3 4 6 6" xfId="11244"/>
    <cellStyle name="20% - Accent3 4 7" xfId="1696"/>
    <cellStyle name="20% - Accent3 4 7 2" xfId="3285"/>
    <cellStyle name="20% - Accent3 4 7 2 2" xfId="10050"/>
    <cellStyle name="20% - Accent3 4 7 2 2 2" xfId="27246"/>
    <cellStyle name="20% - Accent3 4 7 2 2 3" xfId="16845"/>
    <cellStyle name="20% - Accent3 4 7 2 3" xfId="6442"/>
    <cellStyle name="20% - Accent3 4 7 2 3 2" xfId="23638"/>
    <cellStyle name="20% - Accent3 4 7 2 4" xfId="20481"/>
    <cellStyle name="20% - Accent3 4 7 2 5" xfId="13237"/>
    <cellStyle name="20% - Accent3 4 7 3" xfId="8465"/>
    <cellStyle name="20% - Accent3 4 7 3 2" xfId="25661"/>
    <cellStyle name="20% - Accent3 4 7 3 3" xfId="15260"/>
    <cellStyle name="20% - Accent3 4 7 4" xfId="4857"/>
    <cellStyle name="20% - Accent3 4 7 4 2" xfId="22053"/>
    <cellStyle name="20% - Accent3 4 7 5" xfId="18896"/>
    <cellStyle name="20% - Accent3 4 7 6" xfId="11652"/>
    <cellStyle name="20% - Accent3 4 8" xfId="2167"/>
    <cellStyle name="20% - Accent3 4 8 2" xfId="8933"/>
    <cellStyle name="20% - Accent3 4 8 2 2" xfId="26129"/>
    <cellStyle name="20% - Accent3 4 8 2 3" xfId="15728"/>
    <cellStyle name="20% - Accent3 4 8 3" xfId="5325"/>
    <cellStyle name="20% - Accent3 4 8 3 2" xfId="22521"/>
    <cellStyle name="20% - Accent3 4 8 4" xfId="19364"/>
    <cellStyle name="20% - Accent3 4 8 5" xfId="12120"/>
    <cellStyle name="20% - Accent3 4 9" xfId="584"/>
    <cellStyle name="20% - Accent3 4 9 2" xfId="7353"/>
    <cellStyle name="20% - Accent3 4 9 2 2" xfId="24549"/>
    <cellStyle name="20% - Accent3 4 9 3" xfId="17784"/>
    <cellStyle name="20% - Accent3 4 9 4" xfId="14148"/>
    <cellStyle name="20% - Accent3 5" xfId="160"/>
    <cellStyle name="20% - Accent3 5 10" xfId="27698"/>
    <cellStyle name="20% - Accent3 5 11" xfId="10486"/>
    <cellStyle name="20% - Accent3 5 2" xfId="938"/>
    <cellStyle name="20% - Accent3 5 2 2" xfId="2608"/>
    <cellStyle name="20% - Accent3 5 2 2 2" xfId="9373"/>
    <cellStyle name="20% - Accent3 5 2 2 2 2" xfId="26569"/>
    <cellStyle name="20% - Accent3 5 2 2 2 3" xfId="16168"/>
    <cellStyle name="20% - Accent3 5 2 2 3" xfId="5765"/>
    <cellStyle name="20% - Accent3 5 2 2 3 2" xfId="22961"/>
    <cellStyle name="20% - Accent3 5 2 2 4" xfId="19804"/>
    <cellStyle name="20% - Accent3 5 2 2 5" xfId="12560"/>
    <cellStyle name="20% - Accent3 5 2 3" xfId="7707"/>
    <cellStyle name="20% - Accent3 5 2 3 2" xfId="24903"/>
    <cellStyle name="20% - Accent3 5 2 3 3" xfId="14502"/>
    <cellStyle name="20% - Accent3 5 2 4" xfId="4099"/>
    <cellStyle name="20% - Accent3 5 2 4 2" xfId="21295"/>
    <cellStyle name="20% - Accent3 5 2 5" xfId="18138"/>
    <cellStyle name="20% - Accent3 5 2 6" xfId="10894"/>
    <cellStyle name="20% - Accent3 5 3" xfId="1346"/>
    <cellStyle name="20% - Accent3 5 3 2" xfId="2947"/>
    <cellStyle name="20% - Accent3 5 3 2 2" xfId="9712"/>
    <cellStyle name="20% - Accent3 5 3 2 2 2" xfId="26908"/>
    <cellStyle name="20% - Accent3 5 3 2 2 3" xfId="16507"/>
    <cellStyle name="20% - Accent3 5 3 2 3" xfId="6104"/>
    <cellStyle name="20% - Accent3 5 3 2 3 2" xfId="23300"/>
    <cellStyle name="20% - Accent3 5 3 2 4" xfId="20143"/>
    <cellStyle name="20% - Accent3 5 3 2 5" xfId="12899"/>
    <cellStyle name="20% - Accent3 5 3 3" xfId="8115"/>
    <cellStyle name="20% - Accent3 5 3 3 2" xfId="25311"/>
    <cellStyle name="20% - Accent3 5 3 3 3" xfId="14910"/>
    <cellStyle name="20% - Accent3 5 3 4" xfId="4507"/>
    <cellStyle name="20% - Accent3 5 3 4 2" xfId="21703"/>
    <cellStyle name="20% - Accent3 5 3 5" xfId="18546"/>
    <cellStyle name="20% - Accent3 5 3 6" xfId="11302"/>
    <cellStyle name="20% - Accent3 5 4" xfId="1754"/>
    <cellStyle name="20% - Accent3 5 4 2" xfId="3343"/>
    <cellStyle name="20% - Accent3 5 4 2 2" xfId="10108"/>
    <cellStyle name="20% - Accent3 5 4 2 2 2" xfId="27304"/>
    <cellStyle name="20% - Accent3 5 4 2 2 3" xfId="16903"/>
    <cellStyle name="20% - Accent3 5 4 2 3" xfId="6500"/>
    <cellStyle name="20% - Accent3 5 4 2 3 2" xfId="23696"/>
    <cellStyle name="20% - Accent3 5 4 2 4" xfId="20539"/>
    <cellStyle name="20% - Accent3 5 4 2 5" xfId="13295"/>
    <cellStyle name="20% - Accent3 5 4 3" xfId="8523"/>
    <cellStyle name="20% - Accent3 5 4 3 2" xfId="25719"/>
    <cellStyle name="20% - Accent3 5 4 3 3" xfId="15318"/>
    <cellStyle name="20% - Accent3 5 4 4" xfId="4915"/>
    <cellStyle name="20% - Accent3 5 4 4 2" xfId="22111"/>
    <cellStyle name="20% - Accent3 5 4 5" xfId="18954"/>
    <cellStyle name="20% - Accent3 5 4 6" xfId="11710"/>
    <cellStyle name="20% - Accent3 5 5" xfId="2113"/>
    <cellStyle name="20% - Accent3 5 5 2" xfId="8879"/>
    <cellStyle name="20% - Accent3 5 5 2 2" xfId="26075"/>
    <cellStyle name="20% - Accent3 5 5 2 3" xfId="15674"/>
    <cellStyle name="20% - Accent3 5 5 3" xfId="5271"/>
    <cellStyle name="20% - Accent3 5 5 3 2" xfId="22467"/>
    <cellStyle name="20% - Accent3 5 5 4" xfId="19310"/>
    <cellStyle name="20% - Accent3 5 5 5" xfId="12066"/>
    <cellStyle name="20% - Accent3 5 6" xfId="530"/>
    <cellStyle name="20% - Accent3 5 6 2" xfId="7299"/>
    <cellStyle name="20% - Accent3 5 6 2 2" xfId="24495"/>
    <cellStyle name="20% - Accent3 5 6 3" xfId="17730"/>
    <cellStyle name="20% - Accent3 5 6 4" xfId="14094"/>
    <cellStyle name="20% - Accent3 5 7" xfId="6932"/>
    <cellStyle name="20% - Accent3 5 7 2" xfId="24128"/>
    <cellStyle name="20% - Accent3 5 7 3" xfId="13727"/>
    <cellStyle name="20% - Accent3 5 8" xfId="3691"/>
    <cellStyle name="20% - Accent3 5 8 2" xfId="20887"/>
    <cellStyle name="20% - Accent3 5 9" xfId="17363"/>
    <cellStyle name="20% - Accent3 6" xfId="249"/>
    <cellStyle name="20% - Accent3 6 10" xfId="27784"/>
    <cellStyle name="20% - Accent3 6 11" xfId="10572"/>
    <cellStyle name="20% - Accent3 6 2" xfId="1024"/>
    <cellStyle name="20% - Accent3 6 2 2" xfId="2637"/>
    <cellStyle name="20% - Accent3 6 2 2 2" xfId="9402"/>
    <cellStyle name="20% - Accent3 6 2 2 2 2" xfId="26598"/>
    <cellStyle name="20% - Accent3 6 2 2 2 3" xfId="16197"/>
    <cellStyle name="20% - Accent3 6 2 2 3" xfId="5794"/>
    <cellStyle name="20% - Accent3 6 2 2 3 2" xfId="22990"/>
    <cellStyle name="20% - Accent3 6 2 2 4" xfId="19833"/>
    <cellStyle name="20% - Accent3 6 2 2 5" xfId="12589"/>
    <cellStyle name="20% - Accent3 6 2 3" xfId="7793"/>
    <cellStyle name="20% - Accent3 6 2 3 2" xfId="24989"/>
    <cellStyle name="20% - Accent3 6 2 3 3" xfId="14588"/>
    <cellStyle name="20% - Accent3 6 2 4" xfId="4185"/>
    <cellStyle name="20% - Accent3 6 2 4 2" xfId="21381"/>
    <cellStyle name="20% - Accent3 6 2 5" xfId="18224"/>
    <cellStyle name="20% - Accent3 6 2 6" xfId="10980"/>
    <cellStyle name="20% - Accent3 6 3" xfId="1432"/>
    <cellStyle name="20% - Accent3 6 3 2" xfId="3033"/>
    <cellStyle name="20% - Accent3 6 3 2 2" xfId="9798"/>
    <cellStyle name="20% - Accent3 6 3 2 2 2" xfId="26994"/>
    <cellStyle name="20% - Accent3 6 3 2 2 3" xfId="16593"/>
    <cellStyle name="20% - Accent3 6 3 2 3" xfId="6190"/>
    <cellStyle name="20% - Accent3 6 3 2 3 2" xfId="23386"/>
    <cellStyle name="20% - Accent3 6 3 2 4" xfId="20229"/>
    <cellStyle name="20% - Accent3 6 3 2 5" xfId="12985"/>
    <cellStyle name="20% - Accent3 6 3 3" xfId="8201"/>
    <cellStyle name="20% - Accent3 6 3 3 2" xfId="25397"/>
    <cellStyle name="20% - Accent3 6 3 3 3" xfId="14996"/>
    <cellStyle name="20% - Accent3 6 3 4" xfId="4593"/>
    <cellStyle name="20% - Accent3 6 3 4 2" xfId="21789"/>
    <cellStyle name="20% - Accent3 6 3 5" xfId="18632"/>
    <cellStyle name="20% - Accent3 6 3 6" xfId="11388"/>
    <cellStyle name="20% - Accent3 6 4" xfId="1840"/>
    <cellStyle name="20% - Accent3 6 4 2" xfId="3429"/>
    <cellStyle name="20% - Accent3 6 4 2 2" xfId="10194"/>
    <cellStyle name="20% - Accent3 6 4 2 2 2" xfId="27390"/>
    <cellStyle name="20% - Accent3 6 4 2 2 3" xfId="16989"/>
    <cellStyle name="20% - Accent3 6 4 2 3" xfId="6586"/>
    <cellStyle name="20% - Accent3 6 4 2 3 2" xfId="23782"/>
    <cellStyle name="20% - Accent3 6 4 2 4" xfId="20625"/>
    <cellStyle name="20% - Accent3 6 4 2 5" xfId="13381"/>
    <cellStyle name="20% - Accent3 6 4 3" xfId="8609"/>
    <cellStyle name="20% - Accent3 6 4 3 2" xfId="25805"/>
    <cellStyle name="20% - Accent3 6 4 3 3" xfId="15404"/>
    <cellStyle name="20% - Accent3 6 4 4" xfId="5001"/>
    <cellStyle name="20% - Accent3 6 4 4 2" xfId="22197"/>
    <cellStyle name="20% - Accent3 6 4 5" xfId="19040"/>
    <cellStyle name="20% - Accent3 6 4 6" xfId="11796"/>
    <cellStyle name="20% - Accent3 6 5" xfId="2199"/>
    <cellStyle name="20% - Accent3 6 5 2" xfId="8965"/>
    <cellStyle name="20% - Accent3 6 5 2 2" xfId="26161"/>
    <cellStyle name="20% - Accent3 6 5 2 3" xfId="15760"/>
    <cellStyle name="20% - Accent3 6 5 3" xfId="5357"/>
    <cellStyle name="20% - Accent3 6 5 3 2" xfId="22553"/>
    <cellStyle name="20% - Accent3 6 5 4" xfId="19396"/>
    <cellStyle name="20% - Accent3 6 5 5" xfId="12152"/>
    <cellStyle name="20% - Accent3 6 6" xfId="616"/>
    <cellStyle name="20% - Accent3 6 6 2" xfId="7385"/>
    <cellStyle name="20% - Accent3 6 6 2 2" xfId="24581"/>
    <cellStyle name="20% - Accent3 6 6 3" xfId="17816"/>
    <cellStyle name="20% - Accent3 6 6 4" xfId="14180"/>
    <cellStyle name="20% - Accent3 6 7" xfId="7018"/>
    <cellStyle name="20% - Accent3 6 7 2" xfId="24214"/>
    <cellStyle name="20% - Accent3 6 7 3" xfId="13813"/>
    <cellStyle name="20% - Accent3 6 8" xfId="3777"/>
    <cellStyle name="20% - Accent3 6 8 2" xfId="20973"/>
    <cellStyle name="20% - Accent3 6 9" xfId="17449"/>
    <cellStyle name="20% - Accent3 7" xfId="335"/>
    <cellStyle name="20% - Accent3 7 10" xfId="27870"/>
    <cellStyle name="20% - Accent3 7 11" xfId="10658"/>
    <cellStyle name="20% - Accent3 7 2" xfId="1110"/>
    <cellStyle name="20% - Accent3 7 2 2" xfId="2723"/>
    <cellStyle name="20% - Accent3 7 2 2 2" xfId="9488"/>
    <cellStyle name="20% - Accent3 7 2 2 2 2" xfId="26684"/>
    <cellStyle name="20% - Accent3 7 2 2 2 3" xfId="16283"/>
    <cellStyle name="20% - Accent3 7 2 2 3" xfId="5880"/>
    <cellStyle name="20% - Accent3 7 2 2 3 2" xfId="23076"/>
    <cellStyle name="20% - Accent3 7 2 2 4" xfId="19919"/>
    <cellStyle name="20% - Accent3 7 2 2 5" xfId="12675"/>
    <cellStyle name="20% - Accent3 7 2 3" xfId="7879"/>
    <cellStyle name="20% - Accent3 7 2 3 2" xfId="25075"/>
    <cellStyle name="20% - Accent3 7 2 3 3" xfId="14674"/>
    <cellStyle name="20% - Accent3 7 2 4" xfId="4271"/>
    <cellStyle name="20% - Accent3 7 2 4 2" xfId="21467"/>
    <cellStyle name="20% - Accent3 7 2 5" xfId="18310"/>
    <cellStyle name="20% - Accent3 7 2 6" xfId="11066"/>
    <cellStyle name="20% - Accent3 7 3" xfId="1518"/>
    <cellStyle name="20% - Accent3 7 3 2" xfId="3119"/>
    <cellStyle name="20% - Accent3 7 3 2 2" xfId="9884"/>
    <cellStyle name="20% - Accent3 7 3 2 2 2" xfId="27080"/>
    <cellStyle name="20% - Accent3 7 3 2 2 3" xfId="16679"/>
    <cellStyle name="20% - Accent3 7 3 2 3" xfId="6276"/>
    <cellStyle name="20% - Accent3 7 3 2 3 2" xfId="23472"/>
    <cellStyle name="20% - Accent3 7 3 2 4" xfId="20315"/>
    <cellStyle name="20% - Accent3 7 3 2 5" xfId="13071"/>
    <cellStyle name="20% - Accent3 7 3 3" xfId="8287"/>
    <cellStyle name="20% - Accent3 7 3 3 2" xfId="25483"/>
    <cellStyle name="20% - Accent3 7 3 3 3" xfId="15082"/>
    <cellStyle name="20% - Accent3 7 3 4" xfId="4679"/>
    <cellStyle name="20% - Accent3 7 3 4 2" xfId="21875"/>
    <cellStyle name="20% - Accent3 7 3 5" xfId="18718"/>
    <cellStyle name="20% - Accent3 7 3 6" xfId="11474"/>
    <cellStyle name="20% - Accent3 7 4" xfId="1926"/>
    <cellStyle name="20% - Accent3 7 4 2" xfId="3515"/>
    <cellStyle name="20% - Accent3 7 4 2 2" xfId="10280"/>
    <cellStyle name="20% - Accent3 7 4 2 2 2" xfId="27476"/>
    <cellStyle name="20% - Accent3 7 4 2 2 3" xfId="17075"/>
    <cellStyle name="20% - Accent3 7 4 2 3" xfId="6672"/>
    <cellStyle name="20% - Accent3 7 4 2 3 2" xfId="23868"/>
    <cellStyle name="20% - Accent3 7 4 2 4" xfId="20711"/>
    <cellStyle name="20% - Accent3 7 4 2 5" xfId="13467"/>
    <cellStyle name="20% - Accent3 7 4 3" xfId="8695"/>
    <cellStyle name="20% - Accent3 7 4 3 2" xfId="25891"/>
    <cellStyle name="20% - Accent3 7 4 3 3" xfId="15490"/>
    <cellStyle name="20% - Accent3 7 4 4" xfId="5087"/>
    <cellStyle name="20% - Accent3 7 4 4 2" xfId="22283"/>
    <cellStyle name="20% - Accent3 7 4 5" xfId="19126"/>
    <cellStyle name="20% - Accent3 7 4 6" xfId="11882"/>
    <cellStyle name="20% - Accent3 7 5" xfId="2285"/>
    <cellStyle name="20% - Accent3 7 5 2" xfId="9051"/>
    <cellStyle name="20% - Accent3 7 5 2 2" xfId="26247"/>
    <cellStyle name="20% - Accent3 7 5 2 3" xfId="15846"/>
    <cellStyle name="20% - Accent3 7 5 3" xfId="5443"/>
    <cellStyle name="20% - Accent3 7 5 3 2" xfId="22639"/>
    <cellStyle name="20% - Accent3 7 5 4" xfId="19482"/>
    <cellStyle name="20% - Accent3 7 5 5" xfId="12238"/>
    <cellStyle name="20% - Accent3 7 6" xfId="702"/>
    <cellStyle name="20% - Accent3 7 6 2" xfId="7471"/>
    <cellStyle name="20% - Accent3 7 6 2 2" xfId="24667"/>
    <cellStyle name="20% - Accent3 7 6 3" xfId="17902"/>
    <cellStyle name="20% - Accent3 7 6 4" xfId="14266"/>
    <cellStyle name="20% - Accent3 7 7" xfId="7104"/>
    <cellStyle name="20% - Accent3 7 7 2" xfId="24300"/>
    <cellStyle name="20% - Accent3 7 7 3" xfId="13899"/>
    <cellStyle name="20% - Accent3 7 8" xfId="3863"/>
    <cellStyle name="20% - Accent3 7 8 2" xfId="21059"/>
    <cellStyle name="20% - Accent3 7 9" xfId="17535"/>
    <cellStyle name="20% - Accent3 8" xfId="347"/>
    <cellStyle name="20% - Accent3 8 10" xfId="27882"/>
    <cellStyle name="20% - Accent3 8 11" xfId="10670"/>
    <cellStyle name="20% - Accent3 8 2" xfId="1122"/>
    <cellStyle name="20% - Accent3 8 2 2" xfId="2735"/>
    <cellStyle name="20% - Accent3 8 2 2 2" xfId="9500"/>
    <cellStyle name="20% - Accent3 8 2 2 2 2" xfId="26696"/>
    <cellStyle name="20% - Accent3 8 2 2 2 3" xfId="16295"/>
    <cellStyle name="20% - Accent3 8 2 2 3" xfId="5892"/>
    <cellStyle name="20% - Accent3 8 2 2 3 2" xfId="23088"/>
    <cellStyle name="20% - Accent3 8 2 2 4" xfId="19931"/>
    <cellStyle name="20% - Accent3 8 2 2 5" xfId="12687"/>
    <cellStyle name="20% - Accent3 8 2 3" xfId="7891"/>
    <cellStyle name="20% - Accent3 8 2 3 2" xfId="25087"/>
    <cellStyle name="20% - Accent3 8 2 3 3" xfId="14686"/>
    <cellStyle name="20% - Accent3 8 2 4" xfId="4283"/>
    <cellStyle name="20% - Accent3 8 2 4 2" xfId="21479"/>
    <cellStyle name="20% - Accent3 8 2 5" xfId="18322"/>
    <cellStyle name="20% - Accent3 8 2 6" xfId="11078"/>
    <cellStyle name="20% - Accent3 8 3" xfId="1530"/>
    <cellStyle name="20% - Accent3 8 3 2" xfId="3131"/>
    <cellStyle name="20% - Accent3 8 3 2 2" xfId="9896"/>
    <cellStyle name="20% - Accent3 8 3 2 2 2" xfId="27092"/>
    <cellStyle name="20% - Accent3 8 3 2 2 3" xfId="16691"/>
    <cellStyle name="20% - Accent3 8 3 2 3" xfId="6288"/>
    <cellStyle name="20% - Accent3 8 3 2 3 2" xfId="23484"/>
    <cellStyle name="20% - Accent3 8 3 2 4" xfId="20327"/>
    <cellStyle name="20% - Accent3 8 3 2 5" xfId="13083"/>
    <cellStyle name="20% - Accent3 8 3 3" xfId="8299"/>
    <cellStyle name="20% - Accent3 8 3 3 2" xfId="25495"/>
    <cellStyle name="20% - Accent3 8 3 3 3" xfId="15094"/>
    <cellStyle name="20% - Accent3 8 3 4" xfId="4691"/>
    <cellStyle name="20% - Accent3 8 3 4 2" xfId="21887"/>
    <cellStyle name="20% - Accent3 8 3 5" xfId="18730"/>
    <cellStyle name="20% - Accent3 8 3 6" xfId="11486"/>
    <cellStyle name="20% - Accent3 8 4" xfId="1938"/>
    <cellStyle name="20% - Accent3 8 4 2" xfId="3527"/>
    <cellStyle name="20% - Accent3 8 4 2 2" xfId="10292"/>
    <cellStyle name="20% - Accent3 8 4 2 2 2" xfId="27488"/>
    <cellStyle name="20% - Accent3 8 4 2 2 3" xfId="17087"/>
    <cellStyle name="20% - Accent3 8 4 2 3" xfId="6684"/>
    <cellStyle name="20% - Accent3 8 4 2 3 2" xfId="23880"/>
    <cellStyle name="20% - Accent3 8 4 2 4" xfId="20723"/>
    <cellStyle name="20% - Accent3 8 4 2 5" xfId="13479"/>
    <cellStyle name="20% - Accent3 8 4 3" xfId="8707"/>
    <cellStyle name="20% - Accent3 8 4 3 2" xfId="25903"/>
    <cellStyle name="20% - Accent3 8 4 3 3" xfId="15502"/>
    <cellStyle name="20% - Accent3 8 4 4" xfId="5099"/>
    <cellStyle name="20% - Accent3 8 4 4 2" xfId="22295"/>
    <cellStyle name="20% - Accent3 8 4 5" xfId="19138"/>
    <cellStyle name="20% - Accent3 8 4 6" xfId="11894"/>
    <cellStyle name="20% - Accent3 8 5" xfId="2297"/>
    <cellStyle name="20% - Accent3 8 5 2" xfId="9063"/>
    <cellStyle name="20% - Accent3 8 5 2 2" xfId="26259"/>
    <cellStyle name="20% - Accent3 8 5 2 3" xfId="15858"/>
    <cellStyle name="20% - Accent3 8 5 3" xfId="5455"/>
    <cellStyle name="20% - Accent3 8 5 3 2" xfId="22651"/>
    <cellStyle name="20% - Accent3 8 5 4" xfId="19494"/>
    <cellStyle name="20% - Accent3 8 5 5" xfId="12250"/>
    <cellStyle name="20% - Accent3 8 6" xfId="714"/>
    <cellStyle name="20% - Accent3 8 6 2" xfId="7483"/>
    <cellStyle name="20% - Accent3 8 6 2 2" xfId="24679"/>
    <cellStyle name="20% - Accent3 8 6 3" xfId="17914"/>
    <cellStyle name="20% - Accent3 8 6 4" xfId="14278"/>
    <cellStyle name="20% - Accent3 8 7" xfId="7116"/>
    <cellStyle name="20% - Accent3 8 7 2" xfId="24312"/>
    <cellStyle name="20% - Accent3 8 7 3" xfId="13911"/>
    <cellStyle name="20% - Accent3 8 8" xfId="3875"/>
    <cellStyle name="20% - Accent3 8 8 2" xfId="21071"/>
    <cellStyle name="20% - Accent3 8 9" xfId="17547"/>
    <cellStyle name="20% - Accent3 9" xfId="433"/>
    <cellStyle name="20% - Accent3 9 10" xfId="27968"/>
    <cellStyle name="20% - Accent3 9 11" xfId="10756"/>
    <cellStyle name="20% - Accent3 9 2" xfId="1208"/>
    <cellStyle name="20% - Accent3 9 2 2" xfId="2821"/>
    <cellStyle name="20% - Accent3 9 2 2 2" xfId="9586"/>
    <cellStyle name="20% - Accent3 9 2 2 2 2" xfId="26782"/>
    <cellStyle name="20% - Accent3 9 2 2 2 3" xfId="16381"/>
    <cellStyle name="20% - Accent3 9 2 2 3" xfId="5978"/>
    <cellStyle name="20% - Accent3 9 2 2 3 2" xfId="23174"/>
    <cellStyle name="20% - Accent3 9 2 2 4" xfId="20017"/>
    <cellStyle name="20% - Accent3 9 2 2 5" xfId="12773"/>
    <cellStyle name="20% - Accent3 9 2 3" xfId="7977"/>
    <cellStyle name="20% - Accent3 9 2 3 2" xfId="25173"/>
    <cellStyle name="20% - Accent3 9 2 3 3" xfId="14772"/>
    <cellStyle name="20% - Accent3 9 2 4" xfId="4369"/>
    <cellStyle name="20% - Accent3 9 2 4 2" xfId="21565"/>
    <cellStyle name="20% - Accent3 9 2 5" xfId="18408"/>
    <cellStyle name="20% - Accent3 9 2 6" xfId="11164"/>
    <cellStyle name="20% - Accent3 9 3" xfId="1616"/>
    <cellStyle name="20% - Accent3 9 3 2" xfId="3217"/>
    <cellStyle name="20% - Accent3 9 3 2 2" xfId="9982"/>
    <cellStyle name="20% - Accent3 9 3 2 2 2" xfId="27178"/>
    <cellStyle name="20% - Accent3 9 3 2 2 3" xfId="16777"/>
    <cellStyle name="20% - Accent3 9 3 2 3" xfId="6374"/>
    <cellStyle name="20% - Accent3 9 3 2 3 2" xfId="23570"/>
    <cellStyle name="20% - Accent3 9 3 2 4" xfId="20413"/>
    <cellStyle name="20% - Accent3 9 3 2 5" xfId="13169"/>
    <cellStyle name="20% - Accent3 9 3 3" xfId="8385"/>
    <cellStyle name="20% - Accent3 9 3 3 2" xfId="25581"/>
    <cellStyle name="20% - Accent3 9 3 3 3" xfId="15180"/>
    <cellStyle name="20% - Accent3 9 3 4" xfId="4777"/>
    <cellStyle name="20% - Accent3 9 3 4 2" xfId="21973"/>
    <cellStyle name="20% - Accent3 9 3 5" xfId="18816"/>
    <cellStyle name="20% - Accent3 9 3 6" xfId="11572"/>
    <cellStyle name="20% - Accent3 9 4" xfId="2024"/>
    <cellStyle name="20% - Accent3 9 4 2" xfId="3613"/>
    <cellStyle name="20% - Accent3 9 4 2 2" xfId="10378"/>
    <cellStyle name="20% - Accent3 9 4 2 2 2" xfId="27574"/>
    <cellStyle name="20% - Accent3 9 4 2 2 3" xfId="17173"/>
    <cellStyle name="20% - Accent3 9 4 2 3" xfId="6770"/>
    <cellStyle name="20% - Accent3 9 4 2 3 2" xfId="23966"/>
    <cellStyle name="20% - Accent3 9 4 2 4" xfId="20809"/>
    <cellStyle name="20% - Accent3 9 4 2 5" xfId="13565"/>
    <cellStyle name="20% - Accent3 9 4 3" xfId="8793"/>
    <cellStyle name="20% - Accent3 9 4 3 2" xfId="25989"/>
    <cellStyle name="20% - Accent3 9 4 3 3" xfId="15588"/>
    <cellStyle name="20% - Accent3 9 4 4" xfId="5185"/>
    <cellStyle name="20% - Accent3 9 4 4 2" xfId="22381"/>
    <cellStyle name="20% - Accent3 9 4 5" xfId="19224"/>
    <cellStyle name="20% - Accent3 9 4 6" xfId="11980"/>
    <cellStyle name="20% - Accent3 9 5" xfId="2383"/>
    <cellStyle name="20% - Accent3 9 5 2" xfId="9149"/>
    <cellStyle name="20% - Accent3 9 5 2 2" xfId="26345"/>
    <cellStyle name="20% - Accent3 9 5 2 3" xfId="15944"/>
    <cellStyle name="20% - Accent3 9 5 3" xfId="5541"/>
    <cellStyle name="20% - Accent3 9 5 3 2" xfId="22737"/>
    <cellStyle name="20% - Accent3 9 5 4" xfId="19580"/>
    <cellStyle name="20% - Accent3 9 5 5" xfId="12336"/>
    <cellStyle name="20% - Accent3 9 6" xfId="800"/>
    <cellStyle name="20% - Accent3 9 6 2" xfId="7569"/>
    <cellStyle name="20% - Accent3 9 6 2 2" xfId="24765"/>
    <cellStyle name="20% - Accent3 9 6 3" xfId="18000"/>
    <cellStyle name="20% - Accent3 9 6 4" xfId="14364"/>
    <cellStyle name="20% - Accent3 9 7" xfId="7202"/>
    <cellStyle name="20% - Accent3 9 7 2" xfId="24398"/>
    <cellStyle name="20% - Accent3 9 7 3" xfId="13997"/>
    <cellStyle name="20% - Accent3 9 8" xfId="3961"/>
    <cellStyle name="20% - Accent3 9 8 2" xfId="21157"/>
    <cellStyle name="20% - Accent3 9 9" xfId="17633"/>
    <cellStyle name="20% - Accent4" xfId="37" builtinId="42" customBuiltin="1"/>
    <cellStyle name="20% - Accent4 10" xfId="449"/>
    <cellStyle name="20% - Accent4 10 10" xfId="27984"/>
    <cellStyle name="20% - Accent4 10 11" xfId="10772"/>
    <cellStyle name="20% - Accent4 10 2" xfId="1224"/>
    <cellStyle name="20% - Accent4 10 2 2" xfId="2837"/>
    <cellStyle name="20% - Accent4 10 2 2 2" xfId="9602"/>
    <cellStyle name="20% - Accent4 10 2 2 2 2" xfId="26798"/>
    <cellStyle name="20% - Accent4 10 2 2 2 3" xfId="16397"/>
    <cellStyle name="20% - Accent4 10 2 2 3" xfId="5994"/>
    <cellStyle name="20% - Accent4 10 2 2 3 2" xfId="23190"/>
    <cellStyle name="20% - Accent4 10 2 2 4" xfId="20033"/>
    <cellStyle name="20% - Accent4 10 2 2 5" xfId="12789"/>
    <cellStyle name="20% - Accent4 10 2 3" xfId="7993"/>
    <cellStyle name="20% - Accent4 10 2 3 2" xfId="25189"/>
    <cellStyle name="20% - Accent4 10 2 3 3" xfId="14788"/>
    <cellStyle name="20% - Accent4 10 2 4" xfId="4385"/>
    <cellStyle name="20% - Accent4 10 2 4 2" xfId="21581"/>
    <cellStyle name="20% - Accent4 10 2 5" xfId="18424"/>
    <cellStyle name="20% - Accent4 10 2 6" xfId="11180"/>
    <cellStyle name="20% - Accent4 10 3" xfId="1632"/>
    <cellStyle name="20% - Accent4 10 3 2" xfId="3233"/>
    <cellStyle name="20% - Accent4 10 3 2 2" xfId="9998"/>
    <cellStyle name="20% - Accent4 10 3 2 2 2" xfId="27194"/>
    <cellStyle name="20% - Accent4 10 3 2 2 3" xfId="16793"/>
    <cellStyle name="20% - Accent4 10 3 2 3" xfId="6390"/>
    <cellStyle name="20% - Accent4 10 3 2 3 2" xfId="23586"/>
    <cellStyle name="20% - Accent4 10 3 2 4" xfId="20429"/>
    <cellStyle name="20% - Accent4 10 3 2 5" xfId="13185"/>
    <cellStyle name="20% - Accent4 10 3 3" xfId="8401"/>
    <cellStyle name="20% - Accent4 10 3 3 2" xfId="25597"/>
    <cellStyle name="20% - Accent4 10 3 3 3" xfId="15196"/>
    <cellStyle name="20% - Accent4 10 3 4" xfId="4793"/>
    <cellStyle name="20% - Accent4 10 3 4 2" xfId="21989"/>
    <cellStyle name="20% - Accent4 10 3 5" xfId="18832"/>
    <cellStyle name="20% - Accent4 10 3 6" xfId="11588"/>
    <cellStyle name="20% - Accent4 10 4" xfId="2040"/>
    <cellStyle name="20% - Accent4 10 4 2" xfId="3629"/>
    <cellStyle name="20% - Accent4 10 4 2 2" xfId="10394"/>
    <cellStyle name="20% - Accent4 10 4 2 2 2" xfId="27590"/>
    <cellStyle name="20% - Accent4 10 4 2 2 3" xfId="17189"/>
    <cellStyle name="20% - Accent4 10 4 2 3" xfId="6786"/>
    <cellStyle name="20% - Accent4 10 4 2 3 2" xfId="23982"/>
    <cellStyle name="20% - Accent4 10 4 2 4" xfId="20825"/>
    <cellStyle name="20% - Accent4 10 4 2 5" xfId="13581"/>
    <cellStyle name="20% - Accent4 10 4 3" xfId="8809"/>
    <cellStyle name="20% - Accent4 10 4 3 2" xfId="26005"/>
    <cellStyle name="20% - Accent4 10 4 3 3" xfId="15604"/>
    <cellStyle name="20% - Accent4 10 4 4" xfId="5201"/>
    <cellStyle name="20% - Accent4 10 4 4 2" xfId="22397"/>
    <cellStyle name="20% - Accent4 10 4 5" xfId="19240"/>
    <cellStyle name="20% - Accent4 10 4 6" xfId="11996"/>
    <cellStyle name="20% - Accent4 10 5" xfId="2399"/>
    <cellStyle name="20% - Accent4 10 5 2" xfId="9165"/>
    <cellStyle name="20% - Accent4 10 5 2 2" xfId="26361"/>
    <cellStyle name="20% - Accent4 10 5 2 3" xfId="15960"/>
    <cellStyle name="20% - Accent4 10 5 3" xfId="5557"/>
    <cellStyle name="20% - Accent4 10 5 3 2" xfId="22753"/>
    <cellStyle name="20% - Accent4 10 5 4" xfId="19596"/>
    <cellStyle name="20% - Accent4 10 5 5" xfId="12352"/>
    <cellStyle name="20% - Accent4 10 6" xfId="816"/>
    <cellStyle name="20% - Accent4 10 6 2" xfId="7585"/>
    <cellStyle name="20% - Accent4 10 6 2 2" xfId="24781"/>
    <cellStyle name="20% - Accent4 10 6 3" xfId="18016"/>
    <cellStyle name="20% - Accent4 10 6 4" xfId="14380"/>
    <cellStyle name="20% - Accent4 10 7" xfId="7218"/>
    <cellStyle name="20% - Accent4 10 7 2" xfId="24414"/>
    <cellStyle name="20% - Accent4 10 7 3" xfId="14013"/>
    <cellStyle name="20% - Accent4 10 8" xfId="3977"/>
    <cellStyle name="20% - Accent4 10 8 2" xfId="21173"/>
    <cellStyle name="20% - Accent4 10 9" xfId="17649"/>
    <cellStyle name="20% - Accent4 11" xfId="128"/>
    <cellStyle name="20% - Accent4 11 2" xfId="1317"/>
    <cellStyle name="20% - Accent4 11 2 2" xfId="2918"/>
    <cellStyle name="20% - Accent4 11 2 2 2" xfId="9683"/>
    <cellStyle name="20% - Accent4 11 2 2 2 2" xfId="26879"/>
    <cellStyle name="20% - Accent4 11 2 2 2 3" xfId="16478"/>
    <cellStyle name="20% - Accent4 11 2 2 3" xfId="6075"/>
    <cellStyle name="20% - Accent4 11 2 2 3 2" xfId="23271"/>
    <cellStyle name="20% - Accent4 11 2 2 4" xfId="20114"/>
    <cellStyle name="20% - Accent4 11 2 2 5" xfId="12870"/>
    <cellStyle name="20% - Accent4 11 2 3" xfId="8086"/>
    <cellStyle name="20% - Accent4 11 2 3 2" xfId="25282"/>
    <cellStyle name="20% - Accent4 11 2 3 3" xfId="14881"/>
    <cellStyle name="20% - Accent4 11 2 4" xfId="4478"/>
    <cellStyle name="20% - Accent4 11 2 4 2" xfId="21674"/>
    <cellStyle name="20% - Accent4 11 2 5" xfId="18517"/>
    <cellStyle name="20% - Accent4 11 2 6" xfId="11273"/>
    <cellStyle name="20% - Accent4 11 3" xfId="1725"/>
    <cellStyle name="20% - Accent4 11 3 2" xfId="3314"/>
    <cellStyle name="20% - Accent4 11 3 2 2" xfId="10079"/>
    <cellStyle name="20% - Accent4 11 3 2 2 2" xfId="27275"/>
    <cellStyle name="20% - Accent4 11 3 2 2 3" xfId="16874"/>
    <cellStyle name="20% - Accent4 11 3 2 3" xfId="6471"/>
    <cellStyle name="20% - Accent4 11 3 2 3 2" xfId="23667"/>
    <cellStyle name="20% - Accent4 11 3 2 4" xfId="20510"/>
    <cellStyle name="20% - Accent4 11 3 2 5" xfId="13266"/>
    <cellStyle name="20% - Accent4 11 3 3" xfId="8494"/>
    <cellStyle name="20% - Accent4 11 3 3 2" xfId="25690"/>
    <cellStyle name="20% - Accent4 11 3 3 3" xfId="15289"/>
    <cellStyle name="20% - Accent4 11 3 4" xfId="4886"/>
    <cellStyle name="20% - Accent4 11 3 4 2" xfId="22082"/>
    <cellStyle name="20% - Accent4 11 3 5" xfId="18925"/>
    <cellStyle name="20% - Accent4 11 3 6" xfId="11681"/>
    <cellStyle name="20% - Accent4 11 4" xfId="2411"/>
    <cellStyle name="20% - Accent4 11 4 2" xfId="9176"/>
    <cellStyle name="20% - Accent4 11 4 2 2" xfId="26372"/>
    <cellStyle name="20% - Accent4 11 4 2 3" xfId="15971"/>
    <cellStyle name="20% - Accent4 11 4 3" xfId="5568"/>
    <cellStyle name="20% - Accent4 11 4 3 2" xfId="22764"/>
    <cellStyle name="20% - Accent4 11 4 4" xfId="19607"/>
    <cellStyle name="20% - Accent4 11 4 5" xfId="12363"/>
    <cellStyle name="20% - Accent4 11 5" xfId="909"/>
    <cellStyle name="20% - Accent4 11 5 2" xfId="7678"/>
    <cellStyle name="20% - Accent4 11 5 2 2" xfId="24874"/>
    <cellStyle name="20% - Accent4 11 5 3" xfId="18109"/>
    <cellStyle name="20% - Accent4 11 5 4" xfId="14473"/>
    <cellStyle name="20% - Accent4 11 6" xfId="6903"/>
    <cellStyle name="20% - Accent4 11 6 2" xfId="24099"/>
    <cellStyle name="20% - Accent4 11 6 3" xfId="13698"/>
    <cellStyle name="20% - Accent4 11 7" xfId="4070"/>
    <cellStyle name="20% - Accent4 11 7 2" xfId="21266"/>
    <cellStyle name="20% - Accent4 11 8" xfId="17334"/>
    <cellStyle name="20% - Accent4 11 9" xfId="10865"/>
    <cellStyle name="20% - Accent4 12" xfId="464"/>
    <cellStyle name="20% - Accent4 12 2" xfId="2500"/>
    <cellStyle name="20% - Accent4 12 2 2" xfId="9265"/>
    <cellStyle name="20% - Accent4 12 2 2 2" xfId="26461"/>
    <cellStyle name="20% - Accent4 12 2 2 3" xfId="16060"/>
    <cellStyle name="20% - Accent4 12 2 3" xfId="5657"/>
    <cellStyle name="20% - Accent4 12 2 3 2" xfId="22853"/>
    <cellStyle name="20% - Accent4 12 2 4" xfId="19696"/>
    <cellStyle name="20% - Accent4 12 2 5" xfId="12452"/>
    <cellStyle name="20% - Accent4 12 3" xfId="828"/>
    <cellStyle name="20% - Accent4 12 3 2" xfId="7597"/>
    <cellStyle name="20% - Accent4 12 3 2 2" xfId="24793"/>
    <cellStyle name="20% - Accent4 12 3 3" xfId="18028"/>
    <cellStyle name="20% - Accent4 12 3 4" xfId="14392"/>
    <cellStyle name="20% - Accent4 12 4" xfId="7233"/>
    <cellStyle name="20% - Accent4 12 4 2" xfId="24429"/>
    <cellStyle name="20% - Accent4 12 4 3" xfId="14028"/>
    <cellStyle name="20% - Accent4 12 5" xfId="3989"/>
    <cellStyle name="20% - Accent4 12 5 2" xfId="21185"/>
    <cellStyle name="20% - Accent4 12 6" xfId="17664"/>
    <cellStyle name="20% - Accent4 12 7" xfId="10784"/>
    <cellStyle name="20% - Accent4 13" xfId="478"/>
    <cellStyle name="20% - Accent4 13 2" xfId="2514"/>
    <cellStyle name="20% - Accent4 13 2 2" xfId="9279"/>
    <cellStyle name="20% - Accent4 13 2 2 2" xfId="26475"/>
    <cellStyle name="20% - Accent4 13 2 2 3" xfId="16074"/>
    <cellStyle name="20% - Accent4 13 2 3" xfId="5671"/>
    <cellStyle name="20% - Accent4 13 2 3 2" xfId="22867"/>
    <cellStyle name="20% - Accent4 13 2 4" xfId="19710"/>
    <cellStyle name="20% - Accent4 13 2 5" xfId="12466"/>
    <cellStyle name="20% - Accent4 13 3" xfId="1236"/>
    <cellStyle name="20% - Accent4 13 3 2" xfId="8005"/>
    <cellStyle name="20% - Accent4 13 3 2 2" xfId="25201"/>
    <cellStyle name="20% - Accent4 13 3 3" xfId="18436"/>
    <cellStyle name="20% - Accent4 13 3 4" xfId="14800"/>
    <cellStyle name="20% - Accent4 13 4" xfId="7247"/>
    <cellStyle name="20% - Accent4 13 4 2" xfId="24443"/>
    <cellStyle name="20% - Accent4 13 4 3" xfId="14042"/>
    <cellStyle name="20% - Accent4 13 5" xfId="4397"/>
    <cellStyle name="20% - Accent4 13 5 2" xfId="21593"/>
    <cellStyle name="20% - Accent4 13 6" xfId="17678"/>
    <cellStyle name="20% - Accent4 13 7" xfId="11192"/>
    <cellStyle name="20% - Accent4 14" xfId="492"/>
    <cellStyle name="20% - Accent4 14 2" xfId="2526"/>
    <cellStyle name="20% - Accent4 14 2 2" xfId="9291"/>
    <cellStyle name="20% - Accent4 14 2 2 2" xfId="26487"/>
    <cellStyle name="20% - Accent4 14 2 2 3" xfId="16086"/>
    <cellStyle name="20% - Accent4 14 2 3" xfId="5683"/>
    <cellStyle name="20% - Accent4 14 2 3 2" xfId="22879"/>
    <cellStyle name="20% - Accent4 14 2 4" xfId="19722"/>
    <cellStyle name="20% - Accent4 14 2 5" xfId="12478"/>
    <cellStyle name="20% - Accent4 14 3" xfId="1644"/>
    <cellStyle name="20% - Accent4 14 3 2" xfId="8413"/>
    <cellStyle name="20% - Accent4 14 3 2 2" xfId="25609"/>
    <cellStyle name="20% - Accent4 14 3 3" xfId="18844"/>
    <cellStyle name="20% - Accent4 14 3 4" xfId="15208"/>
    <cellStyle name="20% - Accent4 14 4" xfId="7261"/>
    <cellStyle name="20% - Accent4 14 4 2" xfId="24457"/>
    <cellStyle name="20% - Accent4 14 4 3" xfId="14056"/>
    <cellStyle name="20% - Accent4 14 5" xfId="4805"/>
    <cellStyle name="20% - Accent4 14 5 2" xfId="22001"/>
    <cellStyle name="20% - Accent4 14 6" xfId="17692"/>
    <cellStyle name="20% - Accent4 14 7" xfId="11600"/>
    <cellStyle name="20% - Accent4 15" xfId="2055"/>
    <cellStyle name="20% - Accent4 15 2" xfId="3641"/>
    <cellStyle name="20% - Accent4 15 2 2" xfId="10406"/>
    <cellStyle name="20% - Accent4 15 2 2 2" xfId="27602"/>
    <cellStyle name="20% - Accent4 15 2 2 3" xfId="17201"/>
    <cellStyle name="20% - Accent4 15 2 3" xfId="6798"/>
    <cellStyle name="20% - Accent4 15 2 3 2" xfId="23994"/>
    <cellStyle name="20% - Accent4 15 2 4" xfId="20837"/>
    <cellStyle name="20% - Accent4 15 2 5" xfId="13593"/>
    <cellStyle name="20% - Accent4 15 3" xfId="8824"/>
    <cellStyle name="20% - Accent4 15 3 2" xfId="26020"/>
    <cellStyle name="20% - Accent4 15 3 3" xfId="15619"/>
    <cellStyle name="20% - Accent4 15 4" xfId="5216"/>
    <cellStyle name="20% - Accent4 15 4 2" xfId="22412"/>
    <cellStyle name="20% - Accent4 15 5" xfId="19255"/>
    <cellStyle name="20% - Accent4 15 6" xfId="12011"/>
    <cellStyle name="20% - Accent4 16" xfId="2069"/>
    <cellStyle name="20% - Accent4 16 2" xfId="3653"/>
    <cellStyle name="20% - Accent4 16 2 2" xfId="10418"/>
    <cellStyle name="20% - Accent4 16 2 2 2" xfId="27614"/>
    <cellStyle name="20% - Accent4 16 2 2 3" xfId="17213"/>
    <cellStyle name="20% - Accent4 16 2 3" xfId="6810"/>
    <cellStyle name="20% - Accent4 16 2 3 2" xfId="24006"/>
    <cellStyle name="20% - Accent4 16 2 4" xfId="20849"/>
    <cellStyle name="20% - Accent4 16 2 5" xfId="13605"/>
    <cellStyle name="20% - Accent4 16 3" xfId="8838"/>
    <cellStyle name="20% - Accent4 16 3 2" xfId="26034"/>
    <cellStyle name="20% - Accent4 16 3 3" xfId="15633"/>
    <cellStyle name="20% - Accent4 16 4" xfId="5230"/>
    <cellStyle name="20% - Accent4 16 4 2" xfId="22426"/>
    <cellStyle name="20% - Accent4 16 5" xfId="19269"/>
    <cellStyle name="20% - Accent4 16 6" xfId="12025"/>
    <cellStyle name="20% - Accent4 17" xfId="2084"/>
    <cellStyle name="20% - Accent4 17 2" xfId="8853"/>
    <cellStyle name="20% - Accent4 17 2 2" xfId="26049"/>
    <cellStyle name="20% - Accent4 17 2 3" xfId="15648"/>
    <cellStyle name="20% - Accent4 17 3" xfId="5245"/>
    <cellStyle name="20% - Accent4 17 3 2" xfId="22441"/>
    <cellStyle name="20% - Accent4 17 4" xfId="19284"/>
    <cellStyle name="20% - Accent4 17 5" xfId="12040"/>
    <cellStyle name="20% - Accent4 18" xfId="501"/>
    <cellStyle name="20% - Accent4 18 2" xfId="7270"/>
    <cellStyle name="20% - Accent4 18 2 2" xfId="24466"/>
    <cellStyle name="20% - Accent4 18 3" xfId="17701"/>
    <cellStyle name="20% - Accent4 18 4" xfId="14065"/>
    <cellStyle name="20% - Accent4 19" xfId="6822"/>
    <cellStyle name="20% - Accent4 19 2" xfId="24018"/>
    <cellStyle name="20% - Accent4 19 3" xfId="13617"/>
    <cellStyle name="20% - Accent4 2" xfId="54"/>
    <cellStyle name="20% - Accent4 2 10" xfId="1655"/>
    <cellStyle name="20% - Accent4 2 10 2" xfId="3244"/>
    <cellStyle name="20% - Accent4 2 10 2 2" xfId="10009"/>
    <cellStyle name="20% - Accent4 2 10 2 2 2" xfId="27205"/>
    <cellStyle name="20% - Accent4 2 10 2 2 3" xfId="16804"/>
    <cellStyle name="20% - Accent4 2 10 2 3" xfId="6401"/>
    <cellStyle name="20% - Accent4 2 10 2 3 2" xfId="23597"/>
    <cellStyle name="20% - Accent4 2 10 2 4" xfId="20440"/>
    <cellStyle name="20% - Accent4 2 10 2 5" xfId="13196"/>
    <cellStyle name="20% - Accent4 2 10 3" xfId="8424"/>
    <cellStyle name="20% - Accent4 2 10 3 2" xfId="25620"/>
    <cellStyle name="20% - Accent4 2 10 3 3" xfId="15219"/>
    <cellStyle name="20% - Accent4 2 10 4" xfId="4816"/>
    <cellStyle name="20% - Accent4 2 10 4 2" xfId="22012"/>
    <cellStyle name="20% - Accent4 2 10 5" xfId="18855"/>
    <cellStyle name="20% - Accent4 2 10 6" xfId="11611"/>
    <cellStyle name="20% - Accent4 2 11" xfId="2103"/>
    <cellStyle name="20% - Accent4 2 11 2" xfId="8869"/>
    <cellStyle name="20% - Accent4 2 11 2 2" xfId="26065"/>
    <cellStyle name="20% - Accent4 2 11 2 3" xfId="15664"/>
    <cellStyle name="20% - Accent4 2 11 3" xfId="5261"/>
    <cellStyle name="20% - Accent4 2 11 3 2" xfId="22457"/>
    <cellStyle name="20% - Accent4 2 11 4" xfId="19300"/>
    <cellStyle name="20% - Accent4 2 11 5" xfId="12056"/>
    <cellStyle name="20% - Accent4 2 12" xfId="520"/>
    <cellStyle name="20% - Accent4 2 12 2" xfId="7289"/>
    <cellStyle name="20% - Accent4 2 12 2 2" xfId="24485"/>
    <cellStyle name="20% - Accent4 2 12 3" xfId="17720"/>
    <cellStyle name="20% - Accent4 2 12 4" xfId="14084"/>
    <cellStyle name="20% - Accent4 2 13" xfId="6833"/>
    <cellStyle name="20% - Accent4 2 13 2" xfId="24029"/>
    <cellStyle name="20% - Accent4 2 13 3" xfId="13628"/>
    <cellStyle name="20% - Accent4 2 14" xfId="3681"/>
    <cellStyle name="20% - Accent4 2 14 2" xfId="20877"/>
    <cellStyle name="20% - Accent4 2 15" xfId="17264"/>
    <cellStyle name="20% - Accent4 2 16" xfId="27688"/>
    <cellStyle name="20% - Accent4 2 17" xfId="10476"/>
    <cellStyle name="20% - Accent4 2 2" xfId="91"/>
    <cellStyle name="20% - Accent4 2 2 10" xfId="6866"/>
    <cellStyle name="20% - Accent4 2 2 10 2" xfId="24062"/>
    <cellStyle name="20% - Accent4 2 2 10 3" xfId="13661"/>
    <cellStyle name="20% - Accent4 2 2 11" xfId="3737"/>
    <cellStyle name="20% - Accent4 2 2 11 2" xfId="20933"/>
    <cellStyle name="20% - Accent4 2 2 12" xfId="17297"/>
    <cellStyle name="20% - Accent4 2 2 13" xfId="27744"/>
    <cellStyle name="20% - Accent4 2 2 14" xfId="10532"/>
    <cellStyle name="20% - Accent4 2 2 2" xfId="295"/>
    <cellStyle name="20% - Accent4 2 2 2 10" xfId="27830"/>
    <cellStyle name="20% - Accent4 2 2 2 11" xfId="10618"/>
    <cellStyle name="20% - Accent4 2 2 2 2" xfId="1070"/>
    <cellStyle name="20% - Accent4 2 2 2 2 2" xfId="2683"/>
    <cellStyle name="20% - Accent4 2 2 2 2 2 2" xfId="9448"/>
    <cellStyle name="20% - Accent4 2 2 2 2 2 2 2" xfId="26644"/>
    <cellStyle name="20% - Accent4 2 2 2 2 2 2 3" xfId="16243"/>
    <cellStyle name="20% - Accent4 2 2 2 2 2 3" xfId="5840"/>
    <cellStyle name="20% - Accent4 2 2 2 2 2 3 2" xfId="23036"/>
    <cellStyle name="20% - Accent4 2 2 2 2 2 4" xfId="19879"/>
    <cellStyle name="20% - Accent4 2 2 2 2 2 5" xfId="12635"/>
    <cellStyle name="20% - Accent4 2 2 2 2 3" xfId="7839"/>
    <cellStyle name="20% - Accent4 2 2 2 2 3 2" xfId="25035"/>
    <cellStyle name="20% - Accent4 2 2 2 2 3 3" xfId="14634"/>
    <cellStyle name="20% - Accent4 2 2 2 2 4" xfId="4231"/>
    <cellStyle name="20% - Accent4 2 2 2 2 4 2" xfId="21427"/>
    <cellStyle name="20% - Accent4 2 2 2 2 5" xfId="18270"/>
    <cellStyle name="20% - Accent4 2 2 2 2 6" xfId="11026"/>
    <cellStyle name="20% - Accent4 2 2 2 3" xfId="1478"/>
    <cellStyle name="20% - Accent4 2 2 2 3 2" xfId="3079"/>
    <cellStyle name="20% - Accent4 2 2 2 3 2 2" xfId="9844"/>
    <cellStyle name="20% - Accent4 2 2 2 3 2 2 2" xfId="27040"/>
    <cellStyle name="20% - Accent4 2 2 2 3 2 2 3" xfId="16639"/>
    <cellStyle name="20% - Accent4 2 2 2 3 2 3" xfId="6236"/>
    <cellStyle name="20% - Accent4 2 2 2 3 2 3 2" xfId="23432"/>
    <cellStyle name="20% - Accent4 2 2 2 3 2 4" xfId="20275"/>
    <cellStyle name="20% - Accent4 2 2 2 3 2 5" xfId="13031"/>
    <cellStyle name="20% - Accent4 2 2 2 3 3" xfId="8247"/>
    <cellStyle name="20% - Accent4 2 2 2 3 3 2" xfId="25443"/>
    <cellStyle name="20% - Accent4 2 2 2 3 3 3" xfId="15042"/>
    <cellStyle name="20% - Accent4 2 2 2 3 4" xfId="4639"/>
    <cellStyle name="20% - Accent4 2 2 2 3 4 2" xfId="21835"/>
    <cellStyle name="20% - Accent4 2 2 2 3 5" xfId="18678"/>
    <cellStyle name="20% - Accent4 2 2 2 3 6" xfId="11434"/>
    <cellStyle name="20% - Accent4 2 2 2 4" xfId="1886"/>
    <cellStyle name="20% - Accent4 2 2 2 4 2" xfId="3475"/>
    <cellStyle name="20% - Accent4 2 2 2 4 2 2" xfId="10240"/>
    <cellStyle name="20% - Accent4 2 2 2 4 2 2 2" xfId="27436"/>
    <cellStyle name="20% - Accent4 2 2 2 4 2 2 3" xfId="17035"/>
    <cellStyle name="20% - Accent4 2 2 2 4 2 3" xfId="6632"/>
    <cellStyle name="20% - Accent4 2 2 2 4 2 3 2" xfId="23828"/>
    <cellStyle name="20% - Accent4 2 2 2 4 2 4" xfId="20671"/>
    <cellStyle name="20% - Accent4 2 2 2 4 2 5" xfId="13427"/>
    <cellStyle name="20% - Accent4 2 2 2 4 3" xfId="8655"/>
    <cellStyle name="20% - Accent4 2 2 2 4 3 2" xfId="25851"/>
    <cellStyle name="20% - Accent4 2 2 2 4 3 3" xfId="15450"/>
    <cellStyle name="20% - Accent4 2 2 2 4 4" xfId="5047"/>
    <cellStyle name="20% - Accent4 2 2 2 4 4 2" xfId="22243"/>
    <cellStyle name="20% - Accent4 2 2 2 4 5" xfId="19086"/>
    <cellStyle name="20% - Accent4 2 2 2 4 6" xfId="11842"/>
    <cellStyle name="20% - Accent4 2 2 2 5" xfId="2245"/>
    <cellStyle name="20% - Accent4 2 2 2 5 2" xfId="9011"/>
    <cellStyle name="20% - Accent4 2 2 2 5 2 2" xfId="26207"/>
    <cellStyle name="20% - Accent4 2 2 2 5 2 3" xfId="15806"/>
    <cellStyle name="20% - Accent4 2 2 2 5 3" xfId="5403"/>
    <cellStyle name="20% - Accent4 2 2 2 5 3 2" xfId="22599"/>
    <cellStyle name="20% - Accent4 2 2 2 5 4" xfId="19442"/>
    <cellStyle name="20% - Accent4 2 2 2 5 5" xfId="12198"/>
    <cellStyle name="20% - Accent4 2 2 2 6" xfId="662"/>
    <cellStyle name="20% - Accent4 2 2 2 6 2" xfId="7431"/>
    <cellStyle name="20% - Accent4 2 2 2 6 2 2" xfId="24627"/>
    <cellStyle name="20% - Accent4 2 2 2 6 3" xfId="17862"/>
    <cellStyle name="20% - Accent4 2 2 2 6 4" xfId="14226"/>
    <cellStyle name="20% - Accent4 2 2 2 7" xfId="7064"/>
    <cellStyle name="20% - Accent4 2 2 2 7 2" xfId="24260"/>
    <cellStyle name="20% - Accent4 2 2 2 7 3" xfId="13859"/>
    <cellStyle name="20% - Accent4 2 2 2 8" xfId="3823"/>
    <cellStyle name="20% - Accent4 2 2 2 8 2" xfId="21019"/>
    <cellStyle name="20% - Accent4 2 2 2 9" xfId="17495"/>
    <cellStyle name="20% - Accent4 2 2 3" xfId="393"/>
    <cellStyle name="20% - Accent4 2 2 3 10" xfId="27928"/>
    <cellStyle name="20% - Accent4 2 2 3 11" xfId="10716"/>
    <cellStyle name="20% - Accent4 2 2 3 2" xfId="1168"/>
    <cellStyle name="20% - Accent4 2 2 3 2 2" xfId="2781"/>
    <cellStyle name="20% - Accent4 2 2 3 2 2 2" xfId="9546"/>
    <cellStyle name="20% - Accent4 2 2 3 2 2 2 2" xfId="26742"/>
    <cellStyle name="20% - Accent4 2 2 3 2 2 2 3" xfId="16341"/>
    <cellStyle name="20% - Accent4 2 2 3 2 2 3" xfId="5938"/>
    <cellStyle name="20% - Accent4 2 2 3 2 2 3 2" xfId="23134"/>
    <cellStyle name="20% - Accent4 2 2 3 2 2 4" xfId="19977"/>
    <cellStyle name="20% - Accent4 2 2 3 2 2 5" xfId="12733"/>
    <cellStyle name="20% - Accent4 2 2 3 2 3" xfId="7937"/>
    <cellStyle name="20% - Accent4 2 2 3 2 3 2" xfId="25133"/>
    <cellStyle name="20% - Accent4 2 2 3 2 3 3" xfId="14732"/>
    <cellStyle name="20% - Accent4 2 2 3 2 4" xfId="4329"/>
    <cellStyle name="20% - Accent4 2 2 3 2 4 2" xfId="21525"/>
    <cellStyle name="20% - Accent4 2 2 3 2 5" xfId="18368"/>
    <cellStyle name="20% - Accent4 2 2 3 2 6" xfId="11124"/>
    <cellStyle name="20% - Accent4 2 2 3 3" xfId="1576"/>
    <cellStyle name="20% - Accent4 2 2 3 3 2" xfId="3177"/>
    <cellStyle name="20% - Accent4 2 2 3 3 2 2" xfId="9942"/>
    <cellStyle name="20% - Accent4 2 2 3 3 2 2 2" xfId="27138"/>
    <cellStyle name="20% - Accent4 2 2 3 3 2 2 3" xfId="16737"/>
    <cellStyle name="20% - Accent4 2 2 3 3 2 3" xfId="6334"/>
    <cellStyle name="20% - Accent4 2 2 3 3 2 3 2" xfId="23530"/>
    <cellStyle name="20% - Accent4 2 2 3 3 2 4" xfId="20373"/>
    <cellStyle name="20% - Accent4 2 2 3 3 2 5" xfId="13129"/>
    <cellStyle name="20% - Accent4 2 2 3 3 3" xfId="8345"/>
    <cellStyle name="20% - Accent4 2 2 3 3 3 2" xfId="25541"/>
    <cellStyle name="20% - Accent4 2 2 3 3 3 3" xfId="15140"/>
    <cellStyle name="20% - Accent4 2 2 3 3 4" xfId="4737"/>
    <cellStyle name="20% - Accent4 2 2 3 3 4 2" xfId="21933"/>
    <cellStyle name="20% - Accent4 2 2 3 3 5" xfId="18776"/>
    <cellStyle name="20% - Accent4 2 2 3 3 6" xfId="11532"/>
    <cellStyle name="20% - Accent4 2 2 3 4" xfId="1984"/>
    <cellStyle name="20% - Accent4 2 2 3 4 2" xfId="3573"/>
    <cellStyle name="20% - Accent4 2 2 3 4 2 2" xfId="10338"/>
    <cellStyle name="20% - Accent4 2 2 3 4 2 2 2" xfId="27534"/>
    <cellStyle name="20% - Accent4 2 2 3 4 2 2 3" xfId="17133"/>
    <cellStyle name="20% - Accent4 2 2 3 4 2 3" xfId="6730"/>
    <cellStyle name="20% - Accent4 2 2 3 4 2 3 2" xfId="23926"/>
    <cellStyle name="20% - Accent4 2 2 3 4 2 4" xfId="20769"/>
    <cellStyle name="20% - Accent4 2 2 3 4 2 5" xfId="13525"/>
    <cellStyle name="20% - Accent4 2 2 3 4 3" xfId="8753"/>
    <cellStyle name="20% - Accent4 2 2 3 4 3 2" xfId="25949"/>
    <cellStyle name="20% - Accent4 2 2 3 4 3 3" xfId="15548"/>
    <cellStyle name="20% - Accent4 2 2 3 4 4" xfId="5145"/>
    <cellStyle name="20% - Accent4 2 2 3 4 4 2" xfId="22341"/>
    <cellStyle name="20% - Accent4 2 2 3 4 5" xfId="19184"/>
    <cellStyle name="20% - Accent4 2 2 3 4 6" xfId="11940"/>
    <cellStyle name="20% - Accent4 2 2 3 5" xfId="2343"/>
    <cellStyle name="20% - Accent4 2 2 3 5 2" xfId="9109"/>
    <cellStyle name="20% - Accent4 2 2 3 5 2 2" xfId="26305"/>
    <cellStyle name="20% - Accent4 2 2 3 5 2 3" xfId="15904"/>
    <cellStyle name="20% - Accent4 2 2 3 5 3" xfId="5501"/>
    <cellStyle name="20% - Accent4 2 2 3 5 3 2" xfId="22697"/>
    <cellStyle name="20% - Accent4 2 2 3 5 4" xfId="19540"/>
    <cellStyle name="20% - Accent4 2 2 3 5 5" xfId="12296"/>
    <cellStyle name="20% - Accent4 2 2 3 6" xfId="760"/>
    <cellStyle name="20% - Accent4 2 2 3 6 2" xfId="7529"/>
    <cellStyle name="20% - Accent4 2 2 3 6 2 2" xfId="24725"/>
    <cellStyle name="20% - Accent4 2 2 3 6 3" xfId="17960"/>
    <cellStyle name="20% - Accent4 2 2 3 6 4" xfId="14324"/>
    <cellStyle name="20% - Accent4 2 2 3 7" xfId="7162"/>
    <cellStyle name="20% - Accent4 2 2 3 7 2" xfId="24358"/>
    <cellStyle name="20% - Accent4 2 2 3 7 3" xfId="13957"/>
    <cellStyle name="20% - Accent4 2 2 3 8" xfId="3921"/>
    <cellStyle name="20% - Accent4 2 2 3 8 2" xfId="21117"/>
    <cellStyle name="20% - Accent4 2 2 3 9" xfId="17593"/>
    <cellStyle name="20% - Accent4 2 2 4" xfId="209"/>
    <cellStyle name="20% - Accent4 2 2 4 2" xfId="1392"/>
    <cellStyle name="20% - Accent4 2 2 4 2 2" xfId="2993"/>
    <cellStyle name="20% - Accent4 2 2 4 2 2 2" xfId="9758"/>
    <cellStyle name="20% - Accent4 2 2 4 2 2 2 2" xfId="26954"/>
    <cellStyle name="20% - Accent4 2 2 4 2 2 2 3" xfId="16553"/>
    <cellStyle name="20% - Accent4 2 2 4 2 2 3" xfId="6150"/>
    <cellStyle name="20% - Accent4 2 2 4 2 2 3 2" xfId="23346"/>
    <cellStyle name="20% - Accent4 2 2 4 2 2 4" xfId="20189"/>
    <cellStyle name="20% - Accent4 2 2 4 2 2 5" xfId="12945"/>
    <cellStyle name="20% - Accent4 2 2 4 2 3" xfId="8161"/>
    <cellStyle name="20% - Accent4 2 2 4 2 3 2" xfId="25357"/>
    <cellStyle name="20% - Accent4 2 2 4 2 3 3" xfId="14956"/>
    <cellStyle name="20% - Accent4 2 2 4 2 4" xfId="4553"/>
    <cellStyle name="20% - Accent4 2 2 4 2 4 2" xfId="21749"/>
    <cellStyle name="20% - Accent4 2 2 4 2 5" xfId="18592"/>
    <cellStyle name="20% - Accent4 2 2 4 2 6" xfId="11348"/>
    <cellStyle name="20% - Accent4 2 2 4 3" xfId="1800"/>
    <cellStyle name="20% - Accent4 2 2 4 3 2" xfId="3389"/>
    <cellStyle name="20% - Accent4 2 2 4 3 2 2" xfId="10154"/>
    <cellStyle name="20% - Accent4 2 2 4 3 2 2 2" xfId="27350"/>
    <cellStyle name="20% - Accent4 2 2 4 3 2 2 3" xfId="16949"/>
    <cellStyle name="20% - Accent4 2 2 4 3 2 3" xfId="6546"/>
    <cellStyle name="20% - Accent4 2 2 4 3 2 3 2" xfId="23742"/>
    <cellStyle name="20% - Accent4 2 2 4 3 2 4" xfId="20585"/>
    <cellStyle name="20% - Accent4 2 2 4 3 2 5" xfId="13341"/>
    <cellStyle name="20% - Accent4 2 2 4 3 3" xfId="8569"/>
    <cellStyle name="20% - Accent4 2 2 4 3 3 2" xfId="25765"/>
    <cellStyle name="20% - Accent4 2 2 4 3 3 3" xfId="15364"/>
    <cellStyle name="20% - Accent4 2 2 4 3 4" xfId="4961"/>
    <cellStyle name="20% - Accent4 2 2 4 3 4 2" xfId="22157"/>
    <cellStyle name="20% - Accent4 2 2 4 3 5" xfId="19000"/>
    <cellStyle name="20% - Accent4 2 2 4 3 6" xfId="11756"/>
    <cellStyle name="20% - Accent4 2 2 4 4" xfId="2445"/>
    <cellStyle name="20% - Accent4 2 2 4 4 2" xfId="9210"/>
    <cellStyle name="20% - Accent4 2 2 4 4 2 2" xfId="26406"/>
    <cellStyle name="20% - Accent4 2 2 4 4 2 3" xfId="16005"/>
    <cellStyle name="20% - Accent4 2 2 4 4 3" xfId="5602"/>
    <cellStyle name="20% - Accent4 2 2 4 4 3 2" xfId="22798"/>
    <cellStyle name="20% - Accent4 2 2 4 4 4" xfId="19641"/>
    <cellStyle name="20% - Accent4 2 2 4 4 5" xfId="12397"/>
    <cellStyle name="20% - Accent4 2 2 4 5" xfId="984"/>
    <cellStyle name="20% - Accent4 2 2 4 5 2" xfId="7753"/>
    <cellStyle name="20% - Accent4 2 2 4 5 2 2" xfId="24949"/>
    <cellStyle name="20% - Accent4 2 2 4 5 3" xfId="18184"/>
    <cellStyle name="20% - Accent4 2 2 4 5 4" xfId="14548"/>
    <cellStyle name="20% - Accent4 2 2 4 6" xfId="6978"/>
    <cellStyle name="20% - Accent4 2 2 4 6 2" xfId="24174"/>
    <cellStyle name="20% - Accent4 2 2 4 6 3" xfId="13773"/>
    <cellStyle name="20% - Accent4 2 2 4 7" xfId="4145"/>
    <cellStyle name="20% - Accent4 2 2 4 7 2" xfId="21341"/>
    <cellStyle name="20% - Accent4 2 2 4 8" xfId="17409"/>
    <cellStyle name="20% - Accent4 2 2 4 9" xfId="10940"/>
    <cellStyle name="20% - Accent4 2 2 5" xfId="872"/>
    <cellStyle name="20% - Accent4 2 2 5 2" xfId="2570"/>
    <cellStyle name="20% - Accent4 2 2 5 2 2" xfId="9335"/>
    <cellStyle name="20% - Accent4 2 2 5 2 2 2" xfId="26531"/>
    <cellStyle name="20% - Accent4 2 2 5 2 2 3" xfId="16130"/>
    <cellStyle name="20% - Accent4 2 2 5 2 3" xfId="5727"/>
    <cellStyle name="20% - Accent4 2 2 5 2 3 2" xfId="22923"/>
    <cellStyle name="20% - Accent4 2 2 5 2 4" xfId="19766"/>
    <cellStyle name="20% - Accent4 2 2 5 2 5" xfId="12522"/>
    <cellStyle name="20% - Accent4 2 2 5 3" xfId="7641"/>
    <cellStyle name="20% - Accent4 2 2 5 3 2" xfId="24837"/>
    <cellStyle name="20% - Accent4 2 2 5 3 3" xfId="14436"/>
    <cellStyle name="20% - Accent4 2 2 5 4" xfId="4033"/>
    <cellStyle name="20% - Accent4 2 2 5 4 2" xfId="21229"/>
    <cellStyle name="20% - Accent4 2 2 5 5" xfId="18072"/>
    <cellStyle name="20% - Accent4 2 2 5 6" xfId="10828"/>
    <cellStyle name="20% - Accent4 2 2 6" xfId="1280"/>
    <cellStyle name="20% - Accent4 2 2 6 2" xfId="2881"/>
    <cellStyle name="20% - Accent4 2 2 6 2 2" xfId="9646"/>
    <cellStyle name="20% - Accent4 2 2 6 2 2 2" xfId="26842"/>
    <cellStyle name="20% - Accent4 2 2 6 2 2 3" xfId="16441"/>
    <cellStyle name="20% - Accent4 2 2 6 2 3" xfId="6038"/>
    <cellStyle name="20% - Accent4 2 2 6 2 3 2" xfId="23234"/>
    <cellStyle name="20% - Accent4 2 2 6 2 4" xfId="20077"/>
    <cellStyle name="20% - Accent4 2 2 6 2 5" xfId="12833"/>
    <cellStyle name="20% - Accent4 2 2 6 3" xfId="8049"/>
    <cellStyle name="20% - Accent4 2 2 6 3 2" xfId="25245"/>
    <cellStyle name="20% - Accent4 2 2 6 3 3" xfId="14844"/>
    <cellStyle name="20% - Accent4 2 2 6 4" xfId="4441"/>
    <cellStyle name="20% - Accent4 2 2 6 4 2" xfId="21637"/>
    <cellStyle name="20% - Accent4 2 2 6 5" xfId="18480"/>
    <cellStyle name="20% - Accent4 2 2 6 6" xfId="11236"/>
    <cellStyle name="20% - Accent4 2 2 7" xfId="1688"/>
    <cellStyle name="20% - Accent4 2 2 7 2" xfId="3277"/>
    <cellStyle name="20% - Accent4 2 2 7 2 2" xfId="10042"/>
    <cellStyle name="20% - Accent4 2 2 7 2 2 2" xfId="27238"/>
    <cellStyle name="20% - Accent4 2 2 7 2 2 3" xfId="16837"/>
    <cellStyle name="20% - Accent4 2 2 7 2 3" xfId="6434"/>
    <cellStyle name="20% - Accent4 2 2 7 2 3 2" xfId="23630"/>
    <cellStyle name="20% - Accent4 2 2 7 2 4" xfId="20473"/>
    <cellStyle name="20% - Accent4 2 2 7 2 5" xfId="13229"/>
    <cellStyle name="20% - Accent4 2 2 7 3" xfId="8457"/>
    <cellStyle name="20% - Accent4 2 2 7 3 2" xfId="25653"/>
    <cellStyle name="20% - Accent4 2 2 7 3 3" xfId="15252"/>
    <cellStyle name="20% - Accent4 2 2 7 4" xfId="4849"/>
    <cellStyle name="20% - Accent4 2 2 7 4 2" xfId="22045"/>
    <cellStyle name="20% - Accent4 2 2 7 5" xfId="18888"/>
    <cellStyle name="20% - Accent4 2 2 7 6" xfId="11644"/>
    <cellStyle name="20% - Accent4 2 2 8" xfId="2159"/>
    <cellStyle name="20% - Accent4 2 2 8 2" xfId="8925"/>
    <cellStyle name="20% - Accent4 2 2 8 2 2" xfId="26121"/>
    <cellStyle name="20% - Accent4 2 2 8 2 3" xfId="15720"/>
    <cellStyle name="20% - Accent4 2 2 8 3" xfId="5317"/>
    <cellStyle name="20% - Accent4 2 2 8 3 2" xfId="22513"/>
    <cellStyle name="20% - Accent4 2 2 8 4" xfId="19356"/>
    <cellStyle name="20% - Accent4 2 2 8 5" xfId="12112"/>
    <cellStyle name="20% - Accent4 2 2 9" xfId="576"/>
    <cellStyle name="20% - Accent4 2 2 9 2" xfId="7345"/>
    <cellStyle name="20% - Accent4 2 2 9 2 2" xfId="24541"/>
    <cellStyle name="20% - Accent4 2 2 9 3" xfId="17776"/>
    <cellStyle name="20% - Accent4 2 2 9 4" xfId="14140"/>
    <cellStyle name="20% - Accent4 2 3" xfId="119"/>
    <cellStyle name="20% - Accent4 2 3 10" xfId="6894"/>
    <cellStyle name="20% - Accent4 2 3 10 2" xfId="24090"/>
    <cellStyle name="20% - Accent4 2 3 10 3" xfId="13689"/>
    <cellStyle name="20% - Accent4 2 3 11" xfId="3765"/>
    <cellStyle name="20% - Accent4 2 3 11 2" xfId="20961"/>
    <cellStyle name="20% - Accent4 2 3 12" xfId="17325"/>
    <cellStyle name="20% - Accent4 2 3 13" xfId="27772"/>
    <cellStyle name="20% - Accent4 2 3 14" xfId="10560"/>
    <cellStyle name="20% - Accent4 2 3 2" xfId="323"/>
    <cellStyle name="20% - Accent4 2 3 2 10" xfId="27858"/>
    <cellStyle name="20% - Accent4 2 3 2 11" xfId="10646"/>
    <cellStyle name="20% - Accent4 2 3 2 2" xfId="1098"/>
    <cellStyle name="20% - Accent4 2 3 2 2 2" xfId="2711"/>
    <cellStyle name="20% - Accent4 2 3 2 2 2 2" xfId="9476"/>
    <cellStyle name="20% - Accent4 2 3 2 2 2 2 2" xfId="26672"/>
    <cellStyle name="20% - Accent4 2 3 2 2 2 2 3" xfId="16271"/>
    <cellStyle name="20% - Accent4 2 3 2 2 2 3" xfId="5868"/>
    <cellStyle name="20% - Accent4 2 3 2 2 2 3 2" xfId="23064"/>
    <cellStyle name="20% - Accent4 2 3 2 2 2 4" xfId="19907"/>
    <cellStyle name="20% - Accent4 2 3 2 2 2 5" xfId="12663"/>
    <cellStyle name="20% - Accent4 2 3 2 2 3" xfId="7867"/>
    <cellStyle name="20% - Accent4 2 3 2 2 3 2" xfId="25063"/>
    <cellStyle name="20% - Accent4 2 3 2 2 3 3" xfId="14662"/>
    <cellStyle name="20% - Accent4 2 3 2 2 4" xfId="4259"/>
    <cellStyle name="20% - Accent4 2 3 2 2 4 2" xfId="21455"/>
    <cellStyle name="20% - Accent4 2 3 2 2 5" xfId="18298"/>
    <cellStyle name="20% - Accent4 2 3 2 2 6" xfId="11054"/>
    <cellStyle name="20% - Accent4 2 3 2 3" xfId="1506"/>
    <cellStyle name="20% - Accent4 2 3 2 3 2" xfId="3107"/>
    <cellStyle name="20% - Accent4 2 3 2 3 2 2" xfId="9872"/>
    <cellStyle name="20% - Accent4 2 3 2 3 2 2 2" xfId="27068"/>
    <cellStyle name="20% - Accent4 2 3 2 3 2 2 3" xfId="16667"/>
    <cellStyle name="20% - Accent4 2 3 2 3 2 3" xfId="6264"/>
    <cellStyle name="20% - Accent4 2 3 2 3 2 3 2" xfId="23460"/>
    <cellStyle name="20% - Accent4 2 3 2 3 2 4" xfId="20303"/>
    <cellStyle name="20% - Accent4 2 3 2 3 2 5" xfId="13059"/>
    <cellStyle name="20% - Accent4 2 3 2 3 3" xfId="8275"/>
    <cellStyle name="20% - Accent4 2 3 2 3 3 2" xfId="25471"/>
    <cellStyle name="20% - Accent4 2 3 2 3 3 3" xfId="15070"/>
    <cellStyle name="20% - Accent4 2 3 2 3 4" xfId="4667"/>
    <cellStyle name="20% - Accent4 2 3 2 3 4 2" xfId="21863"/>
    <cellStyle name="20% - Accent4 2 3 2 3 5" xfId="18706"/>
    <cellStyle name="20% - Accent4 2 3 2 3 6" xfId="11462"/>
    <cellStyle name="20% - Accent4 2 3 2 4" xfId="1914"/>
    <cellStyle name="20% - Accent4 2 3 2 4 2" xfId="3503"/>
    <cellStyle name="20% - Accent4 2 3 2 4 2 2" xfId="10268"/>
    <cellStyle name="20% - Accent4 2 3 2 4 2 2 2" xfId="27464"/>
    <cellStyle name="20% - Accent4 2 3 2 4 2 2 3" xfId="17063"/>
    <cellStyle name="20% - Accent4 2 3 2 4 2 3" xfId="6660"/>
    <cellStyle name="20% - Accent4 2 3 2 4 2 3 2" xfId="23856"/>
    <cellStyle name="20% - Accent4 2 3 2 4 2 4" xfId="20699"/>
    <cellStyle name="20% - Accent4 2 3 2 4 2 5" xfId="13455"/>
    <cellStyle name="20% - Accent4 2 3 2 4 3" xfId="8683"/>
    <cellStyle name="20% - Accent4 2 3 2 4 3 2" xfId="25879"/>
    <cellStyle name="20% - Accent4 2 3 2 4 3 3" xfId="15478"/>
    <cellStyle name="20% - Accent4 2 3 2 4 4" xfId="5075"/>
    <cellStyle name="20% - Accent4 2 3 2 4 4 2" xfId="22271"/>
    <cellStyle name="20% - Accent4 2 3 2 4 5" xfId="19114"/>
    <cellStyle name="20% - Accent4 2 3 2 4 6" xfId="11870"/>
    <cellStyle name="20% - Accent4 2 3 2 5" xfId="2273"/>
    <cellStyle name="20% - Accent4 2 3 2 5 2" xfId="9039"/>
    <cellStyle name="20% - Accent4 2 3 2 5 2 2" xfId="26235"/>
    <cellStyle name="20% - Accent4 2 3 2 5 2 3" xfId="15834"/>
    <cellStyle name="20% - Accent4 2 3 2 5 3" xfId="5431"/>
    <cellStyle name="20% - Accent4 2 3 2 5 3 2" xfId="22627"/>
    <cellStyle name="20% - Accent4 2 3 2 5 4" xfId="19470"/>
    <cellStyle name="20% - Accent4 2 3 2 5 5" xfId="12226"/>
    <cellStyle name="20% - Accent4 2 3 2 6" xfId="690"/>
    <cellStyle name="20% - Accent4 2 3 2 6 2" xfId="7459"/>
    <cellStyle name="20% - Accent4 2 3 2 6 2 2" xfId="24655"/>
    <cellStyle name="20% - Accent4 2 3 2 6 3" xfId="17890"/>
    <cellStyle name="20% - Accent4 2 3 2 6 4" xfId="14254"/>
    <cellStyle name="20% - Accent4 2 3 2 7" xfId="7092"/>
    <cellStyle name="20% - Accent4 2 3 2 7 2" xfId="24288"/>
    <cellStyle name="20% - Accent4 2 3 2 7 3" xfId="13887"/>
    <cellStyle name="20% - Accent4 2 3 2 8" xfId="3851"/>
    <cellStyle name="20% - Accent4 2 3 2 8 2" xfId="21047"/>
    <cellStyle name="20% - Accent4 2 3 2 9" xfId="17523"/>
    <cellStyle name="20% - Accent4 2 3 3" xfId="421"/>
    <cellStyle name="20% - Accent4 2 3 3 10" xfId="27956"/>
    <cellStyle name="20% - Accent4 2 3 3 11" xfId="10744"/>
    <cellStyle name="20% - Accent4 2 3 3 2" xfId="1196"/>
    <cellStyle name="20% - Accent4 2 3 3 2 2" xfId="2809"/>
    <cellStyle name="20% - Accent4 2 3 3 2 2 2" xfId="9574"/>
    <cellStyle name="20% - Accent4 2 3 3 2 2 2 2" xfId="26770"/>
    <cellStyle name="20% - Accent4 2 3 3 2 2 2 3" xfId="16369"/>
    <cellStyle name="20% - Accent4 2 3 3 2 2 3" xfId="5966"/>
    <cellStyle name="20% - Accent4 2 3 3 2 2 3 2" xfId="23162"/>
    <cellStyle name="20% - Accent4 2 3 3 2 2 4" xfId="20005"/>
    <cellStyle name="20% - Accent4 2 3 3 2 2 5" xfId="12761"/>
    <cellStyle name="20% - Accent4 2 3 3 2 3" xfId="7965"/>
    <cellStyle name="20% - Accent4 2 3 3 2 3 2" xfId="25161"/>
    <cellStyle name="20% - Accent4 2 3 3 2 3 3" xfId="14760"/>
    <cellStyle name="20% - Accent4 2 3 3 2 4" xfId="4357"/>
    <cellStyle name="20% - Accent4 2 3 3 2 4 2" xfId="21553"/>
    <cellStyle name="20% - Accent4 2 3 3 2 5" xfId="18396"/>
    <cellStyle name="20% - Accent4 2 3 3 2 6" xfId="11152"/>
    <cellStyle name="20% - Accent4 2 3 3 3" xfId="1604"/>
    <cellStyle name="20% - Accent4 2 3 3 3 2" xfId="3205"/>
    <cellStyle name="20% - Accent4 2 3 3 3 2 2" xfId="9970"/>
    <cellStyle name="20% - Accent4 2 3 3 3 2 2 2" xfId="27166"/>
    <cellStyle name="20% - Accent4 2 3 3 3 2 2 3" xfId="16765"/>
    <cellStyle name="20% - Accent4 2 3 3 3 2 3" xfId="6362"/>
    <cellStyle name="20% - Accent4 2 3 3 3 2 3 2" xfId="23558"/>
    <cellStyle name="20% - Accent4 2 3 3 3 2 4" xfId="20401"/>
    <cellStyle name="20% - Accent4 2 3 3 3 2 5" xfId="13157"/>
    <cellStyle name="20% - Accent4 2 3 3 3 3" xfId="8373"/>
    <cellStyle name="20% - Accent4 2 3 3 3 3 2" xfId="25569"/>
    <cellStyle name="20% - Accent4 2 3 3 3 3 3" xfId="15168"/>
    <cellStyle name="20% - Accent4 2 3 3 3 4" xfId="4765"/>
    <cellStyle name="20% - Accent4 2 3 3 3 4 2" xfId="21961"/>
    <cellStyle name="20% - Accent4 2 3 3 3 5" xfId="18804"/>
    <cellStyle name="20% - Accent4 2 3 3 3 6" xfId="11560"/>
    <cellStyle name="20% - Accent4 2 3 3 4" xfId="2012"/>
    <cellStyle name="20% - Accent4 2 3 3 4 2" xfId="3601"/>
    <cellStyle name="20% - Accent4 2 3 3 4 2 2" xfId="10366"/>
    <cellStyle name="20% - Accent4 2 3 3 4 2 2 2" xfId="27562"/>
    <cellStyle name="20% - Accent4 2 3 3 4 2 2 3" xfId="17161"/>
    <cellStyle name="20% - Accent4 2 3 3 4 2 3" xfId="6758"/>
    <cellStyle name="20% - Accent4 2 3 3 4 2 3 2" xfId="23954"/>
    <cellStyle name="20% - Accent4 2 3 3 4 2 4" xfId="20797"/>
    <cellStyle name="20% - Accent4 2 3 3 4 2 5" xfId="13553"/>
    <cellStyle name="20% - Accent4 2 3 3 4 3" xfId="8781"/>
    <cellStyle name="20% - Accent4 2 3 3 4 3 2" xfId="25977"/>
    <cellStyle name="20% - Accent4 2 3 3 4 3 3" xfId="15576"/>
    <cellStyle name="20% - Accent4 2 3 3 4 4" xfId="5173"/>
    <cellStyle name="20% - Accent4 2 3 3 4 4 2" xfId="22369"/>
    <cellStyle name="20% - Accent4 2 3 3 4 5" xfId="19212"/>
    <cellStyle name="20% - Accent4 2 3 3 4 6" xfId="11968"/>
    <cellStyle name="20% - Accent4 2 3 3 5" xfId="2371"/>
    <cellStyle name="20% - Accent4 2 3 3 5 2" xfId="9137"/>
    <cellStyle name="20% - Accent4 2 3 3 5 2 2" xfId="26333"/>
    <cellStyle name="20% - Accent4 2 3 3 5 2 3" xfId="15932"/>
    <cellStyle name="20% - Accent4 2 3 3 5 3" xfId="5529"/>
    <cellStyle name="20% - Accent4 2 3 3 5 3 2" xfId="22725"/>
    <cellStyle name="20% - Accent4 2 3 3 5 4" xfId="19568"/>
    <cellStyle name="20% - Accent4 2 3 3 5 5" xfId="12324"/>
    <cellStyle name="20% - Accent4 2 3 3 6" xfId="788"/>
    <cellStyle name="20% - Accent4 2 3 3 6 2" xfId="7557"/>
    <cellStyle name="20% - Accent4 2 3 3 6 2 2" xfId="24753"/>
    <cellStyle name="20% - Accent4 2 3 3 6 3" xfId="17988"/>
    <cellStyle name="20% - Accent4 2 3 3 6 4" xfId="14352"/>
    <cellStyle name="20% - Accent4 2 3 3 7" xfId="7190"/>
    <cellStyle name="20% - Accent4 2 3 3 7 2" xfId="24386"/>
    <cellStyle name="20% - Accent4 2 3 3 7 3" xfId="13985"/>
    <cellStyle name="20% - Accent4 2 3 3 8" xfId="3949"/>
    <cellStyle name="20% - Accent4 2 3 3 8 2" xfId="21145"/>
    <cellStyle name="20% - Accent4 2 3 3 9" xfId="17621"/>
    <cellStyle name="20% - Accent4 2 3 4" xfId="237"/>
    <cellStyle name="20% - Accent4 2 3 4 2" xfId="1420"/>
    <cellStyle name="20% - Accent4 2 3 4 2 2" xfId="3021"/>
    <cellStyle name="20% - Accent4 2 3 4 2 2 2" xfId="9786"/>
    <cellStyle name="20% - Accent4 2 3 4 2 2 2 2" xfId="26982"/>
    <cellStyle name="20% - Accent4 2 3 4 2 2 2 3" xfId="16581"/>
    <cellStyle name="20% - Accent4 2 3 4 2 2 3" xfId="6178"/>
    <cellStyle name="20% - Accent4 2 3 4 2 2 3 2" xfId="23374"/>
    <cellStyle name="20% - Accent4 2 3 4 2 2 4" xfId="20217"/>
    <cellStyle name="20% - Accent4 2 3 4 2 2 5" xfId="12973"/>
    <cellStyle name="20% - Accent4 2 3 4 2 3" xfId="8189"/>
    <cellStyle name="20% - Accent4 2 3 4 2 3 2" xfId="25385"/>
    <cellStyle name="20% - Accent4 2 3 4 2 3 3" xfId="14984"/>
    <cellStyle name="20% - Accent4 2 3 4 2 4" xfId="4581"/>
    <cellStyle name="20% - Accent4 2 3 4 2 4 2" xfId="21777"/>
    <cellStyle name="20% - Accent4 2 3 4 2 5" xfId="18620"/>
    <cellStyle name="20% - Accent4 2 3 4 2 6" xfId="11376"/>
    <cellStyle name="20% - Accent4 2 3 4 3" xfId="1828"/>
    <cellStyle name="20% - Accent4 2 3 4 3 2" xfId="3417"/>
    <cellStyle name="20% - Accent4 2 3 4 3 2 2" xfId="10182"/>
    <cellStyle name="20% - Accent4 2 3 4 3 2 2 2" xfId="27378"/>
    <cellStyle name="20% - Accent4 2 3 4 3 2 2 3" xfId="16977"/>
    <cellStyle name="20% - Accent4 2 3 4 3 2 3" xfId="6574"/>
    <cellStyle name="20% - Accent4 2 3 4 3 2 3 2" xfId="23770"/>
    <cellStyle name="20% - Accent4 2 3 4 3 2 4" xfId="20613"/>
    <cellStyle name="20% - Accent4 2 3 4 3 2 5" xfId="13369"/>
    <cellStyle name="20% - Accent4 2 3 4 3 3" xfId="8597"/>
    <cellStyle name="20% - Accent4 2 3 4 3 3 2" xfId="25793"/>
    <cellStyle name="20% - Accent4 2 3 4 3 3 3" xfId="15392"/>
    <cellStyle name="20% - Accent4 2 3 4 3 4" xfId="4989"/>
    <cellStyle name="20% - Accent4 2 3 4 3 4 2" xfId="22185"/>
    <cellStyle name="20% - Accent4 2 3 4 3 5" xfId="19028"/>
    <cellStyle name="20% - Accent4 2 3 4 3 6" xfId="11784"/>
    <cellStyle name="20% - Accent4 2 3 4 4" xfId="2482"/>
    <cellStyle name="20% - Accent4 2 3 4 4 2" xfId="9247"/>
    <cellStyle name="20% - Accent4 2 3 4 4 2 2" xfId="26443"/>
    <cellStyle name="20% - Accent4 2 3 4 4 2 3" xfId="16042"/>
    <cellStyle name="20% - Accent4 2 3 4 4 3" xfId="5639"/>
    <cellStyle name="20% - Accent4 2 3 4 4 3 2" xfId="22835"/>
    <cellStyle name="20% - Accent4 2 3 4 4 4" xfId="19678"/>
    <cellStyle name="20% - Accent4 2 3 4 4 5" xfId="12434"/>
    <cellStyle name="20% - Accent4 2 3 4 5" xfId="1012"/>
    <cellStyle name="20% - Accent4 2 3 4 5 2" xfId="7781"/>
    <cellStyle name="20% - Accent4 2 3 4 5 2 2" xfId="24977"/>
    <cellStyle name="20% - Accent4 2 3 4 5 3" xfId="18212"/>
    <cellStyle name="20% - Accent4 2 3 4 5 4" xfId="14576"/>
    <cellStyle name="20% - Accent4 2 3 4 6" xfId="7006"/>
    <cellStyle name="20% - Accent4 2 3 4 6 2" xfId="24202"/>
    <cellStyle name="20% - Accent4 2 3 4 6 3" xfId="13801"/>
    <cellStyle name="20% - Accent4 2 3 4 7" xfId="4173"/>
    <cellStyle name="20% - Accent4 2 3 4 7 2" xfId="21369"/>
    <cellStyle name="20% - Accent4 2 3 4 8" xfId="17437"/>
    <cellStyle name="20% - Accent4 2 3 4 9" xfId="10968"/>
    <cellStyle name="20% - Accent4 2 3 5" xfId="900"/>
    <cellStyle name="20% - Accent4 2 3 5 2" xfId="2598"/>
    <cellStyle name="20% - Accent4 2 3 5 2 2" xfId="9363"/>
    <cellStyle name="20% - Accent4 2 3 5 2 2 2" xfId="26559"/>
    <cellStyle name="20% - Accent4 2 3 5 2 2 3" xfId="16158"/>
    <cellStyle name="20% - Accent4 2 3 5 2 3" xfId="5755"/>
    <cellStyle name="20% - Accent4 2 3 5 2 3 2" xfId="22951"/>
    <cellStyle name="20% - Accent4 2 3 5 2 4" xfId="19794"/>
    <cellStyle name="20% - Accent4 2 3 5 2 5" xfId="12550"/>
    <cellStyle name="20% - Accent4 2 3 5 3" xfId="7669"/>
    <cellStyle name="20% - Accent4 2 3 5 3 2" xfId="24865"/>
    <cellStyle name="20% - Accent4 2 3 5 3 3" xfId="14464"/>
    <cellStyle name="20% - Accent4 2 3 5 4" xfId="4061"/>
    <cellStyle name="20% - Accent4 2 3 5 4 2" xfId="21257"/>
    <cellStyle name="20% - Accent4 2 3 5 5" xfId="18100"/>
    <cellStyle name="20% - Accent4 2 3 5 6" xfId="10856"/>
    <cellStyle name="20% - Accent4 2 3 6" xfId="1308"/>
    <cellStyle name="20% - Accent4 2 3 6 2" xfId="2909"/>
    <cellStyle name="20% - Accent4 2 3 6 2 2" xfId="9674"/>
    <cellStyle name="20% - Accent4 2 3 6 2 2 2" xfId="26870"/>
    <cellStyle name="20% - Accent4 2 3 6 2 2 3" xfId="16469"/>
    <cellStyle name="20% - Accent4 2 3 6 2 3" xfId="6066"/>
    <cellStyle name="20% - Accent4 2 3 6 2 3 2" xfId="23262"/>
    <cellStyle name="20% - Accent4 2 3 6 2 4" xfId="20105"/>
    <cellStyle name="20% - Accent4 2 3 6 2 5" xfId="12861"/>
    <cellStyle name="20% - Accent4 2 3 6 3" xfId="8077"/>
    <cellStyle name="20% - Accent4 2 3 6 3 2" xfId="25273"/>
    <cellStyle name="20% - Accent4 2 3 6 3 3" xfId="14872"/>
    <cellStyle name="20% - Accent4 2 3 6 4" xfId="4469"/>
    <cellStyle name="20% - Accent4 2 3 6 4 2" xfId="21665"/>
    <cellStyle name="20% - Accent4 2 3 6 5" xfId="18508"/>
    <cellStyle name="20% - Accent4 2 3 6 6" xfId="11264"/>
    <cellStyle name="20% - Accent4 2 3 7" xfId="1716"/>
    <cellStyle name="20% - Accent4 2 3 7 2" xfId="3305"/>
    <cellStyle name="20% - Accent4 2 3 7 2 2" xfId="10070"/>
    <cellStyle name="20% - Accent4 2 3 7 2 2 2" xfId="27266"/>
    <cellStyle name="20% - Accent4 2 3 7 2 2 3" xfId="16865"/>
    <cellStyle name="20% - Accent4 2 3 7 2 3" xfId="6462"/>
    <cellStyle name="20% - Accent4 2 3 7 2 3 2" xfId="23658"/>
    <cellStyle name="20% - Accent4 2 3 7 2 4" xfId="20501"/>
    <cellStyle name="20% - Accent4 2 3 7 2 5" xfId="13257"/>
    <cellStyle name="20% - Accent4 2 3 7 3" xfId="8485"/>
    <cellStyle name="20% - Accent4 2 3 7 3 2" xfId="25681"/>
    <cellStyle name="20% - Accent4 2 3 7 3 3" xfId="15280"/>
    <cellStyle name="20% - Accent4 2 3 7 4" xfId="4877"/>
    <cellStyle name="20% - Accent4 2 3 7 4 2" xfId="22073"/>
    <cellStyle name="20% - Accent4 2 3 7 5" xfId="18916"/>
    <cellStyle name="20% - Accent4 2 3 7 6" xfId="11672"/>
    <cellStyle name="20% - Accent4 2 3 8" xfId="2187"/>
    <cellStyle name="20% - Accent4 2 3 8 2" xfId="8953"/>
    <cellStyle name="20% - Accent4 2 3 8 2 2" xfId="26149"/>
    <cellStyle name="20% - Accent4 2 3 8 2 3" xfId="15748"/>
    <cellStyle name="20% - Accent4 2 3 8 3" xfId="5345"/>
    <cellStyle name="20% - Accent4 2 3 8 3 2" xfId="22541"/>
    <cellStyle name="20% - Accent4 2 3 8 4" xfId="19384"/>
    <cellStyle name="20% - Accent4 2 3 8 5" xfId="12140"/>
    <cellStyle name="20% - Accent4 2 3 9" xfId="604"/>
    <cellStyle name="20% - Accent4 2 3 9 2" xfId="7373"/>
    <cellStyle name="20% - Accent4 2 3 9 2 2" xfId="24569"/>
    <cellStyle name="20% - Accent4 2 3 9 3" xfId="17804"/>
    <cellStyle name="20% - Accent4 2 3 9 4" xfId="14168"/>
    <cellStyle name="20% - Accent4 2 4" xfId="174"/>
    <cellStyle name="20% - Accent4 2 4 10" xfId="27711"/>
    <cellStyle name="20% - Accent4 2 4 11" xfId="10499"/>
    <cellStyle name="20% - Accent4 2 4 2" xfId="951"/>
    <cellStyle name="20% - Accent4 2 4 2 2" xfId="2621"/>
    <cellStyle name="20% - Accent4 2 4 2 2 2" xfId="9386"/>
    <cellStyle name="20% - Accent4 2 4 2 2 2 2" xfId="26582"/>
    <cellStyle name="20% - Accent4 2 4 2 2 2 3" xfId="16181"/>
    <cellStyle name="20% - Accent4 2 4 2 2 3" xfId="5778"/>
    <cellStyle name="20% - Accent4 2 4 2 2 3 2" xfId="22974"/>
    <cellStyle name="20% - Accent4 2 4 2 2 4" xfId="19817"/>
    <cellStyle name="20% - Accent4 2 4 2 2 5" xfId="12573"/>
    <cellStyle name="20% - Accent4 2 4 2 3" xfId="7720"/>
    <cellStyle name="20% - Accent4 2 4 2 3 2" xfId="24916"/>
    <cellStyle name="20% - Accent4 2 4 2 3 3" xfId="14515"/>
    <cellStyle name="20% - Accent4 2 4 2 4" xfId="4112"/>
    <cellStyle name="20% - Accent4 2 4 2 4 2" xfId="21308"/>
    <cellStyle name="20% - Accent4 2 4 2 5" xfId="18151"/>
    <cellStyle name="20% - Accent4 2 4 2 6" xfId="10907"/>
    <cellStyle name="20% - Accent4 2 4 3" xfId="1359"/>
    <cellStyle name="20% - Accent4 2 4 3 2" xfId="2960"/>
    <cellStyle name="20% - Accent4 2 4 3 2 2" xfId="9725"/>
    <cellStyle name="20% - Accent4 2 4 3 2 2 2" xfId="26921"/>
    <cellStyle name="20% - Accent4 2 4 3 2 2 3" xfId="16520"/>
    <cellStyle name="20% - Accent4 2 4 3 2 3" xfId="6117"/>
    <cellStyle name="20% - Accent4 2 4 3 2 3 2" xfId="23313"/>
    <cellStyle name="20% - Accent4 2 4 3 2 4" xfId="20156"/>
    <cellStyle name="20% - Accent4 2 4 3 2 5" xfId="12912"/>
    <cellStyle name="20% - Accent4 2 4 3 3" xfId="8128"/>
    <cellStyle name="20% - Accent4 2 4 3 3 2" xfId="25324"/>
    <cellStyle name="20% - Accent4 2 4 3 3 3" xfId="14923"/>
    <cellStyle name="20% - Accent4 2 4 3 4" xfId="4520"/>
    <cellStyle name="20% - Accent4 2 4 3 4 2" xfId="21716"/>
    <cellStyle name="20% - Accent4 2 4 3 5" xfId="18559"/>
    <cellStyle name="20% - Accent4 2 4 3 6" xfId="11315"/>
    <cellStyle name="20% - Accent4 2 4 4" xfId="1767"/>
    <cellStyle name="20% - Accent4 2 4 4 2" xfId="3356"/>
    <cellStyle name="20% - Accent4 2 4 4 2 2" xfId="10121"/>
    <cellStyle name="20% - Accent4 2 4 4 2 2 2" xfId="27317"/>
    <cellStyle name="20% - Accent4 2 4 4 2 2 3" xfId="16916"/>
    <cellStyle name="20% - Accent4 2 4 4 2 3" xfId="6513"/>
    <cellStyle name="20% - Accent4 2 4 4 2 3 2" xfId="23709"/>
    <cellStyle name="20% - Accent4 2 4 4 2 4" xfId="20552"/>
    <cellStyle name="20% - Accent4 2 4 4 2 5" xfId="13308"/>
    <cellStyle name="20% - Accent4 2 4 4 3" xfId="8536"/>
    <cellStyle name="20% - Accent4 2 4 4 3 2" xfId="25732"/>
    <cellStyle name="20% - Accent4 2 4 4 3 3" xfId="15331"/>
    <cellStyle name="20% - Accent4 2 4 4 4" xfId="4928"/>
    <cellStyle name="20% - Accent4 2 4 4 4 2" xfId="22124"/>
    <cellStyle name="20% - Accent4 2 4 4 5" xfId="18967"/>
    <cellStyle name="20% - Accent4 2 4 4 6" xfId="11723"/>
    <cellStyle name="20% - Accent4 2 4 5" xfId="2126"/>
    <cellStyle name="20% - Accent4 2 4 5 2" xfId="8892"/>
    <cellStyle name="20% - Accent4 2 4 5 2 2" xfId="26088"/>
    <cellStyle name="20% - Accent4 2 4 5 2 3" xfId="15687"/>
    <cellStyle name="20% - Accent4 2 4 5 3" xfId="5284"/>
    <cellStyle name="20% - Accent4 2 4 5 3 2" xfId="22480"/>
    <cellStyle name="20% - Accent4 2 4 5 4" xfId="19323"/>
    <cellStyle name="20% - Accent4 2 4 5 5" xfId="12079"/>
    <cellStyle name="20% - Accent4 2 4 6" xfId="543"/>
    <cellStyle name="20% - Accent4 2 4 6 2" xfId="7312"/>
    <cellStyle name="20% - Accent4 2 4 6 2 2" xfId="24508"/>
    <cellStyle name="20% - Accent4 2 4 6 3" xfId="17743"/>
    <cellStyle name="20% - Accent4 2 4 6 4" xfId="14107"/>
    <cellStyle name="20% - Accent4 2 4 7" xfId="6945"/>
    <cellStyle name="20% - Accent4 2 4 7 2" xfId="24141"/>
    <cellStyle name="20% - Accent4 2 4 7 3" xfId="13740"/>
    <cellStyle name="20% - Accent4 2 4 8" xfId="3704"/>
    <cellStyle name="20% - Accent4 2 4 8 2" xfId="20900"/>
    <cellStyle name="20% - Accent4 2 4 9" xfId="17376"/>
    <cellStyle name="20% - Accent4 2 5" xfId="262"/>
    <cellStyle name="20% - Accent4 2 5 10" xfId="27797"/>
    <cellStyle name="20% - Accent4 2 5 11" xfId="10585"/>
    <cellStyle name="20% - Accent4 2 5 2" xfId="1037"/>
    <cellStyle name="20% - Accent4 2 5 2 2" xfId="2650"/>
    <cellStyle name="20% - Accent4 2 5 2 2 2" xfId="9415"/>
    <cellStyle name="20% - Accent4 2 5 2 2 2 2" xfId="26611"/>
    <cellStyle name="20% - Accent4 2 5 2 2 2 3" xfId="16210"/>
    <cellStyle name="20% - Accent4 2 5 2 2 3" xfId="5807"/>
    <cellStyle name="20% - Accent4 2 5 2 2 3 2" xfId="23003"/>
    <cellStyle name="20% - Accent4 2 5 2 2 4" xfId="19846"/>
    <cellStyle name="20% - Accent4 2 5 2 2 5" xfId="12602"/>
    <cellStyle name="20% - Accent4 2 5 2 3" xfId="7806"/>
    <cellStyle name="20% - Accent4 2 5 2 3 2" xfId="25002"/>
    <cellStyle name="20% - Accent4 2 5 2 3 3" xfId="14601"/>
    <cellStyle name="20% - Accent4 2 5 2 4" xfId="4198"/>
    <cellStyle name="20% - Accent4 2 5 2 4 2" xfId="21394"/>
    <cellStyle name="20% - Accent4 2 5 2 5" xfId="18237"/>
    <cellStyle name="20% - Accent4 2 5 2 6" xfId="10993"/>
    <cellStyle name="20% - Accent4 2 5 3" xfId="1445"/>
    <cellStyle name="20% - Accent4 2 5 3 2" xfId="3046"/>
    <cellStyle name="20% - Accent4 2 5 3 2 2" xfId="9811"/>
    <cellStyle name="20% - Accent4 2 5 3 2 2 2" xfId="27007"/>
    <cellStyle name="20% - Accent4 2 5 3 2 2 3" xfId="16606"/>
    <cellStyle name="20% - Accent4 2 5 3 2 3" xfId="6203"/>
    <cellStyle name="20% - Accent4 2 5 3 2 3 2" xfId="23399"/>
    <cellStyle name="20% - Accent4 2 5 3 2 4" xfId="20242"/>
    <cellStyle name="20% - Accent4 2 5 3 2 5" xfId="12998"/>
    <cellStyle name="20% - Accent4 2 5 3 3" xfId="8214"/>
    <cellStyle name="20% - Accent4 2 5 3 3 2" xfId="25410"/>
    <cellStyle name="20% - Accent4 2 5 3 3 3" xfId="15009"/>
    <cellStyle name="20% - Accent4 2 5 3 4" xfId="4606"/>
    <cellStyle name="20% - Accent4 2 5 3 4 2" xfId="21802"/>
    <cellStyle name="20% - Accent4 2 5 3 5" xfId="18645"/>
    <cellStyle name="20% - Accent4 2 5 3 6" xfId="11401"/>
    <cellStyle name="20% - Accent4 2 5 4" xfId="1853"/>
    <cellStyle name="20% - Accent4 2 5 4 2" xfId="3442"/>
    <cellStyle name="20% - Accent4 2 5 4 2 2" xfId="10207"/>
    <cellStyle name="20% - Accent4 2 5 4 2 2 2" xfId="27403"/>
    <cellStyle name="20% - Accent4 2 5 4 2 2 3" xfId="17002"/>
    <cellStyle name="20% - Accent4 2 5 4 2 3" xfId="6599"/>
    <cellStyle name="20% - Accent4 2 5 4 2 3 2" xfId="23795"/>
    <cellStyle name="20% - Accent4 2 5 4 2 4" xfId="20638"/>
    <cellStyle name="20% - Accent4 2 5 4 2 5" xfId="13394"/>
    <cellStyle name="20% - Accent4 2 5 4 3" xfId="8622"/>
    <cellStyle name="20% - Accent4 2 5 4 3 2" xfId="25818"/>
    <cellStyle name="20% - Accent4 2 5 4 3 3" xfId="15417"/>
    <cellStyle name="20% - Accent4 2 5 4 4" xfId="5014"/>
    <cellStyle name="20% - Accent4 2 5 4 4 2" xfId="22210"/>
    <cellStyle name="20% - Accent4 2 5 4 5" xfId="19053"/>
    <cellStyle name="20% - Accent4 2 5 4 6" xfId="11809"/>
    <cellStyle name="20% - Accent4 2 5 5" xfId="2212"/>
    <cellStyle name="20% - Accent4 2 5 5 2" xfId="8978"/>
    <cellStyle name="20% - Accent4 2 5 5 2 2" xfId="26174"/>
    <cellStyle name="20% - Accent4 2 5 5 2 3" xfId="15773"/>
    <cellStyle name="20% - Accent4 2 5 5 3" xfId="5370"/>
    <cellStyle name="20% - Accent4 2 5 5 3 2" xfId="22566"/>
    <cellStyle name="20% - Accent4 2 5 5 4" xfId="19409"/>
    <cellStyle name="20% - Accent4 2 5 5 5" xfId="12165"/>
    <cellStyle name="20% - Accent4 2 5 6" xfId="629"/>
    <cellStyle name="20% - Accent4 2 5 6 2" xfId="7398"/>
    <cellStyle name="20% - Accent4 2 5 6 2 2" xfId="24594"/>
    <cellStyle name="20% - Accent4 2 5 6 3" xfId="17829"/>
    <cellStyle name="20% - Accent4 2 5 6 4" xfId="14193"/>
    <cellStyle name="20% - Accent4 2 5 7" xfId="7031"/>
    <cellStyle name="20% - Accent4 2 5 7 2" xfId="24227"/>
    <cellStyle name="20% - Accent4 2 5 7 3" xfId="13826"/>
    <cellStyle name="20% - Accent4 2 5 8" xfId="3790"/>
    <cellStyle name="20% - Accent4 2 5 8 2" xfId="20986"/>
    <cellStyle name="20% - Accent4 2 5 9" xfId="17462"/>
    <cellStyle name="20% - Accent4 2 6" xfId="360"/>
    <cellStyle name="20% - Accent4 2 6 10" xfId="27895"/>
    <cellStyle name="20% - Accent4 2 6 11" xfId="10683"/>
    <cellStyle name="20% - Accent4 2 6 2" xfId="1135"/>
    <cellStyle name="20% - Accent4 2 6 2 2" xfId="2748"/>
    <cellStyle name="20% - Accent4 2 6 2 2 2" xfId="9513"/>
    <cellStyle name="20% - Accent4 2 6 2 2 2 2" xfId="26709"/>
    <cellStyle name="20% - Accent4 2 6 2 2 2 3" xfId="16308"/>
    <cellStyle name="20% - Accent4 2 6 2 2 3" xfId="5905"/>
    <cellStyle name="20% - Accent4 2 6 2 2 3 2" xfId="23101"/>
    <cellStyle name="20% - Accent4 2 6 2 2 4" xfId="19944"/>
    <cellStyle name="20% - Accent4 2 6 2 2 5" xfId="12700"/>
    <cellStyle name="20% - Accent4 2 6 2 3" xfId="7904"/>
    <cellStyle name="20% - Accent4 2 6 2 3 2" xfId="25100"/>
    <cellStyle name="20% - Accent4 2 6 2 3 3" xfId="14699"/>
    <cellStyle name="20% - Accent4 2 6 2 4" xfId="4296"/>
    <cellStyle name="20% - Accent4 2 6 2 4 2" xfId="21492"/>
    <cellStyle name="20% - Accent4 2 6 2 5" xfId="18335"/>
    <cellStyle name="20% - Accent4 2 6 2 6" xfId="11091"/>
    <cellStyle name="20% - Accent4 2 6 3" xfId="1543"/>
    <cellStyle name="20% - Accent4 2 6 3 2" xfId="3144"/>
    <cellStyle name="20% - Accent4 2 6 3 2 2" xfId="9909"/>
    <cellStyle name="20% - Accent4 2 6 3 2 2 2" xfId="27105"/>
    <cellStyle name="20% - Accent4 2 6 3 2 2 3" xfId="16704"/>
    <cellStyle name="20% - Accent4 2 6 3 2 3" xfId="6301"/>
    <cellStyle name="20% - Accent4 2 6 3 2 3 2" xfId="23497"/>
    <cellStyle name="20% - Accent4 2 6 3 2 4" xfId="20340"/>
    <cellStyle name="20% - Accent4 2 6 3 2 5" xfId="13096"/>
    <cellStyle name="20% - Accent4 2 6 3 3" xfId="8312"/>
    <cellStyle name="20% - Accent4 2 6 3 3 2" xfId="25508"/>
    <cellStyle name="20% - Accent4 2 6 3 3 3" xfId="15107"/>
    <cellStyle name="20% - Accent4 2 6 3 4" xfId="4704"/>
    <cellStyle name="20% - Accent4 2 6 3 4 2" xfId="21900"/>
    <cellStyle name="20% - Accent4 2 6 3 5" xfId="18743"/>
    <cellStyle name="20% - Accent4 2 6 3 6" xfId="11499"/>
    <cellStyle name="20% - Accent4 2 6 4" xfId="1951"/>
    <cellStyle name="20% - Accent4 2 6 4 2" xfId="3540"/>
    <cellStyle name="20% - Accent4 2 6 4 2 2" xfId="10305"/>
    <cellStyle name="20% - Accent4 2 6 4 2 2 2" xfId="27501"/>
    <cellStyle name="20% - Accent4 2 6 4 2 2 3" xfId="17100"/>
    <cellStyle name="20% - Accent4 2 6 4 2 3" xfId="6697"/>
    <cellStyle name="20% - Accent4 2 6 4 2 3 2" xfId="23893"/>
    <cellStyle name="20% - Accent4 2 6 4 2 4" xfId="20736"/>
    <cellStyle name="20% - Accent4 2 6 4 2 5" xfId="13492"/>
    <cellStyle name="20% - Accent4 2 6 4 3" xfId="8720"/>
    <cellStyle name="20% - Accent4 2 6 4 3 2" xfId="25916"/>
    <cellStyle name="20% - Accent4 2 6 4 3 3" xfId="15515"/>
    <cellStyle name="20% - Accent4 2 6 4 4" xfId="5112"/>
    <cellStyle name="20% - Accent4 2 6 4 4 2" xfId="22308"/>
    <cellStyle name="20% - Accent4 2 6 4 5" xfId="19151"/>
    <cellStyle name="20% - Accent4 2 6 4 6" xfId="11907"/>
    <cellStyle name="20% - Accent4 2 6 5" xfId="2310"/>
    <cellStyle name="20% - Accent4 2 6 5 2" xfId="9076"/>
    <cellStyle name="20% - Accent4 2 6 5 2 2" xfId="26272"/>
    <cellStyle name="20% - Accent4 2 6 5 2 3" xfId="15871"/>
    <cellStyle name="20% - Accent4 2 6 5 3" xfId="5468"/>
    <cellStyle name="20% - Accent4 2 6 5 3 2" xfId="22664"/>
    <cellStyle name="20% - Accent4 2 6 5 4" xfId="19507"/>
    <cellStyle name="20% - Accent4 2 6 5 5" xfId="12263"/>
    <cellStyle name="20% - Accent4 2 6 6" xfId="727"/>
    <cellStyle name="20% - Accent4 2 6 6 2" xfId="7496"/>
    <cellStyle name="20% - Accent4 2 6 6 2 2" xfId="24692"/>
    <cellStyle name="20% - Accent4 2 6 6 3" xfId="17927"/>
    <cellStyle name="20% - Accent4 2 6 6 4" xfId="14291"/>
    <cellStyle name="20% - Accent4 2 6 7" xfId="7129"/>
    <cellStyle name="20% - Accent4 2 6 7 2" xfId="24325"/>
    <cellStyle name="20% - Accent4 2 6 7 3" xfId="13924"/>
    <cellStyle name="20% - Accent4 2 6 8" xfId="3888"/>
    <cellStyle name="20% - Accent4 2 6 8 2" xfId="21084"/>
    <cellStyle name="20% - Accent4 2 6 9" xfId="17560"/>
    <cellStyle name="20% - Accent4 2 7" xfId="147"/>
    <cellStyle name="20% - Accent4 2 7 2" xfId="1336"/>
    <cellStyle name="20% - Accent4 2 7 2 2" xfId="2937"/>
    <cellStyle name="20% - Accent4 2 7 2 2 2" xfId="9702"/>
    <cellStyle name="20% - Accent4 2 7 2 2 2 2" xfId="26898"/>
    <cellStyle name="20% - Accent4 2 7 2 2 2 3" xfId="16497"/>
    <cellStyle name="20% - Accent4 2 7 2 2 3" xfId="6094"/>
    <cellStyle name="20% - Accent4 2 7 2 2 3 2" xfId="23290"/>
    <cellStyle name="20% - Accent4 2 7 2 2 4" xfId="20133"/>
    <cellStyle name="20% - Accent4 2 7 2 2 5" xfId="12889"/>
    <cellStyle name="20% - Accent4 2 7 2 3" xfId="8105"/>
    <cellStyle name="20% - Accent4 2 7 2 3 2" xfId="25301"/>
    <cellStyle name="20% - Accent4 2 7 2 3 3" xfId="14900"/>
    <cellStyle name="20% - Accent4 2 7 2 4" xfId="4497"/>
    <cellStyle name="20% - Accent4 2 7 2 4 2" xfId="21693"/>
    <cellStyle name="20% - Accent4 2 7 2 5" xfId="18536"/>
    <cellStyle name="20% - Accent4 2 7 2 6" xfId="11292"/>
    <cellStyle name="20% - Accent4 2 7 3" xfId="1744"/>
    <cellStyle name="20% - Accent4 2 7 3 2" xfId="3333"/>
    <cellStyle name="20% - Accent4 2 7 3 2 2" xfId="10098"/>
    <cellStyle name="20% - Accent4 2 7 3 2 2 2" xfId="27294"/>
    <cellStyle name="20% - Accent4 2 7 3 2 2 3" xfId="16893"/>
    <cellStyle name="20% - Accent4 2 7 3 2 3" xfId="6490"/>
    <cellStyle name="20% - Accent4 2 7 3 2 3 2" xfId="23686"/>
    <cellStyle name="20% - Accent4 2 7 3 2 4" xfId="20529"/>
    <cellStyle name="20% - Accent4 2 7 3 2 5" xfId="13285"/>
    <cellStyle name="20% - Accent4 2 7 3 3" xfId="8513"/>
    <cellStyle name="20% - Accent4 2 7 3 3 2" xfId="25709"/>
    <cellStyle name="20% - Accent4 2 7 3 3 3" xfId="15308"/>
    <cellStyle name="20% - Accent4 2 7 3 4" xfId="4905"/>
    <cellStyle name="20% - Accent4 2 7 3 4 2" xfId="22101"/>
    <cellStyle name="20% - Accent4 2 7 3 5" xfId="18944"/>
    <cellStyle name="20% - Accent4 2 7 3 6" xfId="11700"/>
    <cellStyle name="20% - Accent4 2 7 4" xfId="2434"/>
    <cellStyle name="20% - Accent4 2 7 4 2" xfId="9199"/>
    <cellStyle name="20% - Accent4 2 7 4 2 2" xfId="26395"/>
    <cellStyle name="20% - Accent4 2 7 4 2 3" xfId="15994"/>
    <cellStyle name="20% - Accent4 2 7 4 3" xfId="5591"/>
    <cellStyle name="20% - Accent4 2 7 4 3 2" xfId="22787"/>
    <cellStyle name="20% - Accent4 2 7 4 4" xfId="19630"/>
    <cellStyle name="20% - Accent4 2 7 4 5" xfId="12386"/>
    <cellStyle name="20% - Accent4 2 7 5" xfId="928"/>
    <cellStyle name="20% - Accent4 2 7 5 2" xfId="7697"/>
    <cellStyle name="20% - Accent4 2 7 5 2 2" xfId="24893"/>
    <cellStyle name="20% - Accent4 2 7 5 3" xfId="18128"/>
    <cellStyle name="20% - Accent4 2 7 5 4" xfId="14492"/>
    <cellStyle name="20% - Accent4 2 7 6" xfId="6922"/>
    <cellStyle name="20% - Accent4 2 7 6 2" xfId="24118"/>
    <cellStyle name="20% - Accent4 2 7 6 3" xfId="13717"/>
    <cellStyle name="20% - Accent4 2 7 7" xfId="4089"/>
    <cellStyle name="20% - Accent4 2 7 7 2" xfId="21285"/>
    <cellStyle name="20% - Accent4 2 7 8" xfId="17353"/>
    <cellStyle name="20% - Accent4 2 7 9" xfId="10884"/>
    <cellStyle name="20% - Accent4 2 8" xfId="839"/>
    <cellStyle name="20% - Accent4 2 8 2" xfId="2537"/>
    <cellStyle name="20% - Accent4 2 8 2 2" xfId="9302"/>
    <cellStyle name="20% - Accent4 2 8 2 2 2" xfId="26498"/>
    <cellStyle name="20% - Accent4 2 8 2 2 3" xfId="16097"/>
    <cellStyle name="20% - Accent4 2 8 2 3" xfId="5694"/>
    <cellStyle name="20% - Accent4 2 8 2 3 2" xfId="22890"/>
    <cellStyle name="20% - Accent4 2 8 2 4" xfId="19733"/>
    <cellStyle name="20% - Accent4 2 8 2 5" xfId="12489"/>
    <cellStyle name="20% - Accent4 2 8 3" xfId="7608"/>
    <cellStyle name="20% - Accent4 2 8 3 2" xfId="24804"/>
    <cellStyle name="20% - Accent4 2 8 3 3" xfId="14403"/>
    <cellStyle name="20% - Accent4 2 8 4" xfId="4000"/>
    <cellStyle name="20% - Accent4 2 8 4 2" xfId="21196"/>
    <cellStyle name="20% - Accent4 2 8 5" xfId="18039"/>
    <cellStyle name="20% - Accent4 2 8 6" xfId="10795"/>
    <cellStyle name="20% - Accent4 2 9" xfId="1247"/>
    <cellStyle name="20% - Accent4 2 9 2" xfId="2848"/>
    <cellStyle name="20% - Accent4 2 9 2 2" xfId="9613"/>
    <cellStyle name="20% - Accent4 2 9 2 2 2" xfId="26809"/>
    <cellStyle name="20% - Accent4 2 9 2 2 3" xfId="16408"/>
    <cellStyle name="20% - Accent4 2 9 2 3" xfId="6005"/>
    <cellStyle name="20% - Accent4 2 9 2 3 2" xfId="23201"/>
    <cellStyle name="20% - Accent4 2 9 2 4" xfId="20044"/>
    <cellStyle name="20% - Accent4 2 9 2 5" xfId="12800"/>
    <cellStyle name="20% - Accent4 2 9 3" xfId="8016"/>
    <cellStyle name="20% - Accent4 2 9 3 2" xfId="25212"/>
    <cellStyle name="20% - Accent4 2 9 3 3" xfId="14811"/>
    <cellStyle name="20% - Accent4 2 9 4" xfId="4408"/>
    <cellStyle name="20% - Accent4 2 9 4 2" xfId="21604"/>
    <cellStyle name="20% - Accent4 2 9 5" xfId="18447"/>
    <cellStyle name="20% - Accent4 2 9 6" xfId="11203"/>
    <cellStyle name="20% - Accent4 20" xfId="10432"/>
    <cellStyle name="20% - Accent4 20 2" xfId="27628"/>
    <cellStyle name="20% - Accent4 20 3" xfId="17227"/>
    <cellStyle name="20% - Accent4 21" xfId="10446"/>
    <cellStyle name="20% - Accent4 21 2" xfId="27642"/>
    <cellStyle name="20% - Accent4 21 3" xfId="17241"/>
    <cellStyle name="20% - Accent4 22" xfId="3662"/>
    <cellStyle name="20% - Accent4 22 2" xfId="20858"/>
    <cellStyle name="20% - Accent4 23" xfId="17253"/>
    <cellStyle name="20% - Accent4 24" xfId="27656"/>
    <cellStyle name="20% - Accent4 25" xfId="27671"/>
    <cellStyle name="20% - Accent4 26" xfId="10456"/>
    <cellStyle name="20% - Accent4 27" xfId="28011"/>
    <cellStyle name="20% - Accent4 3" xfId="70"/>
    <cellStyle name="20% - Accent4 3 10" xfId="6847"/>
    <cellStyle name="20% - Accent4 3 10 2" xfId="24043"/>
    <cellStyle name="20% - Accent4 3 10 3" xfId="13642"/>
    <cellStyle name="20% - Accent4 3 11" xfId="3718"/>
    <cellStyle name="20% - Accent4 3 11 2" xfId="20914"/>
    <cellStyle name="20% - Accent4 3 12" xfId="17278"/>
    <cellStyle name="20% - Accent4 3 13" xfId="27725"/>
    <cellStyle name="20% - Accent4 3 14" xfId="10513"/>
    <cellStyle name="20% - Accent4 3 2" xfId="276"/>
    <cellStyle name="20% - Accent4 3 2 10" xfId="27811"/>
    <cellStyle name="20% - Accent4 3 2 11" xfId="10599"/>
    <cellStyle name="20% - Accent4 3 2 2" xfId="1051"/>
    <cellStyle name="20% - Accent4 3 2 2 2" xfId="2664"/>
    <cellStyle name="20% - Accent4 3 2 2 2 2" xfId="9429"/>
    <cellStyle name="20% - Accent4 3 2 2 2 2 2" xfId="26625"/>
    <cellStyle name="20% - Accent4 3 2 2 2 2 3" xfId="16224"/>
    <cellStyle name="20% - Accent4 3 2 2 2 3" xfId="5821"/>
    <cellStyle name="20% - Accent4 3 2 2 2 3 2" xfId="23017"/>
    <cellStyle name="20% - Accent4 3 2 2 2 4" xfId="19860"/>
    <cellStyle name="20% - Accent4 3 2 2 2 5" xfId="12616"/>
    <cellStyle name="20% - Accent4 3 2 2 3" xfId="7820"/>
    <cellStyle name="20% - Accent4 3 2 2 3 2" xfId="25016"/>
    <cellStyle name="20% - Accent4 3 2 2 3 3" xfId="14615"/>
    <cellStyle name="20% - Accent4 3 2 2 4" xfId="4212"/>
    <cellStyle name="20% - Accent4 3 2 2 4 2" xfId="21408"/>
    <cellStyle name="20% - Accent4 3 2 2 5" xfId="18251"/>
    <cellStyle name="20% - Accent4 3 2 2 6" xfId="11007"/>
    <cellStyle name="20% - Accent4 3 2 3" xfId="1459"/>
    <cellStyle name="20% - Accent4 3 2 3 2" xfId="3060"/>
    <cellStyle name="20% - Accent4 3 2 3 2 2" xfId="9825"/>
    <cellStyle name="20% - Accent4 3 2 3 2 2 2" xfId="27021"/>
    <cellStyle name="20% - Accent4 3 2 3 2 2 3" xfId="16620"/>
    <cellStyle name="20% - Accent4 3 2 3 2 3" xfId="6217"/>
    <cellStyle name="20% - Accent4 3 2 3 2 3 2" xfId="23413"/>
    <cellStyle name="20% - Accent4 3 2 3 2 4" xfId="20256"/>
    <cellStyle name="20% - Accent4 3 2 3 2 5" xfId="13012"/>
    <cellStyle name="20% - Accent4 3 2 3 3" xfId="8228"/>
    <cellStyle name="20% - Accent4 3 2 3 3 2" xfId="25424"/>
    <cellStyle name="20% - Accent4 3 2 3 3 3" xfId="15023"/>
    <cellStyle name="20% - Accent4 3 2 3 4" xfId="4620"/>
    <cellStyle name="20% - Accent4 3 2 3 4 2" xfId="21816"/>
    <cellStyle name="20% - Accent4 3 2 3 5" xfId="18659"/>
    <cellStyle name="20% - Accent4 3 2 3 6" xfId="11415"/>
    <cellStyle name="20% - Accent4 3 2 4" xfId="1867"/>
    <cellStyle name="20% - Accent4 3 2 4 2" xfId="3456"/>
    <cellStyle name="20% - Accent4 3 2 4 2 2" xfId="10221"/>
    <cellStyle name="20% - Accent4 3 2 4 2 2 2" xfId="27417"/>
    <cellStyle name="20% - Accent4 3 2 4 2 2 3" xfId="17016"/>
    <cellStyle name="20% - Accent4 3 2 4 2 3" xfId="6613"/>
    <cellStyle name="20% - Accent4 3 2 4 2 3 2" xfId="23809"/>
    <cellStyle name="20% - Accent4 3 2 4 2 4" xfId="20652"/>
    <cellStyle name="20% - Accent4 3 2 4 2 5" xfId="13408"/>
    <cellStyle name="20% - Accent4 3 2 4 3" xfId="8636"/>
    <cellStyle name="20% - Accent4 3 2 4 3 2" xfId="25832"/>
    <cellStyle name="20% - Accent4 3 2 4 3 3" xfId="15431"/>
    <cellStyle name="20% - Accent4 3 2 4 4" xfId="5028"/>
    <cellStyle name="20% - Accent4 3 2 4 4 2" xfId="22224"/>
    <cellStyle name="20% - Accent4 3 2 4 5" xfId="19067"/>
    <cellStyle name="20% - Accent4 3 2 4 6" xfId="11823"/>
    <cellStyle name="20% - Accent4 3 2 5" xfId="2226"/>
    <cellStyle name="20% - Accent4 3 2 5 2" xfId="8992"/>
    <cellStyle name="20% - Accent4 3 2 5 2 2" xfId="26188"/>
    <cellStyle name="20% - Accent4 3 2 5 2 3" xfId="15787"/>
    <cellStyle name="20% - Accent4 3 2 5 3" xfId="5384"/>
    <cellStyle name="20% - Accent4 3 2 5 3 2" xfId="22580"/>
    <cellStyle name="20% - Accent4 3 2 5 4" xfId="19423"/>
    <cellStyle name="20% - Accent4 3 2 5 5" xfId="12179"/>
    <cellStyle name="20% - Accent4 3 2 6" xfId="643"/>
    <cellStyle name="20% - Accent4 3 2 6 2" xfId="7412"/>
    <cellStyle name="20% - Accent4 3 2 6 2 2" xfId="24608"/>
    <cellStyle name="20% - Accent4 3 2 6 3" xfId="17843"/>
    <cellStyle name="20% - Accent4 3 2 6 4" xfId="14207"/>
    <cellStyle name="20% - Accent4 3 2 7" xfId="7045"/>
    <cellStyle name="20% - Accent4 3 2 7 2" xfId="24241"/>
    <cellStyle name="20% - Accent4 3 2 7 3" xfId="13840"/>
    <cellStyle name="20% - Accent4 3 2 8" xfId="3804"/>
    <cellStyle name="20% - Accent4 3 2 8 2" xfId="21000"/>
    <cellStyle name="20% - Accent4 3 2 9" xfId="17476"/>
    <cellStyle name="20% - Accent4 3 3" xfId="374"/>
    <cellStyle name="20% - Accent4 3 3 10" xfId="27909"/>
    <cellStyle name="20% - Accent4 3 3 11" xfId="10697"/>
    <cellStyle name="20% - Accent4 3 3 2" xfId="1149"/>
    <cellStyle name="20% - Accent4 3 3 2 2" xfId="2762"/>
    <cellStyle name="20% - Accent4 3 3 2 2 2" xfId="9527"/>
    <cellStyle name="20% - Accent4 3 3 2 2 2 2" xfId="26723"/>
    <cellStyle name="20% - Accent4 3 3 2 2 2 3" xfId="16322"/>
    <cellStyle name="20% - Accent4 3 3 2 2 3" xfId="5919"/>
    <cellStyle name="20% - Accent4 3 3 2 2 3 2" xfId="23115"/>
    <cellStyle name="20% - Accent4 3 3 2 2 4" xfId="19958"/>
    <cellStyle name="20% - Accent4 3 3 2 2 5" xfId="12714"/>
    <cellStyle name="20% - Accent4 3 3 2 3" xfId="7918"/>
    <cellStyle name="20% - Accent4 3 3 2 3 2" xfId="25114"/>
    <cellStyle name="20% - Accent4 3 3 2 3 3" xfId="14713"/>
    <cellStyle name="20% - Accent4 3 3 2 4" xfId="4310"/>
    <cellStyle name="20% - Accent4 3 3 2 4 2" xfId="21506"/>
    <cellStyle name="20% - Accent4 3 3 2 5" xfId="18349"/>
    <cellStyle name="20% - Accent4 3 3 2 6" xfId="11105"/>
    <cellStyle name="20% - Accent4 3 3 3" xfId="1557"/>
    <cellStyle name="20% - Accent4 3 3 3 2" xfId="3158"/>
    <cellStyle name="20% - Accent4 3 3 3 2 2" xfId="9923"/>
    <cellStyle name="20% - Accent4 3 3 3 2 2 2" xfId="27119"/>
    <cellStyle name="20% - Accent4 3 3 3 2 2 3" xfId="16718"/>
    <cellStyle name="20% - Accent4 3 3 3 2 3" xfId="6315"/>
    <cellStyle name="20% - Accent4 3 3 3 2 3 2" xfId="23511"/>
    <cellStyle name="20% - Accent4 3 3 3 2 4" xfId="20354"/>
    <cellStyle name="20% - Accent4 3 3 3 2 5" xfId="13110"/>
    <cellStyle name="20% - Accent4 3 3 3 3" xfId="8326"/>
    <cellStyle name="20% - Accent4 3 3 3 3 2" xfId="25522"/>
    <cellStyle name="20% - Accent4 3 3 3 3 3" xfId="15121"/>
    <cellStyle name="20% - Accent4 3 3 3 4" xfId="4718"/>
    <cellStyle name="20% - Accent4 3 3 3 4 2" xfId="21914"/>
    <cellStyle name="20% - Accent4 3 3 3 5" xfId="18757"/>
    <cellStyle name="20% - Accent4 3 3 3 6" xfId="11513"/>
    <cellStyle name="20% - Accent4 3 3 4" xfId="1965"/>
    <cellStyle name="20% - Accent4 3 3 4 2" xfId="3554"/>
    <cellStyle name="20% - Accent4 3 3 4 2 2" xfId="10319"/>
    <cellStyle name="20% - Accent4 3 3 4 2 2 2" xfId="27515"/>
    <cellStyle name="20% - Accent4 3 3 4 2 2 3" xfId="17114"/>
    <cellStyle name="20% - Accent4 3 3 4 2 3" xfId="6711"/>
    <cellStyle name="20% - Accent4 3 3 4 2 3 2" xfId="23907"/>
    <cellStyle name="20% - Accent4 3 3 4 2 4" xfId="20750"/>
    <cellStyle name="20% - Accent4 3 3 4 2 5" xfId="13506"/>
    <cellStyle name="20% - Accent4 3 3 4 3" xfId="8734"/>
    <cellStyle name="20% - Accent4 3 3 4 3 2" xfId="25930"/>
    <cellStyle name="20% - Accent4 3 3 4 3 3" xfId="15529"/>
    <cellStyle name="20% - Accent4 3 3 4 4" xfId="5126"/>
    <cellStyle name="20% - Accent4 3 3 4 4 2" xfId="22322"/>
    <cellStyle name="20% - Accent4 3 3 4 5" xfId="19165"/>
    <cellStyle name="20% - Accent4 3 3 4 6" xfId="11921"/>
    <cellStyle name="20% - Accent4 3 3 5" xfId="2324"/>
    <cellStyle name="20% - Accent4 3 3 5 2" xfId="9090"/>
    <cellStyle name="20% - Accent4 3 3 5 2 2" xfId="26286"/>
    <cellStyle name="20% - Accent4 3 3 5 2 3" xfId="15885"/>
    <cellStyle name="20% - Accent4 3 3 5 3" xfId="5482"/>
    <cellStyle name="20% - Accent4 3 3 5 3 2" xfId="22678"/>
    <cellStyle name="20% - Accent4 3 3 5 4" xfId="19521"/>
    <cellStyle name="20% - Accent4 3 3 5 5" xfId="12277"/>
    <cellStyle name="20% - Accent4 3 3 6" xfId="741"/>
    <cellStyle name="20% - Accent4 3 3 6 2" xfId="7510"/>
    <cellStyle name="20% - Accent4 3 3 6 2 2" xfId="24706"/>
    <cellStyle name="20% - Accent4 3 3 6 3" xfId="17941"/>
    <cellStyle name="20% - Accent4 3 3 6 4" xfId="14305"/>
    <cellStyle name="20% - Accent4 3 3 7" xfId="7143"/>
    <cellStyle name="20% - Accent4 3 3 7 2" xfId="24339"/>
    <cellStyle name="20% - Accent4 3 3 7 3" xfId="13938"/>
    <cellStyle name="20% - Accent4 3 3 8" xfId="3902"/>
    <cellStyle name="20% - Accent4 3 3 8 2" xfId="21098"/>
    <cellStyle name="20% - Accent4 3 3 9" xfId="17574"/>
    <cellStyle name="20% - Accent4 3 4" xfId="190"/>
    <cellStyle name="20% - Accent4 3 4 2" xfId="1373"/>
    <cellStyle name="20% - Accent4 3 4 2 2" xfId="2974"/>
    <cellStyle name="20% - Accent4 3 4 2 2 2" xfId="9739"/>
    <cellStyle name="20% - Accent4 3 4 2 2 2 2" xfId="26935"/>
    <cellStyle name="20% - Accent4 3 4 2 2 2 3" xfId="16534"/>
    <cellStyle name="20% - Accent4 3 4 2 2 3" xfId="6131"/>
    <cellStyle name="20% - Accent4 3 4 2 2 3 2" xfId="23327"/>
    <cellStyle name="20% - Accent4 3 4 2 2 4" xfId="20170"/>
    <cellStyle name="20% - Accent4 3 4 2 2 5" xfId="12926"/>
    <cellStyle name="20% - Accent4 3 4 2 3" xfId="8142"/>
    <cellStyle name="20% - Accent4 3 4 2 3 2" xfId="25338"/>
    <cellStyle name="20% - Accent4 3 4 2 3 3" xfId="14937"/>
    <cellStyle name="20% - Accent4 3 4 2 4" xfId="4534"/>
    <cellStyle name="20% - Accent4 3 4 2 4 2" xfId="21730"/>
    <cellStyle name="20% - Accent4 3 4 2 5" xfId="18573"/>
    <cellStyle name="20% - Accent4 3 4 2 6" xfId="11329"/>
    <cellStyle name="20% - Accent4 3 4 3" xfId="1781"/>
    <cellStyle name="20% - Accent4 3 4 3 2" xfId="3370"/>
    <cellStyle name="20% - Accent4 3 4 3 2 2" xfId="10135"/>
    <cellStyle name="20% - Accent4 3 4 3 2 2 2" xfId="27331"/>
    <cellStyle name="20% - Accent4 3 4 3 2 2 3" xfId="16930"/>
    <cellStyle name="20% - Accent4 3 4 3 2 3" xfId="6527"/>
    <cellStyle name="20% - Accent4 3 4 3 2 3 2" xfId="23723"/>
    <cellStyle name="20% - Accent4 3 4 3 2 4" xfId="20566"/>
    <cellStyle name="20% - Accent4 3 4 3 2 5" xfId="13322"/>
    <cellStyle name="20% - Accent4 3 4 3 3" xfId="8550"/>
    <cellStyle name="20% - Accent4 3 4 3 3 2" xfId="25746"/>
    <cellStyle name="20% - Accent4 3 4 3 3 3" xfId="15345"/>
    <cellStyle name="20% - Accent4 3 4 3 4" xfId="4942"/>
    <cellStyle name="20% - Accent4 3 4 3 4 2" xfId="22138"/>
    <cellStyle name="20% - Accent4 3 4 3 5" xfId="18981"/>
    <cellStyle name="20% - Accent4 3 4 3 6" xfId="11737"/>
    <cellStyle name="20% - Accent4 3 4 4" xfId="2418"/>
    <cellStyle name="20% - Accent4 3 4 4 2" xfId="9183"/>
    <cellStyle name="20% - Accent4 3 4 4 2 2" xfId="26379"/>
    <cellStyle name="20% - Accent4 3 4 4 2 3" xfId="15978"/>
    <cellStyle name="20% - Accent4 3 4 4 3" xfId="5575"/>
    <cellStyle name="20% - Accent4 3 4 4 3 2" xfId="22771"/>
    <cellStyle name="20% - Accent4 3 4 4 4" xfId="19614"/>
    <cellStyle name="20% - Accent4 3 4 4 5" xfId="12370"/>
    <cellStyle name="20% - Accent4 3 4 5" xfId="965"/>
    <cellStyle name="20% - Accent4 3 4 5 2" xfId="7734"/>
    <cellStyle name="20% - Accent4 3 4 5 2 2" xfId="24930"/>
    <cellStyle name="20% - Accent4 3 4 5 3" xfId="18165"/>
    <cellStyle name="20% - Accent4 3 4 5 4" xfId="14529"/>
    <cellStyle name="20% - Accent4 3 4 6" xfId="6959"/>
    <cellStyle name="20% - Accent4 3 4 6 2" xfId="24155"/>
    <cellStyle name="20% - Accent4 3 4 6 3" xfId="13754"/>
    <cellStyle name="20% - Accent4 3 4 7" xfId="4126"/>
    <cellStyle name="20% - Accent4 3 4 7 2" xfId="21322"/>
    <cellStyle name="20% - Accent4 3 4 8" xfId="17390"/>
    <cellStyle name="20% - Accent4 3 4 9" xfId="10921"/>
    <cellStyle name="20% - Accent4 3 5" xfId="853"/>
    <cellStyle name="20% - Accent4 3 5 2" xfId="2551"/>
    <cellStyle name="20% - Accent4 3 5 2 2" xfId="9316"/>
    <cellStyle name="20% - Accent4 3 5 2 2 2" xfId="26512"/>
    <cellStyle name="20% - Accent4 3 5 2 2 3" xfId="16111"/>
    <cellStyle name="20% - Accent4 3 5 2 3" xfId="5708"/>
    <cellStyle name="20% - Accent4 3 5 2 3 2" xfId="22904"/>
    <cellStyle name="20% - Accent4 3 5 2 4" xfId="19747"/>
    <cellStyle name="20% - Accent4 3 5 2 5" xfId="12503"/>
    <cellStyle name="20% - Accent4 3 5 3" xfId="7622"/>
    <cellStyle name="20% - Accent4 3 5 3 2" xfId="24818"/>
    <cellStyle name="20% - Accent4 3 5 3 3" xfId="14417"/>
    <cellStyle name="20% - Accent4 3 5 4" xfId="4014"/>
    <cellStyle name="20% - Accent4 3 5 4 2" xfId="21210"/>
    <cellStyle name="20% - Accent4 3 5 5" xfId="18053"/>
    <cellStyle name="20% - Accent4 3 5 6" xfId="10809"/>
    <cellStyle name="20% - Accent4 3 6" xfId="1261"/>
    <cellStyle name="20% - Accent4 3 6 2" xfId="2862"/>
    <cellStyle name="20% - Accent4 3 6 2 2" xfId="9627"/>
    <cellStyle name="20% - Accent4 3 6 2 2 2" xfId="26823"/>
    <cellStyle name="20% - Accent4 3 6 2 2 3" xfId="16422"/>
    <cellStyle name="20% - Accent4 3 6 2 3" xfId="6019"/>
    <cellStyle name="20% - Accent4 3 6 2 3 2" xfId="23215"/>
    <cellStyle name="20% - Accent4 3 6 2 4" xfId="20058"/>
    <cellStyle name="20% - Accent4 3 6 2 5" xfId="12814"/>
    <cellStyle name="20% - Accent4 3 6 3" xfId="8030"/>
    <cellStyle name="20% - Accent4 3 6 3 2" xfId="25226"/>
    <cellStyle name="20% - Accent4 3 6 3 3" xfId="14825"/>
    <cellStyle name="20% - Accent4 3 6 4" xfId="4422"/>
    <cellStyle name="20% - Accent4 3 6 4 2" xfId="21618"/>
    <cellStyle name="20% - Accent4 3 6 5" xfId="18461"/>
    <cellStyle name="20% - Accent4 3 6 6" xfId="11217"/>
    <cellStyle name="20% - Accent4 3 7" xfId="1669"/>
    <cellStyle name="20% - Accent4 3 7 2" xfId="3258"/>
    <cellStyle name="20% - Accent4 3 7 2 2" xfId="10023"/>
    <cellStyle name="20% - Accent4 3 7 2 2 2" xfId="27219"/>
    <cellStyle name="20% - Accent4 3 7 2 2 3" xfId="16818"/>
    <cellStyle name="20% - Accent4 3 7 2 3" xfId="6415"/>
    <cellStyle name="20% - Accent4 3 7 2 3 2" xfId="23611"/>
    <cellStyle name="20% - Accent4 3 7 2 4" xfId="20454"/>
    <cellStyle name="20% - Accent4 3 7 2 5" xfId="13210"/>
    <cellStyle name="20% - Accent4 3 7 3" xfId="8438"/>
    <cellStyle name="20% - Accent4 3 7 3 2" xfId="25634"/>
    <cellStyle name="20% - Accent4 3 7 3 3" xfId="15233"/>
    <cellStyle name="20% - Accent4 3 7 4" xfId="4830"/>
    <cellStyle name="20% - Accent4 3 7 4 2" xfId="22026"/>
    <cellStyle name="20% - Accent4 3 7 5" xfId="18869"/>
    <cellStyle name="20% - Accent4 3 7 6" xfId="11625"/>
    <cellStyle name="20% - Accent4 3 8" xfId="2140"/>
    <cellStyle name="20% - Accent4 3 8 2" xfId="8906"/>
    <cellStyle name="20% - Accent4 3 8 2 2" xfId="26102"/>
    <cellStyle name="20% - Accent4 3 8 2 3" xfId="15701"/>
    <cellStyle name="20% - Accent4 3 8 3" xfId="5298"/>
    <cellStyle name="20% - Accent4 3 8 3 2" xfId="22494"/>
    <cellStyle name="20% - Accent4 3 8 4" xfId="19337"/>
    <cellStyle name="20% - Accent4 3 8 5" xfId="12093"/>
    <cellStyle name="20% - Accent4 3 9" xfId="557"/>
    <cellStyle name="20% - Accent4 3 9 2" xfId="7326"/>
    <cellStyle name="20% - Accent4 3 9 2 2" xfId="24522"/>
    <cellStyle name="20% - Accent4 3 9 3" xfId="17757"/>
    <cellStyle name="20% - Accent4 3 9 4" xfId="14121"/>
    <cellStyle name="20% - Accent4 4" xfId="100"/>
    <cellStyle name="20% - Accent4 4 10" xfId="6875"/>
    <cellStyle name="20% - Accent4 4 10 2" xfId="24071"/>
    <cellStyle name="20% - Accent4 4 10 3" xfId="13670"/>
    <cellStyle name="20% - Accent4 4 11" xfId="3746"/>
    <cellStyle name="20% - Accent4 4 11 2" xfId="20942"/>
    <cellStyle name="20% - Accent4 4 12" xfId="17306"/>
    <cellStyle name="20% - Accent4 4 13" xfId="27753"/>
    <cellStyle name="20% - Accent4 4 14" xfId="10541"/>
    <cellStyle name="20% - Accent4 4 2" xfId="304"/>
    <cellStyle name="20% - Accent4 4 2 10" xfId="27839"/>
    <cellStyle name="20% - Accent4 4 2 11" xfId="10627"/>
    <cellStyle name="20% - Accent4 4 2 2" xfId="1079"/>
    <cellStyle name="20% - Accent4 4 2 2 2" xfId="2692"/>
    <cellStyle name="20% - Accent4 4 2 2 2 2" xfId="9457"/>
    <cellStyle name="20% - Accent4 4 2 2 2 2 2" xfId="26653"/>
    <cellStyle name="20% - Accent4 4 2 2 2 2 3" xfId="16252"/>
    <cellStyle name="20% - Accent4 4 2 2 2 3" xfId="5849"/>
    <cellStyle name="20% - Accent4 4 2 2 2 3 2" xfId="23045"/>
    <cellStyle name="20% - Accent4 4 2 2 2 4" xfId="19888"/>
    <cellStyle name="20% - Accent4 4 2 2 2 5" xfId="12644"/>
    <cellStyle name="20% - Accent4 4 2 2 3" xfId="7848"/>
    <cellStyle name="20% - Accent4 4 2 2 3 2" xfId="25044"/>
    <cellStyle name="20% - Accent4 4 2 2 3 3" xfId="14643"/>
    <cellStyle name="20% - Accent4 4 2 2 4" xfId="4240"/>
    <cellStyle name="20% - Accent4 4 2 2 4 2" xfId="21436"/>
    <cellStyle name="20% - Accent4 4 2 2 5" xfId="18279"/>
    <cellStyle name="20% - Accent4 4 2 2 6" xfId="11035"/>
    <cellStyle name="20% - Accent4 4 2 3" xfId="1487"/>
    <cellStyle name="20% - Accent4 4 2 3 2" xfId="3088"/>
    <cellStyle name="20% - Accent4 4 2 3 2 2" xfId="9853"/>
    <cellStyle name="20% - Accent4 4 2 3 2 2 2" xfId="27049"/>
    <cellStyle name="20% - Accent4 4 2 3 2 2 3" xfId="16648"/>
    <cellStyle name="20% - Accent4 4 2 3 2 3" xfId="6245"/>
    <cellStyle name="20% - Accent4 4 2 3 2 3 2" xfId="23441"/>
    <cellStyle name="20% - Accent4 4 2 3 2 4" xfId="20284"/>
    <cellStyle name="20% - Accent4 4 2 3 2 5" xfId="13040"/>
    <cellStyle name="20% - Accent4 4 2 3 3" xfId="8256"/>
    <cellStyle name="20% - Accent4 4 2 3 3 2" xfId="25452"/>
    <cellStyle name="20% - Accent4 4 2 3 3 3" xfId="15051"/>
    <cellStyle name="20% - Accent4 4 2 3 4" xfId="4648"/>
    <cellStyle name="20% - Accent4 4 2 3 4 2" xfId="21844"/>
    <cellStyle name="20% - Accent4 4 2 3 5" xfId="18687"/>
    <cellStyle name="20% - Accent4 4 2 3 6" xfId="11443"/>
    <cellStyle name="20% - Accent4 4 2 4" xfId="1895"/>
    <cellStyle name="20% - Accent4 4 2 4 2" xfId="3484"/>
    <cellStyle name="20% - Accent4 4 2 4 2 2" xfId="10249"/>
    <cellStyle name="20% - Accent4 4 2 4 2 2 2" xfId="27445"/>
    <cellStyle name="20% - Accent4 4 2 4 2 2 3" xfId="17044"/>
    <cellStyle name="20% - Accent4 4 2 4 2 3" xfId="6641"/>
    <cellStyle name="20% - Accent4 4 2 4 2 3 2" xfId="23837"/>
    <cellStyle name="20% - Accent4 4 2 4 2 4" xfId="20680"/>
    <cellStyle name="20% - Accent4 4 2 4 2 5" xfId="13436"/>
    <cellStyle name="20% - Accent4 4 2 4 3" xfId="8664"/>
    <cellStyle name="20% - Accent4 4 2 4 3 2" xfId="25860"/>
    <cellStyle name="20% - Accent4 4 2 4 3 3" xfId="15459"/>
    <cellStyle name="20% - Accent4 4 2 4 4" xfId="5056"/>
    <cellStyle name="20% - Accent4 4 2 4 4 2" xfId="22252"/>
    <cellStyle name="20% - Accent4 4 2 4 5" xfId="19095"/>
    <cellStyle name="20% - Accent4 4 2 4 6" xfId="11851"/>
    <cellStyle name="20% - Accent4 4 2 5" xfId="2254"/>
    <cellStyle name="20% - Accent4 4 2 5 2" xfId="9020"/>
    <cellStyle name="20% - Accent4 4 2 5 2 2" xfId="26216"/>
    <cellStyle name="20% - Accent4 4 2 5 2 3" xfId="15815"/>
    <cellStyle name="20% - Accent4 4 2 5 3" xfId="5412"/>
    <cellStyle name="20% - Accent4 4 2 5 3 2" xfId="22608"/>
    <cellStyle name="20% - Accent4 4 2 5 4" xfId="19451"/>
    <cellStyle name="20% - Accent4 4 2 5 5" xfId="12207"/>
    <cellStyle name="20% - Accent4 4 2 6" xfId="671"/>
    <cellStyle name="20% - Accent4 4 2 6 2" xfId="7440"/>
    <cellStyle name="20% - Accent4 4 2 6 2 2" xfId="24636"/>
    <cellStyle name="20% - Accent4 4 2 6 3" xfId="17871"/>
    <cellStyle name="20% - Accent4 4 2 6 4" xfId="14235"/>
    <cellStyle name="20% - Accent4 4 2 7" xfId="7073"/>
    <cellStyle name="20% - Accent4 4 2 7 2" xfId="24269"/>
    <cellStyle name="20% - Accent4 4 2 7 3" xfId="13868"/>
    <cellStyle name="20% - Accent4 4 2 8" xfId="3832"/>
    <cellStyle name="20% - Accent4 4 2 8 2" xfId="21028"/>
    <cellStyle name="20% - Accent4 4 2 9" xfId="17504"/>
    <cellStyle name="20% - Accent4 4 3" xfId="402"/>
    <cellStyle name="20% - Accent4 4 3 10" xfId="27937"/>
    <cellStyle name="20% - Accent4 4 3 11" xfId="10725"/>
    <cellStyle name="20% - Accent4 4 3 2" xfId="1177"/>
    <cellStyle name="20% - Accent4 4 3 2 2" xfId="2790"/>
    <cellStyle name="20% - Accent4 4 3 2 2 2" xfId="9555"/>
    <cellStyle name="20% - Accent4 4 3 2 2 2 2" xfId="26751"/>
    <cellStyle name="20% - Accent4 4 3 2 2 2 3" xfId="16350"/>
    <cellStyle name="20% - Accent4 4 3 2 2 3" xfId="5947"/>
    <cellStyle name="20% - Accent4 4 3 2 2 3 2" xfId="23143"/>
    <cellStyle name="20% - Accent4 4 3 2 2 4" xfId="19986"/>
    <cellStyle name="20% - Accent4 4 3 2 2 5" xfId="12742"/>
    <cellStyle name="20% - Accent4 4 3 2 3" xfId="7946"/>
    <cellStyle name="20% - Accent4 4 3 2 3 2" xfId="25142"/>
    <cellStyle name="20% - Accent4 4 3 2 3 3" xfId="14741"/>
    <cellStyle name="20% - Accent4 4 3 2 4" xfId="4338"/>
    <cellStyle name="20% - Accent4 4 3 2 4 2" xfId="21534"/>
    <cellStyle name="20% - Accent4 4 3 2 5" xfId="18377"/>
    <cellStyle name="20% - Accent4 4 3 2 6" xfId="11133"/>
    <cellStyle name="20% - Accent4 4 3 3" xfId="1585"/>
    <cellStyle name="20% - Accent4 4 3 3 2" xfId="3186"/>
    <cellStyle name="20% - Accent4 4 3 3 2 2" xfId="9951"/>
    <cellStyle name="20% - Accent4 4 3 3 2 2 2" xfId="27147"/>
    <cellStyle name="20% - Accent4 4 3 3 2 2 3" xfId="16746"/>
    <cellStyle name="20% - Accent4 4 3 3 2 3" xfId="6343"/>
    <cellStyle name="20% - Accent4 4 3 3 2 3 2" xfId="23539"/>
    <cellStyle name="20% - Accent4 4 3 3 2 4" xfId="20382"/>
    <cellStyle name="20% - Accent4 4 3 3 2 5" xfId="13138"/>
    <cellStyle name="20% - Accent4 4 3 3 3" xfId="8354"/>
    <cellStyle name="20% - Accent4 4 3 3 3 2" xfId="25550"/>
    <cellStyle name="20% - Accent4 4 3 3 3 3" xfId="15149"/>
    <cellStyle name="20% - Accent4 4 3 3 4" xfId="4746"/>
    <cellStyle name="20% - Accent4 4 3 3 4 2" xfId="21942"/>
    <cellStyle name="20% - Accent4 4 3 3 5" xfId="18785"/>
    <cellStyle name="20% - Accent4 4 3 3 6" xfId="11541"/>
    <cellStyle name="20% - Accent4 4 3 4" xfId="1993"/>
    <cellStyle name="20% - Accent4 4 3 4 2" xfId="3582"/>
    <cellStyle name="20% - Accent4 4 3 4 2 2" xfId="10347"/>
    <cellStyle name="20% - Accent4 4 3 4 2 2 2" xfId="27543"/>
    <cellStyle name="20% - Accent4 4 3 4 2 2 3" xfId="17142"/>
    <cellStyle name="20% - Accent4 4 3 4 2 3" xfId="6739"/>
    <cellStyle name="20% - Accent4 4 3 4 2 3 2" xfId="23935"/>
    <cellStyle name="20% - Accent4 4 3 4 2 4" xfId="20778"/>
    <cellStyle name="20% - Accent4 4 3 4 2 5" xfId="13534"/>
    <cellStyle name="20% - Accent4 4 3 4 3" xfId="8762"/>
    <cellStyle name="20% - Accent4 4 3 4 3 2" xfId="25958"/>
    <cellStyle name="20% - Accent4 4 3 4 3 3" xfId="15557"/>
    <cellStyle name="20% - Accent4 4 3 4 4" xfId="5154"/>
    <cellStyle name="20% - Accent4 4 3 4 4 2" xfId="22350"/>
    <cellStyle name="20% - Accent4 4 3 4 5" xfId="19193"/>
    <cellStyle name="20% - Accent4 4 3 4 6" xfId="11949"/>
    <cellStyle name="20% - Accent4 4 3 5" xfId="2352"/>
    <cellStyle name="20% - Accent4 4 3 5 2" xfId="9118"/>
    <cellStyle name="20% - Accent4 4 3 5 2 2" xfId="26314"/>
    <cellStyle name="20% - Accent4 4 3 5 2 3" xfId="15913"/>
    <cellStyle name="20% - Accent4 4 3 5 3" xfId="5510"/>
    <cellStyle name="20% - Accent4 4 3 5 3 2" xfId="22706"/>
    <cellStyle name="20% - Accent4 4 3 5 4" xfId="19549"/>
    <cellStyle name="20% - Accent4 4 3 5 5" xfId="12305"/>
    <cellStyle name="20% - Accent4 4 3 6" xfId="769"/>
    <cellStyle name="20% - Accent4 4 3 6 2" xfId="7538"/>
    <cellStyle name="20% - Accent4 4 3 6 2 2" xfId="24734"/>
    <cellStyle name="20% - Accent4 4 3 6 3" xfId="17969"/>
    <cellStyle name="20% - Accent4 4 3 6 4" xfId="14333"/>
    <cellStyle name="20% - Accent4 4 3 7" xfId="7171"/>
    <cellStyle name="20% - Accent4 4 3 7 2" xfId="24367"/>
    <cellStyle name="20% - Accent4 4 3 7 3" xfId="13966"/>
    <cellStyle name="20% - Accent4 4 3 8" xfId="3930"/>
    <cellStyle name="20% - Accent4 4 3 8 2" xfId="21126"/>
    <cellStyle name="20% - Accent4 4 3 9" xfId="17602"/>
    <cellStyle name="20% - Accent4 4 4" xfId="218"/>
    <cellStyle name="20% - Accent4 4 4 2" xfId="1401"/>
    <cellStyle name="20% - Accent4 4 4 2 2" xfId="3002"/>
    <cellStyle name="20% - Accent4 4 4 2 2 2" xfId="9767"/>
    <cellStyle name="20% - Accent4 4 4 2 2 2 2" xfId="26963"/>
    <cellStyle name="20% - Accent4 4 4 2 2 2 3" xfId="16562"/>
    <cellStyle name="20% - Accent4 4 4 2 2 3" xfId="6159"/>
    <cellStyle name="20% - Accent4 4 4 2 2 3 2" xfId="23355"/>
    <cellStyle name="20% - Accent4 4 4 2 2 4" xfId="20198"/>
    <cellStyle name="20% - Accent4 4 4 2 2 5" xfId="12954"/>
    <cellStyle name="20% - Accent4 4 4 2 3" xfId="8170"/>
    <cellStyle name="20% - Accent4 4 4 2 3 2" xfId="25366"/>
    <cellStyle name="20% - Accent4 4 4 2 3 3" xfId="14965"/>
    <cellStyle name="20% - Accent4 4 4 2 4" xfId="4562"/>
    <cellStyle name="20% - Accent4 4 4 2 4 2" xfId="21758"/>
    <cellStyle name="20% - Accent4 4 4 2 5" xfId="18601"/>
    <cellStyle name="20% - Accent4 4 4 2 6" xfId="11357"/>
    <cellStyle name="20% - Accent4 4 4 3" xfId="1809"/>
    <cellStyle name="20% - Accent4 4 4 3 2" xfId="3398"/>
    <cellStyle name="20% - Accent4 4 4 3 2 2" xfId="10163"/>
    <cellStyle name="20% - Accent4 4 4 3 2 2 2" xfId="27359"/>
    <cellStyle name="20% - Accent4 4 4 3 2 2 3" xfId="16958"/>
    <cellStyle name="20% - Accent4 4 4 3 2 3" xfId="6555"/>
    <cellStyle name="20% - Accent4 4 4 3 2 3 2" xfId="23751"/>
    <cellStyle name="20% - Accent4 4 4 3 2 4" xfId="20594"/>
    <cellStyle name="20% - Accent4 4 4 3 2 5" xfId="13350"/>
    <cellStyle name="20% - Accent4 4 4 3 3" xfId="8578"/>
    <cellStyle name="20% - Accent4 4 4 3 3 2" xfId="25774"/>
    <cellStyle name="20% - Accent4 4 4 3 3 3" xfId="15373"/>
    <cellStyle name="20% - Accent4 4 4 3 4" xfId="4970"/>
    <cellStyle name="20% - Accent4 4 4 3 4 2" xfId="22166"/>
    <cellStyle name="20% - Accent4 4 4 3 5" xfId="19009"/>
    <cellStyle name="20% - Accent4 4 4 3 6" xfId="11765"/>
    <cellStyle name="20% - Accent4 4 4 4" xfId="2451"/>
    <cellStyle name="20% - Accent4 4 4 4 2" xfId="9216"/>
    <cellStyle name="20% - Accent4 4 4 4 2 2" xfId="26412"/>
    <cellStyle name="20% - Accent4 4 4 4 2 3" xfId="16011"/>
    <cellStyle name="20% - Accent4 4 4 4 3" xfId="5608"/>
    <cellStyle name="20% - Accent4 4 4 4 3 2" xfId="22804"/>
    <cellStyle name="20% - Accent4 4 4 4 4" xfId="19647"/>
    <cellStyle name="20% - Accent4 4 4 4 5" xfId="12403"/>
    <cellStyle name="20% - Accent4 4 4 5" xfId="993"/>
    <cellStyle name="20% - Accent4 4 4 5 2" xfId="7762"/>
    <cellStyle name="20% - Accent4 4 4 5 2 2" xfId="24958"/>
    <cellStyle name="20% - Accent4 4 4 5 3" xfId="18193"/>
    <cellStyle name="20% - Accent4 4 4 5 4" xfId="14557"/>
    <cellStyle name="20% - Accent4 4 4 6" xfId="6987"/>
    <cellStyle name="20% - Accent4 4 4 6 2" xfId="24183"/>
    <cellStyle name="20% - Accent4 4 4 6 3" xfId="13782"/>
    <cellStyle name="20% - Accent4 4 4 7" xfId="4154"/>
    <cellStyle name="20% - Accent4 4 4 7 2" xfId="21350"/>
    <cellStyle name="20% - Accent4 4 4 8" xfId="17418"/>
    <cellStyle name="20% - Accent4 4 4 9" xfId="10949"/>
    <cellStyle name="20% - Accent4 4 5" xfId="881"/>
    <cellStyle name="20% - Accent4 4 5 2" xfId="2579"/>
    <cellStyle name="20% - Accent4 4 5 2 2" xfId="9344"/>
    <cellStyle name="20% - Accent4 4 5 2 2 2" xfId="26540"/>
    <cellStyle name="20% - Accent4 4 5 2 2 3" xfId="16139"/>
    <cellStyle name="20% - Accent4 4 5 2 3" xfId="5736"/>
    <cellStyle name="20% - Accent4 4 5 2 3 2" xfId="22932"/>
    <cellStyle name="20% - Accent4 4 5 2 4" xfId="19775"/>
    <cellStyle name="20% - Accent4 4 5 2 5" xfId="12531"/>
    <cellStyle name="20% - Accent4 4 5 3" xfId="7650"/>
    <cellStyle name="20% - Accent4 4 5 3 2" xfId="24846"/>
    <cellStyle name="20% - Accent4 4 5 3 3" xfId="14445"/>
    <cellStyle name="20% - Accent4 4 5 4" xfId="4042"/>
    <cellStyle name="20% - Accent4 4 5 4 2" xfId="21238"/>
    <cellStyle name="20% - Accent4 4 5 5" xfId="18081"/>
    <cellStyle name="20% - Accent4 4 5 6" xfId="10837"/>
    <cellStyle name="20% - Accent4 4 6" xfId="1289"/>
    <cellStyle name="20% - Accent4 4 6 2" xfId="2890"/>
    <cellStyle name="20% - Accent4 4 6 2 2" xfId="9655"/>
    <cellStyle name="20% - Accent4 4 6 2 2 2" xfId="26851"/>
    <cellStyle name="20% - Accent4 4 6 2 2 3" xfId="16450"/>
    <cellStyle name="20% - Accent4 4 6 2 3" xfId="6047"/>
    <cellStyle name="20% - Accent4 4 6 2 3 2" xfId="23243"/>
    <cellStyle name="20% - Accent4 4 6 2 4" xfId="20086"/>
    <cellStyle name="20% - Accent4 4 6 2 5" xfId="12842"/>
    <cellStyle name="20% - Accent4 4 6 3" xfId="8058"/>
    <cellStyle name="20% - Accent4 4 6 3 2" xfId="25254"/>
    <cellStyle name="20% - Accent4 4 6 3 3" xfId="14853"/>
    <cellStyle name="20% - Accent4 4 6 4" xfId="4450"/>
    <cellStyle name="20% - Accent4 4 6 4 2" xfId="21646"/>
    <cellStyle name="20% - Accent4 4 6 5" xfId="18489"/>
    <cellStyle name="20% - Accent4 4 6 6" xfId="11245"/>
    <cellStyle name="20% - Accent4 4 7" xfId="1697"/>
    <cellStyle name="20% - Accent4 4 7 2" xfId="3286"/>
    <cellStyle name="20% - Accent4 4 7 2 2" xfId="10051"/>
    <cellStyle name="20% - Accent4 4 7 2 2 2" xfId="27247"/>
    <cellStyle name="20% - Accent4 4 7 2 2 3" xfId="16846"/>
    <cellStyle name="20% - Accent4 4 7 2 3" xfId="6443"/>
    <cellStyle name="20% - Accent4 4 7 2 3 2" xfId="23639"/>
    <cellStyle name="20% - Accent4 4 7 2 4" xfId="20482"/>
    <cellStyle name="20% - Accent4 4 7 2 5" xfId="13238"/>
    <cellStyle name="20% - Accent4 4 7 3" xfId="8466"/>
    <cellStyle name="20% - Accent4 4 7 3 2" xfId="25662"/>
    <cellStyle name="20% - Accent4 4 7 3 3" xfId="15261"/>
    <cellStyle name="20% - Accent4 4 7 4" xfId="4858"/>
    <cellStyle name="20% - Accent4 4 7 4 2" xfId="22054"/>
    <cellStyle name="20% - Accent4 4 7 5" xfId="18897"/>
    <cellStyle name="20% - Accent4 4 7 6" xfId="11653"/>
    <cellStyle name="20% - Accent4 4 8" xfId="2168"/>
    <cellStyle name="20% - Accent4 4 8 2" xfId="8934"/>
    <cellStyle name="20% - Accent4 4 8 2 2" xfId="26130"/>
    <cellStyle name="20% - Accent4 4 8 2 3" xfId="15729"/>
    <cellStyle name="20% - Accent4 4 8 3" xfId="5326"/>
    <cellStyle name="20% - Accent4 4 8 3 2" xfId="22522"/>
    <cellStyle name="20% - Accent4 4 8 4" xfId="19365"/>
    <cellStyle name="20% - Accent4 4 8 5" xfId="12121"/>
    <cellStyle name="20% - Accent4 4 9" xfId="585"/>
    <cellStyle name="20% - Accent4 4 9 2" xfId="7354"/>
    <cellStyle name="20% - Accent4 4 9 2 2" xfId="24550"/>
    <cellStyle name="20% - Accent4 4 9 3" xfId="17785"/>
    <cellStyle name="20% - Accent4 4 9 4" xfId="14149"/>
    <cellStyle name="20% - Accent4 5" xfId="162"/>
    <cellStyle name="20% - Accent4 5 10" xfId="27700"/>
    <cellStyle name="20% - Accent4 5 11" xfId="10488"/>
    <cellStyle name="20% - Accent4 5 2" xfId="940"/>
    <cellStyle name="20% - Accent4 5 2 2" xfId="2610"/>
    <cellStyle name="20% - Accent4 5 2 2 2" xfId="9375"/>
    <cellStyle name="20% - Accent4 5 2 2 2 2" xfId="26571"/>
    <cellStyle name="20% - Accent4 5 2 2 2 3" xfId="16170"/>
    <cellStyle name="20% - Accent4 5 2 2 3" xfId="5767"/>
    <cellStyle name="20% - Accent4 5 2 2 3 2" xfId="22963"/>
    <cellStyle name="20% - Accent4 5 2 2 4" xfId="19806"/>
    <cellStyle name="20% - Accent4 5 2 2 5" xfId="12562"/>
    <cellStyle name="20% - Accent4 5 2 3" xfId="7709"/>
    <cellStyle name="20% - Accent4 5 2 3 2" xfId="24905"/>
    <cellStyle name="20% - Accent4 5 2 3 3" xfId="14504"/>
    <cellStyle name="20% - Accent4 5 2 4" xfId="4101"/>
    <cellStyle name="20% - Accent4 5 2 4 2" xfId="21297"/>
    <cellStyle name="20% - Accent4 5 2 5" xfId="18140"/>
    <cellStyle name="20% - Accent4 5 2 6" xfId="10896"/>
    <cellStyle name="20% - Accent4 5 3" xfId="1348"/>
    <cellStyle name="20% - Accent4 5 3 2" xfId="2949"/>
    <cellStyle name="20% - Accent4 5 3 2 2" xfId="9714"/>
    <cellStyle name="20% - Accent4 5 3 2 2 2" xfId="26910"/>
    <cellStyle name="20% - Accent4 5 3 2 2 3" xfId="16509"/>
    <cellStyle name="20% - Accent4 5 3 2 3" xfId="6106"/>
    <cellStyle name="20% - Accent4 5 3 2 3 2" xfId="23302"/>
    <cellStyle name="20% - Accent4 5 3 2 4" xfId="20145"/>
    <cellStyle name="20% - Accent4 5 3 2 5" xfId="12901"/>
    <cellStyle name="20% - Accent4 5 3 3" xfId="8117"/>
    <cellStyle name="20% - Accent4 5 3 3 2" xfId="25313"/>
    <cellStyle name="20% - Accent4 5 3 3 3" xfId="14912"/>
    <cellStyle name="20% - Accent4 5 3 4" xfId="4509"/>
    <cellStyle name="20% - Accent4 5 3 4 2" xfId="21705"/>
    <cellStyle name="20% - Accent4 5 3 5" xfId="18548"/>
    <cellStyle name="20% - Accent4 5 3 6" xfId="11304"/>
    <cellStyle name="20% - Accent4 5 4" xfId="1756"/>
    <cellStyle name="20% - Accent4 5 4 2" xfId="3345"/>
    <cellStyle name="20% - Accent4 5 4 2 2" xfId="10110"/>
    <cellStyle name="20% - Accent4 5 4 2 2 2" xfId="27306"/>
    <cellStyle name="20% - Accent4 5 4 2 2 3" xfId="16905"/>
    <cellStyle name="20% - Accent4 5 4 2 3" xfId="6502"/>
    <cellStyle name="20% - Accent4 5 4 2 3 2" xfId="23698"/>
    <cellStyle name="20% - Accent4 5 4 2 4" xfId="20541"/>
    <cellStyle name="20% - Accent4 5 4 2 5" xfId="13297"/>
    <cellStyle name="20% - Accent4 5 4 3" xfId="8525"/>
    <cellStyle name="20% - Accent4 5 4 3 2" xfId="25721"/>
    <cellStyle name="20% - Accent4 5 4 3 3" xfId="15320"/>
    <cellStyle name="20% - Accent4 5 4 4" xfId="4917"/>
    <cellStyle name="20% - Accent4 5 4 4 2" xfId="22113"/>
    <cellStyle name="20% - Accent4 5 4 5" xfId="18956"/>
    <cellStyle name="20% - Accent4 5 4 6" xfId="11712"/>
    <cellStyle name="20% - Accent4 5 5" xfId="2115"/>
    <cellStyle name="20% - Accent4 5 5 2" xfId="8881"/>
    <cellStyle name="20% - Accent4 5 5 2 2" xfId="26077"/>
    <cellStyle name="20% - Accent4 5 5 2 3" xfId="15676"/>
    <cellStyle name="20% - Accent4 5 5 3" xfId="5273"/>
    <cellStyle name="20% - Accent4 5 5 3 2" xfId="22469"/>
    <cellStyle name="20% - Accent4 5 5 4" xfId="19312"/>
    <cellStyle name="20% - Accent4 5 5 5" xfId="12068"/>
    <cellStyle name="20% - Accent4 5 6" xfId="532"/>
    <cellStyle name="20% - Accent4 5 6 2" xfId="7301"/>
    <cellStyle name="20% - Accent4 5 6 2 2" xfId="24497"/>
    <cellStyle name="20% - Accent4 5 6 3" xfId="17732"/>
    <cellStyle name="20% - Accent4 5 6 4" xfId="14096"/>
    <cellStyle name="20% - Accent4 5 7" xfId="6934"/>
    <cellStyle name="20% - Accent4 5 7 2" xfId="24130"/>
    <cellStyle name="20% - Accent4 5 7 3" xfId="13729"/>
    <cellStyle name="20% - Accent4 5 8" xfId="3693"/>
    <cellStyle name="20% - Accent4 5 8 2" xfId="20889"/>
    <cellStyle name="20% - Accent4 5 9" xfId="17365"/>
    <cellStyle name="20% - Accent4 6" xfId="251"/>
    <cellStyle name="20% - Accent4 6 10" xfId="27786"/>
    <cellStyle name="20% - Accent4 6 11" xfId="10574"/>
    <cellStyle name="20% - Accent4 6 2" xfId="1026"/>
    <cellStyle name="20% - Accent4 6 2 2" xfId="2639"/>
    <cellStyle name="20% - Accent4 6 2 2 2" xfId="9404"/>
    <cellStyle name="20% - Accent4 6 2 2 2 2" xfId="26600"/>
    <cellStyle name="20% - Accent4 6 2 2 2 3" xfId="16199"/>
    <cellStyle name="20% - Accent4 6 2 2 3" xfId="5796"/>
    <cellStyle name="20% - Accent4 6 2 2 3 2" xfId="22992"/>
    <cellStyle name="20% - Accent4 6 2 2 4" xfId="19835"/>
    <cellStyle name="20% - Accent4 6 2 2 5" xfId="12591"/>
    <cellStyle name="20% - Accent4 6 2 3" xfId="7795"/>
    <cellStyle name="20% - Accent4 6 2 3 2" xfId="24991"/>
    <cellStyle name="20% - Accent4 6 2 3 3" xfId="14590"/>
    <cellStyle name="20% - Accent4 6 2 4" xfId="4187"/>
    <cellStyle name="20% - Accent4 6 2 4 2" xfId="21383"/>
    <cellStyle name="20% - Accent4 6 2 5" xfId="18226"/>
    <cellStyle name="20% - Accent4 6 2 6" xfId="10982"/>
    <cellStyle name="20% - Accent4 6 3" xfId="1434"/>
    <cellStyle name="20% - Accent4 6 3 2" xfId="3035"/>
    <cellStyle name="20% - Accent4 6 3 2 2" xfId="9800"/>
    <cellStyle name="20% - Accent4 6 3 2 2 2" xfId="26996"/>
    <cellStyle name="20% - Accent4 6 3 2 2 3" xfId="16595"/>
    <cellStyle name="20% - Accent4 6 3 2 3" xfId="6192"/>
    <cellStyle name="20% - Accent4 6 3 2 3 2" xfId="23388"/>
    <cellStyle name="20% - Accent4 6 3 2 4" xfId="20231"/>
    <cellStyle name="20% - Accent4 6 3 2 5" xfId="12987"/>
    <cellStyle name="20% - Accent4 6 3 3" xfId="8203"/>
    <cellStyle name="20% - Accent4 6 3 3 2" xfId="25399"/>
    <cellStyle name="20% - Accent4 6 3 3 3" xfId="14998"/>
    <cellStyle name="20% - Accent4 6 3 4" xfId="4595"/>
    <cellStyle name="20% - Accent4 6 3 4 2" xfId="21791"/>
    <cellStyle name="20% - Accent4 6 3 5" xfId="18634"/>
    <cellStyle name="20% - Accent4 6 3 6" xfId="11390"/>
    <cellStyle name="20% - Accent4 6 4" xfId="1842"/>
    <cellStyle name="20% - Accent4 6 4 2" xfId="3431"/>
    <cellStyle name="20% - Accent4 6 4 2 2" xfId="10196"/>
    <cellStyle name="20% - Accent4 6 4 2 2 2" xfId="27392"/>
    <cellStyle name="20% - Accent4 6 4 2 2 3" xfId="16991"/>
    <cellStyle name="20% - Accent4 6 4 2 3" xfId="6588"/>
    <cellStyle name="20% - Accent4 6 4 2 3 2" xfId="23784"/>
    <cellStyle name="20% - Accent4 6 4 2 4" xfId="20627"/>
    <cellStyle name="20% - Accent4 6 4 2 5" xfId="13383"/>
    <cellStyle name="20% - Accent4 6 4 3" xfId="8611"/>
    <cellStyle name="20% - Accent4 6 4 3 2" xfId="25807"/>
    <cellStyle name="20% - Accent4 6 4 3 3" xfId="15406"/>
    <cellStyle name="20% - Accent4 6 4 4" xfId="5003"/>
    <cellStyle name="20% - Accent4 6 4 4 2" xfId="22199"/>
    <cellStyle name="20% - Accent4 6 4 5" xfId="19042"/>
    <cellStyle name="20% - Accent4 6 4 6" xfId="11798"/>
    <cellStyle name="20% - Accent4 6 5" xfId="2201"/>
    <cellStyle name="20% - Accent4 6 5 2" xfId="8967"/>
    <cellStyle name="20% - Accent4 6 5 2 2" xfId="26163"/>
    <cellStyle name="20% - Accent4 6 5 2 3" xfId="15762"/>
    <cellStyle name="20% - Accent4 6 5 3" xfId="5359"/>
    <cellStyle name="20% - Accent4 6 5 3 2" xfId="22555"/>
    <cellStyle name="20% - Accent4 6 5 4" xfId="19398"/>
    <cellStyle name="20% - Accent4 6 5 5" xfId="12154"/>
    <cellStyle name="20% - Accent4 6 6" xfId="618"/>
    <cellStyle name="20% - Accent4 6 6 2" xfId="7387"/>
    <cellStyle name="20% - Accent4 6 6 2 2" xfId="24583"/>
    <cellStyle name="20% - Accent4 6 6 3" xfId="17818"/>
    <cellStyle name="20% - Accent4 6 6 4" xfId="14182"/>
    <cellStyle name="20% - Accent4 6 7" xfId="7020"/>
    <cellStyle name="20% - Accent4 6 7 2" xfId="24216"/>
    <cellStyle name="20% - Accent4 6 7 3" xfId="13815"/>
    <cellStyle name="20% - Accent4 6 8" xfId="3779"/>
    <cellStyle name="20% - Accent4 6 8 2" xfId="20975"/>
    <cellStyle name="20% - Accent4 6 9" xfId="17451"/>
    <cellStyle name="20% - Accent4 7" xfId="337"/>
    <cellStyle name="20% - Accent4 7 10" xfId="27872"/>
    <cellStyle name="20% - Accent4 7 11" xfId="10660"/>
    <cellStyle name="20% - Accent4 7 2" xfId="1112"/>
    <cellStyle name="20% - Accent4 7 2 2" xfId="2725"/>
    <cellStyle name="20% - Accent4 7 2 2 2" xfId="9490"/>
    <cellStyle name="20% - Accent4 7 2 2 2 2" xfId="26686"/>
    <cellStyle name="20% - Accent4 7 2 2 2 3" xfId="16285"/>
    <cellStyle name="20% - Accent4 7 2 2 3" xfId="5882"/>
    <cellStyle name="20% - Accent4 7 2 2 3 2" xfId="23078"/>
    <cellStyle name="20% - Accent4 7 2 2 4" xfId="19921"/>
    <cellStyle name="20% - Accent4 7 2 2 5" xfId="12677"/>
    <cellStyle name="20% - Accent4 7 2 3" xfId="7881"/>
    <cellStyle name="20% - Accent4 7 2 3 2" xfId="25077"/>
    <cellStyle name="20% - Accent4 7 2 3 3" xfId="14676"/>
    <cellStyle name="20% - Accent4 7 2 4" xfId="4273"/>
    <cellStyle name="20% - Accent4 7 2 4 2" xfId="21469"/>
    <cellStyle name="20% - Accent4 7 2 5" xfId="18312"/>
    <cellStyle name="20% - Accent4 7 2 6" xfId="11068"/>
    <cellStyle name="20% - Accent4 7 3" xfId="1520"/>
    <cellStyle name="20% - Accent4 7 3 2" xfId="3121"/>
    <cellStyle name="20% - Accent4 7 3 2 2" xfId="9886"/>
    <cellStyle name="20% - Accent4 7 3 2 2 2" xfId="27082"/>
    <cellStyle name="20% - Accent4 7 3 2 2 3" xfId="16681"/>
    <cellStyle name="20% - Accent4 7 3 2 3" xfId="6278"/>
    <cellStyle name="20% - Accent4 7 3 2 3 2" xfId="23474"/>
    <cellStyle name="20% - Accent4 7 3 2 4" xfId="20317"/>
    <cellStyle name="20% - Accent4 7 3 2 5" xfId="13073"/>
    <cellStyle name="20% - Accent4 7 3 3" xfId="8289"/>
    <cellStyle name="20% - Accent4 7 3 3 2" xfId="25485"/>
    <cellStyle name="20% - Accent4 7 3 3 3" xfId="15084"/>
    <cellStyle name="20% - Accent4 7 3 4" xfId="4681"/>
    <cellStyle name="20% - Accent4 7 3 4 2" xfId="21877"/>
    <cellStyle name="20% - Accent4 7 3 5" xfId="18720"/>
    <cellStyle name="20% - Accent4 7 3 6" xfId="11476"/>
    <cellStyle name="20% - Accent4 7 4" xfId="1928"/>
    <cellStyle name="20% - Accent4 7 4 2" xfId="3517"/>
    <cellStyle name="20% - Accent4 7 4 2 2" xfId="10282"/>
    <cellStyle name="20% - Accent4 7 4 2 2 2" xfId="27478"/>
    <cellStyle name="20% - Accent4 7 4 2 2 3" xfId="17077"/>
    <cellStyle name="20% - Accent4 7 4 2 3" xfId="6674"/>
    <cellStyle name="20% - Accent4 7 4 2 3 2" xfId="23870"/>
    <cellStyle name="20% - Accent4 7 4 2 4" xfId="20713"/>
    <cellStyle name="20% - Accent4 7 4 2 5" xfId="13469"/>
    <cellStyle name="20% - Accent4 7 4 3" xfId="8697"/>
    <cellStyle name="20% - Accent4 7 4 3 2" xfId="25893"/>
    <cellStyle name="20% - Accent4 7 4 3 3" xfId="15492"/>
    <cellStyle name="20% - Accent4 7 4 4" xfId="5089"/>
    <cellStyle name="20% - Accent4 7 4 4 2" xfId="22285"/>
    <cellStyle name="20% - Accent4 7 4 5" xfId="19128"/>
    <cellStyle name="20% - Accent4 7 4 6" xfId="11884"/>
    <cellStyle name="20% - Accent4 7 5" xfId="2287"/>
    <cellStyle name="20% - Accent4 7 5 2" xfId="9053"/>
    <cellStyle name="20% - Accent4 7 5 2 2" xfId="26249"/>
    <cellStyle name="20% - Accent4 7 5 2 3" xfId="15848"/>
    <cellStyle name="20% - Accent4 7 5 3" xfId="5445"/>
    <cellStyle name="20% - Accent4 7 5 3 2" xfId="22641"/>
    <cellStyle name="20% - Accent4 7 5 4" xfId="19484"/>
    <cellStyle name="20% - Accent4 7 5 5" xfId="12240"/>
    <cellStyle name="20% - Accent4 7 6" xfId="704"/>
    <cellStyle name="20% - Accent4 7 6 2" xfId="7473"/>
    <cellStyle name="20% - Accent4 7 6 2 2" xfId="24669"/>
    <cellStyle name="20% - Accent4 7 6 3" xfId="17904"/>
    <cellStyle name="20% - Accent4 7 6 4" xfId="14268"/>
    <cellStyle name="20% - Accent4 7 7" xfId="7106"/>
    <cellStyle name="20% - Accent4 7 7 2" xfId="24302"/>
    <cellStyle name="20% - Accent4 7 7 3" xfId="13901"/>
    <cellStyle name="20% - Accent4 7 8" xfId="3865"/>
    <cellStyle name="20% - Accent4 7 8 2" xfId="21061"/>
    <cellStyle name="20% - Accent4 7 9" xfId="17537"/>
    <cellStyle name="20% - Accent4 8" xfId="349"/>
    <cellStyle name="20% - Accent4 8 10" xfId="27884"/>
    <cellStyle name="20% - Accent4 8 11" xfId="10672"/>
    <cellStyle name="20% - Accent4 8 2" xfId="1124"/>
    <cellStyle name="20% - Accent4 8 2 2" xfId="2737"/>
    <cellStyle name="20% - Accent4 8 2 2 2" xfId="9502"/>
    <cellStyle name="20% - Accent4 8 2 2 2 2" xfId="26698"/>
    <cellStyle name="20% - Accent4 8 2 2 2 3" xfId="16297"/>
    <cellStyle name="20% - Accent4 8 2 2 3" xfId="5894"/>
    <cellStyle name="20% - Accent4 8 2 2 3 2" xfId="23090"/>
    <cellStyle name="20% - Accent4 8 2 2 4" xfId="19933"/>
    <cellStyle name="20% - Accent4 8 2 2 5" xfId="12689"/>
    <cellStyle name="20% - Accent4 8 2 3" xfId="7893"/>
    <cellStyle name="20% - Accent4 8 2 3 2" xfId="25089"/>
    <cellStyle name="20% - Accent4 8 2 3 3" xfId="14688"/>
    <cellStyle name="20% - Accent4 8 2 4" xfId="4285"/>
    <cellStyle name="20% - Accent4 8 2 4 2" xfId="21481"/>
    <cellStyle name="20% - Accent4 8 2 5" xfId="18324"/>
    <cellStyle name="20% - Accent4 8 2 6" xfId="11080"/>
    <cellStyle name="20% - Accent4 8 3" xfId="1532"/>
    <cellStyle name="20% - Accent4 8 3 2" xfId="3133"/>
    <cellStyle name="20% - Accent4 8 3 2 2" xfId="9898"/>
    <cellStyle name="20% - Accent4 8 3 2 2 2" xfId="27094"/>
    <cellStyle name="20% - Accent4 8 3 2 2 3" xfId="16693"/>
    <cellStyle name="20% - Accent4 8 3 2 3" xfId="6290"/>
    <cellStyle name="20% - Accent4 8 3 2 3 2" xfId="23486"/>
    <cellStyle name="20% - Accent4 8 3 2 4" xfId="20329"/>
    <cellStyle name="20% - Accent4 8 3 2 5" xfId="13085"/>
    <cellStyle name="20% - Accent4 8 3 3" xfId="8301"/>
    <cellStyle name="20% - Accent4 8 3 3 2" xfId="25497"/>
    <cellStyle name="20% - Accent4 8 3 3 3" xfId="15096"/>
    <cellStyle name="20% - Accent4 8 3 4" xfId="4693"/>
    <cellStyle name="20% - Accent4 8 3 4 2" xfId="21889"/>
    <cellStyle name="20% - Accent4 8 3 5" xfId="18732"/>
    <cellStyle name="20% - Accent4 8 3 6" xfId="11488"/>
    <cellStyle name="20% - Accent4 8 4" xfId="1940"/>
    <cellStyle name="20% - Accent4 8 4 2" xfId="3529"/>
    <cellStyle name="20% - Accent4 8 4 2 2" xfId="10294"/>
    <cellStyle name="20% - Accent4 8 4 2 2 2" xfId="27490"/>
    <cellStyle name="20% - Accent4 8 4 2 2 3" xfId="17089"/>
    <cellStyle name="20% - Accent4 8 4 2 3" xfId="6686"/>
    <cellStyle name="20% - Accent4 8 4 2 3 2" xfId="23882"/>
    <cellStyle name="20% - Accent4 8 4 2 4" xfId="20725"/>
    <cellStyle name="20% - Accent4 8 4 2 5" xfId="13481"/>
    <cellStyle name="20% - Accent4 8 4 3" xfId="8709"/>
    <cellStyle name="20% - Accent4 8 4 3 2" xfId="25905"/>
    <cellStyle name="20% - Accent4 8 4 3 3" xfId="15504"/>
    <cellStyle name="20% - Accent4 8 4 4" xfId="5101"/>
    <cellStyle name="20% - Accent4 8 4 4 2" xfId="22297"/>
    <cellStyle name="20% - Accent4 8 4 5" xfId="19140"/>
    <cellStyle name="20% - Accent4 8 4 6" xfId="11896"/>
    <cellStyle name="20% - Accent4 8 5" xfId="2299"/>
    <cellStyle name="20% - Accent4 8 5 2" xfId="9065"/>
    <cellStyle name="20% - Accent4 8 5 2 2" xfId="26261"/>
    <cellStyle name="20% - Accent4 8 5 2 3" xfId="15860"/>
    <cellStyle name="20% - Accent4 8 5 3" xfId="5457"/>
    <cellStyle name="20% - Accent4 8 5 3 2" xfId="22653"/>
    <cellStyle name="20% - Accent4 8 5 4" xfId="19496"/>
    <cellStyle name="20% - Accent4 8 5 5" xfId="12252"/>
    <cellStyle name="20% - Accent4 8 6" xfId="716"/>
    <cellStyle name="20% - Accent4 8 6 2" xfId="7485"/>
    <cellStyle name="20% - Accent4 8 6 2 2" xfId="24681"/>
    <cellStyle name="20% - Accent4 8 6 3" xfId="17916"/>
    <cellStyle name="20% - Accent4 8 6 4" xfId="14280"/>
    <cellStyle name="20% - Accent4 8 7" xfId="7118"/>
    <cellStyle name="20% - Accent4 8 7 2" xfId="24314"/>
    <cellStyle name="20% - Accent4 8 7 3" xfId="13913"/>
    <cellStyle name="20% - Accent4 8 8" xfId="3877"/>
    <cellStyle name="20% - Accent4 8 8 2" xfId="21073"/>
    <cellStyle name="20% - Accent4 8 9" xfId="17549"/>
    <cellStyle name="20% - Accent4 9" xfId="435"/>
    <cellStyle name="20% - Accent4 9 10" xfId="27970"/>
    <cellStyle name="20% - Accent4 9 11" xfId="10758"/>
    <cellStyle name="20% - Accent4 9 2" xfId="1210"/>
    <cellStyle name="20% - Accent4 9 2 2" xfId="2823"/>
    <cellStyle name="20% - Accent4 9 2 2 2" xfId="9588"/>
    <cellStyle name="20% - Accent4 9 2 2 2 2" xfId="26784"/>
    <cellStyle name="20% - Accent4 9 2 2 2 3" xfId="16383"/>
    <cellStyle name="20% - Accent4 9 2 2 3" xfId="5980"/>
    <cellStyle name="20% - Accent4 9 2 2 3 2" xfId="23176"/>
    <cellStyle name="20% - Accent4 9 2 2 4" xfId="20019"/>
    <cellStyle name="20% - Accent4 9 2 2 5" xfId="12775"/>
    <cellStyle name="20% - Accent4 9 2 3" xfId="7979"/>
    <cellStyle name="20% - Accent4 9 2 3 2" xfId="25175"/>
    <cellStyle name="20% - Accent4 9 2 3 3" xfId="14774"/>
    <cellStyle name="20% - Accent4 9 2 4" xfId="4371"/>
    <cellStyle name="20% - Accent4 9 2 4 2" xfId="21567"/>
    <cellStyle name="20% - Accent4 9 2 5" xfId="18410"/>
    <cellStyle name="20% - Accent4 9 2 6" xfId="11166"/>
    <cellStyle name="20% - Accent4 9 3" xfId="1618"/>
    <cellStyle name="20% - Accent4 9 3 2" xfId="3219"/>
    <cellStyle name="20% - Accent4 9 3 2 2" xfId="9984"/>
    <cellStyle name="20% - Accent4 9 3 2 2 2" xfId="27180"/>
    <cellStyle name="20% - Accent4 9 3 2 2 3" xfId="16779"/>
    <cellStyle name="20% - Accent4 9 3 2 3" xfId="6376"/>
    <cellStyle name="20% - Accent4 9 3 2 3 2" xfId="23572"/>
    <cellStyle name="20% - Accent4 9 3 2 4" xfId="20415"/>
    <cellStyle name="20% - Accent4 9 3 2 5" xfId="13171"/>
    <cellStyle name="20% - Accent4 9 3 3" xfId="8387"/>
    <cellStyle name="20% - Accent4 9 3 3 2" xfId="25583"/>
    <cellStyle name="20% - Accent4 9 3 3 3" xfId="15182"/>
    <cellStyle name="20% - Accent4 9 3 4" xfId="4779"/>
    <cellStyle name="20% - Accent4 9 3 4 2" xfId="21975"/>
    <cellStyle name="20% - Accent4 9 3 5" xfId="18818"/>
    <cellStyle name="20% - Accent4 9 3 6" xfId="11574"/>
    <cellStyle name="20% - Accent4 9 4" xfId="2026"/>
    <cellStyle name="20% - Accent4 9 4 2" xfId="3615"/>
    <cellStyle name="20% - Accent4 9 4 2 2" xfId="10380"/>
    <cellStyle name="20% - Accent4 9 4 2 2 2" xfId="27576"/>
    <cellStyle name="20% - Accent4 9 4 2 2 3" xfId="17175"/>
    <cellStyle name="20% - Accent4 9 4 2 3" xfId="6772"/>
    <cellStyle name="20% - Accent4 9 4 2 3 2" xfId="23968"/>
    <cellStyle name="20% - Accent4 9 4 2 4" xfId="20811"/>
    <cellStyle name="20% - Accent4 9 4 2 5" xfId="13567"/>
    <cellStyle name="20% - Accent4 9 4 3" xfId="8795"/>
    <cellStyle name="20% - Accent4 9 4 3 2" xfId="25991"/>
    <cellStyle name="20% - Accent4 9 4 3 3" xfId="15590"/>
    <cellStyle name="20% - Accent4 9 4 4" xfId="5187"/>
    <cellStyle name="20% - Accent4 9 4 4 2" xfId="22383"/>
    <cellStyle name="20% - Accent4 9 4 5" xfId="19226"/>
    <cellStyle name="20% - Accent4 9 4 6" xfId="11982"/>
    <cellStyle name="20% - Accent4 9 5" xfId="2385"/>
    <cellStyle name="20% - Accent4 9 5 2" xfId="9151"/>
    <cellStyle name="20% - Accent4 9 5 2 2" xfId="26347"/>
    <cellStyle name="20% - Accent4 9 5 2 3" xfId="15946"/>
    <cellStyle name="20% - Accent4 9 5 3" xfId="5543"/>
    <cellStyle name="20% - Accent4 9 5 3 2" xfId="22739"/>
    <cellStyle name="20% - Accent4 9 5 4" xfId="19582"/>
    <cellStyle name="20% - Accent4 9 5 5" xfId="12338"/>
    <cellStyle name="20% - Accent4 9 6" xfId="802"/>
    <cellStyle name="20% - Accent4 9 6 2" xfId="7571"/>
    <cellStyle name="20% - Accent4 9 6 2 2" xfId="24767"/>
    <cellStyle name="20% - Accent4 9 6 3" xfId="18002"/>
    <cellStyle name="20% - Accent4 9 6 4" xfId="14366"/>
    <cellStyle name="20% - Accent4 9 7" xfId="7204"/>
    <cellStyle name="20% - Accent4 9 7 2" xfId="24400"/>
    <cellStyle name="20% - Accent4 9 7 3" xfId="13999"/>
    <cellStyle name="20% - Accent4 9 8" xfId="3963"/>
    <cellStyle name="20% - Accent4 9 8 2" xfId="21159"/>
    <cellStyle name="20% - Accent4 9 9" xfId="17635"/>
    <cellStyle name="20% - Accent5" xfId="41" builtinId="46" customBuiltin="1"/>
    <cellStyle name="20% - Accent5 10" xfId="451"/>
    <cellStyle name="20% - Accent5 10 10" xfId="27986"/>
    <cellStyle name="20% - Accent5 10 11" xfId="10774"/>
    <cellStyle name="20% - Accent5 10 2" xfId="1226"/>
    <cellStyle name="20% - Accent5 10 2 2" xfId="2839"/>
    <cellStyle name="20% - Accent5 10 2 2 2" xfId="9604"/>
    <cellStyle name="20% - Accent5 10 2 2 2 2" xfId="26800"/>
    <cellStyle name="20% - Accent5 10 2 2 2 3" xfId="16399"/>
    <cellStyle name="20% - Accent5 10 2 2 3" xfId="5996"/>
    <cellStyle name="20% - Accent5 10 2 2 3 2" xfId="23192"/>
    <cellStyle name="20% - Accent5 10 2 2 4" xfId="20035"/>
    <cellStyle name="20% - Accent5 10 2 2 5" xfId="12791"/>
    <cellStyle name="20% - Accent5 10 2 3" xfId="7995"/>
    <cellStyle name="20% - Accent5 10 2 3 2" xfId="25191"/>
    <cellStyle name="20% - Accent5 10 2 3 3" xfId="14790"/>
    <cellStyle name="20% - Accent5 10 2 4" xfId="4387"/>
    <cellStyle name="20% - Accent5 10 2 4 2" xfId="21583"/>
    <cellStyle name="20% - Accent5 10 2 5" xfId="18426"/>
    <cellStyle name="20% - Accent5 10 2 6" xfId="11182"/>
    <cellStyle name="20% - Accent5 10 3" xfId="1634"/>
    <cellStyle name="20% - Accent5 10 3 2" xfId="3235"/>
    <cellStyle name="20% - Accent5 10 3 2 2" xfId="10000"/>
    <cellStyle name="20% - Accent5 10 3 2 2 2" xfId="27196"/>
    <cellStyle name="20% - Accent5 10 3 2 2 3" xfId="16795"/>
    <cellStyle name="20% - Accent5 10 3 2 3" xfId="6392"/>
    <cellStyle name="20% - Accent5 10 3 2 3 2" xfId="23588"/>
    <cellStyle name="20% - Accent5 10 3 2 4" xfId="20431"/>
    <cellStyle name="20% - Accent5 10 3 2 5" xfId="13187"/>
    <cellStyle name="20% - Accent5 10 3 3" xfId="8403"/>
    <cellStyle name="20% - Accent5 10 3 3 2" xfId="25599"/>
    <cellStyle name="20% - Accent5 10 3 3 3" xfId="15198"/>
    <cellStyle name="20% - Accent5 10 3 4" xfId="4795"/>
    <cellStyle name="20% - Accent5 10 3 4 2" xfId="21991"/>
    <cellStyle name="20% - Accent5 10 3 5" xfId="18834"/>
    <cellStyle name="20% - Accent5 10 3 6" xfId="11590"/>
    <cellStyle name="20% - Accent5 10 4" xfId="2042"/>
    <cellStyle name="20% - Accent5 10 4 2" xfId="3631"/>
    <cellStyle name="20% - Accent5 10 4 2 2" xfId="10396"/>
    <cellStyle name="20% - Accent5 10 4 2 2 2" xfId="27592"/>
    <cellStyle name="20% - Accent5 10 4 2 2 3" xfId="17191"/>
    <cellStyle name="20% - Accent5 10 4 2 3" xfId="6788"/>
    <cellStyle name="20% - Accent5 10 4 2 3 2" xfId="23984"/>
    <cellStyle name="20% - Accent5 10 4 2 4" xfId="20827"/>
    <cellStyle name="20% - Accent5 10 4 2 5" xfId="13583"/>
    <cellStyle name="20% - Accent5 10 4 3" xfId="8811"/>
    <cellStyle name="20% - Accent5 10 4 3 2" xfId="26007"/>
    <cellStyle name="20% - Accent5 10 4 3 3" xfId="15606"/>
    <cellStyle name="20% - Accent5 10 4 4" xfId="5203"/>
    <cellStyle name="20% - Accent5 10 4 4 2" xfId="22399"/>
    <cellStyle name="20% - Accent5 10 4 5" xfId="19242"/>
    <cellStyle name="20% - Accent5 10 4 6" xfId="11998"/>
    <cellStyle name="20% - Accent5 10 5" xfId="2401"/>
    <cellStyle name="20% - Accent5 10 5 2" xfId="9167"/>
    <cellStyle name="20% - Accent5 10 5 2 2" xfId="26363"/>
    <cellStyle name="20% - Accent5 10 5 2 3" xfId="15962"/>
    <cellStyle name="20% - Accent5 10 5 3" xfId="5559"/>
    <cellStyle name="20% - Accent5 10 5 3 2" xfId="22755"/>
    <cellStyle name="20% - Accent5 10 5 4" xfId="19598"/>
    <cellStyle name="20% - Accent5 10 5 5" xfId="12354"/>
    <cellStyle name="20% - Accent5 10 6" xfId="818"/>
    <cellStyle name="20% - Accent5 10 6 2" xfId="7587"/>
    <cellStyle name="20% - Accent5 10 6 2 2" xfId="24783"/>
    <cellStyle name="20% - Accent5 10 6 3" xfId="18018"/>
    <cellStyle name="20% - Accent5 10 6 4" xfId="14382"/>
    <cellStyle name="20% - Accent5 10 7" xfId="7220"/>
    <cellStyle name="20% - Accent5 10 7 2" xfId="24416"/>
    <cellStyle name="20% - Accent5 10 7 3" xfId="14015"/>
    <cellStyle name="20% - Accent5 10 8" xfId="3979"/>
    <cellStyle name="20% - Accent5 10 8 2" xfId="21175"/>
    <cellStyle name="20% - Accent5 10 9" xfId="17651"/>
    <cellStyle name="20% - Accent5 11" xfId="129"/>
    <cellStyle name="20% - Accent5 11 2" xfId="1318"/>
    <cellStyle name="20% - Accent5 11 2 2" xfId="2919"/>
    <cellStyle name="20% - Accent5 11 2 2 2" xfId="9684"/>
    <cellStyle name="20% - Accent5 11 2 2 2 2" xfId="26880"/>
    <cellStyle name="20% - Accent5 11 2 2 2 3" xfId="16479"/>
    <cellStyle name="20% - Accent5 11 2 2 3" xfId="6076"/>
    <cellStyle name="20% - Accent5 11 2 2 3 2" xfId="23272"/>
    <cellStyle name="20% - Accent5 11 2 2 4" xfId="20115"/>
    <cellStyle name="20% - Accent5 11 2 2 5" xfId="12871"/>
    <cellStyle name="20% - Accent5 11 2 3" xfId="8087"/>
    <cellStyle name="20% - Accent5 11 2 3 2" xfId="25283"/>
    <cellStyle name="20% - Accent5 11 2 3 3" xfId="14882"/>
    <cellStyle name="20% - Accent5 11 2 4" xfId="4479"/>
    <cellStyle name="20% - Accent5 11 2 4 2" xfId="21675"/>
    <cellStyle name="20% - Accent5 11 2 5" xfId="18518"/>
    <cellStyle name="20% - Accent5 11 2 6" xfId="11274"/>
    <cellStyle name="20% - Accent5 11 3" xfId="1726"/>
    <cellStyle name="20% - Accent5 11 3 2" xfId="3315"/>
    <cellStyle name="20% - Accent5 11 3 2 2" xfId="10080"/>
    <cellStyle name="20% - Accent5 11 3 2 2 2" xfId="27276"/>
    <cellStyle name="20% - Accent5 11 3 2 2 3" xfId="16875"/>
    <cellStyle name="20% - Accent5 11 3 2 3" xfId="6472"/>
    <cellStyle name="20% - Accent5 11 3 2 3 2" xfId="23668"/>
    <cellStyle name="20% - Accent5 11 3 2 4" xfId="20511"/>
    <cellStyle name="20% - Accent5 11 3 2 5" xfId="13267"/>
    <cellStyle name="20% - Accent5 11 3 3" xfId="8495"/>
    <cellStyle name="20% - Accent5 11 3 3 2" xfId="25691"/>
    <cellStyle name="20% - Accent5 11 3 3 3" xfId="15290"/>
    <cellStyle name="20% - Accent5 11 3 4" xfId="4887"/>
    <cellStyle name="20% - Accent5 11 3 4 2" xfId="22083"/>
    <cellStyle name="20% - Accent5 11 3 5" xfId="18926"/>
    <cellStyle name="20% - Accent5 11 3 6" xfId="11682"/>
    <cellStyle name="20% - Accent5 11 4" xfId="2489"/>
    <cellStyle name="20% - Accent5 11 4 2" xfId="9254"/>
    <cellStyle name="20% - Accent5 11 4 2 2" xfId="26450"/>
    <cellStyle name="20% - Accent5 11 4 2 3" xfId="16049"/>
    <cellStyle name="20% - Accent5 11 4 3" xfId="5646"/>
    <cellStyle name="20% - Accent5 11 4 3 2" xfId="22842"/>
    <cellStyle name="20% - Accent5 11 4 4" xfId="19685"/>
    <cellStyle name="20% - Accent5 11 4 5" xfId="12441"/>
    <cellStyle name="20% - Accent5 11 5" xfId="910"/>
    <cellStyle name="20% - Accent5 11 5 2" xfId="7679"/>
    <cellStyle name="20% - Accent5 11 5 2 2" xfId="24875"/>
    <cellStyle name="20% - Accent5 11 5 3" xfId="18110"/>
    <cellStyle name="20% - Accent5 11 5 4" xfId="14474"/>
    <cellStyle name="20% - Accent5 11 6" xfId="6904"/>
    <cellStyle name="20% - Accent5 11 6 2" xfId="24100"/>
    <cellStyle name="20% - Accent5 11 6 3" xfId="13699"/>
    <cellStyle name="20% - Accent5 11 7" xfId="4071"/>
    <cellStyle name="20% - Accent5 11 7 2" xfId="21267"/>
    <cellStyle name="20% - Accent5 11 8" xfId="17335"/>
    <cellStyle name="20% - Accent5 11 9" xfId="10866"/>
    <cellStyle name="20% - Accent5 12" xfId="466"/>
    <cellStyle name="20% - Accent5 12 2" xfId="2502"/>
    <cellStyle name="20% - Accent5 12 2 2" xfId="9267"/>
    <cellStyle name="20% - Accent5 12 2 2 2" xfId="26463"/>
    <cellStyle name="20% - Accent5 12 2 2 3" xfId="16062"/>
    <cellStyle name="20% - Accent5 12 2 3" xfId="5659"/>
    <cellStyle name="20% - Accent5 12 2 3 2" xfId="22855"/>
    <cellStyle name="20% - Accent5 12 2 4" xfId="19698"/>
    <cellStyle name="20% - Accent5 12 2 5" xfId="12454"/>
    <cellStyle name="20% - Accent5 12 3" xfId="830"/>
    <cellStyle name="20% - Accent5 12 3 2" xfId="7599"/>
    <cellStyle name="20% - Accent5 12 3 2 2" xfId="24795"/>
    <cellStyle name="20% - Accent5 12 3 3" xfId="18030"/>
    <cellStyle name="20% - Accent5 12 3 4" xfId="14394"/>
    <cellStyle name="20% - Accent5 12 4" xfId="7235"/>
    <cellStyle name="20% - Accent5 12 4 2" xfId="24431"/>
    <cellStyle name="20% - Accent5 12 4 3" xfId="14030"/>
    <cellStyle name="20% - Accent5 12 5" xfId="3991"/>
    <cellStyle name="20% - Accent5 12 5 2" xfId="21187"/>
    <cellStyle name="20% - Accent5 12 6" xfId="17666"/>
    <cellStyle name="20% - Accent5 12 7" xfId="10786"/>
    <cellStyle name="20% - Accent5 13" xfId="480"/>
    <cellStyle name="20% - Accent5 13 2" xfId="2516"/>
    <cellStyle name="20% - Accent5 13 2 2" xfId="9281"/>
    <cellStyle name="20% - Accent5 13 2 2 2" xfId="26477"/>
    <cellStyle name="20% - Accent5 13 2 2 3" xfId="16076"/>
    <cellStyle name="20% - Accent5 13 2 3" xfId="5673"/>
    <cellStyle name="20% - Accent5 13 2 3 2" xfId="22869"/>
    <cellStyle name="20% - Accent5 13 2 4" xfId="19712"/>
    <cellStyle name="20% - Accent5 13 2 5" xfId="12468"/>
    <cellStyle name="20% - Accent5 13 3" xfId="1238"/>
    <cellStyle name="20% - Accent5 13 3 2" xfId="8007"/>
    <cellStyle name="20% - Accent5 13 3 2 2" xfId="25203"/>
    <cellStyle name="20% - Accent5 13 3 3" xfId="18438"/>
    <cellStyle name="20% - Accent5 13 3 4" xfId="14802"/>
    <cellStyle name="20% - Accent5 13 4" xfId="7249"/>
    <cellStyle name="20% - Accent5 13 4 2" xfId="24445"/>
    <cellStyle name="20% - Accent5 13 4 3" xfId="14044"/>
    <cellStyle name="20% - Accent5 13 5" xfId="4399"/>
    <cellStyle name="20% - Accent5 13 5 2" xfId="21595"/>
    <cellStyle name="20% - Accent5 13 6" xfId="17680"/>
    <cellStyle name="20% - Accent5 13 7" xfId="11194"/>
    <cellStyle name="20% - Accent5 14" xfId="494"/>
    <cellStyle name="20% - Accent5 14 2" xfId="2528"/>
    <cellStyle name="20% - Accent5 14 2 2" xfId="9293"/>
    <cellStyle name="20% - Accent5 14 2 2 2" xfId="26489"/>
    <cellStyle name="20% - Accent5 14 2 2 3" xfId="16088"/>
    <cellStyle name="20% - Accent5 14 2 3" xfId="5685"/>
    <cellStyle name="20% - Accent5 14 2 3 2" xfId="22881"/>
    <cellStyle name="20% - Accent5 14 2 4" xfId="19724"/>
    <cellStyle name="20% - Accent5 14 2 5" xfId="12480"/>
    <cellStyle name="20% - Accent5 14 3" xfId="1646"/>
    <cellStyle name="20% - Accent5 14 3 2" xfId="8415"/>
    <cellStyle name="20% - Accent5 14 3 2 2" xfId="25611"/>
    <cellStyle name="20% - Accent5 14 3 3" xfId="18846"/>
    <cellStyle name="20% - Accent5 14 3 4" xfId="15210"/>
    <cellStyle name="20% - Accent5 14 4" xfId="7263"/>
    <cellStyle name="20% - Accent5 14 4 2" xfId="24459"/>
    <cellStyle name="20% - Accent5 14 4 3" xfId="14058"/>
    <cellStyle name="20% - Accent5 14 5" xfId="4807"/>
    <cellStyle name="20% - Accent5 14 5 2" xfId="22003"/>
    <cellStyle name="20% - Accent5 14 6" xfId="17694"/>
    <cellStyle name="20% - Accent5 14 7" xfId="11602"/>
    <cellStyle name="20% - Accent5 15" xfId="2057"/>
    <cellStyle name="20% - Accent5 15 2" xfId="3643"/>
    <cellStyle name="20% - Accent5 15 2 2" xfId="10408"/>
    <cellStyle name="20% - Accent5 15 2 2 2" xfId="27604"/>
    <cellStyle name="20% - Accent5 15 2 2 3" xfId="17203"/>
    <cellStyle name="20% - Accent5 15 2 3" xfId="6800"/>
    <cellStyle name="20% - Accent5 15 2 3 2" xfId="23996"/>
    <cellStyle name="20% - Accent5 15 2 4" xfId="20839"/>
    <cellStyle name="20% - Accent5 15 2 5" xfId="13595"/>
    <cellStyle name="20% - Accent5 15 3" xfId="8826"/>
    <cellStyle name="20% - Accent5 15 3 2" xfId="26022"/>
    <cellStyle name="20% - Accent5 15 3 3" xfId="15621"/>
    <cellStyle name="20% - Accent5 15 4" xfId="5218"/>
    <cellStyle name="20% - Accent5 15 4 2" xfId="22414"/>
    <cellStyle name="20% - Accent5 15 5" xfId="19257"/>
    <cellStyle name="20% - Accent5 15 6" xfId="12013"/>
    <cellStyle name="20% - Accent5 16" xfId="2071"/>
    <cellStyle name="20% - Accent5 16 2" xfId="3655"/>
    <cellStyle name="20% - Accent5 16 2 2" xfId="10420"/>
    <cellStyle name="20% - Accent5 16 2 2 2" xfId="27616"/>
    <cellStyle name="20% - Accent5 16 2 2 3" xfId="17215"/>
    <cellStyle name="20% - Accent5 16 2 3" xfId="6812"/>
    <cellStyle name="20% - Accent5 16 2 3 2" xfId="24008"/>
    <cellStyle name="20% - Accent5 16 2 4" xfId="20851"/>
    <cellStyle name="20% - Accent5 16 2 5" xfId="13607"/>
    <cellStyle name="20% - Accent5 16 3" xfId="8840"/>
    <cellStyle name="20% - Accent5 16 3 2" xfId="26036"/>
    <cellStyle name="20% - Accent5 16 3 3" xfId="15635"/>
    <cellStyle name="20% - Accent5 16 4" xfId="5232"/>
    <cellStyle name="20% - Accent5 16 4 2" xfId="22428"/>
    <cellStyle name="20% - Accent5 16 5" xfId="19271"/>
    <cellStyle name="20% - Accent5 16 6" xfId="12027"/>
    <cellStyle name="20% - Accent5 17" xfId="2086"/>
    <cellStyle name="20% - Accent5 17 2" xfId="8855"/>
    <cellStyle name="20% - Accent5 17 2 2" xfId="26051"/>
    <cellStyle name="20% - Accent5 17 2 3" xfId="15650"/>
    <cellStyle name="20% - Accent5 17 3" xfId="5247"/>
    <cellStyle name="20% - Accent5 17 3 2" xfId="22443"/>
    <cellStyle name="20% - Accent5 17 4" xfId="19286"/>
    <cellStyle name="20% - Accent5 17 5" xfId="12042"/>
    <cellStyle name="20% - Accent5 18" xfId="502"/>
    <cellStyle name="20% - Accent5 18 2" xfId="7271"/>
    <cellStyle name="20% - Accent5 18 2 2" xfId="24467"/>
    <cellStyle name="20% - Accent5 18 3" xfId="17702"/>
    <cellStyle name="20% - Accent5 18 4" xfId="14066"/>
    <cellStyle name="20% - Accent5 19" xfId="6824"/>
    <cellStyle name="20% - Accent5 19 2" xfId="24020"/>
    <cellStyle name="20% - Accent5 19 3" xfId="13619"/>
    <cellStyle name="20% - Accent5 2" xfId="55"/>
    <cellStyle name="20% - Accent5 2 10" xfId="1656"/>
    <cellStyle name="20% - Accent5 2 10 2" xfId="3245"/>
    <cellStyle name="20% - Accent5 2 10 2 2" xfId="10010"/>
    <cellStyle name="20% - Accent5 2 10 2 2 2" xfId="27206"/>
    <cellStyle name="20% - Accent5 2 10 2 2 3" xfId="16805"/>
    <cellStyle name="20% - Accent5 2 10 2 3" xfId="6402"/>
    <cellStyle name="20% - Accent5 2 10 2 3 2" xfId="23598"/>
    <cellStyle name="20% - Accent5 2 10 2 4" xfId="20441"/>
    <cellStyle name="20% - Accent5 2 10 2 5" xfId="13197"/>
    <cellStyle name="20% - Accent5 2 10 3" xfId="8425"/>
    <cellStyle name="20% - Accent5 2 10 3 2" xfId="25621"/>
    <cellStyle name="20% - Accent5 2 10 3 3" xfId="15220"/>
    <cellStyle name="20% - Accent5 2 10 4" xfId="4817"/>
    <cellStyle name="20% - Accent5 2 10 4 2" xfId="22013"/>
    <cellStyle name="20% - Accent5 2 10 5" xfId="18856"/>
    <cellStyle name="20% - Accent5 2 10 6" xfId="11612"/>
    <cellStyle name="20% - Accent5 2 11" xfId="2105"/>
    <cellStyle name="20% - Accent5 2 11 2" xfId="8871"/>
    <cellStyle name="20% - Accent5 2 11 2 2" xfId="26067"/>
    <cellStyle name="20% - Accent5 2 11 2 3" xfId="15666"/>
    <cellStyle name="20% - Accent5 2 11 3" xfId="5263"/>
    <cellStyle name="20% - Accent5 2 11 3 2" xfId="22459"/>
    <cellStyle name="20% - Accent5 2 11 4" xfId="19302"/>
    <cellStyle name="20% - Accent5 2 11 5" xfId="12058"/>
    <cellStyle name="20% - Accent5 2 12" xfId="522"/>
    <cellStyle name="20% - Accent5 2 12 2" xfId="7291"/>
    <cellStyle name="20% - Accent5 2 12 2 2" xfId="24487"/>
    <cellStyle name="20% - Accent5 2 12 3" xfId="17722"/>
    <cellStyle name="20% - Accent5 2 12 4" xfId="14086"/>
    <cellStyle name="20% - Accent5 2 13" xfId="6834"/>
    <cellStyle name="20% - Accent5 2 13 2" xfId="24030"/>
    <cellStyle name="20% - Accent5 2 13 3" xfId="13629"/>
    <cellStyle name="20% - Accent5 2 14" xfId="3683"/>
    <cellStyle name="20% - Accent5 2 14 2" xfId="20879"/>
    <cellStyle name="20% - Accent5 2 15" xfId="17265"/>
    <cellStyle name="20% - Accent5 2 16" xfId="27690"/>
    <cellStyle name="20% - Accent5 2 17" xfId="10478"/>
    <cellStyle name="20% - Accent5 2 2" xfId="93"/>
    <cellStyle name="20% - Accent5 2 2 10" xfId="6868"/>
    <cellStyle name="20% - Accent5 2 2 10 2" xfId="24064"/>
    <cellStyle name="20% - Accent5 2 2 10 3" xfId="13663"/>
    <cellStyle name="20% - Accent5 2 2 11" xfId="3739"/>
    <cellStyle name="20% - Accent5 2 2 11 2" xfId="20935"/>
    <cellStyle name="20% - Accent5 2 2 12" xfId="17299"/>
    <cellStyle name="20% - Accent5 2 2 13" xfId="27746"/>
    <cellStyle name="20% - Accent5 2 2 14" xfId="10534"/>
    <cellStyle name="20% - Accent5 2 2 2" xfId="297"/>
    <cellStyle name="20% - Accent5 2 2 2 10" xfId="27832"/>
    <cellStyle name="20% - Accent5 2 2 2 11" xfId="10620"/>
    <cellStyle name="20% - Accent5 2 2 2 2" xfId="1072"/>
    <cellStyle name="20% - Accent5 2 2 2 2 2" xfId="2685"/>
    <cellStyle name="20% - Accent5 2 2 2 2 2 2" xfId="9450"/>
    <cellStyle name="20% - Accent5 2 2 2 2 2 2 2" xfId="26646"/>
    <cellStyle name="20% - Accent5 2 2 2 2 2 2 3" xfId="16245"/>
    <cellStyle name="20% - Accent5 2 2 2 2 2 3" xfId="5842"/>
    <cellStyle name="20% - Accent5 2 2 2 2 2 3 2" xfId="23038"/>
    <cellStyle name="20% - Accent5 2 2 2 2 2 4" xfId="19881"/>
    <cellStyle name="20% - Accent5 2 2 2 2 2 5" xfId="12637"/>
    <cellStyle name="20% - Accent5 2 2 2 2 3" xfId="7841"/>
    <cellStyle name="20% - Accent5 2 2 2 2 3 2" xfId="25037"/>
    <cellStyle name="20% - Accent5 2 2 2 2 3 3" xfId="14636"/>
    <cellStyle name="20% - Accent5 2 2 2 2 4" xfId="4233"/>
    <cellStyle name="20% - Accent5 2 2 2 2 4 2" xfId="21429"/>
    <cellStyle name="20% - Accent5 2 2 2 2 5" xfId="18272"/>
    <cellStyle name="20% - Accent5 2 2 2 2 6" xfId="11028"/>
    <cellStyle name="20% - Accent5 2 2 2 3" xfId="1480"/>
    <cellStyle name="20% - Accent5 2 2 2 3 2" xfId="3081"/>
    <cellStyle name="20% - Accent5 2 2 2 3 2 2" xfId="9846"/>
    <cellStyle name="20% - Accent5 2 2 2 3 2 2 2" xfId="27042"/>
    <cellStyle name="20% - Accent5 2 2 2 3 2 2 3" xfId="16641"/>
    <cellStyle name="20% - Accent5 2 2 2 3 2 3" xfId="6238"/>
    <cellStyle name="20% - Accent5 2 2 2 3 2 3 2" xfId="23434"/>
    <cellStyle name="20% - Accent5 2 2 2 3 2 4" xfId="20277"/>
    <cellStyle name="20% - Accent5 2 2 2 3 2 5" xfId="13033"/>
    <cellStyle name="20% - Accent5 2 2 2 3 3" xfId="8249"/>
    <cellStyle name="20% - Accent5 2 2 2 3 3 2" xfId="25445"/>
    <cellStyle name="20% - Accent5 2 2 2 3 3 3" xfId="15044"/>
    <cellStyle name="20% - Accent5 2 2 2 3 4" xfId="4641"/>
    <cellStyle name="20% - Accent5 2 2 2 3 4 2" xfId="21837"/>
    <cellStyle name="20% - Accent5 2 2 2 3 5" xfId="18680"/>
    <cellStyle name="20% - Accent5 2 2 2 3 6" xfId="11436"/>
    <cellStyle name="20% - Accent5 2 2 2 4" xfId="1888"/>
    <cellStyle name="20% - Accent5 2 2 2 4 2" xfId="3477"/>
    <cellStyle name="20% - Accent5 2 2 2 4 2 2" xfId="10242"/>
    <cellStyle name="20% - Accent5 2 2 2 4 2 2 2" xfId="27438"/>
    <cellStyle name="20% - Accent5 2 2 2 4 2 2 3" xfId="17037"/>
    <cellStyle name="20% - Accent5 2 2 2 4 2 3" xfId="6634"/>
    <cellStyle name="20% - Accent5 2 2 2 4 2 3 2" xfId="23830"/>
    <cellStyle name="20% - Accent5 2 2 2 4 2 4" xfId="20673"/>
    <cellStyle name="20% - Accent5 2 2 2 4 2 5" xfId="13429"/>
    <cellStyle name="20% - Accent5 2 2 2 4 3" xfId="8657"/>
    <cellStyle name="20% - Accent5 2 2 2 4 3 2" xfId="25853"/>
    <cellStyle name="20% - Accent5 2 2 2 4 3 3" xfId="15452"/>
    <cellStyle name="20% - Accent5 2 2 2 4 4" xfId="5049"/>
    <cellStyle name="20% - Accent5 2 2 2 4 4 2" xfId="22245"/>
    <cellStyle name="20% - Accent5 2 2 2 4 5" xfId="19088"/>
    <cellStyle name="20% - Accent5 2 2 2 4 6" xfId="11844"/>
    <cellStyle name="20% - Accent5 2 2 2 5" xfId="2247"/>
    <cellStyle name="20% - Accent5 2 2 2 5 2" xfId="9013"/>
    <cellStyle name="20% - Accent5 2 2 2 5 2 2" xfId="26209"/>
    <cellStyle name="20% - Accent5 2 2 2 5 2 3" xfId="15808"/>
    <cellStyle name="20% - Accent5 2 2 2 5 3" xfId="5405"/>
    <cellStyle name="20% - Accent5 2 2 2 5 3 2" xfId="22601"/>
    <cellStyle name="20% - Accent5 2 2 2 5 4" xfId="19444"/>
    <cellStyle name="20% - Accent5 2 2 2 5 5" xfId="12200"/>
    <cellStyle name="20% - Accent5 2 2 2 6" xfId="664"/>
    <cellStyle name="20% - Accent5 2 2 2 6 2" xfId="7433"/>
    <cellStyle name="20% - Accent5 2 2 2 6 2 2" xfId="24629"/>
    <cellStyle name="20% - Accent5 2 2 2 6 3" xfId="17864"/>
    <cellStyle name="20% - Accent5 2 2 2 6 4" xfId="14228"/>
    <cellStyle name="20% - Accent5 2 2 2 7" xfId="7066"/>
    <cellStyle name="20% - Accent5 2 2 2 7 2" xfId="24262"/>
    <cellStyle name="20% - Accent5 2 2 2 7 3" xfId="13861"/>
    <cellStyle name="20% - Accent5 2 2 2 8" xfId="3825"/>
    <cellStyle name="20% - Accent5 2 2 2 8 2" xfId="21021"/>
    <cellStyle name="20% - Accent5 2 2 2 9" xfId="17497"/>
    <cellStyle name="20% - Accent5 2 2 3" xfId="395"/>
    <cellStyle name="20% - Accent5 2 2 3 10" xfId="27930"/>
    <cellStyle name="20% - Accent5 2 2 3 11" xfId="10718"/>
    <cellStyle name="20% - Accent5 2 2 3 2" xfId="1170"/>
    <cellStyle name="20% - Accent5 2 2 3 2 2" xfId="2783"/>
    <cellStyle name="20% - Accent5 2 2 3 2 2 2" xfId="9548"/>
    <cellStyle name="20% - Accent5 2 2 3 2 2 2 2" xfId="26744"/>
    <cellStyle name="20% - Accent5 2 2 3 2 2 2 3" xfId="16343"/>
    <cellStyle name="20% - Accent5 2 2 3 2 2 3" xfId="5940"/>
    <cellStyle name="20% - Accent5 2 2 3 2 2 3 2" xfId="23136"/>
    <cellStyle name="20% - Accent5 2 2 3 2 2 4" xfId="19979"/>
    <cellStyle name="20% - Accent5 2 2 3 2 2 5" xfId="12735"/>
    <cellStyle name="20% - Accent5 2 2 3 2 3" xfId="7939"/>
    <cellStyle name="20% - Accent5 2 2 3 2 3 2" xfId="25135"/>
    <cellStyle name="20% - Accent5 2 2 3 2 3 3" xfId="14734"/>
    <cellStyle name="20% - Accent5 2 2 3 2 4" xfId="4331"/>
    <cellStyle name="20% - Accent5 2 2 3 2 4 2" xfId="21527"/>
    <cellStyle name="20% - Accent5 2 2 3 2 5" xfId="18370"/>
    <cellStyle name="20% - Accent5 2 2 3 2 6" xfId="11126"/>
    <cellStyle name="20% - Accent5 2 2 3 3" xfId="1578"/>
    <cellStyle name="20% - Accent5 2 2 3 3 2" xfId="3179"/>
    <cellStyle name="20% - Accent5 2 2 3 3 2 2" xfId="9944"/>
    <cellStyle name="20% - Accent5 2 2 3 3 2 2 2" xfId="27140"/>
    <cellStyle name="20% - Accent5 2 2 3 3 2 2 3" xfId="16739"/>
    <cellStyle name="20% - Accent5 2 2 3 3 2 3" xfId="6336"/>
    <cellStyle name="20% - Accent5 2 2 3 3 2 3 2" xfId="23532"/>
    <cellStyle name="20% - Accent5 2 2 3 3 2 4" xfId="20375"/>
    <cellStyle name="20% - Accent5 2 2 3 3 2 5" xfId="13131"/>
    <cellStyle name="20% - Accent5 2 2 3 3 3" xfId="8347"/>
    <cellStyle name="20% - Accent5 2 2 3 3 3 2" xfId="25543"/>
    <cellStyle name="20% - Accent5 2 2 3 3 3 3" xfId="15142"/>
    <cellStyle name="20% - Accent5 2 2 3 3 4" xfId="4739"/>
    <cellStyle name="20% - Accent5 2 2 3 3 4 2" xfId="21935"/>
    <cellStyle name="20% - Accent5 2 2 3 3 5" xfId="18778"/>
    <cellStyle name="20% - Accent5 2 2 3 3 6" xfId="11534"/>
    <cellStyle name="20% - Accent5 2 2 3 4" xfId="1986"/>
    <cellStyle name="20% - Accent5 2 2 3 4 2" xfId="3575"/>
    <cellStyle name="20% - Accent5 2 2 3 4 2 2" xfId="10340"/>
    <cellStyle name="20% - Accent5 2 2 3 4 2 2 2" xfId="27536"/>
    <cellStyle name="20% - Accent5 2 2 3 4 2 2 3" xfId="17135"/>
    <cellStyle name="20% - Accent5 2 2 3 4 2 3" xfId="6732"/>
    <cellStyle name="20% - Accent5 2 2 3 4 2 3 2" xfId="23928"/>
    <cellStyle name="20% - Accent5 2 2 3 4 2 4" xfId="20771"/>
    <cellStyle name="20% - Accent5 2 2 3 4 2 5" xfId="13527"/>
    <cellStyle name="20% - Accent5 2 2 3 4 3" xfId="8755"/>
    <cellStyle name="20% - Accent5 2 2 3 4 3 2" xfId="25951"/>
    <cellStyle name="20% - Accent5 2 2 3 4 3 3" xfId="15550"/>
    <cellStyle name="20% - Accent5 2 2 3 4 4" xfId="5147"/>
    <cellStyle name="20% - Accent5 2 2 3 4 4 2" xfId="22343"/>
    <cellStyle name="20% - Accent5 2 2 3 4 5" xfId="19186"/>
    <cellStyle name="20% - Accent5 2 2 3 4 6" xfId="11942"/>
    <cellStyle name="20% - Accent5 2 2 3 5" xfId="2345"/>
    <cellStyle name="20% - Accent5 2 2 3 5 2" xfId="9111"/>
    <cellStyle name="20% - Accent5 2 2 3 5 2 2" xfId="26307"/>
    <cellStyle name="20% - Accent5 2 2 3 5 2 3" xfId="15906"/>
    <cellStyle name="20% - Accent5 2 2 3 5 3" xfId="5503"/>
    <cellStyle name="20% - Accent5 2 2 3 5 3 2" xfId="22699"/>
    <cellStyle name="20% - Accent5 2 2 3 5 4" xfId="19542"/>
    <cellStyle name="20% - Accent5 2 2 3 5 5" xfId="12298"/>
    <cellStyle name="20% - Accent5 2 2 3 6" xfId="762"/>
    <cellStyle name="20% - Accent5 2 2 3 6 2" xfId="7531"/>
    <cellStyle name="20% - Accent5 2 2 3 6 2 2" xfId="24727"/>
    <cellStyle name="20% - Accent5 2 2 3 6 3" xfId="17962"/>
    <cellStyle name="20% - Accent5 2 2 3 6 4" xfId="14326"/>
    <cellStyle name="20% - Accent5 2 2 3 7" xfId="7164"/>
    <cellStyle name="20% - Accent5 2 2 3 7 2" xfId="24360"/>
    <cellStyle name="20% - Accent5 2 2 3 7 3" xfId="13959"/>
    <cellStyle name="20% - Accent5 2 2 3 8" xfId="3923"/>
    <cellStyle name="20% - Accent5 2 2 3 8 2" xfId="21119"/>
    <cellStyle name="20% - Accent5 2 2 3 9" xfId="17595"/>
    <cellStyle name="20% - Accent5 2 2 4" xfId="211"/>
    <cellStyle name="20% - Accent5 2 2 4 2" xfId="1394"/>
    <cellStyle name="20% - Accent5 2 2 4 2 2" xfId="2995"/>
    <cellStyle name="20% - Accent5 2 2 4 2 2 2" xfId="9760"/>
    <cellStyle name="20% - Accent5 2 2 4 2 2 2 2" xfId="26956"/>
    <cellStyle name="20% - Accent5 2 2 4 2 2 2 3" xfId="16555"/>
    <cellStyle name="20% - Accent5 2 2 4 2 2 3" xfId="6152"/>
    <cellStyle name="20% - Accent5 2 2 4 2 2 3 2" xfId="23348"/>
    <cellStyle name="20% - Accent5 2 2 4 2 2 4" xfId="20191"/>
    <cellStyle name="20% - Accent5 2 2 4 2 2 5" xfId="12947"/>
    <cellStyle name="20% - Accent5 2 2 4 2 3" xfId="8163"/>
    <cellStyle name="20% - Accent5 2 2 4 2 3 2" xfId="25359"/>
    <cellStyle name="20% - Accent5 2 2 4 2 3 3" xfId="14958"/>
    <cellStyle name="20% - Accent5 2 2 4 2 4" xfId="4555"/>
    <cellStyle name="20% - Accent5 2 2 4 2 4 2" xfId="21751"/>
    <cellStyle name="20% - Accent5 2 2 4 2 5" xfId="18594"/>
    <cellStyle name="20% - Accent5 2 2 4 2 6" xfId="11350"/>
    <cellStyle name="20% - Accent5 2 2 4 3" xfId="1802"/>
    <cellStyle name="20% - Accent5 2 2 4 3 2" xfId="3391"/>
    <cellStyle name="20% - Accent5 2 2 4 3 2 2" xfId="10156"/>
    <cellStyle name="20% - Accent5 2 2 4 3 2 2 2" xfId="27352"/>
    <cellStyle name="20% - Accent5 2 2 4 3 2 2 3" xfId="16951"/>
    <cellStyle name="20% - Accent5 2 2 4 3 2 3" xfId="6548"/>
    <cellStyle name="20% - Accent5 2 2 4 3 2 3 2" xfId="23744"/>
    <cellStyle name="20% - Accent5 2 2 4 3 2 4" xfId="20587"/>
    <cellStyle name="20% - Accent5 2 2 4 3 2 5" xfId="13343"/>
    <cellStyle name="20% - Accent5 2 2 4 3 3" xfId="8571"/>
    <cellStyle name="20% - Accent5 2 2 4 3 3 2" xfId="25767"/>
    <cellStyle name="20% - Accent5 2 2 4 3 3 3" xfId="15366"/>
    <cellStyle name="20% - Accent5 2 2 4 3 4" xfId="4963"/>
    <cellStyle name="20% - Accent5 2 2 4 3 4 2" xfId="22159"/>
    <cellStyle name="20% - Accent5 2 2 4 3 5" xfId="19002"/>
    <cellStyle name="20% - Accent5 2 2 4 3 6" xfId="11758"/>
    <cellStyle name="20% - Accent5 2 2 4 4" xfId="2465"/>
    <cellStyle name="20% - Accent5 2 2 4 4 2" xfId="9230"/>
    <cellStyle name="20% - Accent5 2 2 4 4 2 2" xfId="26426"/>
    <cellStyle name="20% - Accent5 2 2 4 4 2 3" xfId="16025"/>
    <cellStyle name="20% - Accent5 2 2 4 4 3" xfId="5622"/>
    <cellStyle name="20% - Accent5 2 2 4 4 3 2" xfId="22818"/>
    <cellStyle name="20% - Accent5 2 2 4 4 4" xfId="19661"/>
    <cellStyle name="20% - Accent5 2 2 4 4 5" xfId="12417"/>
    <cellStyle name="20% - Accent5 2 2 4 5" xfId="986"/>
    <cellStyle name="20% - Accent5 2 2 4 5 2" xfId="7755"/>
    <cellStyle name="20% - Accent5 2 2 4 5 2 2" xfId="24951"/>
    <cellStyle name="20% - Accent5 2 2 4 5 3" xfId="18186"/>
    <cellStyle name="20% - Accent5 2 2 4 5 4" xfId="14550"/>
    <cellStyle name="20% - Accent5 2 2 4 6" xfId="6980"/>
    <cellStyle name="20% - Accent5 2 2 4 6 2" xfId="24176"/>
    <cellStyle name="20% - Accent5 2 2 4 6 3" xfId="13775"/>
    <cellStyle name="20% - Accent5 2 2 4 7" xfId="4147"/>
    <cellStyle name="20% - Accent5 2 2 4 7 2" xfId="21343"/>
    <cellStyle name="20% - Accent5 2 2 4 8" xfId="17411"/>
    <cellStyle name="20% - Accent5 2 2 4 9" xfId="10942"/>
    <cellStyle name="20% - Accent5 2 2 5" xfId="874"/>
    <cellStyle name="20% - Accent5 2 2 5 2" xfId="2572"/>
    <cellStyle name="20% - Accent5 2 2 5 2 2" xfId="9337"/>
    <cellStyle name="20% - Accent5 2 2 5 2 2 2" xfId="26533"/>
    <cellStyle name="20% - Accent5 2 2 5 2 2 3" xfId="16132"/>
    <cellStyle name="20% - Accent5 2 2 5 2 3" xfId="5729"/>
    <cellStyle name="20% - Accent5 2 2 5 2 3 2" xfId="22925"/>
    <cellStyle name="20% - Accent5 2 2 5 2 4" xfId="19768"/>
    <cellStyle name="20% - Accent5 2 2 5 2 5" xfId="12524"/>
    <cellStyle name="20% - Accent5 2 2 5 3" xfId="7643"/>
    <cellStyle name="20% - Accent5 2 2 5 3 2" xfId="24839"/>
    <cellStyle name="20% - Accent5 2 2 5 3 3" xfId="14438"/>
    <cellStyle name="20% - Accent5 2 2 5 4" xfId="4035"/>
    <cellStyle name="20% - Accent5 2 2 5 4 2" xfId="21231"/>
    <cellStyle name="20% - Accent5 2 2 5 5" xfId="18074"/>
    <cellStyle name="20% - Accent5 2 2 5 6" xfId="10830"/>
    <cellStyle name="20% - Accent5 2 2 6" xfId="1282"/>
    <cellStyle name="20% - Accent5 2 2 6 2" xfId="2883"/>
    <cellStyle name="20% - Accent5 2 2 6 2 2" xfId="9648"/>
    <cellStyle name="20% - Accent5 2 2 6 2 2 2" xfId="26844"/>
    <cellStyle name="20% - Accent5 2 2 6 2 2 3" xfId="16443"/>
    <cellStyle name="20% - Accent5 2 2 6 2 3" xfId="6040"/>
    <cellStyle name="20% - Accent5 2 2 6 2 3 2" xfId="23236"/>
    <cellStyle name="20% - Accent5 2 2 6 2 4" xfId="20079"/>
    <cellStyle name="20% - Accent5 2 2 6 2 5" xfId="12835"/>
    <cellStyle name="20% - Accent5 2 2 6 3" xfId="8051"/>
    <cellStyle name="20% - Accent5 2 2 6 3 2" xfId="25247"/>
    <cellStyle name="20% - Accent5 2 2 6 3 3" xfId="14846"/>
    <cellStyle name="20% - Accent5 2 2 6 4" xfId="4443"/>
    <cellStyle name="20% - Accent5 2 2 6 4 2" xfId="21639"/>
    <cellStyle name="20% - Accent5 2 2 6 5" xfId="18482"/>
    <cellStyle name="20% - Accent5 2 2 6 6" xfId="11238"/>
    <cellStyle name="20% - Accent5 2 2 7" xfId="1690"/>
    <cellStyle name="20% - Accent5 2 2 7 2" xfId="3279"/>
    <cellStyle name="20% - Accent5 2 2 7 2 2" xfId="10044"/>
    <cellStyle name="20% - Accent5 2 2 7 2 2 2" xfId="27240"/>
    <cellStyle name="20% - Accent5 2 2 7 2 2 3" xfId="16839"/>
    <cellStyle name="20% - Accent5 2 2 7 2 3" xfId="6436"/>
    <cellStyle name="20% - Accent5 2 2 7 2 3 2" xfId="23632"/>
    <cellStyle name="20% - Accent5 2 2 7 2 4" xfId="20475"/>
    <cellStyle name="20% - Accent5 2 2 7 2 5" xfId="13231"/>
    <cellStyle name="20% - Accent5 2 2 7 3" xfId="8459"/>
    <cellStyle name="20% - Accent5 2 2 7 3 2" xfId="25655"/>
    <cellStyle name="20% - Accent5 2 2 7 3 3" xfId="15254"/>
    <cellStyle name="20% - Accent5 2 2 7 4" xfId="4851"/>
    <cellStyle name="20% - Accent5 2 2 7 4 2" xfId="22047"/>
    <cellStyle name="20% - Accent5 2 2 7 5" xfId="18890"/>
    <cellStyle name="20% - Accent5 2 2 7 6" xfId="11646"/>
    <cellStyle name="20% - Accent5 2 2 8" xfId="2161"/>
    <cellStyle name="20% - Accent5 2 2 8 2" xfId="8927"/>
    <cellStyle name="20% - Accent5 2 2 8 2 2" xfId="26123"/>
    <cellStyle name="20% - Accent5 2 2 8 2 3" xfId="15722"/>
    <cellStyle name="20% - Accent5 2 2 8 3" xfId="5319"/>
    <cellStyle name="20% - Accent5 2 2 8 3 2" xfId="22515"/>
    <cellStyle name="20% - Accent5 2 2 8 4" xfId="19358"/>
    <cellStyle name="20% - Accent5 2 2 8 5" xfId="12114"/>
    <cellStyle name="20% - Accent5 2 2 9" xfId="578"/>
    <cellStyle name="20% - Accent5 2 2 9 2" xfId="7347"/>
    <cellStyle name="20% - Accent5 2 2 9 2 2" xfId="24543"/>
    <cellStyle name="20% - Accent5 2 2 9 3" xfId="17778"/>
    <cellStyle name="20% - Accent5 2 2 9 4" xfId="14142"/>
    <cellStyle name="20% - Accent5 2 3" xfId="121"/>
    <cellStyle name="20% - Accent5 2 3 10" xfId="6896"/>
    <cellStyle name="20% - Accent5 2 3 10 2" xfId="24092"/>
    <cellStyle name="20% - Accent5 2 3 10 3" xfId="13691"/>
    <cellStyle name="20% - Accent5 2 3 11" xfId="3767"/>
    <cellStyle name="20% - Accent5 2 3 11 2" xfId="20963"/>
    <cellStyle name="20% - Accent5 2 3 12" xfId="17327"/>
    <cellStyle name="20% - Accent5 2 3 13" xfId="27774"/>
    <cellStyle name="20% - Accent5 2 3 14" xfId="10562"/>
    <cellStyle name="20% - Accent5 2 3 2" xfId="325"/>
    <cellStyle name="20% - Accent5 2 3 2 10" xfId="27860"/>
    <cellStyle name="20% - Accent5 2 3 2 11" xfId="10648"/>
    <cellStyle name="20% - Accent5 2 3 2 2" xfId="1100"/>
    <cellStyle name="20% - Accent5 2 3 2 2 2" xfId="2713"/>
    <cellStyle name="20% - Accent5 2 3 2 2 2 2" xfId="9478"/>
    <cellStyle name="20% - Accent5 2 3 2 2 2 2 2" xfId="26674"/>
    <cellStyle name="20% - Accent5 2 3 2 2 2 2 3" xfId="16273"/>
    <cellStyle name="20% - Accent5 2 3 2 2 2 3" xfId="5870"/>
    <cellStyle name="20% - Accent5 2 3 2 2 2 3 2" xfId="23066"/>
    <cellStyle name="20% - Accent5 2 3 2 2 2 4" xfId="19909"/>
    <cellStyle name="20% - Accent5 2 3 2 2 2 5" xfId="12665"/>
    <cellStyle name="20% - Accent5 2 3 2 2 3" xfId="7869"/>
    <cellStyle name="20% - Accent5 2 3 2 2 3 2" xfId="25065"/>
    <cellStyle name="20% - Accent5 2 3 2 2 3 3" xfId="14664"/>
    <cellStyle name="20% - Accent5 2 3 2 2 4" xfId="4261"/>
    <cellStyle name="20% - Accent5 2 3 2 2 4 2" xfId="21457"/>
    <cellStyle name="20% - Accent5 2 3 2 2 5" xfId="18300"/>
    <cellStyle name="20% - Accent5 2 3 2 2 6" xfId="11056"/>
    <cellStyle name="20% - Accent5 2 3 2 3" xfId="1508"/>
    <cellStyle name="20% - Accent5 2 3 2 3 2" xfId="3109"/>
    <cellStyle name="20% - Accent5 2 3 2 3 2 2" xfId="9874"/>
    <cellStyle name="20% - Accent5 2 3 2 3 2 2 2" xfId="27070"/>
    <cellStyle name="20% - Accent5 2 3 2 3 2 2 3" xfId="16669"/>
    <cellStyle name="20% - Accent5 2 3 2 3 2 3" xfId="6266"/>
    <cellStyle name="20% - Accent5 2 3 2 3 2 3 2" xfId="23462"/>
    <cellStyle name="20% - Accent5 2 3 2 3 2 4" xfId="20305"/>
    <cellStyle name="20% - Accent5 2 3 2 3 2 5" xfId="13061"/>
    <cellStyle name="20% - Accent5 2 3 2 3 3" xfId="8277"/>
    <cellStyle name="20% - Accent5 2 3 2 3 3 2" xfId="25473"/>
    <cellStyle name="20% - Accent5 2 3 2 3 3 3" xfId="15072"/>
    <cellStyle name="20% - Accent5 2 3 2 3 4" xfId="4669"/>
    <cellStyle name="20% - Accent5 2 3 2 3 4 2" xfId="21865"/>
    <cellStyle name="20% - Accent5 2 3 2 3 5" xfId="18708"/>
    <cellStyle name="20% - Accent5 2 3 2 3 6" xfId="11464"/>
    <cellStyle name="20% - Accent5 2 3 2 4" xfId="1916"/>
    <cellStyle name="20% - Accent5 2 3 2 4 2" xfId="3505"/>
    <cellStyle name="20% - Accent5 2 3 2 4 2 2" xfId="10270"/>
    <cellStyle name="20% - Accent5 2 3 2 4 2 2 2" xfId="27466"/>
    <cellStyle name="20% - Accent5 2 3 2 4 2 2 3" xfId="17065"/>
    <cellStyle name="20% - Accent5 2 3 2 4 2 3" xfId="6662"/>
    <cellStyle name="20% - Accent5 2 3 2 4 2 3 2" xfId="23858"/>
    <cellStyle name="20% - Accent5 2 3 2 4 2 4" xfId="20701"/>
    <cellStyle name="20% - Accent5 2 3 2 4 2 5" xfId="13457"/>
    <cellStyle name="20% - Accent5 2 3 2 4 3" xfId="8685"/>
    <cellStyle name="20% - Accent5 2 3 2 4 3 2" xfId="25881"/>
    <cellStyle name="20% - Accent5 2 3 2 4 3 3" xfId="15480"/>
    <cellStyle name="20% - Accent5 2 3 2 4 4" xfId="5077"/>
    <cellStyle name="20% - Accent5 2 3 2 4 4 2" xfId="22273"/>
    <cellStyle name="20% - Accent5 2 3 2 4 5" xfId="19116"/>
    <cellStyle name="20% - Accent5 2 3 2 4 6" xfId="11872"/>
    <cellStyle name="20% - Accent5 2 3 2 5" xfId="2275"/>
    <cellStyle name="20% - Accent5 2 3 2 5 2" xfId="9041"/>
    <cellStyle name="20% - Accent5 2 3 2 5 2 2" xfId="26237"/>
    <cellStyle name="20% - Accent5 2 3 2 5 2 3" xfId="15836"/>
    <cellStyle name="20% - Accent5 2 3 2 5 3" xfId="5433"/>
    <cellStyle name="20% - Accent5 2 3 2 5 3 2" xfId="22629"/>
    <cellStyle name="20% - Accent5 2 3 2 5 4" xfId="19472"/>
    <cellStyle name="20% - Accent5 2 3 2 5 5" xfId="12228"/>
    <cellStyle name="20% - Accent5 2 3 2 6" xfId="692"/>
    <cellStyle name="20% - Accent5 2 3 2 6 2" xfId="7461"/>
    <cellStyle name="20% - Accent5 2 3 2 6 2 2" xfId="24657"/>
    <cellStyle name="20% - Accent5 2 3 2 6 3" xfId="17892"/>
    <cellStyle name="20% - Accent5 2 3 2 6 4" xfId="14256"/>
    <cellStyle name="20% - Accent5 2 3 2 7" xfId="7094"/>
    <cellStyle name="20% - Accent5 2 3 2 7 2" xfId="24290"/>
    <cellStyle name="20% - Accent5 2 3 2 7 3" xfId="13889"/>
    <cellStyle name="20% - Accent5 2 3 2 8" xfId="3853"/>
    <cellStyle name="20% - Accent5 2 3 2 8 2" xfId="21049"/>
    <cellStyle name="20% - Accent5 2 3 2 9" xfId="17525"/>
    <cellStyle name="20% - Accent5 2 3 3" xfId="423"/>
    <cellStyle name="20% - Accent5 2 3 3 10" xfId="27958"/>
    <cellStyle name="20% - Accent5 2 3 3 11" xfId="10746"/>
    <cellStyle name="20% - Accent5 2 3 3 2" xfId="1198"/>
    <cellStyle name="20% - Accent5 2 3 3 2 2" xfId="2811"/>
    <cellStyle name="20% - Accent5 2 3 3 2 2 2" xfId="9576"/>
    <cellStyle name="20% - Accent5 2 3 3 2 2 2 2" xfId="26772"/>
    <cellStyle name="20% - Accent5 2 3 3 2 2 2 3" xfId="16371"/>
    <cellStyle name="20% - Accent5 2 3 3 2 2 3" xfId="5968"/>
    <cellStyle name="20% - Accent5 2 3 3 2 2 3 2" xfId="23164"/>
    <cellStyle name="20% - Accent5 2 3 3 2 2 4" xfId="20007"/>
    <cellStyle name="20% - Accent5 2 3 3 2 2 5" xfId="12763"/>
    <cellStyle name="20% - Accent5 2 3 3 2 3" xfId="7967"/>
    <cellStyle name="20% - Accent5 2 3 3 2 3 2" xfId="25163"/>
    <cellStyle name="20% - Accent5 2 3 3 2 3 3" xfId="14762"/>
    <cellStyle name="20% - Accent5 2 3 3 2 4" xfId="4359"/>
    <cellStyle name="20% - Accent5 2 3 3 2 4 2" xfId="21555"/>
    <cellStyle name="20% - Accent5 2 3 3 2 5" xfId="18398"/>
    <cellStyle name="20% - Accent5 2 3 3 2 6" xfId="11154"/>
    <cellStyle name="20% - Accent5 2 3 3 3" xfId="1606"/>
    <cellStyle name="20% - Accent5 2 3 3 3 2" xfId="3207"/>
    <cellStyle name="20% - Accent5 2 3 3 3 2 2" xfId="9972"/>
    <cellStyle name="20% - Accent5 2 3 3 3 2 2 2" xfId="27168"/>
    <cellStyle name="20% - Accent5 2 3 3 3 2 2 3" xfId="16767"/>
    <cellStyle name="20% - Accent5 2 3 3 3 2 3" xfId="6364"/>
    <cellStyle name="20% - Accent5 2 3 3 3 2 3 2" xfId="23560"/>
    <cellStyle name="20% - Accent5 2 3 3 3 2 4" xfId="20403"/>
    <cellStyle name="20% - Accent5 2 3 3 3 2 5" xfId="13159"/>
    <cellStyle name="20% - Accent5 2 3 3 3 3" xfId="8375"/>
    <cellStyle name="20% - Accent5 2 3 3 3 3 2" xfId="25571"/>
    <cellStyle name="20% - Accent5 2 3 3 3 3 3" xfId="15170"/>
    <cellStyle name="20% - Accent5 2 3 3 3 4" xfId="4767"/>
    <cellStyle name="20% - Accent5 2 3 3 3 4 2" xfId="21963"/>
    <cellStyle name="20% - Accent5 2 3 3 3 5" xfId="18806"/>
    <cellStyle name="20% - Accent5 2 3 3 3 6" xfId="11562"/>
    <cellStyle name="20% - Accent5 2 3 3 4" xfId="2014"/>
    <cellStyle name="20% - Accent5 2 3 3 4 2" xfId="3603"/>
    <cellStyle name="20% - Accent5 2 3 3 4 2 2" xfId="10368"/>
    <cellStyle name="20% - Accent5 2 3 3 4 2 2 2" xfId="27564"/>
    <cellStyle name="20% - Accent5 2 3 3 4 2 2 3" xfId="17163"/>
    <cellStyle name="20% - Accent5 2 3 3 4 2 3" xfId="6760"/>
    <cellStyle name="20% - Accent5 2 3 3 4 2 3 2" xfId="23956"/>
    <cellStyle name="20% - Accent5 2 3 3 4 2 4" xfId="20799"/>
    <cellStyle name="20% - Accent5 2 3 3 4 2 5" xfId="13555"/>
    <cellStyle name="20% - Accent5 2 3 3 4 3" xfId="8783"/>
    <cellStyle name="20% - Accent5 2 3 3 4 3 2" xfId="25979"/>
    <cellStyle name="20% - Accent5 2 3 3 4 3 3" xfId="15578"/>
    <cellStyle name="20% - Accent5 2 3 3 4 4" xfId="5175"/>
    <cellStyle name="20% - Accent5 2 3 3 4 4 2" xfId="22371"/>
    <cellStyle name="20% - Accent5 2 3 3 4 5" xfId="19214"/>
    <cellStyle name="20% - Accent5 2 3 3 4 6" xfId="11970"/>
    <cellStyle name="20% - Accent5 2 3 3 5" xfId="2373"/>
    <cellStyle name="20% - Accent5 2 3 3 5 2" xfId="9139"/>
    <cellStyle name="20% - Accent5 2 3 3 5 2 2" xfId="26335"/>
    <cellStyle name="20% - Accent5 2 3 3 5 2 3" xfId="15934"/>
    <cellStyle name="20% - Accent5 2 3 3 5 3" xfId="5531"/>
    <cellStyle name="20% - Accent5 2 3 3 5 3 2" xfId="22727"/>
    <cellStyle name="20% - Accent5 2 3 3 5 4" xfId="19570"/>
    <cellStyle name="20% - Accent5 2 3 3 5 5" xfId="12326"/>
    <cellStyle name="20% - Accent5 2 3 3 6" xfId="790"/>
    <cellStyle name="20% - Accent5 2 3 3 6 2" xfId="7559"/>
    <cellStyle name="20% - Accent5 2 3 3 6 2 2" xfId="24755"/>
    <cellStyle name="20% - Accent5 2 3 3 6 3" xfId="17990"/>
    <cellStyle name="20% - Accent5 2 3 3 6 4" xfId="14354"/>
    <cellStyle name="20% - Accent5 2 3 3 7" xfId="7192"/>
    <cellStyle name="20% - Accent5 2 3 3 7 2" xfId="24388"/>
    <cellStyle name="20% - Accent5 2 3 3 7 3" xfId="13987"/>
    <cellStyle name="20% - Accent5 2 3 3 8" xfId="3951"/>
    <cellStyle name="20% - Accent5 2 3 3 8 2" xfId="21147"/>
    <cellStyle name="20% - Accent5 2 3 3 9" xfId="17623"/>
    <cellStyle name="20% - Accent5 2 3 4" xfId="239"/>
    <cellStyle name="20% - Accent5 2 3 4 2" xfId="1422"/>
    <cellStyle name="20% - Accent5 2 3 4 2 2" xfId="3023"/>
    <cellStyle name="20% - Accent5 2 3 4 2 2 2" xfId="9788"/>
    <cellStyle name="20% - Accent5 2 3 4 2 2 2 2" xfId="26984"/>
    <cellStyle name="20% - Accent5 2 3 4 2 2 2 3" xfId="16583"/>
    <cellStyle name="20% - Accent5 2 3 4 2 2 3" xfId="6180"/>
    <cellStyle name="20% - Accent5 2 3 4 2 2 3 2" xfId="23376"/>
    <cellStyle name="20% - Accent5 2 3 4 2 2 4" xfId="20219"/>
    <cellStyle name="20% - Accent5 2 3 4 2 2 5" xfId="12975"/>
    <cellStyle name="20% - Accent5 2 3 4 2 3" xfId="8191"/>
    <cellStyle name="20% - Accent5 2 3 4 2 3 2" xfId="25387"/>
    <cellStyle name="20% - Accent5 2 3 4 2 3 3" xfId="14986"/>
    <cellStyle name="20% - Accent5 2 3 4 2 4" xfId="4583"/>
    <cellStyle name="20% - Accent5 2 3 4 2 4 2" xfId="21779"/>
    <cellStyle name="20% - Accent5 2 3 4 2 5" xfId="18622"/>
    <cellStyle name="20% - Accent5 2 3 4 2 6" xfId="11378"/>
    <cellStyle name="20% - Accent5 2 3 4 3" xfId="1830"/>
    <cellStyle name="20% - Accent5 2 3 4 3 2" xfId="3419"/>
    <cellStyle name="20% - Accent5 2 3 4 3 2 2" xfId="10184"/>
    <cellStyle name="20% - Accent5 2 3 4 3 2 2 2" xfId="27380"/>
    <cellStyle name="20% - Accent5 2 3 4 3 2 2 3" xfId="16979"/>
    <cellStyle name="20% - Accent5 2 3 4 3 2 3" xfId="6576"/>
    <cellStyle name="20% - Accent5 2 3 4 3 2 3 2" xfId="23772"/>
    <cellStyle name="20% - Accent5 2 3 4 3 2 4" xfId="20615"/>
    <cellStyle name="20% - Accent5 2 3 4 3 2 5" xfId="13371"/>
    <cellStyle name="20% - Accent5 2 3 4 3 3" xfId="8599"/>
    <cellStyle name="20% - Accent5 2 3 4 3 3 2" xfId="25795"/>
    <cellStyle name="20% - Accent5 2 3 4 3 3 3" xfId="15394"/>
    <cellStyle name="20% - Accent5 2 3 4 3 4" xfId="4991"/>
    <cellStyle name="20% - Accent5 2 3 4 3 4 2" xfId="22187"/>
    <cellStyle name="20% - Accent5 2 3 4 3 5" xfId="19030"/>
    <cellStyle name="20% - Accent5 2 3 4 3 6" xfId="11786"/>
    <cellStyle name="20% - Accent5 2 3 4 4" xfId="2435"/>
    <cellStyle name="20% - Accent5 2 3 4 4 2" xfId="9200"/>
    <cellStyle name="20% - Accent5 2 3 4 4 2 2" xfId="26396"/>
    <cellStyle name="20% - Accent5 2 3 4 4 2 3" xfId="15995"/>
    <cellStyle name="20% - Accent5 2 3 4 4 3" xfId="5592"/>
    <cellStyle name="20% - Accent5 2 3 4 4 3 2" xfId="22788"/>
    <cellStyle name="20% - Accent5 2 3 4 4 4" xfId="19631"/>
    <cellStyle name="20% - Accent5 2 3 4 4 5" xfId="12387"/>
    <cellStyle name="20% - Accent5 2 3 4 5" xfId="1014"/>
    <cellStyle name="20% - Accent5 2 3 4 5 2" xfId="7783"/>
    <cellStyle name="20% - Accent5 2 3 4 5 2 2" xfId="24979"/>
    <cellStyle name="20% - Accent5 2 3 4 5 3" xfId="18214"/>
    <cellStyle name="20% - Accent5 2 3 4 5 4" xfId="14578"/>
    <cellStyle name="20% - Accent5 2 3 4 6" xfId="7008"/>
    <cellStyle name="20% - Accent5 2 3 4 6 2" xfId="24204"/>
    <cellStyle name="20% - Accent5 2 3 4 6 3" xfId="13803"/>
    <cellStyle name="20% - Accent5 2 3 4 7" xfId="4175"/>
    <cellStyle name="20% - Accent5 2 3 4 7 2" xfId="21371"/>
    <cellStyle name="20% - Accent5 2 3 4 8" xfId="17439"/>
    <cellStyle name="20% - Accent5 2 3 4 9" xfId="10970"/>
    <cellStyle name="20% - Accent5 2 3 5" xfId="902"/>
    <cellStyle name="20% - Accent5 2 3 5 2" xfId="2600"/>
    <cellStyle name="20% - Accent5 2 3 5 2 2" xfId="9365"/>
    <cellStyle name="20% - Accent5 2 3 5 2 2 2" xfId="26561"/>
    <cellStyle name="20% - Accent5 2 3 5 2 2 3" xfId="16160"/>
    <cellStyle name="20% - Accent5 2 3 5 2 3" xfId="5757"/>
    <cellStyle name="20% - Accent5 2 3 5 2 3 2" xfId="22953"/>
    <cellStyle name="20% - Accent5 2 3 5 2 4" xfId="19796"/>
    <cellStyle name="20% - Accent5 2 3 5 2 5" xfId="12552"/>
    <cellStyle name="20% - Accent5 2 3 5 3" xfId="7671"/>
    <cellStyle name="20% - Accent5 2 3 5 3 2" xfId="24867"/>
    <cellStyle name="20% - Accent5 2 3 5 3 3" xfId="14466"/>
    <cellStyle name="20% - Accent5 2 3 5 4" xfId="4063"/>
    <cellStyle name="20% - Accent5 2 3 5 4 2" xfId="21259"/>
    <cellStyle name="20% - Accent5 2 3 5 5" xfId="18102"/>
    <cellStyle name="20% - Accent5 2 3 5 6" xfId="10858"/>
    <cellStyle name="20% - Accent5 2 3 6" xfId="1310"/>
    <cellStyle name="20% - Accent5 2 3 6 2" xfId="2911"/>
    <cellStyle name="20% - Accent5 2 3 6 2 2" xfId="9676"/>
    <cellStyle name="20% - Accent5 2 3 6 2 2 2" xfId="26872"/>
    <cellStyle name="20% - Accent5 2 3 6 2 2 3" xfId="16471"/>
    <cellStyle name="20% - Accent5 2 3 6 2 3" xfId="6068"/>
    <cellStyle name="20% - Accent5 2 3 6 2 3 2" xfId="23264"/>
    <cellStyle name="20% - Accent5 2 3 6 2 4" xfId="20107"/>
    <cellStyle name="20% - Accent5 2 3 6 2 5" xfId="12863"/>
    <cellStyle name="20% - Accent5 2 3 6 3" xfId="8079"/>
    <cellStyle name="20% - Accent5 2 3 6 3 2" xfId="25275"/>
    <cellStyle name="20% - Accent5 2 3 6 3 3" xfId="14874"/>
    <cellStyle name="20% - Accent5 2 3 6 4" xfId="4471"/>
    <cellStyle name="20% - Accent5 2 3 6 4 2" xfId="21667"/>
    <cellStyle name="20% - Accent5 2 3 6 5" xfId="18510"/>
    <cellStyle name="20% - Accent5 2 3 6 6" xfId="11266"/>
    <cellStyle name="20% - Accent5 2 3 7" xfId="1718"/>
    <cellStyle name="20% - Accent5 2 3 7 2" xfId="3307"/>
    <cellStyle name="20% - Accent5 2 3 7 2 2" xfId="10072"/>
    <cellStyle name="20% - Accent5 2 3 7 2 2 2" xfId="27268"/>
    <cellStyle name="20% - Accent5 2 3 7 2 2 3" xfId="16867"/>
    <cellStyle name="20% - Accent5 2 3 7 2 3" xfId="6464"/>
    <cellStyle name="20% - Accent5 2 3 7 2 3 2" xfId="23660"/>
    <cellStyle name="20% - Accent5 2 3 7 2 4" xfId="20503"/>
    <cellStyle name="20% - Accent5 2 3 7 2 5" xfId="13259"/>
    <cellStyle name="20% - Accent5 2 3 7 3" xfId="8487"/>
    <cellStyle name="20% - Accent5 2 3 7 3 2" xfId="25683"/>
    <cellStyle name="20% - Accent5 2 3 7 3 3" xfId="15282"/>
    <cellStyle name="20% - Accent5 2 3 7 4" xfId="4879"/>
    <cellStyle name="20% - Accent5 2 3 7 4 2" xfId="22075"/>
    <cellStyle name="20% - Accent5 2 3 7 5" xfId="18918"/>
    <cellStyle name="20% - Accent5 2 3 7 6" xfId="11674"/>
    <cellStyle name="20% - Accent5 2 3 8" xfId="2189"/>
    <cellStyle name="20% - Accent5 2 3 8 2" xfId="8955"/>
    <cellStyle name="20% - Accent5 2 3 8 2 2" xfId="26151"/>
    <cellStyle name="20% - Accent5 2 3 8 2 3" xfId="15750"/>
    <cellStyle name="20% - Accent5 2 3 8 3" xfId="5347"/>
    <cellStyle name="20% - Accent5 2 3 8 3 2" xfId="22543"/>
    <cellStyle name="20% - Accent5 2 3 8 4" xfId="19386"/>
    <cellStyle name="20% - Accent5 2 3 8 5" xfId="12142"/>
    <cellStyle name="20% - Accent5 2 3 9" xfId="606"/>
    <cellStyle name="20% - Accent5 2 3 9 2" xfId="7375"/>
    <cellStyle name="20% - Accent5 2 3 9 2 2" xfId="24571"/>
    <cellStyle name="20% - Accent5 2 3 9 3" xfId="17806"/>
    <cellStyle name="20% - Accent5 2 3 9 4" xfId="14170"/>
    <cellStyle name="20% - Accent5 2 4" xfId="175"/>
    <cellStyle name="20% - Accent5 2 4 10" xfId="27712"/>
    <cellStyle name="20% - Accent5 2 4 11" xfId="10500"/>
    <cellStyle name="20% - Accent5 2 4 2" xfId="952"/>
    <cellStyle name="20% - Accent5 2 4 2 2" xfId="2622"/>
    <cellStyle name="20% - Accent5 2 4 2 2 2" xfId="9387"/>
    <cellStyle name="20% - Accent5 2 4 2 2 2 2" xfId="26583"/>
    <cellStyle name="20% - Accent5 2 4 2 2 2 3" xfId="16182"/>
    <cellStyle name="20% - Accent5 2 4 2 2 3" xfId="5779"/>
    <cellStyle name="20% - Accent5 2 4 2 2 3 2" xfId="22975"/>
    <cellStyle name="20% - Accent5 2 4 2 2 4" xfId="19818"/>
    <cellStyle name="20% - Accent5 2 4 2 2 5" xfId="12574"/>
    <cellStyle name="20% - Accent5 2 4 2 3" xfId="7721"/>
    <cellStyle name="20% - Accent5 2 4 2 3 2" xfId="24917"/>
    <cellStyle name="20% - Accent5 2 4 2 3 3" xfId="14516"/>
    <cellStyle name="20% - Accent5 2 4 2 4" xfId="4113"/>
    <cellStyle name="20% - Accent5 2 4 2 4 2" xfId="21309"/>
    <cellStyle name="20% - Accent5 2 4 2 5" xfId="18152"/>
    <cellStyle name="20% - Accent5 2 4 2 6" xfId="10908"/>
    <cellStyle name="20% - Accent5 2 4 3" xfId="1360"/>
    <cellStyle name="20% - Accent5 2 4 3 2" xfId="2961"/>
    <cellStyle name="20% - Accent5 2 4 3 2 2" xfId="9726"/>
    <cellStyle name="20% - Accent5 2 4 3 2 2 2" xfId="26922"/>
    <cellStyle name="20% - Accent5 2 4 3 2 2 3" xfId="16521"/>
    <cellStyle name="20% - Accent5 2 4 3 2 3" xfId="6118"/>
    <cellStyle name="20% - Accent5 2 4 3 2 3 2" xfId="23314"/>
    <cellStyle name="20% - Accent5 2 4 3 2 4" xfId="20157"/>
    <cellStyle name="20% - Accent5 2 4 3 2 5" xfId="12913"/>
    <cellStyle name="20% - Accent5 2 4 3 3" xfId="8129"/>
    <cellStyle name="20% - Accent5 2 4 3 3 2" xfId="25325"/>
    <cellStyle name="20% - Accent5 2 4 3 3 3" xfId="14924"/>
    <cellStyle name="20% - Accent5 2 4 3 4" xfId="4521"/>
    <cellStyle name="20% - Accent5 2 4 3 4 2" xfId="21717"/>
    <cellStyle name="20% - Accent5 2 4 3 5" xfId="18560"/>
    <cellStyle name="20% - Accent5 2 4 3 6" xfId="11316"/>
    <cellStyle name="20% - Accent5 2 4 4" xfId="1768"/>
    <cellStyle name="20% - Accent5 2 4 4 2" xfId="3357"/>
    <cellStyle name="20% - Accent5 2 4 4 2 2" xfId="10122"/>
    <cellStyle name="20% - Accent5 2 4 4 2 2 2" xfId="27318"/>
    <cellStyle name="20% - Accent5 2 4 4 2 2 3" xfId="16917"/>
    <cellStyle name="20% - Accent5 2 4 4 2 3" xfId="6514"/>
    <cellStyle name="20% - Accent5 2 4 4 2 3 2" xfId="23710"/>
    <cellStyle name="20% - Accent5 2 4 4 2 4" xfId="20553"/>
    <cellStyle name="20% - Accent5 2 4 4 2 5" xfId="13309"/>
    <cellStyle name="20% - Accent5 2 4 4 3" xfId="8537"/>
    <cellStyle name="20% - Accent5 2 4 4 3 2" xfId="25733"/>
    <cellStyle name="20% - Accent5 2 4 4 3 3" xfId="15332"/>
    <cellStyle name="20% - Accent5 2 4 4 4" xfId="4929"/>
    <cellStyle name="20% - Accent5 2 4 4 4 2" xfId="22125"/>
    <cellStyle name="20% - Accent5 2 4 4 5" xfId="18968"/>
    <cellStyle name="20% - Accent5 2 4 4 6" xfId="11724"/>
    <cellStyle name="20% - Accent5 2 4 5" xfId="2127"/>
    <cellStyle name="20% - Accent5 2 4 5 2" xfId="8893"/>
    <cellStyle name="20% - Accent5 2 4 5 2 2" xfId="26089"/>
    <cellStyle name="20% - Accent5 2 4 5 2 3" xfId="15688"/>
    <cellStyle name="20% - Accent5 2 4 5 3" xfId="5285"/>
    <cellStyle name="20% - Accent5 2 4 5 3 2" xfId="22481"/>
    <cellStyle name="20% - Accent5 2 4 5 4" xfId="19324"/>
    <cellStyle name="20% - Accent5 2 4 5 5" xfId="12080"/>
    <cellStyle name="20% - Accent5 2 4 6" xfId="544"/>
    <cellStyle name="20% - Accent5 2 4 6 2" xfId="7313"/>
    <cellStyle name="20% - Accent5 2 4 6 2 2" xfId="24509"/>
    <cellStyle name="20% - Accent5 2 4 6 3" xfId="17744"/>
    <cellStyle name="20% - Accent5 2 4 6 4" xfId="14108"/>
    <cellStyle name="20% - Accent5 2 4 7" xfId="6946"/>
    <cellStyle name="20% - Accent5 2 4 7 2" xfId="24142"/>
    <cellStyle name="20% - Accent5 2 4 7 3" xfId="13741"/>
    <cellStyle name="20% - Accent5 2 4 8" xfId="3705"/>
    <cellStyle name="20% - Accent5 2 4 8 2" xfId="20901"/>
    <cellStyle name="20% - Accent5 2 4 9" xfId="17377"/>
    <cellStyle name="20% - Accent5 2 5" xfId="263"/>
    <cellStyle name="20% - Accent5 2 5 10" xfId="27798"/>
    <cellStyle name="20% - Accent5 2 5 11" xfId="10586"/>
    <cellStyle name="20% - Accent5 2 5 2" xfId="1038"/>
    <cellStyle name="20% - Accent5 2 5 2 2" xfId="2651"/>
    <cellStyle name="20% - Accent5 2 5 2 2 2" xfId="9416"/>
    <cellStyle name="20% - Accent5 2 5 2 2 2 2" xfId="26612"/>
    <cellStyle name="20% - Accent5 2 5 2 2 2 3" xfId="16211"/>
    <cellStyle name="20% - Accent5 2 5 2 2 3" xfId="5808"/>
    <cellStyle name="20% - Accent5 2 5 2 2 3 2" xfId="23004"/>
    <cellStyle name="20% - Accent5 2 5 2 2 4" xfId="19847"/>
    <cellStyle name="20% - Accent5 2 5 2 2 5" xfId="12603"/>
    <cellStyle name="20% - Accent5 2 5 2 3" xfId="7807"/>
    <cellStyle name="20% - Accent5 2 5 2 3 2" xfId="25003"/>
    <cellStyle name="20% - Accent5 2 5 2 3 3" xfId="14602"/>
    <cellStyle name="20% - Accent5 2 5 2 4" xfId="4199"/>
    <cellStyle name="20% - Accent5 2 5 2 4 2" xfId="21395"/>
    <cellStyle name="20% - Accent5 2 5 2 5" xfId="18238"/>
    <cellStyle name="20% - Accent5 2 5 2 6" xfId="10994"/>
    <cellStyle name="20% - Accent5 2 5 3" xfId="1446"/>
    <cellStyle name="20% - Accent5 2 5 3 2" xfId="3047"/>
    <cellStyle name="20% - Accent5 2 5 3 2 2" xfId="9812"/>
    <cellStyle name="20% - Accent5 2 5 3 2 2 2" xfId="27008"/>
    <cellStyle name="20% - Accent5 2 5 3 2 2 3" xfId="16607"/>
    <cellStyle name="20% - Accent5 2 5 3 2 3" xfId="6204"/>
    <cellStyle name="20% - Accent5 2 5 3 2 3 2" xfId="23400"/>
    <cellStyle name="20% - Accent5 2 5 3 2 4" xfId="20243"/>
    <cellStyle name="20% - Accent5 2 5 3 2 5" xfId="12999"/>
    <cellStyle name="20% - Accent5 2 5 3 3" xfId="8215"/>
    <cellStyle name="20% - Accent5 2 5 3 3 2" xfId="25411"/>
    <cellStyle name="20% - Accent5 2 5 3 3 3" xfId="15010"/>
    <cellStyle name="20% - Accent5 2 5 3 4" xfId="4607"/>
    <cellStyle name="20% - Accent5 2 5 3 4 2" xfId="21803"/>
    <cellStyle name="20% - Accent5 2 5 3 5" xfId="18646"/>
    <cellStyle name="20% - Accent5 2 5 3 6" xfId="11402"/>
    <cellStyle name="20% - Accent5 2 5 4" xfId="1854"/>
    <cellStyle name="20% - Accent5 2 5 4 2" xfId="3443"/>
    <cellStyle name="20% - Accent5 2 5 4 2 2" xfId="10208"/>
    <cellStyle name="20% - Accent5 2 5 4 2 2 2" xfId="27404"/>
    <cellStyle name="20% - Accent5 2 5 4 2 2 3" xfId="17003"/>
    <cellStyle name="20% - Accent5 2 5 4 2 3" xfId="6600"/>
    <cellStyle name="20% - Accent5 2 5 4 2 3 2" xfId="23796"/>
    <cellStyle name="20% - Accent5 2 5 4 2 4" xfId="20639"/>
    <cellStyle name="20% - Accent5 2 5 4 2 5" xfId="13395"/>
    <cellStyle name="20% - Accent5 2 5 4 3" xfId="8623"/>
    <cellStyle name="20% - Accent5 2 5 4 3 2" xfId="25819"/>
    <cellStyle name="20% - Accent5 2 5 4 3 3" xfId="15418"/>
    <cellStyle name="20% - Accent5 2 5 4 4" xfId="5015"/>
    <cellStyle name="20% - Accent5 2 5 4 4 2" xfId="22211"/>
    <cellStyle name="20% - Accent5 2 5 4 5" xfId="19054"/>
    <cellStyle name="20% - Accent5 2 5 4 6" xfId="11810"/>
    <cellStyle name="20% - Accent5 2 5 5" xfId="2213"/>
    <cellStyle name="20% - Accent5 2 5 5 2" xfId="8979"/>
    <cellStyle name="20% - Accent5 2 5 5 2 2" xfId="26175"/>
    <cellStyle name="20% - Accent5 2 5 5 2 3" xfId="15774"/>
    <cellStyle name="20% - Accent5 2 5 5 3" xfId="5371"/>
    <cellStyle name="20% - Accent5 2 5 5 3 2" xfId="22567"/>
    <cellStyle name="20% - Accent5 2 5 5 4" xfId="19410"/>
    <cellStyle name="20% - Accent5 2 5 5 5" xfId="12166"/>
    <cellStyle name="20% - Accent5 2 5 6" xfId="630"/>
    <cellStyle name="20% - Accent5 2 5 6 2" xfId="7399"/>
    <cellStyle name="20% - Accent5 2 5 6 2 2" xfId="24595"/>
    <cellStyle name="20% - Accent5 2 5 6 3" xfId="17830"/>
    <cellStyle name="20% - Accent5 2 5 6 4" xfId="14194"/>
    <cellStyle name="20% - Accent5 2 5 7" xfId="7032"/>
    <cellStyle name="20% - Accent5 2 5 7 2" xfId="24228"/>
    <cellStyle name="20% - Accent5 2 5 7 3" xfId="13827"/>
    <cellStyle name="20% - Accent5 2 5 8" xfId="3791"/>
    <cellStyle name="20% - Accent5 2 5 8 2" xfId="20987"/>
    <cellStyle name="20% - Accent5 2 5 9" xfId="17463"/>
    <cellStyle name="20% - Accent5 2 6" xfId="361"/>
    <cellStyle name="20% - Accent5 2 6 10" xfId="27896"/>
    <cellStyle name="20% - Accent5 2 6 11" xfId="10684"/>
    <cellStyle name="20% - Accent5 2 6 2" xfId="1136"/>
    <cellStyle name="20% - Accent5 2 6 2 2" xfId="2749"/>
    <cellStyle name="20% - Accent5 2 6 2 2 2" xfId="9514"/>
    <cellStyle name="20% - Accent5 2 6 2 2 2 2" xfId="26710"/>
    <cellStyle name="20% - Accent5 2 6 2 2 2 3" xfId="16309"/>
    <cellStyle name="20% - Accent5 2 6 2 2 3" xfId="5906"/>
    <cellStyle name="20% - Accent5 2 6 2 2 3 2" xfId="23102"/>
    <cellStyle name="20% - Accent5 2 6 2 2 4" xfId="19945"/>
    <cellStyle name="20% - Accent5 2 6 2 2 5" xfId="12701"/>
    <cellStyle name="20% - Accent5 2 6 2 3" xfId="7905"/>
    <cellStyle name="20% - Accent5 2 6 2 3 2" xfId="25101"/>
    <cellStyle name="20% - Accent5 2 6 2 3 3" xfId="14700"/>
    <cellStyle name="20% - Accent5 2 6 2 4" xfId="4297"/>
    <cellStyle name="20% - Accent5 2 6 2 4 2" xfId="21493"/>
    <cellStyle name="20% - Accent5 2 6 2 5" xfId="18336"/>
    <cellStyle name="20% - Accent5 2 6 2 6" xfId="11092"/>
    <cellStyle name="20% - Accent5 2 6 3" xfId="1544"/>
    <cellStyle name="20% - Accent5 2 6 3 2" xfId="3145"/>
    <cellStyle name="20% - Accent5 2 6 3 2 2" xfId="9910"/>
    <cellStyle name="20% - Accent5 2 6 3 2 2 2" xfId="27106"/>
    <cellStyle name="20% - Accent5 2 6 3 2 2 3" xfId="16705"/>
    <cellStyle name="20% - Accent5 2 6 3 2 3" xfId="6302"/>
    <cellStyle name="20% - Accent5 2 6 3 2 3 2" xfId="23498"/>
    <cellStyle name="20% - Accent5 2 6 3 2 4" xfId="20341"/>
    <cellStyle name="20% - Accent5 2 6 3 2 5" xfId="13097"/>
    <cellStyle name="20% - Accent5 2 6 3 3" xfId="8313"/>
    <cellStyle name="20% - Accent5 2 6 3 3 2" xfId="25509"/>
    <cellStyle name="20% - Accent5 2 6 3 3 3" xfId="15108"/>
    <cellStyle name="20% - Accent5 2 6 3 4" xfId="4705"/>
    <cellStyle name="20% - Accent5 2 6 3 4 2" xfId="21901"/>
    <cellStyle name="20% - Accent5 2 6 3 5" xfId="18744"/>
    <cellStyle name="20% - Accent5 2 6 3 6" xfId="11500"/>
    <cellStyle name="20% - Accent5 2 6 4" xfId="1952"/>
    <cellStyle name="20% - Accent5 2 6 4 2" xfId="3541"/>
    <cellStyle name="20% - Accent5 2 6 4 2 2" xfId="10306"/>
    <cellStyle name="20% - Accent5 2 6 4 2 2 2" xfId="27502"/>
    <cellStyle name="20% - Accent5 2 6 4 2 2 3" xfId="17101"/>
    <cellStyle name="20% - Accent5 2 6 4 2 3" xfId="6698"/>
    <cellStyle name="20% - Accent5 2 6 4 2 3 2" xfId="23894"/>
    <cellStyle name="20% - Accent5 2 6 4 2 4" xfId="20737"/>
    <cellStyle name="20% - Accent5 2 6 4 2 5" xfId="13493"/>
    <cellStyle name="20% - Accent5 2 6 4 3" xfId="8721"/>
    <cellStyle name="20% - Accent5 2 6 4 3 2" xfId="25917"/>
    <cellStyle name="20% - Accent5 2 6 4 3 3" xfId="15516"/>
    <cellStyle name="20% - Accent5 2 6 4 4" xfId="5113"/>
    <cellStyle name="20% - Accent5 2 6 4 4 2" xfId="22309"/>
    <cellStyle name="20% - Accent5 2 6 4 5" xfId="19152"/>
    <cellStyle name="20% - Accent5 2 6 4 6" xfId="11908"/>
    <cellStyle name="20% - Accent5 2 6 5" xfId="2311"/>
    <cellStyle name="20% - Accent5 2 6 5 2" xfId="9077"/>
    <cellStyle name="20% - Accent5 2 6 5 2 2" xfId="26273"/>
    <cellStyle name="20% - Accent5 2 6 5 2 3" xfId="15872"/>
    <cellStyle name="20% - Accent5 2 6 5 3" xfId="5469"/>
    <cellStyle name="20% - Accent5 2 6 5 3 2" xfId="22665"/>
    <cellStyle name="20% - Accent5 2 6 5 4" xfId="19508"/>
    <cellStyle name="20% - Accent5 2 6 5 5" xfId="12264"/>
    <cellStyle name="20% - Accent5 2 6 6" xfId="728"/>
    <cellStyle name="20% - Accent5 2 6 6 2" xfId="7497"/>
    <cellStyle name="20% - Accent5 2 6 6 2 2" xfId="24693"/>
    <cellStyle name="20% - Accent5 2 6 6 3" xfId="17928"/>
    <cellStyle name="20% - Accent5 2 6 6 4" xfId="14292"/>
    <cellStyle name="20% - Accent5 2 6 7" xfId="7130"/>
    <cellStyle name="20% - Accent5 2 6 7 2" xfId="24326"/>
    <cellStyle name="20% - Accent5 2 6 7 3" xfId="13925"/>
    <cellStyle name="20% - Accent5 2 6 8" xfId="3889"/>
    <cellStyle name="20% - Accent5 2 6 8 2" xfId="21085"/>
    <cellStyle name="20% - Accent5 2 6 9" xfId="17561"/>
    <cellStyle name="20% - Accent5 2 7" xfId="149"/>
    <cellStyle name="20% - Accent5 2 7 2" xfId="1338"/>
    <cellStyle name="20% - Accent5 2 7 2 2" xfId="2939"/>
    <cellStyle name="20% - Accent5 2 7 2 2 2" xfId="9704"/>
    <cellStyle name="20% - Accent5 2 7 2 2 2 2" xfId="26900"/>
    <cellStyle name="20% - Accent5 2 7 2 2 2 3" xfId="16499"/>
    <cellStyle name="20% - Accent5 2 7 2 2 3" xfId="6096"/>
    <cellStyle name="20% - Accent5 2 7 2 2 3 2" xfId="23292"/>
    <cellStyle name="20% - Accent5 2 7 2 2 4" xfId="20135"/>
    <cellStyle name="20% - Accent5 2 7 2 2 5" xfId="12891"/>
    <cellStyle name="20% - Accent5 2 7 2 3" xfId="8107"/>
    <cellStyle name="20% - Accent5 2 7 2 3 2" xfId="25303"/>
    <cellStyle name="20% - Accent5 2 7 2 3 3" xfId="14902"/>
    <cellStyle name="20% - Accent5 2 7 2 4" xfId="4499"/>
    <cellStyle name="20% - Accent5 2 7 2 4 2" xfId="21695"/>
    <cellStyle name="20% - Accent5 2 7 2 5" xfId="18538"/>
    <cellStyle name="20% - Accent5 2 7 2 6" xfId="11294"/>
    <cellStyle name="20% - Accent5 2 7 3" xfId="1746"/>
    <cellStyle name="20% - Accent5 2 7 3 2" xfId="3335"/>
    <cellStyle name="20% - Accent5 2 7 3 2 2" xfId="10100"/>
    <cellStyle name="20% - Accent5 2 7 3 2 2 2" xfId="27296"/>
    <cellStyle name="20% - Accent5 2 7 3 2 2 3" xfId="16895"/>
    <cellStyle name="20% - Accent5 2 7 3 2 3" xfId="6492"/>
    <cellStyle name="20% - Accent5 2 7 3 2 3 2" xfId="23688"/>
    <cellStyle name="20% - Accent5 2 7 3 2 4" xfId="20531"/>
    <cellStyle name="20% - Accent5 2 7 3 2 5" xfId="13287"/>
    <cellStyle name="20% - Accent5 2 7 3 3" xfId="8515"/>
    <cellStyle name="20% - Accent5 2 7 3 3 2" xfId="25711"/>
    <cellStyle name="20% - Accent5 2 7 3 3 3" xfId="15310"/>
    <cellStyle name="20% - Accent5 2 7 3 4" xfId="4907"/>
    <cellStyle name="20% - Accent5 2 7 3 4 2" xfId="22103"/>
    <cellStyle name="20% - Accent5 2 7 3 5" xfId="18946"/>
    <cellStyle name="20% - Accent5 2 7 3 6" xfId="11702"/>
    <cellStyle name="20% - Accent5 2 7 4" xfId="2448"/>
    <cellStyle name="20% - Accent5 2 7 4 2" xfId="9213"/>
    <cellStyle name="20% - Accent5 2 7 4 2 2" xfId="26409"/>
    <cellStyle name="20% - Accent5 2 7 4 2 3" xfId="16008"/>
    <cellStyle name="20% - Accent5 2 7 4 3" xfId="5605"/>
    <cellStyle name="20% - Accent5 2 7 4 3 2" xfId="22801"/>
    <cellStyle name="20% - Accent5 2 7 4 4" xfId="19644"/>
    <cellStyle name="20% - Accent5 2 7 4 5" xfId="12400"/>
    <cellStyle name="20% - Accent5 2 7 5" xfId="930"/>
    <cellStyle name="20% - Accent5 2 7 5 2" xfId="7699"/>
    <cellStyle name="20% - Accent5 2 7 5 2 2" xfId="24895"/>
    <cellStyle name="20% - Accent5 2 7 5 3" xfId="18130"/>
    <cellStyle name="20% - Accent5 2 7 5 4" xfId="14494"/>
    <cellStyle name="20% - Accent5 2 7 6" xfId="6924"/>
    <cellStyle name="20% - Accent5 2 7 6 2" xfId="24120"/>
    <cellStyle name="20% - Accent5 2 7 6 3" xfId="13719"/>
    <cellStyle name="20% - Accent5 2 7 7" xfId="4091"/>
    <cellStyle name="20% - Accent5 2 7 7 2" xfId="21287"/>
    <cellStyle name="20% - Accent5 2 7 8" xfId="17355"/>
    <cellStyle name="20% - Accent5 2 7 9" xfId="10886"/>
    <cellStyle name="20% - Accent5 2 8" xfId="840"/>
    <cellStyle name="20% - Accent5 2 8 2" xfId="2538"/>
    <cellStyle name="20% - Accent5 2 8 2 2" xfId="9303"/>
    <cellStyle name="20% - Accent5 2 8 2 2 2" xfId="26499"/>
    <cellStyle name="20% - Accent5 2 8 2 2 3" xfId="16098"/>
    <cellStyle name="20% - Accent5 2 8 2 3" xfId="5695"/>
    <cellStyle name="20% - Accent5 2 8 2 3 2" xfId="22891"/>
    <cellStyle name="20% - Accent5 2 8 2 4" xfId="19734"/>
    <cellStyle name="20% - Accent5 2 8 2 5" xfId="12490"/>
    <cellStyle name="20% - Accent5 2 8 3" xfId="7609"/>
    <cellStyle name="20% - Accent5 2 8 3 2" xfId="24805"/>
    <cellStyle name="20% - Accent5 2 8 3 3" xfId="14404"/>
    <cellStyle name="20% - Accent5 2 8 4" xfId="4001"/>
    <cellStyle name="20% - Accent5 2 8 4 2" xfId="21197"/>
    <cellStyle name="20% - Accent5 2 8 5" xfId="18040"/>
    <cellStyle name="20% - Accent5 2 8 6" xfId="10796"/>
    <cellStyle name="20% - Accent5 2 9" xfId="1248"/>
    <cellStyle name="20% - Accent5 2 9 2" xfId="2849"/>
    <cellStyle name="20% - Accent5 2 9 2 2" xfId="9614"/>
    <cellStyle name="20% - Accent5 2 9 2 2 2" xfId="26810"/>
    <cellStyle name="20% - Accent5 2 9 2 2 3" xfId="16409"/>
    <cellStyle name="20% - Accent5 2 9 2 3" xfId="6006"/>
    <cellStyle name="20% - Accent5 2 9 2 3 2" xfId="23202"/>
    <cellStyle name="20% - Accent5 2 9 2 4" xfId="20045"/>
    <cellStyle name="20% - Accent5 2 9 2 5" xfId="12801"/>
    <cellStyle name="20% - Accent5 2 9 3" xfId="8017"/>
    <cellStyle name="20% - Accent5 2 9 3 2" xfId="25213"/>
    <cellStyle name="20% - Accent5 2 9 3 3" xfId="14812"/>
    <cellStyle name="20% - Accent5 2 9 4" xfId="4409"/>
    <cellStyle name="20% - Accent5 2 9 4 2" xfId="21605"/>
    <cellStyle name="20% - Accent5 2 9 5" xfId="18448"/>
    <cellStyle name="20% - Accent5 2 9 6" xfId="11204"/>
    <cellStyle name="20% - Accent5 20" xfId="10434"/>
    <cellStyle name="20% - Accent5 20 2" xfId="27630"/>
    <cellStyle name="20% - Accent5 20 3" xfId="17229"/>
    <cellStyle name="20% - Accent5 21" xfId="10448"/>
    <cellStyle name="20% - Accent5 21 2" xfId="27644"/>
    <cellStyle name="20% - Accent5 21 3" xfId="17243"/>
    <cellStyle name="20% - Accent5 22" xfId="3663"/>
    <cellStyle name="20% - Accent5 22 2" xfId="20859"/>
    <cellStyle name="20% - Accent5 23" xfId="17255"/>
    <cellStyle name="20% - Accent5 24" xfId="27658"/>
    <cellStyle name="20% - Accent5 25" xfId="27673"/>
    <cellStyle name="20% - Accent5 26" xfId="10457"/>
    <cellStyle name="20% - Accent5 27" xfId="28013"/>
    <cellStyle name="20% - Accent5 3" xfId="71"/>
    <cellStyle name="20% - Accent5 3 10" xfId="6848"/>
    <cellStyle name="20% - Accent5 3 10 2" xfId="24044"/>
    <cellStyle name="20% - Accent5 3 10 3" xfId="13643"/>
    <cellStyle name="20% - Accent5 3 11" xfId="3719"/>
    <cellStyle name="20% - Accent5 3 11 2" xfId="20915"/>
    <cellStyle name="20% - Accent5 3 12" xfId="17279"/>
    <cellStyle name="20% - Accent5 3 13" xfId="27726"/>
    <cellStyle name="20% - Accent5 3 14" xfId="10514"/>
    <cellStyle name="20% - Accent5 3 2" xfId="277"/>
    <cellStyle name="20% - Accent5 3 2 10" xfId="27812"/>
    <cellStyle name="20% - Accent5 3 2 11" xfId="10600"/>
    <cellStyle name="20% - Accent5 3 2 2" xfId="1052"/>
    <cellStyle name="20% - Accent5 3 2 2 2" xfId="2665"/>
    <cellStyle name="20% - Accent5 3 2 2 2 2" xfId="9430"/>
    <cellStyle name="20% - Accent5 3 2 2 2 2 2" xfId="26626"/>
    <cellStyle name="20% - Accent5 3 2 2 2 2 3" xfId="16225"/>
    <cellStyle name="20% - Accent5 3 2 2 2 3" xfId="5822"/>
    <cellStyle name="20% - Accent5 3 2 2 2 3 2" xfId="23018"/>
    <cellStyle name="20% - Accent5 3 2 2 2 4" xfId="19861"/>
    <cellStyle name="20% - Accent5 3 2 2 2 5" xfId="12617"/>
    <cellStyle name="20% - Accent5 3 2 2 3" xfId="7821"/>
    <cellStyle name="20% - Accent5 3 2 2 3 2" xfId="25017"/>
    <cellStyle name="20% - Accent5 3 2 2 3 3" xfId="14616"/>
    <cellStyle name="20% - Accent5 3 2 2 4" xfId="4213"/>
    <cellStyle name="20% - Accent5 3 2 2 4 2" xfId="21409"/>
    <cellStyle name="20% - Accent5 3 2 2 5" xfId="18252"/>
    <cellStyle name="20% - Accent5 3 2 2 6" xfId="11008"/>
    <cellStyle name="20% - Accent5 3 2 3" xfId="1460"/>
    <cellStyle name="20% - Accent5 3 2 3 2" xfId="3061"/>
    <cellStyle name="20% - Accent5 3 2 3 2 2" xfId="9826"/>
    <cellStyle name="20% - Accent5 3 2 3 2 2 2" xfId="27022"/>
    <cellStyle name="20% - Accent5 3 2 3 2 2 3" xfId="16621"/>
    <cellStyle name="20% - Accent5 3 2 3 2 3" xfId="6218"/>
    <cellStyle name="20% - Accent5 3 2 3 2 3 2" xfId="23414"/>
    <cellStyle name="20% - Accent5 3 2 3 2 4" xfId="20257"/>
    <cellStyle name="20% - Accent5 3 2 3 2 5" xfId="13013"/>
    <cellStyle name="20% - Accent5 3 2 3 3" xfId="8229"/>
    <cellStyle name="20% - Accent5 3 2 3 3 2" xfId="25425"/>
    <cellStyle name="20% - Accent5 3 2 3 3 3" xfId="15024"/>
    <cellStyle name="20% - Accent5 3 2 3 4" xfId="4621"/>
    <cellStyle name="20% - Accent5 3 2 3 4 2" xfId="21817"/>
    <cellStyle name="20% - Accent5 3 2 3 5" xfId="18660"/>
    <cellStyle name="20% - Accent5 3 2 3 6" xfId="11416"/>
    <cellStyle name="20% - Accent5 3 2 4" xfId="1868"/>
    <cellStyle name="20% - Accent5 3 2 4 2" xfId="3457"/>
    <cellStyle name="20% - Accent5 3 2 4 2 2" xfId="10222"/>
    <cellStyle name="20% - Accent5 3 2 4 2 2 2" xfId="27418"/>
    <cellStyle name="20% - Accent5 3 2 4 2 2 3" xfId="17017"/>
    <cellStyle name="20% - Accent5 3 2 4 2 3" xfId="6614"/>
    <cellStyle name="20% - Accent5 3 2 4 2 3 2" xfId="23810"/>
    <cellStyle name="20% - Accent5 3 2 4 2 4" xfId="20653"/>
    <cellStyle name="20% - Accent5 3 2 4 2 5" xfId="13409"/>
    <cellStyle name="20% - Accent5 3 2 4 3" xfId="8637"/>
    <cellStyle name="20% - Accent5 3 2 4 3 2" xfId="25833"/>
    <cellStyle name="20% - Accent5 3 2 4 3 3" xfId="15432"/>
    <cellStyle name="20% - Accent5 3 2 4 4" xfId="5029"/>
    <cellStyle name="20% - Accent5 3 2 4 4 2" xfId="22225"/>
    <cellStyle name="20% - Accent5 3 2 4 5" xfId="19068"/>
    <cellStyle name="20% - Accent5 3 2 4 6" xfId="11824"/>
    <cellStyle name="20% - Accent5 3 2 5" xfId="2227"/>
    <cellStyle name="20% - Accent5 3 2 5 2" xfId="8993"/>
    <cellStyle name="20% - Accent5 3 2 5 2 2" xfId="26189"/>
    <cellStyle name="20% - Accent5 3 2 5 2 3" xfId="15788"/>
    <cellStyle name="20% - Accent5 3 2 5 3" xfId="5385"/>
    <cellStyle name="20% - Accent5 3 2 5 3 2" xfId="22581"/>
    <cellStyle name="20% - Accent5 3 2 5 4" xfId="19424"/>
    <cellStyle name="20% - Accent5 3 2 5 5" xfId="12180"/>
    <cellStyle name="20% - Accent5 3 2 6" xfId="644"/>
    <cellStyle name="20% - Accent5 3 2 6 2" xfId="7413"/>
    <cellStyle name="20% - Accent5 3 2 6 2 2" xfId="24609"/>
    <cellStyle name="20% - Accent5 3 2 6 3" xfId="17844"/>
    <cellStyle name="20% - Accent5 3 2 6 4" xfId="14208"/>
    <cellStyle name="20% - Accent5 3 2 7" xfId="7046"/>
    <cellStyle name="20% - Accent5 3 2 7 2" xfId="24242"/>
    <cellStyle name="20% - Accent5 3 2 7 3" xfId="13841"/>
    <cellStyle name="20% - Accent5 3 2 8" xfId="3805"/>
    <cellStyle name="20% - Accent5 3 2 8 2" xfId="21001"/>
    <cellStyle name="20% - Accent5 3 2 9" xfId="17477"/>
    <cellStyle name="20% - Accent5 3 3" xfId="375"/>
    <cellStyle name="20% - Accent5 3 3 10" xfId="27910"/>
    <cellStyle name="20% - Accent5 3 3 11" xfId="10698"/>
    <cellStyle name="20% - Accent5 3 3 2" xfId="1150"/>
    <cellStyle name="20% - Accent5 3 3 2 2" xfId="2763"/>
    <cellStyle name="20% - Accent5 3 3 2 2 2" xfId="9528"/>
    <cellStyle name="20% - Accent5 3 3 2 2 2 2" xfId="26724"/>
    <cellStyle name="20% - Accent5 3 3 2 2 2 3" xfId="16323"/>
    <cellStyle name="20% - Accent5 3 3 2 2 3" xfId="5920"/>
    <cellStyle name="20% - Accent5 3 3 2 2 3 2" xfId="23116"/>
    <cellStyle name="20% - Accent5 3 3 2 2 4" xfId="19959"/>
    <cellStyle name="20% - Accent5 3 3 2 2 5" xfId="12715"/>
    <cellStyle name="20% - Accent5 3 3 2 3" xfId="7919"/>
    <cellStyle name="20% - Accent5 3 3 2 3 2" xfId="25115"/>
    <cellStyle name="20% - Accent5 3 3 2 3 3" xfId="14714"/>
    <cellStyle name="20% - Accent5 3 3 2 4" xfId="4311"/>
    <cellStyle name="20% - Accent5 3 3 2 4 2" xfId="21507"/>
    <cellStyle name="20% - Accent5 3 3 2 5" xfId="18350"/>
    <cellStyle name="20% - Accent5 3 3 2 6" xfId="11106"/>
    <cellStyle name="20% - Accent5 3 3 3" xfId="1558"/>
    <cellStyle name="20% - Accent5 3 3 3 2" xfId="3159"/>
    <cellStyle name="20% - Accent5 3 3 3 2 2" xfId="9924"/>
    <cellStyle name="20% - Accent5 3 3 3 2 2 2" xfId="27120"/>
    <cellStyle name="20% - Accent5 3 3 3 2 2 3" xfId="16719"/>
    <cellStyle name="20% - Accent5 3 3 3 2 3" xfId="6316"/>
    <cellStyle name="20% - Accent5 3 3 3 2 3 2" xfId="23512"/>
    <cellStyle name="20% - Accent5 3 3 3 2 4" xfId="20355"/>
    <cellStyle name="20% - Accent5 3 3 3 2 5" xfId="13111"/>
    <cellStyle name="20% - Accent5 3 3 3 3" xfId="8327"/>
    <cellStyle name="20% - Accent5 3 3 3 3 2" xfId="25523"/>
    <cellStyle name="20% - Accent5 3 3 3 3 3" xfId="15122"/>
    <cellStyle name="20% - Accent5 3 3 3 4" xfId="4719"/>
    <cellStyle name="20% - Accent5 3 3 3 4 2" xfId="21915"/>
    <cellStyle name="20% - Accent5 3 3 3 5" xfId="18758"/>
    <cellStyle name="20% - Accent5 3 3 3 6" xfId="11514"/>
    <cellStyle name="20% - Accent5 3 3 4" xfId="1966"/>
    <cellStyle name="20% - Accent5 3 3 4 2" xfId="3555"/>
    <cellStyle name="20% - Accent5 3 3 4 2 2" xfId="10320"/>
    <cellStyle name="20% - Accent5 3 3 4 2 2 2" xfId="27516"/>
    <cellStyle name="20% - Accent5 3 3 4 2 2 3" xfId="17115"/>
    <cellStyle name="20% - Accent5 3 3 4 2 3" xfId="6712"/>
    <cellStyle name="20% - Accent5 3 3 4 2 3 2" xfId="23908"/>
    <cellStyle name="20% - Accent5 3 3 4 2 4" xfId="20751"/>
    <cellStyle name="20% - Accent5 3 3 4 2 5" xfId="13507"/>
    <cellStyle name="20% - Accent5 3 3 4 3" xfId="8735"/>
    <cellStyle name="20% - Accent5 3 3 4 3 2" xfId="25931"/>
    <cellStyle name="20% - Accent5 3 3 4 3 3" xfId="15530"/>
    <cellStyle name="20% - Accent5 3 3 4 4" xfId="5127"/>
    <cellStyle name="20% - Accent5 3 3 4 4 2" xfId="22323"/>
    <cellStyle name="20% - Accent5 3 3 4 5" xfId="19166"/>
    <cellStyle name="20% - Accent5 3 3 4 6" xfId="11922"/>
    <cellStyle name="20% - Accent5 3 3 5" xfId="2325"/>
    <cellStyle name="20% - Accent5 3 3 5 2" xfId="9091"/>
    <cellStyle name="20% - Accent5 3 3 5 2 2" xfId="26287"/>
    <cellStyle name="20% - Accent5 3 3 5 2 3" xfId="15886"/>
    <cellStyle name="20% - Accent5 3 3 5 3" xfId="5483"/>
    <cellStyle name="20% - Accent5 3 3 5 3 2" xfId="22679"/>
    <cellStyle name="20% - Accent5 3 3 5 4" xfId="19522"/>
    <cellStyle name="20% - Accent5 3 3 5 5" xfId="12278"/>
    <cellStyle name="20% - Accent5 3 3 6" xfId="742"/>
    <cellStyle name="20% - Accent5 3 3 6 2" xfId="7511"/>
    <cellStyle name="20% - Accent5 3 3 6 2 2" xfId="24707"/>
    <cellStyle name="20% - Accent5 3 3 6 3" xfId="17942"/>
    <cellStyle name="20% - Accent5 3 3 6 4" xfId="14306"/>
    <cellStyle name="20% - Accent5 3 3 7" xfId="7144"/>
    <cellStyle name="20% - Accent5 3 3 7 2" xfId="24340"/>
    <cellStyle name="20% - Accent5 3 3 7 3" xfId="13939"/>
    <cellStyle name="20% - Accent5 3 3 8" xfId="3903"/>
    <cellStyle name="20% - Accent5 3 3 8 2" xfId="21099"/>
    <cellStyle name="20% - Accent5 3 3 9" xfId="17575"/>
    <cellStyle name="20% - Accent5 3 4" xfId="191"/>
    <cellStyle name="20% - Accent5 3 4 2" xfId="1374"/>
    <cellStyle name="20% - Accent5 3 4 2 2" xfId="2975"/>
    <cellStyle name="20% - Accent5 3 4 2 2 2" xfId="9740"/>
    <cellStyle name="20% - Accent5 3 4 2 2 2 2" xfId="26936"/>
    <cellStyle name="20% - Accent5 3 4 2 2 2 3" xfId="16535"/>
    <cellStyle name="20% - Accent5 3 4 2 2 3" xfId="6132"/>
    <cellStyle name="20% - Accent5 3 4 2 2 3 2" xfId="23328"/>
    <cellStyle name="20% - Accent5 3 4 2 2 4" xfId="20171"/>
    <cellStyle name="20% - Accent5 3 4 2 2 5" xfId="12927"/>
    <cellStyle name="20% - Accent5 3 4 2 3" xfId="8143"/>
    <cellStyle name="20% - Accent5 3 4 2 3 2" xfId="25339"/>
    <cellStyle name="20% - Accent5 3 4 2 3 3" xfId="14938"/>
    <cellStyle name="20% - Accent5 3 4 2 4" xfId="4535"/>
    <cellStyle name="20% - Accent5 3 4 2 4 2" xfId="21731"/>
    <cellStyle name="20% - Accent5 3 4 2 5" xfId="18574"/>
    <cellStyle name="20% - Accent5 3 4 2 6" xfId="11330"/>
    <cellStyle name="20% - Accent5 3 4 3" xfId="1782"/>
    <cellStyle name="20% - Accent5 3 4 3 2" xfId="3371"/>
    <cellStyle name="20% - Accent5 3 4 3 2 2" xfId="10136"/>
    <cellStyle name="20% - Accent5 3 4 3 2 2 2" xfId="27332"/>
    <cellStyle name="20% - Accent5 3 4 3 2 2 3" xfId="16931"/>
    <cellStyle name="20% - Accent5 3 4 3 2 3" xfId="6528"/>
    <cellStyle name="20% - Accent5 3 4 3 2 3 2" xfId="23724"/>
    <cellStyle name="20% - Accent5 3 4 3 2 4" xfId="20567"/>
    <cellStyle name="20% - Accent5 3 4 3 2 5" xfId="13323"/>
    <cellStyle name="20% - Accent5 3 4 3 3" xfId="8551"/>
    <cellStyle name="20% - Accent5 3 4 3 3 2" xfId="25747"/>
    <cellStyle name="20% - Accent5 3 4 3 3 3" xfId="15346"/>
    <cellStyle name="20% - Accent5 3 4 3 4" xfId="4943"/>
    <cellStyle name="20% - Accent5 3 4 3 4 2" xfId="22139"/>
    <cellStyle name="20% - Accent5 3 4 3 5" xfId="18982"/>
    <cellStyle name="20% - Accent5 3 4 3 6" xfId="11738"/>
    <cellStyle name="20% - Accent5 3 4 4" xfId="2480"/>
    <cellStyle name="20% - Accent5 3 4 4 2" xfId="9245"/>
    <cellStyle name="20% - Accent5 3 4 4 2 2" xfId="26441"/>
    <cellStyle name="20% - Accent5 3 4 4 2 3" xfId="16040"/>
    <cellStyle name="20% - Accent5 3 4 4 3" xfId="5637"/>
    <cellStyle name="20% - Accent5 3 4 4 3 2" xfId="22833"/>
    <cellStyle name="20% - Accent5 3 4 4 4" xfId="19676"/>
    <cellStyle name="20% - Accent5 3 4 4 5" xfId="12432"/>
    <cellStyle name="20% - Accent5 3 4 5" xfId="966"/>
    <cellStyle name="20% - Accent5 3 4 5 2" xfId="7735"/>
    <cellStyle name="20% - Accent5 3 4 5 2 2" xfId="24931"/>
    <cellStyle name="20% - Accent5 3 4 5 3" xfId="18166"/>
    <cellStyle name="20% - Accent5 3 4 5 4" xfId="14530"/>
    <cellStyle name="20% - Accent5 3 4 6" xfId="6960"/>
    <cellStyle name="20% - Accent5 3 4 6 2" xfId="24156"/>
    <cellStyle name="20% - Accent5 3 4 6 3" xfId="13755"/>
    <cellStyle name="20% - Accent5 3 4 7" xfId="4127"/>
    <cellStyle name="20% - Accent5 3 4 7 2" xfId="21323"/>
    <cellStyle name="20% - Accent5 3 4 8" xfId="17391"/>
    <cellStyle name="20% - Accent5 3 4 9" xfId="10922"/>
    <cellStyle name="20% - Accent5 3 5" xfId="854"/>
    <cellStyle name="20% - Accent5 3 5 2" xfId="2552"/>
    <cellStyle name="20% - Accent5 3 5 2 2" xfId="9317"/>
    <cellStyle name="20% - Accent5 3 5 2 2 2" xfId="26513"/>
    <cellStyle name="20% - Accent5 3 5 2 2 3" xfId="16112"/>
    <cellStyle name="20% - Accent5 3 5 2 3" xfId="5709"/>
    <cellStyle name="20% - Accent5 3 5 2 3 2" xfId="22905"/>
    <cellStyle name="20% - Accent5 3 5 2 4" xfId="19748"/>
    <cellStyle name="20% - Accent5 3 5 2 5" xfId="12504"/>
    <cellStyle name="20% - Accent5 3 5 3" xfId="7623"/>
    <cellStyle name="20% - Accent5 3 5 3 2" xfId="24819"/>
    <cellStyle name="20% - Accent5 3 5 3 3" xfId="14418"/>
    <cellStyle name="20% - Accent5 3 5 4" xfId="4015"/>
    <cellStyle name="20% - Accent5 3 5 4 2" xfId="21211"/>
    <cellStyle name="20% - Accent5 3 5 5" xfId="18054"/>
    <cellStyle name="20% - Accent5 3 5 6" xfId="10810"/>
    <cellStyle name="20% - Accent5 3 6" xfId="1262"/>
    <cellStyle name="20% - Accent5 3 6 2" xfId="2863"/>
    <cellStyle name="20% - Accent5 3 6 2 2" xfId="9628"/>
    <cellStyle name="20% - Accent5 3 6 2 2 2" xfId="26824"/>
    <cellStyle name="20% - Accent5 3 6 2 2 3" xfId="16423"/>
    <cellStyle name="20% - Accent5 3 6 2 3" xfId="6020"/>
    <cellStyle name="20% - Accent5 3 6 2 3 2" xfId="23216"/>
    <cellStyle name="20% - Accent5 3 6 2 4" xfId="20059"/>
    <cellStyle name="20% - Accent5 3 6 2 5" xfId="12815"/>
    <cellStyle name="20% - Accent5 3 6 3" xfId="8031"/>
    <cellStyle name="20% - Accent5 3 6 3 2" xfId="25227"/>
    <cellStyle name="20% - Accent5 3 6 3 3" xfId="14826"/>
    <cellStyle name="20% - Accent5 3 6 4" xfId="4423"/>
    <cellStyle name="20% - Accent5 3 6 4 2" xfId="21619"/>
    <cellStyle name="20% - Accent5 3 6 5" xfId="18462"/>
    <cellStyle name="20% - Accent5 3 6 6" xfId="11218"/>
    <cellStyle name="20% - Accent5 3 7" xfId="1670"/>
    <cellStyle name="20% - Accent5 3 7 2" xfId="3259"/>
    <cellStyle name="20% - Accent5 3 7 2 2" xfId="10024"/>
    <cellStyle name="20% - Accent5 3 7 2 2 2" xfId="27220"/>
    <cellStyle name="20% - Accent5 3 7 2 2 3" xfId="16819"/>
    <cellStyle name="20% - Accent5 3 7 2 3" xfId="6416"/>
    <cellStyle name="20% - Accent5 3 7 2 3 2" xfId="23612"/>
    <cellStyle name="20% - Accent5 3 7 2 4" xfId="20455"/>
    <cellStyle name="20% - Accent5 3 7 2 5" xfId="13211"/>
    <cellStyle name="20% - Accent5 3 7 3" xfId="8439"/>
    <cellStyle name="20% - Accent5 3 7 3 2" xfId="25635"/>
    <cellStyle name="20% - Accent5 3 7 3 3" xfId="15234"/>
    <cellStyle name="20% - Accent5 3 7 4" xfId="4831"/>
    <cellStyle name="20% - Accent5 3 7 4 2" xfId="22027"/>
    <cellStyle name="20% - Accent5 3 7 5" xfId="18870"/>
    <cellStyle name="20% - Accent5 3 7 6" xfId="11626"/>
    <cellStyle name="20% - Accent5 3 8" xfId="2141"/>
    <cellStyle name="20% - Accent5 3 8 2" xfId="8907"/>
    <cellStyle name="20% - Accent5 3 8 2 2" xfId="26103"/>
    <cellStyle name="20% - Accent5 3 8 2 3" xfId="15702"/>
    <cellStyle name="20% - Accent5 3 8 3" xfId="5299"/>
    <cellStyle name="20% - Accent5 3 8 3 2" xfId="22495"/>
    <cellStyle name="20% - Accent5 3 8 4" xfId="19338"/>
    <cellStyle name="20% - Accent5 3 8 5" xfId="12094"/>
    <cellStyle name="20% - Accent5 3 9" xfId="558"/>
    <cellStyle name="20% - Accent5 3 9 2" xfId="7327"/>
    <cellStyle name="20% - Accent5 3 9 2 2" xfId="24523"/>
    <cellStyle name="20% - Accent5 3 9 3" xfId="17758"/>
    <cellStyle name="20% - Accent5 3 9 4" xfId="14122"/>
    <cellStyle name="20% - Accent5 4" xfId="101"/>
    <cellStyle name="20% - Accent5 4 10" xfId="6876"/>
    <cellStyle name="20% - Accent5 4 10 2" xfId="24072"/>
    <cellStyle name="20% - Accent5 4 10 3" xfId="13671"/>
    <cellStyle name="20% - Accent5 4 11" xfId="3747"/>
    <cellStyle name="20% - Accent5 4 11 2" xfId="20943"/>
    <cellStyle name="20% - Accent5 4 12" xfId="17307"/>
    <cellStyle name="20% - Accent5 4 13" xfId="27754"/>
    <cellStyle name="20% - Accent5 4 14" xfId="10542"/>
    <cellStyle name="20% - Accent5 4 2" xfId="305"/>
    <cellStyle name="20% - Accent5 4 2 10" xfId="27840"/>
    <cellStyle name="20% - Accent5 4 2 11" xfId="10628"/>
    <cellStyle name="20% - Accent5 4 2 2" xfId="1080"/>
    <cellStyle name="20% - Accent5 4 2 2 2" xfId="2693"/>
    <cellStyle name="20% - Accent5 4 2 2 2 2" xfId="9458"/>
    <cellStyle name="20% - Accent5 4 2 2 2 2 2" xfId="26654"/>
    <cellStyle name="20% - Accent5 4 2 2 2 2 3" xfId="16253"/>
    <cellStyle name="20% - Accent5 4 2 2 2 3" xfId="5850"/>
    <cellStyle name="20% - Accent5 4 2 2 2 3 2" xfId="23046"/>
    <cellStyle name="20% - Accent5 4 2 2 2 4" xfId="19889"/>
    <cellStyle name="20% - Accent5 4 2 2 2 5" xfId="12645"/>
    <cellStyle name="20% - Accent5 4 2 2 3" xfId="7849"/>
    <cellStyle name="20% - Accent5 4 2 2 3 2" xfId="25045"/>
    <cellStyle name="20% - Accent5 4 2 2 3 3" xfId="14644"/>
    <cellStyle name="20% - Accent5 4 2 2 4" xfId="4241"/>
    <cellStyle name="20% - Accent5 4 2 2 4 2" xfId="21437"/>
    <cellStyle name="20% - Accent5 4 2 2 5" xfId="18280"/>
    <cellStyle name="20% - Accent5 4 2 2 6" xfId="11036"/>
    <cellStyle name="20% - Accent5 4 2 3" xfId="1488"/>
    <cellStyle name="20% - Accent5 4 2 3 2" xfId="3089"/>
    <cellStyle name="20% - Accent5 4 2 3 2 2" xfId="9854"/>
    <cellStyle name="20% - Accent5 4 2 3 2 2 2" xfId="27050"/>
    <cellStyle name="20% - Accent5 4 2 3 2 2 3" xfId="16649"/>
    <cellStyle name="20% - Accent5 4 2 3 2 3" xfId="6246"/>
    <cellStyle name="20% - Accent5 4 2 3 2 3 2" xfId="23442"/>
    <cellStyle name="20% - Accent5 4 2 3 2 4" xfId="20285"/>
    <cellStyle name="20% - Accent5 4 2 3 2 5" xfId="13041"/>
    <cellStyle name="20% - Accent5 4 2 3 3" xfId="8257"/>
    <cellStyle name="20% - Accent5 4 2 3 3 2" xfId="25453"/>
    <cellStyle name="20% - Accent5 4 2 3 3 3" xfId="15052"/>
    <cellStyle name="20% - Accent5 4 2 3 4" xfId="4649"/>
    <cellStyle name="20% - Accent5 4 2 3 4 2" xfId="21845"/>
    <cellStyle name="20% - Accent5 4 2 3 5" xfId="18688"/>
    <cellStyle name="20% - Accent5 4 2 3 6" xfId="11444"/>
    <cellStyle name="20% - Accent5 4 2 4" xfId="1896"/>
    <cellStyle name="20% - Accent5 4 2 4 2" xfId="3485"/>
    <cellStyle name="20% - Accent5 4 2 4 2 2" xfId="10250"/>
    <cellStyle name="20% - Accent5 4 2 4 2 2 2" xfId="27446"/>
    <cellStyle name="20% - Accent5 4 2 4 2 2 3" xfId="17045"/>
    <cellStyle name="20% - Accent5 4 2 4 2 3" xfId="6642"/>
    <cellStyle name="20% - Accent5 4 2 4 2 3 2" xfId="23838"/>
    <cellStyle name="20% - Accent5 4 2 4 2 4" xfId="20681"/>
    <cellStyle name="20% - Accent5 4 2 4 2 5" xfId="13437"/>
    <cellStyle name="20% - Accent5 4 2 4 3" xfId="8665"/>
    <cellStyle name="20% - Accent5 4 2 4 3 2" xfId="25861"/>
    <cellStyle name="20% - Accent5 4 2 4 3 3" xfId="15460"/>
    <cellStyle name="20% - Accent5 4 2 4 4" xfId="5057"/>
    <cellStyle name="20% - Accent5 4 2 4 4 2" xfId="22253"/>
    <cellStyle name="20% - Accent5 4 2 4 5" xfId="19096"/>
    <cellStyle name="20% - Accent5 4 2 4 6" xfId="11852"/>
    <cellStyle name="20% - Accent5 4 2 5" xfId="2255"/>
    <cellStyle name="20% - Accent5 4 2 5 2" xfId="9021"/>
    <cellStyle name="20% - Accent5 4 2 5 2 2" xfId="26217"/>
    <cellStyle name="20% - Accent5 4 2 5 2 3" xfId="15816"/>
    <cellStyle name="20% - Accent5 4 2 5 3" xfId="5413"/>
    <cellStyle name="20% - Accent5 4 2 5 3 2" xfId="22609"/>
    <cellStyle name="20% - Accent5 4 2 5 4" xfId="19452"/>
    <cellStyle name="20% - Accent5 4 2 5 5" xfId="12208"/>
    <cellStyle name="20% - Accent5 4 2 6" xfId="672"/>
    <cellStyle name="20% - Accent5 4 2 6 2" xfId="7441"/>
    <cellStyle name="20% - Accent5 4 2 6 2 2" xfId="24637"/>
    <cellStyle name="20% - Accent5 4 2 6 3" xfId="17872"/>
    <cellStyle name="20% - Accent5 4 2 6 4" xfId="14236"/>
    <cellStyle name="20% - Accent5 4 2 7" xfId="7074"/>
    <cellStyle name="20% - Accent5 4 2 7 2" xfId="24270"/>
    <cellStyle name="20% - Accent5 4 2 7 3" xfId="13869"/>
    <cellStyle name="20% - Accent5 4 2 8" xfId="3833"/>
    <cellStyle name="20% - Accent5 4 2 8 2" xfId="21029"/>
    <cellStyle name="20% - Accent5 4 2 9" xfId="17505"/>
    <cellStyle name="20% - Accent5 4 3" xfId="403"/>
    <cellStyle name="20% - Accent5 4 3 10" xfId="27938"/>
    <cellStyle name="20% - Accent5 4 3 11" xfId="10726"/>
    <cellStyle name="20% - Accent5 4 3 2" xfId="1178"/>
    <cellStyle name="20% - Accent5 4 3 2 2" xfId="2791"/>
    <cellStyle name="20% - Accent5 4 3 2 2 2" xfId="9556"/>
    <cellStyle name="20% - Accent5 4 3 2 2 2 2" xfId="26752"/>
    <cellStyle name="20% - Accent5 4 3 2 2 2 3" xfId="16351"/>
    <cellStyle name="20% - Accent5 4 3 2 2 3" xfId="5948"/>
    <cellStyle name="20% - Accent5 4 3 2 2 3 2" xfId="23144"/>
    <cellStyle name="20% - Accent5 4 3 2 2 4" xfId="19987"/>
    <cellStyle name="20% - Accent5 4 3 2 2 5" xfId="12743"/>
    <cellStyle name="20% - Accent5 4 3 2 3" xfId="7947"/>
    <cellStyle name="20% - Accent5 4 3 2 3 2" xfId="25143"/>
    <cellStyle name="20% - Accent5 4 3 2 3 3" xfId="14742"/>
    <cellStyle name="20% - Accent5 4 3 2 4" xfId="4339"/>
    <cellStyle name="20% - Accent5 4 3 2 4 2" xfId="21535"/>
    <cellStyle name="20% - Accent5 4 3 2 5" xfId="18378"/>
    <cellStyle name="20% - Accent5 4 3 2 6" xfId="11134"/>
    <cellStyle name="20% - Accent5 4 3 3" xfId="1586"/>
    <cellStyle name="20% - Accent5 4 3 3 2" xfId="3187"/>
    <cellStyle name="20% - Accent5 4 3 3 2 2" xfId="9952"/>
    <cellStyle name="20% - Accent5 4 3 3 2 2 2" xfId="27148"/>
    <cellStyle name="20% - Accent5 4 3 3 2 2 3" xfId="16747"/>
    <cellStyle name="20% - Accent5 4 3 3 2 3" xfId="6344"/>
    <cellStyle name="20% - Accent5 4 3 3 2 3 2" xfId="23540"/>
    <cellStyle name="20% - Accent5 4 3 3 2 4" xfId="20383"/>
    <cellStyle name="20% - Accent5 4 3 3 2 5" xfId="13139"/>
    <cellStyle name="20% - Accent5 4 3 3 3" xfId="8355"/>
    <cellStyle name="20% - Accent5 4 3 3 3 2" xfId="25551"/>
    <cellStyle name="20% - Accent5 4 3 3 3 3" xfId="15150"/>
    <cellStyle name="20% - Accent5 4 3 3 4" xfId="4747"/>
    <cellStyle name="20% - Accent5 4 3 3 4 2" xfId="21943"/>
    <cellStyle name="20% - Accent5 4 3 3 5" xfId="18786"/>
    <cellStyle name="20% - Accent5 4 3 3 6" xfId="11542"/>
    <cellStyle name="20% - Accent5 4 3 4" xfId="1994"/>
    <cellStyle name="20% - Accent5 4 3 4 2" xfId="3583"/>
    <cellStyle name="20% - Accent5 4 3 4 2 2" xfId="10348"/>
    <cellStyle name="20% - Accent5 4 3 4 2 2 2" xfId="27544"/>
    <cellStyle name="20% - Accent5 4 3 4 2 2 3" xfId="17143"/>
    <cellStyle name="20% - Accent5 4 3 4 2 3" xfId="6740"/>
    <cellStyle name="20% - Accent5 4 3 4 2 3 2" xfId="23936"/>
    <cellStyle name="20% - Accent5 4 3 4 2 4" xfId="20779"/>
    <cellStyle name="20% - Accent5 4 3 4 2 5" xfId="13535"/>
    <cellStyle name="20% - Accent5 4 3 4 3" xfId="8763"/>
    <cellStyle name="20% - Accent5 4 3 4 3 2" xfId="25959"/>
    <cellStyle name="20% - Accent5 4 3 4 3 3" xfId="15558"/>
    <cellStyle name="20% - Accent5 4 3 4 4" xfId="5155"/>
    <cellStyle name="20% - Accent5 4 3 4 4 2" xfId="22351"/>
    <cellStyle name="20% - Accent5 4 3 4 5" xfId="19194"/>
    <cellStyle name="20% - Accent5 4 3 4 6" xfId="11950"/>
    <cellStyle name="20% - Accent5 4 3 5" xfId="2353"/>
    <cellStyle name="20% - Accent5 4 3 5 2" xfId="9119"/>
    <cellStyle name="20% - Accent5 4 3 5 2 2" xfId="26315"/>
    <cellStyle name="20% - Accent5 4 3 5 2 3" xfId="15914"/>
    <cellStyle name="20% - Accent5 4 3 5 3" xfId="5511"/>
    <cellStyle name="20% - Accent5 4 3 5 3 2" xfId="22707"/>
    <cellStyle name="20% - Accent5 4 3 5 4" xfId="19550"/>
    <cellStyle name="20% - Accent5 4 3 5 5" xfId="12306"/>
    <cellStyle name="20% - Accent5 4 3 6" xfId="770"/>
    <cellStyle name="20% - Accent5 4 3 6 2" xfId="7539"/>
    <cellStyle name="20% - Accent5 4 3 6 2 2" xfId="24735"/>
    <cellStyle name="20% - Accent5 4 3 6 3" xfId="17970"/>
    <cellStyle name="20% - Accent5 4 3 6 4" xfId="14334"/>
    <cellStyle name="20% - Accent5 4 3 7" xfId="7172"/>
    <cellStyle name="20% - Accent5 4 3 7 2" xfId="24368"/>
    <cellStyle name="20% - Accent5 4 3 7 3" xfId="13967"/>
    <cellStyle name="20% - Accent5 4 3 8" xfId="3931"/>
    <cellStyle name="20% - Accent5 4 3 8 2" xfId="21127"/>
    <cellStyle name="20% - Accent5 4 3 9" xfId="17603"/>
    <cellStyle name="20% - Accent5 4 4" xfId="219"/>
    <cellStyle name="20% - Accent5 4 4 2" xfId="1402"/>
    <cellStyle name="20% - Accent5 4 4 2 2" xfId="3003"/>
    <cellStyle name="20% - Accent5 4 4 2 2 2" xfId="9768"/>
    <cellStyle name="20% - Accent5 4 4 2 2 2 2" xfId="26964"/>
    <cellStyle name="20% - Accent5 4 4 2 2 2 3" xfId="16563"/>
    <cellStyle name="20% - Accent5 4 4 2 2 3" xfId="6160"/>
    <cellStyle name="20% - Accent5 4 4 2 2 3 2" xfId="23356"/>
    <cellStyle name="20% - Accent5 4 4 2 2 4" xfId="20199"/>
    <cellStyle name="20% - Accent5 4 4 2 2 5" xfId="12955"/>
    <cellStyle name="20% - Accent5 4 4 2 3" xfId="8171"/>
    <cellStyle name="20% - Accent5 4 4 2 3 2" xfId="25367"/>
    <cellStyle name="20% - Accent5 4 4 2 3 3" xfId="14966"/>
    <cellStyle name="20% - Accent5 4 4 2 4" xfId="4563"/>
    <cellStyle name="20% - Accent5 4 4 2 4 2" xfId="21759"/>
    <cellStyle name="20% - Accent5 4 4 2 5" xfId="18602"/>
    <cellStyle name="20% - Accent5 4 4 2 6" xfId="11358"/>
    <cellStyle name="20% - Accent5 4 4 3" xfId="1810"/>
    <cellStyle name="20% - Accent5 4 4 3 2" xfId="3399"/>
    <cellStyle name="20% - Accent5 4 4 3 2 2" xfId="10164"/>
    <cellStyle name="20% - Accent5 4 4 3 2 2 2" xfId="27360"/>
    <cellStyle name="20% - Accent5 4 4 3 2 2 3" xfId="16959"/>
    <cellStyle name="20% - Accent5 4 4 3 2 3" xfId="6556"/>
    <cellStyle name="20% - Accent5 4 4 3 2 3 2" xfId="23752"/>
    <cellStyle name="20% - Accent5 4 4 3 2 4" xfId="20595"/>
    <cellStyle name="20% - Accent5 4 4 3 2 5" xfId="13351"/>
    <cellStyle name="20% - Accent5 4 4 3 3" xfId="8579"/>
    <cellStyle name="20% - Accent5 4 4 3 3 2" xfId="25775"/>
    <cellStyle name="20% - Accent5 4 4 3 3 3" xfId="15374"/>
    <cellStyle name="20% - Accent5 4 4 3 4" xfId="4971"/>
    <cellStyle name="20% - Accent5 4 4 3 4 2" xfId="22167"/>
    <cellStyle name="20% - Accent5 4 4 3 5" xfId="19010"/>
    <cellStyle name="20% - Accent5 4 4 3 6" xfId="11766"/>
    <cellStyle name="20% - Accent5 4 4 4" xfId="2428"/>
    <cellStyle name="20% - Accent5 4 4 4 2" xfId="9193"/>
    <cellStyle name="20% - Accent5 4 4 4 2 2" xfId="26389"/>
    <cellStyle name="20% - Accent5 4 4 4 2 3" xfId="15988"/>
    <cellStyle name="20% - Accent5 4 4 4 3" xfId="5585"/>
    <cellStyle name="20% - Accent5 4 4 4 3 2" xfId="22781"/>
    <cellStyle name="20% - Accent5 4 4 4 4" xfId="19624"/>
    <cellStyle name="20% - Accent5 4 4 4 5" xfId="12380"/>
    <cellStyle name="20% - Accent5 4 4 5" xfId="994"/>
    <cellStyle name="20% - Accent5 4 4 5 2" xfId="7763"/>
    <cellStyle name="20% - Accent5 4 4 5 2 2" xfId="24959"/>
    <cellStyle name="20% - Accent5 4 4 5 3" xfId="18194"/>
    <cellStyle name="20% - Accent5 4 4 5 4" xfId="14558"/>
    <cellStyle name="20% - Accent5 4 4 6" xfId="6988"/>
    <cellStyle name="20% - Accent5 4 4 6 2" xfId="24184"/>
    <cellStyle name="20% - Accent5 4 4 6 3" xfId="13783"/>
    <cellStyle name="20% - Accent5 4 4 7" xfId="4155"/>
    <cellStyle name="20% - Accent5 4 4 7 2" xfId="21351"/>
    <cellStyle name="20% - Accent5 4 4 8" xfId="17419"/>
    <cellStyle name="20% - Accent5 4 4 9" xfId="10950"/>
    <cellStyle name="20% - Accent5 4 5" xfId="882"/>
    <cellStyle name="20% - Accent5 4 5 2" xfId="2580"/>
    <cellStyle name="20% - Accent5 4 5 2 2" xfId="9345"/>
    <cellStyle name="20% - Accent5 4 5 2 2 2" xfId="26541"/>
    <cellStyle name="20% - Accent5 4 5 2 2 3" xfId="16140"/>
    <cellStyle name="20% - Accent5 4 5 2 3" xfId="5737"/>
    <cellStyle name="20% - Accent5 4 5 2 3 2" xfId="22933"/>
    <cellStyle name="20% - Accent5 4 5 2 4" xfId="19776"/>
    <cellStyle name="20% - Accent5 4 5 2 5" xfId="12532"/>
    <cellStyle name="20% - Accent5 4 5 3" xfId="7651"/>
    <cellStyle name="20% - Accent5 4 5 3 2" xfId="24847"/>
    <cellStyle name="20% - Accent5 4 5 3 3" xfId="14446"/>
    <cellStyle name="20% - Accent5 4 5 4" xfId="4043"/>
    <cellStyle name="20% - Accent5 4 5 4 2" xfId="21239"/>
    <cellStyle name="20% - Accent5 4 5 5" xfId="18082"/>
    <cellStyle name="20% - Accent5 4 5 6" xfId="10838"/>
    <cellStyle name="20% - Accent5 4 6" xfId="1290"/>
    <cellStyle name="20% - Accent5 4 6 2" xfId="2891"/>
    <cellStyle name="20% - Accent5 4 6 2 2" xfId="9656"/>
    <cellStyle name="20% - Accent5 4 6 2 2 2" xfId="26852"/>
    <cellStyle name="20% - Accent5 4 6 2 2 3" xfId="16451"/>
    <cellStyle name="20% - Accent5 4 6 2 3" xfId="6048"/>
    <cellStyle name="20% - Accent5 4 6 2 3 2" xfId="23244"/>
    <cellStyle name="20% - Accent5 4 6 2 4" xfId="20087"/>
    <cellStyle name="20% - Accent5 4 6 2 5" xfId="12843"/>
    <cellStyle name="20% - Accent5 4 6 3" xfId="8059"/>
    <cellStyle name="20% - Accent5 4 6 3 2" xfId="25255"/>
    <cellStyle name="20% - Accent5 4 6 3 3" xfId="14854"/>
    <cellStyle name="20% - Accent5 4 6 4" xfId="4451"/>
    <cellStyle name="20% - Accent5 4 6 4 2" xfId="21647"/>
    <cellStyle name="20% - Accent5 4 6 5" xfId="18490"/>
    <cellStyle name="20% - Accent5 4 6 6" xfId="11246"/>
    <cellStyle name="20% - Accent5 4 7" xfId="1698"/>
    <cellStyle name="20% - Accent5 4 7 2" xfId="3287"/>
    <cellStyle name="20% - Accent5 4 7 2 2" xfId="10052"/>
    <cellStyle name="20% - Accent5 4 7 2 2 2" xfId="27248"/>
    <cellStyle name="20% - Accent5 4 7 2 2 3" xfId="16847"/>
    <cellStyle name="20% - Accent5 4 7 2 3" xfId="6444"/>
    <cellStyle name="20% - Accent5 4 7 2 3 2" xfId="23640"/>
    <cellStyle name="20% - Accent5 4 7 2 4" xfId="20483"/>
    <cellStyle name="20% - Accent5 4 7 2 5" xfId="13239"/>
    <cellStyle name="20% - Accent5 4 7 3" xfId="8467"/>
    <cellStyle name="20% - Accent5 4 7 3 2" xfId="25663"/>
    <cellStyle name="20% - Accent5 4 7 3 3" xfId="15262"/>
    <cellStyle name="20% - Accent5 4 7 4" xfId="4859"/>
    <cellStyle name="20% - Accent5 4 7 4 2" xfId="22055"/>
    <cellStyle name="20% - Accent5 4 7 5" xfId="18898"/>
    <cellStyle name="20% - Accent5 4 7 6" xfId="11654"/>
    <cellStyle name="20% - Accent5 4 8" xfId="2169"/>
    <cellStyle name="20% - Accent5 4 8 2" xfId="8935"/>
    <cellStyle name="20% - Accent5 4 8 2 2" xfId="26131"/>
    <cellStyle name="20% - Accent5 4 8 2 3" xfId="15730"/>
    <cellStyle name="20% - Accent5 4 8 3" xfId="5327"/>
    <cellStyle name="20% - Accent5 4 8 3 2" xfId="22523"/>
    <cellStyle name="20% - Accent5 4 8 4" xfId="19366"/>
    <cellStyle name="20% - Accent5 4 8 5" xfId="12122"/>
    <cellStyle name="20% - Accent5 4 9" xfId="586"/>
    <cellStyle name="20% - Accent5 4 9 2" xfId="7355"/>
    <cellStyle name="20% - Accent5 4 9 2 2" xfId="24551"/>
    <cellStyle name="20% - Accent5 4 9 3" xfId="17786"/>
    <cellStyle name="20% - Accent5 4 9 4" xfId="14150"/>
    <cellStyle name="20% - Accent5 5" xfId="164"/>
    <cellStyle name="20% - Accent5 5 10" xfId="27702"/>
    <cellStyle name="20% - Accent5 5 11" xfId="10490"/>
    <cellStyle name="20% - Accent5 5 2" xfId="942"/>
    <cellStyle name="20% - Accent5 5 2 2" xfId="2612"/>
    <cellStyle name="20% - Accent5 5 2 2 2" xfId="9377"/>
    <cellStyle name="20% - Accent5 5 2 2 2 2" xfId="26573"/>
    <cellStyle name="20% - Accent5 5 2 2 2 3" xfId="16172"/>
    <cellStyle name="20% - Accent5 5 2 2 3" xfId="5769"/>
    <cellStyle name="20% - Accent5 5 2 2 3 2" xfId="22965"/>
    <cellStyle name="20% - Accent5 5 2 2 4" xfId="19808"/>
    <cellStyle name="20% - Accent5 5 2 2 5" xfId="12564"/>
    <cellStyle name="20% - Accent5 5 2 3" xfId="7711"/>
    <cellStyle name="20% - Accent5 5 2 3 2" xfId="24907"/>
    <cellStyle name="20% - Accent5 5 2 3 3" xfId="14506"/>
    <cellStyle name="20% - Accent5 5 2 4" xfId="4103"/>
    <cellStyle name="20% - Accent5 5 2 4 2" xfId="21299"/>
    <cellStyle name="20% - Accent5 5 2 5" xfId="18142"/>
    <cellStyle name="20% - Accent5 5 2 6" xfId="10898"/>
    <cellStyle name="20% - Accent5 5 3" xfId="1350"/>
    <cellStyle name="20% - Accent5 5 3 2" xfId="2951"/>
    <cellStyle name="20% - Accent5 5 3 2 2" xfId="9716"/>
    <cellStyle name="20% - Accent5 5 3 2 2 2" xfId="26912"/>
    <cellStyle name="20% - Accent5 5 3 2 2 3" xfId="16511"/>
    <cellStyle name="20% - Accent5 5 3 2 3" xfId="6108"/>
    <cellStyle name="20% - Accent5 5 3 2 3 2" xfId="23304"/>
    <cellStyle name="20% - Accent5 5 3 2 4" xfId="20147"/>
    <cellStyle name="20% - Accent5 5 3 2 5" xfId="12903"/>
    <cellStyle name="20% - Accent5 5 3 3" xfId="8119"/>
    <cellStyle name="20% - Accent5 5 3 3 2" xfId="25315"/>
    <cellStyle name="20% - Accent5 5 3 3 3" xfId="14914"/>
    <cellStyle name="20% - Accent5 5 3 4" xfId="4511"/>
    <cellStyle name="20% - Accent5 5 3 4 2" xfId="21707"/>
    <cellStyle name="20% - Accent5 5 3 5" xfId="18550"/>
    <cellStyle name="20% - Accent5 5 3 6" xfId="11306"/>
    <cellStyle name="20% - Accent5 5 4" xfId="1758"/>
    <cellStyle name="20% - Accent5 5 4 2" xfId="3347"/>
    <cellStyle name="20% - Accent5 5 4 2 2" xfId="10112"/>
    <cellStyle name="20% - Accent5 5 4 2 2 2" xfId="27308"/>
    <cellStyle name="20% - Accent5 5 4 2 2 3" xfId="16907"/>
    <cellStyle name="20% - Accent5 5 4 2 3" xfId="6504"/>
    <cellStyle name="20% - Accent5 5 4 2 3 2" xfId="23700"/>
    <cellStyle name="20% - Accent5 5 4 2 4" xfId="20543"/>
    <cellStyle name="20% - Accent5 5 4 2 5" xfId="13299"/>
    <cellStyle name="20% - Accent5 5 4 3" xfId="8527"/>
    <cellStyle name="20% - Accent5 5 4 3 2" xfId="25723"/>
    <cellStyle name="20% - Accent5 5 4 3 3" xfId="15322"/>
    <cellStyle name="20% - Accent5 5 4 4" xfId="4919"/>
    <cellStyle name="20% - Accent5 5 4 4 2" xfId="22115"/>
    <cellStyle name="20% - Accent5 5 4 5" xfId="18958"/>
    <cellStyle name="20% - Accent5 5 4 6" xfId="11714"/>
    <cellStyle name="20% - Accent5 5 5" xfId="2117"/>
    <cellStyle name="20% - Accent5 5 5 2" xfId="8883"/>
    <cellStyle name="20% - Accent5 5 5 2 2" xfId="26079"/>
    <cellStyle name="20% - Accent5 5 5 2 3" xfId="15678"/>
    <cellStyle name="20% - Accent5 5 5 3" xfId="5275"/>
    <cellStyle name="20% - Accent5 5 5 3 2" xfId="22471"/>
    <cellStyle name="20% - Accent5 5 5 4" xfId="19314"/>
    <cellStyle name="20% - Accent5 5 5 5" xfId="12070"/>
    <cellStyle name="20% - Accent5 5 6" xfId="534"/>
    <cellStyle name="20% - Accent5 5 6 2" xfId="7303"/>
    <cellStyle name="20% - Accent5 5 6 2 2" xfId="24499"/>
    <cellStyle name="20% - Accent5 5 6 3" xfId="17734"/>
    <cellStyle name="20% - Accent5 5 6 4" xfId="14098"/>
    <cellStyle name="20% - Accent5 5 7" xfId="6936"/>
    <cellStyle name="20% - Accent5 5 7 2" xfId="24132"/>
    <cellStyle name="20% - Accent5 5 7 3" xfId="13731"/>
    <cellStyle name="20% - Accent5 5 8" xfId="3695"/>
    <cellStyle name="20% - Accent5 5 8 2" xfId="20891"/>
    <cellStyle name="20% - Accent5 5 9" xfId="17367"/>
    <cellStyle name="20% - Accent5 6" xfId="253"/>
    <cellStyle name="20% - Accent5 6 10" xfId="27788"/>
    <cellStyle name="20% - Accent5 6 11" xfId="10576"/>
    <cellStyle name="20% - Accent5 6 2" xfId="1028"/>
    <cellStyle name="20% - Accent5 6 2 2" xfId="2641"/>
    <cellStyle name="20% - Accent5 6 2 2 2" xfId="9406"/>
    <cellStyle name="20% - Accent5 6 2 2 2 2" xfId="26602"/>
    <cellStyle name="20% - Accent5 6 2 2 2 3" xfId="16201"/>
    <cellStyle name="20% - Accent5 6 2 2 3" xfId="5798"/>
    <cellStyle name="20% - Accent5 6 2 2 3 2" xfId="22994"/>
    <cellStyle name="20% - Accent5 6 2 2 4" xfId="19837"/>
    <cellStyle name="20% - Accent5 6 2 2 5" xfId="12593"/>
    <cellStyle name="20% - Accent5 6 2 3" xfId="7797"/>
    <cellStyle name="20% - Accent5 6 2 3 2" xfId="24993"/>
    <cellStyle name="20% - Accent5 6 2 3 3" xfId="14592"/>
    <cellStyle name="20% - Accent5 6 2 4" xfId="4189"/>
    <cellStyle name="20% - Accent5 6 2 4 2" xfId="21385"/>
    <cellStyle name="20% - Accent5 6 2 5" xfId="18228"/>
    <cellStyle name="20% - Accent5 6 2 6" xfId="10984"/>
    <cellStyle name="20% - Accent5 6 3" xfId="1436"/>
    <cellStyle name="20% - Accent5 6 3 2" xfId="3037"/>
    <cellStyle name="20% - Accent5 6 3 2 2" xfId="9802"/>
    <cellStyle name="20% - Accent5 6 3 2 2 2" xfId="26998"/>
    <cellStyle name="20% - Accent5 6 3 2 2 3" xfId="16597"/>
    <cellStyle name="20% - Accent5 6 3 2 3" xfId="6194"/>
    <cellStyle name="20% - Accent5 6 3 2 3 2" xfId="23390"/>
    <cellStyle name="20% - Accent5 6 3 2 4" xfId="20233"/>
    <cellStyle name="20% - Accent5 6 3 2 5" xfId="12989"/>
    <cellStyle name="20% - Accent5 6 3 3" xfId="8205"/>
    <cellStyle name="20% - Accent5 6 3 3 2" xfId="25401"/>
    <cellStyle name="20% - Accent5 6 3 3 3" xfId="15000"/>
    <cellStyle name="20% - Accent5 6 3 4" xfId="4597"/>
    <cellStyle name="20% - Accent5 6 3 4 2" xfId="21793"/>
    <cellStyle name="20% - Accent5 6 3 5" xfId="18636"/>
    <cellStyle name="20% - Accent5 6 3 6" xfId="11392"/>
    <cellStyle name="20% - Accent5 6 4" xfId="1844"/>
    <cellStyle name="20% - Accent5 6 4 2" xfId="3433"/>
    <cellStyle name="20% - Accent5 6 4 2 2" xfId="10198"/>
    <cellStyle name="20% - Accent5 6 4 2 2 2" xfId="27394"/>
    <cellStyle name="20% - Accent5 6 4 2 2 3" xfId="16993"/>
    <cellStyle name="20% - Accent5 6 4 2 3" xfId="6590"/>
    <cellStyle name="20% - Accent5 6 4 2 3 2" xfId="23786"/>
    <cellStyle name="20% - Accent5 6 4 2 4" xfId="20629"/>
    <cellStyle name="20% - Accent5 6 4 2 5" xfId="13385"/>
    <cellStyle name="20% - Accent5 6 4 3" xfId="8613"/>
    <cellStyle name="20% - Accent5 6 4 3 2" xfId="25809"/>
    <cellStyle name="20% - Accent5 6 4 3 3" xfId="15408"/>
    <cellStyle name="20% - Accent5 6 4 4" xfId="5005"/>
    <cellStyle name="20% - Accent5 6 4 4 2" xfId="22201"/>
    <cellStyle name="20% - Accent5 6 4 5" xfId="19044"/>
    <cellStyle name="20% - Accent5 6 4 6" xfId="11800"/>
    <cellStyle name="20% - Accent5 6 5" xfId="2203"/>
    <cellStyle name="20% - Accent5 6 5 2" xfId="8969"/>
    <cellStyle name="20% - Accent5 6 5 2 2" xfId="26165"/>
    <cellStyle name="20% - Accent5 6 5 2 3" xfId="15764"/>
    <cellStyle name="20% - Accent5 6 5 3" xfId="5361"/>
    <cellStyle name="20% - Accent5 6 5 3 2" xfId="22557"/>
    <cellStyle name="20% - Accent5 6 5 4" xfId="19400"/>
    <cellStyle name="20% - Accent5 6 5 5" xfId="12156"/>
    <cellStyle name="20% - Accent5 6 6" xfId="620"/>
    <cellStyle name="20% - Accent5 6 6 2" xfId="7389"/>
    <cellStyle name="20% - Accent5 6 6 2 2" xfId="24585"/>
    <cellStyle name="20% - Accent5 6 6 3" xfId="17820"/>
    <cellStyle name="20% - Accent5 6 6 4" xfId="14184"/>
    <cellStyle name="20% - Accent5 6 7" xfId="7022"/>
    <cellStyle name="20% - Accent5 6 7 2" xfId="24218"/>
    <cellStyle name="20% - Accent5 6 7 3" xfId="13817"/>
    <cellStyle name="20% - Accent5 6 8" xfId="3781"/>
    <cellStyle name="20% - Accent5 6 8 2" xfId="20977"/>
    <cellStyle name="20% - Accent5 6 9" xfId="17453"/>
    <cellStyle name="20% - Accent5 7" xfId="339"/>
    <cellStyle name="20% - Accent5 7 10" xfId="27874"/>
    <cellStyle name="20% - Accent5 7 11" xfId="10662"/>
    <cellStyle name="20% - Accent5 7 2" xfId="1114"/>
    <cellStyle name="20% - Accent5 7 2 2" xfId="2727"/>
    <cellStyle name="20% - Accent5 7 2 2 2" xfId="9492"/>
    <cellStyle name="20% - Accent5 7 2 2 2 2" xfId="26688"/>
    <cellStyle name="20% - Accent5 7 2 2 2 3" xfId="16287"/>
    <cellStyle name="20% - Accent5 7 2 2 3" xfId="5884"/>
    <cellStyle name="20% - Accent5 7 2 2 3 2" xfId="23080"/>
    <cellStyle name="20% - Accent5 7 2 2 4" xfId="19923"/>
    <cellStyle name="20% - Accent5 7 2 2 5" xfId="12679"/>
    <cellStyle name="20% - Accent5 7 2 3" xfId="7883"/>
    <cellStyle name="20% - Accent5 7 2 3 2" xfId="25079"/>
    <cellStyle name="20% - Accent5 7 2 3 3" xfId="14678"/>
    <cellStyle name="20% - Accent5 7 2 4" xfId="4275"/>
    <cellStyle name="20% - Accent5 7 2 4 2" xfId="21471"/>
    <cellStyle name="20% - Accent5 7 2 5" xfId="18314"/>
    <cellStyle name="20% - Accent5 7 2 6" xfId="11070"/>
    <cellStyle name="20% - Accent5 7 3" xfId="1522"/>
    <cellStyle name="20% - Accent5 7 3 2" xfId="3123"/>
    <cellStyle name="20% - Accent5 7 3 2 2" xfId="9888"/>
    <cellStyle name="20% - Accent5 7 3 2 2 2" xfId="27084"/>
    <cellStyle name="20% - Accent5 7 3 2 2 3" xfId="16683"/>
    <cellStyle name="20% - Accent5 7 3 2 3" xfId="6280"/>
    <cellStyle name="20% - Accent5 7 3 2 3 2" xfId="23476"/>
    <cellStyle name="20% - Accent5 7 3 2 4" xfId="20319"/>
    <cellStyle name="20% - Accent5 7 3 2 5" xfId="13075"/>
    <cellStyle name="20% - Accent5 7 3 3" xfId="8291"/>
    <cellStyle name="20% - Accent5 7 3 3 2" xfId="25487"/>
    <cellStyle name="20% - Accent5 7 3 3 3" xfId="15086"/>
    <cellStyle name="20% - Accent5 7 3 4" xfId="4683"/>
    <cellStyle name="20% - Accent5 7 3 4 2" xfId="21879"/>
    <cellStyle name="20% - Accent5 7 3 5" xfId="18722"/>
    <cellStyle name="20% - Accent5 7 3 6" xfId="11478"/>
    <cellStyle name="20% - Accent5 7 4" xfId="1930"/>
    <cellStyle name="20% - Accent5 7 4 2" xfId="3519"/>
    <cellStyle name="20% - Accent5 7 4 2 2" xfId="10284"/>
    <cellStyle name="20% - Accent5 7 4 2 2 2" xfId="27480"/>
    <cellStyle name="20% - Accent5 7 4 2 2 3" xfId="17079"/>
    <cellStyle name="20% - Accent5 7 4 2 3" xfId="6676"/>
    <cellStyle name="20% - Accent5 7 4 2 3 2" xfId="23872"/>
    <cellStyle name="20% - Accent5 7 4 2 4" xfId="20715"/>
    <cellStyle name="20% - Accent5 7 4 2 5" xfId="13471"/>
    <cellStyle name="20% - Accent5 7 4 3" xfId="8699"/>
    <cellStyle name="20% - Accent5 7 4 3 2" xfId="25895"/>
    <cellStyle name="20% - Accent5 7 4 3 3" xfId="15494"/>
    <cellStyle name="20% - Accent5 7 4 4" xfId="5091"/>
    <cellStyle name="20% - Accent5 7 4 4 2" xfId="22287"/>
    <cellStyle name="20% - Accent5 7 4 5" xfId="19130"/>
    <cellStyle name="20% - Accent5 7 4 6" xfId="11886"/>
    <cellStyle name="20% - Accent5 7 5" xfId="2289"/>
    <cellStyle name="20% - Accent5 7 5 2" xfId="9055"/>
    <cellStyle name="20% - Accent5 7 5 2 2" xfId="26251"/>
    <cellStyle name="20% - Accent5 7 5 2 3" xfId="15850"/>
    <cellStyle name="20% - Accent5 7 5 3" xfId="5447"/>
    <cellStyle name="20% - Accent5 7 5 3 2" xfId="22643"/>
    <cellStyle name="20% - Accent5 7 5 4" xfId="19486"/>
    <cellStyle name="20% - Accent5 7 5 5" xfId="12242"/>
    <cellStyle name="20% - Accent5 7 6" xfId="706"/>
    <cellStyle name="20% - Accent5 7 6 2" xfId="7475"/>
    <cellStyle name="20% - Accent5 7 6 2 2" xfId="24671"/>
    <cellStyle name="20% - Accent5 7 6 3" xfId="17906"/>
    <cellStyle name="20% - Accent5 7 6 4" xfId="14270"/>
    <cellStyle name="20% - Accent5 7 7" xfId="7108"/>
    <cellStyle name="20% - Accent5 7 7 2" xfId="24304"/>
    <cellStyle name="20% - Accent5 7 7 3" xfId="13903"/>
    <cellStyle name="20% - Accent5 7 8" xfId="3867"/>
    <cellStyle name="20% - Accent5 7 8 2" xfId="21063"/>
    <cellStyle name="20% - Accent5 7 9" xfId="17539"/>
    <cellStyle name="20% - Accent5 8" xfId="351"/>
    <cellStyle name="20% - Accent5 8 10" xfId="27886"/>
    <cellStyle name="20% - Accent5 8 11" xfId="10674"/>
    <cellStyle name="20% - Accent5 8 2" xfId="1126"/>
    <cellStyle name="20% - Accent5 8 2 2" xfId="2739"/>
    <cellStyle name="20% - Accent5 8 2 2 2" xfId="9504"/>
    <cellStyle name="20% - Accent5 8 2 2 2 2" xfId="26700"/>
    <cellStyle name="20% - Accent5 8 2 2 2 3" xfId="16299"/>
    <cellStyle name="20% - Accent5 8 2 2 3" xfId="5896"/>
    <cellStyle name="20% - Accent5 8 2 2 3 2" xfId="23092"/>
    <cellStyle name="20% - Accent5 8 2 2 4" xfId="19935"/>
    <cellStyle name="20% - Accent5 8 2 2 5" xfId="12691"/>
    <cellStyle name="20% - Accent5 8 2 3" xfId="7895"/>
    <cellStyle name="20% - Accent5 8 2 3 2" xfId="25091"/>
    <cellStyle name="20% - Accent5 8 2 3 3" xfId="14690"/>
    <cellStyle name="20% - Accent5 8 2 4" xfId="4287"/>
    <cellStyle name="20% - Accent5 8 2 4 2" xfId="21483"/>
    <cellStyle name="20% - Accent5 8 2 5" xfId="18326"/>
    <cellStyle name="20% - Accent5 8 2 6" xfId="11082"/>
    <cellStyle name="20% - Accent5 8 3" xfId="1534"/>
    <cellStyle name="20% - Accent5 8 3 2" xfId="3135"/>
    <cellStyle name="20% - Accent5 8 3 2 2" xfId="9900"/>
    <cellStyle name="20% - Accent5 8 3 2 2 2" xfId="27096"/>
    <cellStyle name="20% - Accent5 8 3 2 2 3" xfId="16695"/>
    <cellStyle name="20% - Accent5 8 3 2 3" xfId="6292"/>
    <cellStyle name="20% - Accent5 8 3 2 3 2" xfId="23488"/>
    <cellStyle name="20% - Accent5 8 3 2 4" xfId="20331"/>
    <cellStyle name="20% - Accent5 8 3 2 5" xfId="13087"/>
    <cellStyle name="20% - Accent5 8 3 3" xfId="8303"/>
    <cellStyle name="20% - Accent5 8 3 3 2" xfId="25499"/>
    <cellStyle name="20% - Accent5 8 3 3 3" xfId="15098"/>
    <cellStyle name="20% - Accent5 8 3 4" xfId="4695"/>
    <cellStyle name="20% - Accent5 8 3 4 2" xfId="21891"/>
    <cellStyle name="20% - Accent5 8 3 5" xfId="18734"/>
    <cellStyle name="20% - Accent5 8 3 6" xfId="11490"/>
    <cellStyle name="20% - Accent5 8 4" xfId="1942"/>
    <cellStyle name="20% - Accent5 8 4 2" xfId="3531"/>
    <cellStyle name="20% - Accent5 8 4 2 2" xfId="10296"/>
    <cellStyle name="20% - Accent5 8 4 2 2 2" xfId="27492"/>
    <cellStyle name="20% - Accent5 8 4 2 2 3" xfId="17091"/>
    <cellStyle name="20% - Accent5 8 4 2 3" xfId="6688"/>
    <cellStyle name="20% - Accent5 8 4 2 3 2" xfId="23884"/>
    <cellStyle name="20% - Accent5 8 4 2 4" xfId="20727"/>
    <cellStyle name="20% - Accent5 8 4 2 5" xfId="13483"/>
    <cellStyle name="20% - Accent5 8 4 3" xfId="8711"/>
    <cellStyle name="20% - Accent5 8 4 3 2" xfId="25907"/>
    <cellStyle name="20% - Accent5 8 4 3 3" xfId="15506"/>
    <cellStyle name="20% - Accent5 8 4 4" xfId="5103"/>
    <cellStyle name="20% - Accent5 8 4 4 2" xfId="22299"/>
    <cellStyle name="20% - Accent5 8 4 5" xfId="19142"/>
    <cellStyle name="20% - Accent5 8 4 6" xfId="11898"/>
    <cellStyle name="20% - Accent5 8 5" xfId="2301"/>
    <cellStyle name="20% - Accent5 8 5 2" xfId="9067"/>
    <cellStyle name="20% - Accent5 8 5 2 2" xfId="26263"/>
    <cellStyle name="20% - Accent5 8 5 2 3" xfId="15862"/>
    <cellStyle name="20% - Accent5 8 5 3" xfId="5459"/>
    <cellStyle name="20% - Accent5 8 5 3 2" xfId="22655"/>
    <cellStyle name="20% - Accent5 8 5 4" xfId="19498"/>
    <cellStyle name="20% - Accent5 8 5 5" xfId="12254"/>
    <cellStyle name="20% - Accent5 8 6" xfId="718"/>
    <cellStyle name="20% - Accent5 8 6 2" xfId="7487"/>
    <cellStyle name="20% - Accent5 8 6 2 2" xfId="24683"/>
    <cellStyle name="20% - Accent5 8 6 3" xfId="17918"/>
    <cellStyle name="20% - Accent5 8 6 4" xfId="14282"/>
    <cellStyle name="20% - Accent5 8 7" xfId="7120"/>
    <cellStyle name="20% - Accent5 8 7 2" xfId="24316"/>
    <cellStyle name="20% - Accent5 8 7 3" xfId="13915"/>
    <cellStyle name="20% - Accent5 8 8" xfId="3879"/>
    <cellStyle name="20% - Accent5 8 8 2" xfId="21075"/>
    <cellStyle name="20% - Accent5 8 9" xfId="17551"/>
    <cellStyle name="20% - Accent5 9" xfId="437"/>
    <cellStyle name="20% - Accent5 9 10" xfId="27972"/>
    <cellStyle name="20% - Accent5 9 11" xfId="10760"/>
    <cellStyle name="20% - Accent5 9 2" xfId="1212"/>
    <cellStyle name="20% - Accent5 9 2 2" xfId="2825"/>
    <cellStyle name="20% - Accent5 9 2 2 2" xfId="9590"/>
    <cellStyle name="20% - Accent5 9 2 2 2 2" xfId="26786"/>
    <cellStyle name="20% - Accent5 9 2 2 2 3" xfId="16385"/>
    <cellStyle name="20% - Accent5 9 2 2 3" xfId="5982"/>
    <cellStyle name="20% - Accent5 9 2 2 3 2" xfId="23178"/>
    <cellStyle name="20% - Accent5 9 2 2 4" xfId="20021"/>
    <cellStyle name="20% - Accent5 9 2 2 5" xfId="12777"/>
    <cellStyle name="20% - Accent5 9 2 3" xfId="7981"/>
    <cellStyle name="20% - Accent5 9 2 3 2" xfId="25177"/>
    <cellStyle name="20% - Accent5 9 2 3 3" xfId="14776"/>
    <cellStyle name="20% - Accent5 9 2 4" xfId="4373"/>
    <cellStyle name="20% - Accent5 9 2 4 2" xfId="21569"/>
    <cellStyle name="20% - Accent5 9 2 5" xfId="18412"/>
    <cellStyle name="20% - Accent5 9 2 6" xfId="11168"/>
    <cellStyle name="20% - Accent5 9 3" xfId="1620"/>
    <cellStyle name="20% - Accent5 9 3 2" xfId="3221"/>
    <cellStyle name="20% - Accent5 9 3 2 2" xfId="9986"/>
    <cellStyle name="20% - Accent5 9 3 2 2 2" xfId="27182"/>
    <cellStyle name="20% - Accent5 9 3 2 2 3" xfId="16781"/>
    <cellStyle name="20% - Accent5 9 3 2 3" xfId="6378"/>
    <cellStyle name="20% - Accent5 9 3 2 3 2" xfId="23574"/>
    <cellStyle name="20% - Accent5 9 3 2 4" xfId="20417"/>
    <cellStyle name="20% - Accent5 9 3 2 5" xfId="13173"/>
    <cellStyle name="20% - Accent5 9 3 3" xfId="8389"/>
    <cellStyle name="20% - Accent5 9 3 3 2" xfId="25585"/>
    <cellStyle name="20% - Accent5 9 3 3 3" xfId="15184"/>
    <cellStyle name="20% - Accent5 9 3 4" xfId="4781"/>
    <cellStyle name="20% - Accent5 9 3 4 2" xfId="21977"/>
    <cellStyle name="20% - Accent5 9 3 5" xfId="18820"/>
    <cellStyle name="20% - Accent5 9 3 6" xfId="11576"/>
    <cellStyle name="20% - Accent5 9 4" xfId="2028"/>
    <cellStyle name="20% - Accent5 9 4 2" xfId="3617"/>
    <cellStyle name="20% - Accent5 9 4 2 2" xfId="10382"/>
    <cellStyle name="20% - Accent5 9 4 2 2 2" xfId="27578"/>
    <cellStyle name="20% - Accent5 9 4 2 2 3" xfId="17177"/>
    <cellStyle name="20% - Accent5 9 4 2 3" xfId="6774"/>
    <cellStyle name="20% - Accent5 9 4 2 3 2" xfId="23970"/>
    <cellStyle name="20% - Accent5 9 4 2 4" xfId="20813"/>
    <cellStyle name="20% - Accent5 9 4 2 5" xfId="13569"/>
    <cellStyle name="20% - Accent5 9 4 3" xfId="8797"/>
    <cellStyle name="20% - Accent5 9 4 3 2" xfId="25993"/>
    <cellStyle name="20% - Accent5 9 4 3 3" xfId="15592"/>
    <cellStyle name="20% - Accent5 9 4 4" xfId="5189"/>
    <cellStyle name="20% - Accent5 9 4 4 2" xfId="22385"/>
    <cellStyle name="20% - Accent5 9 4 5" xfId="19228"/>
    <cellStyle name="20% - Accent5 9 4 6" xfId="11984"/>
    <cellStyle name="20% - Accent5 9 5" xfId="2387"/>
    <cellStyle name="20% - Accent5 9 5 2" xfId="9153"/>
    <cellStyle name="20% - Accent5 9 5 2 2" xfId="26349"/>
    <cellStyle name="20% - Accent5 9 5 2 3" xfId="15948"/>
    <cellStyle name="20% - Accent5 9 5 3" xfId="5545"/>
    <cellStyle name="20% - Accent5 9 5 3 2" xfId="22741"/>
    <cellStyle name="20% - Accent5 9 5 4" xfId="19584"/>
    <cellStyle name="20% - Accent5 9 5 5" xfId="12340"/>
    <cellStyle name="20% - Accent5 9 6" xfId="804"/>
    <cellStyle name="20% - Accent5 9 6 2" xfId="7573"/>
    <cellStyle name="20% - Accent5 9 6 2 2" xfId="24769"/>
    <cellStyle name="20% - Accent5 9 6 3" xfId="18004"/>
    <cellStyle name="20% - Accent5 9 6 4" xfId="14368"/>
    <cellStyle name="20% - Accent5 9 7" xfId="7206"/>
    <cellStyle name="20% - Accent5 9 7 2" xfId="24402"/>
    <cellStyle name="20% - Accent5 9 7 3" xfId="14001"/>
    <cellStyle name="20% - Accent5 9 8" xfId="3965"/>
    <cellStyle name="20% - Accent5 9 8 2" xfId="21161"/>
    <cellStyle name="20% - Accent5 9 9" xfId="17637"/>
    <cellStyle name="20% - Accent6" xfId="45" builtinId="50" customBuiltin="1"/>
    <cellStyle name="20% - Accent6 10" xfId="453"/>
    <cellStyle name="20% - Accent6 10 10" xfId="27988"/>
    <cellStyle name="20% - Accent6 10 11" xfId="10776"/>
    <cellStyle name="20% - Accent6 10 2" xfId="1228"/>
    <cellStyle name="20% - Accent6 10 2 2" xfId="2841"/>
    <cellStyle name="20% - Accent6 10 2 2 2" xfId="9606"/>
    <cellStyle name="20% - Accent6 10 2 2 2 2" xfId="26802"/>
    <cellStyle name="20% - Accent6 10 2 2 2 3" xfId="16401"/>
    <cellStyle name="20% - Accent6 10 2 2 3" xfId="5998"/>
    <cellStyle name="20% - Accent6 10 2 2 3 2" xfId="23194"/>
    <cellStyle name="20% - Accent6 10 2 2 4" xfId="20037"/>
    <cellStyle name="20% - Accent6 10 2 2 5" xfId="12793"/>
    <cellStyle name="20% - Accent6 10 2 3" xfId="7997"/>
    <cellStyle name="20% - Accent6 10 2 3 2" xfId="25193"/>
    <cellStyle name="20% - Accent6 10 2 3 3" xfId="14792"/>
    <cellStyle name="20% - Accent6 10 2 4" xfId="4389"/>
    <cellStyle name="20% - Accent6 10 2 4 2" xfId="21585"/>
    <cellStyle name="20% - Accent6 10 2 5" xfId="18428"/>
    <cellStyle name="20% - Accent6 10 2 6" xfId="11184"/>
    <cellStyle name="20% - Accent6 10 3" xfId="1636"/>
    <cellStyle name="20% - Accent6 10 3 2" xfId="3237"/>
    <cellStyle name="20% - Accent6 10 3 2 2" xfId="10002"/>
    <cellStyle name="20% - Accent6 10 3 2 2 2" xfId="27198"/>
    <cellStyle name="20% - Accent6 10 3 2 2 3" xfId="16797"/>
    <cellStyle name="20% - Accent6 10 3 2 3" xfId="6394"/>
    <cellStyle name="20% - Accent6 10 3 2 3 2" xfId="23590"/>
    <cellStyle name="20% - Accent6 10 3 2 4" xfId="20433"/>
    <cellStyle name="20% - Accent6 10 3 2 5" xfId="13189"/>
    <cellStyle name="20% - Accent6 10 3 3" xfId="8405"/>
    <cellStyle name="20% - Accent6 10 3 3 2" xfId="25601"/>
    <cellStyle name="20% - Accent6 10 3 3 3" xfId="15200"/>
    <cellStyle name="20% - Accent6 10 3 4" xfId="4797"/>
    <cellStyle name="20% - Accent6 10 3 4 2" xfId="21993"/>
    <cellStyle name="20% - Accent6 10 3 5" xfId="18836"/>
    <cellStyle name="20% - Accent6 10 3 6" xfId="11592"/>
    <cellStyle name="20% - Accent6 10 4" xfId="2044"/>
    <cellStyle name="20% - Accent6 10 4 2" xfId="3633"/>
    <cellStyle name="20% - Accent6 10 4 2 2" xfId="10398"/>
    <cellStyle name="20% - Accent6 10 4 2 2 2" xfId="27594"/>
    <cellStyle name="20% - Accent6 10 4 2 2 3" xfId="17193"/>
    <cellStyle name="20% - Accent6 10 4 2 3" xfId="6790"/>
    <cellStyle name="20% - Accent6 10 4 2 3 2" xfId="23986"/>
    <cellStyle name="20% - Accent6 10 4 2 4" xfId="20829"/>
    <cellStyle name="20% - Accent6 10 4 2 5" xfId="13585"/>
    <cellStyle name="20% - Accent6 10 4 3" xfId="8813"/>
    <cellStyle name="20% - Accent6 10 4 3 2" xfId="26009"/>
    <cellStyle name="20% - Accent6 10 4 3 3" xfId="15608"/>
    <cellStyle name="20% - Accent6 10 4 4" xfId="5205"/>
    <cellStyle name="20% - Accent6 10 4 4 2" xfId="22401"/>
    <cellStyle name="20% - Accent6 10 4 5" xfId="19244"/>
    <cellStyle name="20% - Accent6 10 4 6" xfId="12000"/>
    <cellStyle name="20% - Accent6 10 5" xfId="2403"/>
    <cellStyle name="20% - Accent6 10 5 2" xfId="9169"/>
    <cellStyle name="20% - Accent6 10 5 2 2" xfId="26365"/>
    <cellStyle name="20% - Accent6 10 5 2 3" xfId="15964"/>
    <cellStyle name="20% - Accent6 10 5 3" xfId="5561"/>
    <cellStyle name="20% - Accent6 10 5 3 2" xfId="22757"/>
    <cellStyle name="20% - Accent6 10 5 4" xfId="19600"/>
    <cellStyle name="20% - Accent6 10 5 5" xfId="12356"/>
    <cellStyle name="20% - Accent6 10 6" xfId="820"/>
    <cellStyle name="20% - Accent6 10 6 2" xfId="7589"/>
    <cellStyle name="20% - Accent6 10 6 2 2" xfId="24785"/>
    <cellStyle name="20% - Accent6 10 6 3" xfId="18020"/>
    <cellStyle name="20% - Accent6 10 6 4" xfId="14384"/>
    <cellStyle name="20% - Accent6 10 7" xfId="7222"/>
    <cellStyle name="20% - Accent6 10 7 2" xfId="24418"/>
    <cellStyle name="20% - Accent6 10 7 3" xfId="14017"/>
    <cellStyle name="20% - Accent6 10 8" xfId="3981"/>
    <cellStyle name="20% - Accent6 10 8 2" xfId="21177"/>
    <cellStyle name="20% - Accent6 10 9" xfId="17653"/>
    <cellStyle name="20% - Accent6 11" xfId="130"/>
    <cellStyle name="20% - Accent6 11 2" xfId="1319"/>
    <cellStyle name="20% - Accent6 11 2 2" xfId="2920"/>
    <cellStyle name="20% - Accent6 11 2 2 2" xfId="9685"/>
    <cellStyle name="20% - Accent6 11 2 2 2 2" xfId="26881"/>
    <cellStyle name="20% - Accent6 11 2 2 2 3" xfId="16480"/>
    <cellStyle name="20% - Accent6 11 2 2 3" xfId="6077"/>
    <cellStyle name="20% - Accent6 11 2 2 3 2" xfId="23273"/>
    <cellStyle name="20% - Accent6 11 2 2 4" xfId="20116"/>
    <cellStyle name="20% - Accent6 11 2 2 5" xfId="12872"/>
    <cellStyle name="20% - Accent6 11 2 3" xfId="8088"/>
    <cellStyle name="20% - Accent6 11 2 3 2" xfId="25284"/>
    <cellStyle name="20% - Accent6 11 2 3 3" xfId="14883"/>
    <cellStyle name="20% - Accent6 11 2 4" xfId="4480"/>
    <cellStyle name="20% - Accent6 11 2 4 2" xfId="21676"/>
    <cellStyle name="20% - Accent6 11 2 5" xfId="18519"/>
    <cellStyle name="20% - Accent6 11 2 6" xfId="11275"/>
    <cellStyle name="20% - Accent6 11 3" xfId="1727"/>
    <cellStyle name="20% - Accent6 11 3 2" xfId="3316"/>
    <cellStyle name="20% - Accent6 11 3 2 2" xfId="10081"/>
    <cellStyle name="20% - Accent6 11 3 2 2 2" xfId="27277"/>
    <cellStyle name="20% - Accent6 11 3 2 2 3" xfId="16876"/>
    <cellStyle name="20% - Accent6 11 3 2 3" xfId="6473"/>
    <cellStyle name="20% - Accent6 11 3 2 3 2" xfId="23669"/>
    <cellStyle name="20% - Accent6 11 3 2 4" xfId="20512"/>
    <cellStyle name="20% - Accent6 11 3 2 5" xfId="13268"/>
    <cellStyle name="20% - Accent6 11 3 3" xfId="8496"/>
    <cellStyle name="20% - Accent6 11 3 3 2" xfId="25692"/>
    <cellStyle name="20% - Accent6 11 3 3 3" xfId="15291"/>
    <cellStyle name="20% - Accent6 11 3 4" xfId="4888"/>
    <cellStyle name="20% - Accent6 11 3 4 2" xfId="22084"/>
    <cellStyle name="20% - Accent6 11 3 5" xfId="18927"/>
    <cellStyle name="20% - Accent6 11 3 6" xfId="11683"/>
    <cellStyle name="20% - Accent6 11 4" xfId="2407"/>
    <cellStyle name="20% - Accent6 11 4 2" xfId="9172"/>
    <cellStyle name="20% - Accent6 11 4 2 2" xfId="26368"/>
    <cellStyle name="20% - Accent6 11 4 2 3" xfId="15967"/>
    <cellStyle name="20% - Accent6 11 4 3" xfId="5564"/>
    <cellStyle name="20% - Accent6 11 4 3 2" xfId="22760"/>
    <cellStyle name="20% - Accent6 11 4 4" xfId="19603"/>
    <cellStyle name="20% - Accent6 11 4 5" xfId="12359"/>
    <cellStyle name="20% - Accent6 11 5" xfId="911"/>
    <cellStyle name="20% - Accent6 11 5 2" xfId="7680"/>
    <cellStyle name="20% - Accent6 11 5 2 2" xfId="24876"/>
    <cellStyle name="20% - Accent6 11 5 3" xfId="18111"/>
    <cellStyle name="20% - Accent6 11 5 4" xfId="14475"/>
    <cellStyle name="20% - Accent6 11 6" xfId="6905"/>
    <cellStyle name="20% - Accent6 11 6 2" xfId="24101"/>
    <cellStyle name="20% - Accent6 11 6 3" xfId="13700"/>
    <cellStyle name="20% - Accent6 11 7" xfId="4072"/>
    <cellStyle name="20% - Accent6 11 7 2" xfId="21268"/>
    <cellStyle name="20% - Accent6 11 8" xfId="17336"/>
    <cellStyle name="20% - Accent6 11 9" xfId="10867"/>
    <cellStyle name="20% - Accent6 12" xfId="468"/>
    <cellStyle name="20% - Accent6 12 2" xfId="2504"/>
    <cellStyle name="20% - Accent6 12 2 2" xfId="9269"/>
    <cellStyle name="20% - Accent6 12 2 2 2" xfId="26465"/>
    <cellStyle name="20% - Accent6 12 2 2 3" xfId="16064"/>
    <cellStyle name="20% - Accent6 12 2 3" xfId="5661"/>
    <cellStyle name="20% - Accent6 12 2 3 2" xfId="22857"/>
    <cellStyle name="20% - Accent6 12 2 4" xfId="19700"/>
    <cellStyle name="20% - Accent6 12 2 5" xfId="12456"/>
    <cellStyle name="20% - Accent6 12 3" xfId="832"/>
    <cellStyle name="20% - Accent6 12 3 2" xfId="7601"/>
    <cellStyle name="20% - Accent6 12 3 2 2" xfId="24797"/>
    <cellStyle name="20% - Accent6 12 3 3" xfId="18032"/>
    <cellStyle name="20% - Accent6 12 3 4" xfId="14396"/>
    <cellStyle name="20% - Accent6 12 4" xfId="7237"/>
    <cellStyle name="20% - Accent6 12 4 2" xfId="24433"/>
    <cellStyle name="20% - Accent6 12 4 3" xfId="14032"/>
    <cellStyle name="20% - Accent6 12 5" xfId="3993"/>
    <cellStyle name="20% - Accent6 12 5 2" xfId="21189"/>
    <cellStyle name="20% - Accent6 12 6" xfId="17668"/>
    <cellStyle name="20% - Accent6 12 7" xfId="10788"/>
    <cellStyle name="20% - Accent6 13" xfId="482"/>
    <cellStyle name="20% - Accent6 13 2" xfId="2518"/>
    <cellStyle name="20% - Accent6 13 2 2" xfId="9283"/>
    <cellStyle name="20% - Accent6 13 2 2 2" xfId="26479"/>
    <cellStyle name="20% - Accent6 13 2 2 3" xfId="16078"/>
    <cellStyle name="20% - Accent6 13 2 3" xfId="5675"/>
    <cellStyle name="20% - Accent6 13 2 3 2" xfId="22871"/>
    <cellStyle name="20% - Accent6 13 2 4" xfId="19714"/>
    <cellStyle name="20% - Accent6 13 2 5" xfId="12470"/>
    <cellStyle name="20% - Accent6 13 3" xfId="1240"/>
    <cellStyle name="20% - Accent6 13 3 2" xfId="8009"/>
    <cellStyle name="20% - Accent6 13 3 2 2" xfId="25205"/>
    <cellStyle name="20% - Accent6 13 3 3" xfId="18440"/>
    <cellStyle name="20% - Accent6 13 3 4" xfId="14804"/>
    <cellStyle name="20% - Accent6 13 4" xfId="7251"/>
    <cellStyle name="20% - Accent6 13 4 2" xfId="24447"/>
    <cellStyle name="20% - Accent6 13 4 3" xfId="14046"/>
    <cellStyle name="20% - Accent6 13 5" xfId="4401"/>
    <cellStyle name="20% - Accent6 13 5 2" xfId="21597"/>
    <cellStyle name="20% - Accent6 13 6" xfId="17682"/>
    <cellStyle name="20% - Accent6 13 7" xfId="11196"/>
    <cellStyle name="20% - Accent6 14" xfId="496"/>
    <cellStyle name="20% - Accent6 14 2" xfId="2530"/>
    <cellStyle name="20% - Accent6 14 2 2" xfId="9295"/>
    <cellStyle name="20% - Accent6 14 2 2 2" xfId="26491"/>
    <cellStyle name="20% - Accent6 14 2 2 3" xfId="16090"/>
    <cellStyle name="20% - Accent6 14 2 3" xfId="5687"/>
    <cellStyle name="20% - Accent6 14 2 3 2" xfId="22883"/>
    <cellStyle name="20% - Accent6 14 2 4" xfId="19726"/>
    <cellStyle name="20% - Accent6 14 2 5" xfId="12482"/>
    <cellStyle name="20% - Accent6 14 3" xfId="1648"/>
    <cellStyle name="20% - Accent6 14 3 2" xfId="8417"/>
    <cellStyle name="20% - Accent6 14 3 2 2" xfId="25613"/>
    <cellStyle name="20% - Accent6 14 3 3" xfId="18848"/>
    <cellStyle name="20% - Accent6 14 3 4" xfId="15212"/>
    <cellStyle name="20% - Accent6 14 4" xfId="7265"/>
    <cellStyle name="20% - Accent6 14 4 2" xfId="24461"/>
    <cellStyle name="20% - Accent6 14 4 3" xfId="14060"/>
    <cellStyle name="20% - Accent6 14 5" xfId="4809"/>
    <cellStyle name="20% - Accent6 14 5 2" xfId="22005"/>
    <cellStyle name="20% - Accent6 14 6" xfId="17696"/>
    <cellStyle name="20% - Accent6 14 7" xfId="11604"/>
    <cellStyle name="20% - Accent6 15" xfId="2059"/>
    <cellStyle name="20% - Accent6 15 2" xfId="3645"/>
    <cellStyle name="20% - Accent6 15 2 2" xfId="10410"/>
    <cellStyle name="20% - Accent6 15 2 2 2" xfId="27606"/>
    <cellStyle name="20% - Accent6 15 2 2 3" xfId="17205"/>
    <cellStyle name="20% - Accent6 15 2 3" xfId="6802"/>
    <cellStyle name="20% - Accent6 15 2 3 2" xfId="23998"/>
    <cellStyle name="20% - Accent6 15 2 4" xfId="20841"/>
    <cellStyle name="20% - Accent6 15 2 5" xfId="13597"/>
    <cellStyle name="20% - Accent6 15 3" xfId="8828"/>
    <cellStyle name="20% - Accent6 15 3 2" xfId="26024"/>
    <cellStyle name="20% - Accent6 15 3 3" xfId="15623"/>
    <cellStyle name="20% - Accent6 15 4" xfId="5220"/>
    <cellStyle name="20% - Accent6 15 4 2" xfId="22416"/>
    <cellStyle name="20% - Accent6 15 5" xfId="19259"/>
    <cellStyle name="20% - Accent6 15 6" xfId="12015"/>
    <cellStyle name="20% - Accent6 16" xfId="2073"/>
    <cellStyle name="20% - Accent6 16 2" xfId="3657"/>
    <cellStyle name="20% - Accent6 16 2 2" xfId="10422"/>
    <cellStyle name="20% - Accent6 16 2 2 2" xfId="27618"/>
    <cellStyle name="20% - Accent6 16 2 2 3" xfId="17217"/>
    <cellStyle name="20% - Accent6 16 2 3" xfId="6814"/>
    <cellStyle name="20% - Accent6 16 2 3 2" xfId="24010"/>
    <cellStyle name="20% - Accent6 16 2 4" xfId="20853"/>
    <cellStyle name="20% - Accent6 16 2 5" xfId="13609"/>
    <cellStyle name="20% - Accent6 16 3" xfId="8842"/>
    <cellStyle name="20% - Accent6 16 3 2" xfId="26038"/>
    <cellStyle name="20% - Accent6 16 3 3" xfId="15637"/>
    <cellStyle name="20% - Accent6 16 4" xfId="5234"/>
    <cellStyle name="20% - Accent6 16 4 2" xfId="22430"/>
    <cellStyle name="20% - Accent6 16 5" xfId="19273"/>
    <cellStyle name="20% - Accent6 16 6" xfId="12029"/>
    <cellStyle name="20% - Accent6 17" xfId="2088"/>
    <cellStyle name="20% - Accent6 17 2" xfId="8857"/>
    <cellStyle name="20% - Accent6 17 2 2" xfId="26053"/>
    <cellStyle name="20% - Accent6 17 2 3" xfId="15652"/>
    <cellStyle name="20% - Accent6 17 3" xfId="5249"/>
    <cellStyle name="20% - Accent6 17 3 2" xfId="22445"/>
    <cellStyle name="20% - Accent6 17 4" xfId="19288"/>
    <cellStyle name="20% - Accent6 17 5" xfId="12044"/>
    <cellStyle name="20% - Accent6 18" xfId="503"/>
    <cellStyle name="20% - Accent6 18 2" xfId="7272"/>
    <cellStyle name="20% - Accent6 18 2 2" xfId="24468"/>
    <cellStyle name="20% - Accent6 18 3" xfId="17703"/>
    <cellStyle name="20% - Accent6 18 4" xfId="14067"/>
    <cellStyle name="20% - Accent6 19" xfId="6826"/>
    <cellStyle name="20% - Accent6 19 2" xfId="24022"/>
    <cellStyle name="20% - Accent6 19 3" xfId="13621"/>
    <cellStyle name="20% - Accent6 2" xfId="56"/>
    <cellStyle name="20% - Accent6 2 10" xfId="1657"/>
    <cellStyle name="20% - Accent6 2 10 2" xfId="3246"/>
    <cellStyle name="20% - Accent6 2 10 2 2" xfId="10011"/>
    <cellStyle name="20% - Accent6 2 10 2 2 2" xfId="27207"/>
    <cellStyle name="20% - Accent6 2 10 2 2 3" xfId="16806"/>
    <cellStyle name="20% - Accent6 2 10 2 3" xfId="6403"/>
    <cellStyle name="20% - Accent6 2 10 2 3 2" xfId="23599"/>
    <cellStyle name="20% - Accent6 2 10 2 4" xfId="20442"/>
    <cellStyle name="20% - Accent6 2 10 2 5" xfId="13198"/>
    <cellStyle name="20% - Accent6 2 10 3" xfId="8426"/>
    <cellStyle name="20% - Accent6 2 10 3 2" xfId="25622"/>
    <cellStyle name="20% - Accent6 2 10 3 3" xfId="15221"/>
    <cellStyle name="20% - Accent6 2 10 4" xfId="4818"/>
    <cellStyle name="20% - Accent6 2 10 4 2" xfId="22014"/>
    <cellStyle name="20% - Accent6 2 10 5" xfId="18857"/>
    <cellStyle name="20% - Accent6 2 10 6" xfId="11613"/>
    <cellStyle name="20% - Accent6 2 11" xfId="2107"/>
    <cellStyle name="20% - Accent6 2 11 2" xfId="8873"/>
    <cellStyle name="20% - Accent6 2 11 2 2" xfId="26069"/>
    <cellStyle name="20% - Accent6 2 11 2 3" xfId="15668"/>
    <cellStyle name="20% - Accent6 2 11 3" xfId="5265"/>
    <cellStyle name="20% - Accent6 2 11 3 2" xfId="22461"/>
    <cellStyle name="20% - Accent6 2 11 4" xfId="19304"/>
    <cellStyle name="20% - Accent6 2 11 5" xfId="12060"/>
    <cellStyle name="20% - Accent6 2 12" xfId="524"/>
    <cellStyle name="20% - Accent6 2 12 2" xfId="7293"/>
    <cellStyle name="20% - Accent6 2 12 2 2" xfId="24489"/>
    <cellStyle name="20% - Accent6 2 12 3" xfId="17724"/>
    <cellStyle name="20% - Accent6 2 12 4" xfId="14088"/>
    <cellStyle name="20% - Accent6 2 13" xfId="6835"/>
    <cellStyle name="20% - Accent6 2 13 2" xfId="24031"/>
    <cellStyle name="20% - Accent6 2 13 3" xfId="13630"/>
    <cellStyle name="20% - Accent6 2 14" xfId="3685"/>
    <cellStyle name="20% - Accent6 2 14 2" xfId="20881"/>
    <cellStyle name="20% - Accent6 2 15" xfId="17266"/>
    <cellStyle name="20% - Accent6 2 16" xfId="27692"/>
    <cellStyle name="20% - Accent6 2 17" xfId="10480"/>
    <cellStyle name="20% - Accent6 2 2" xfId="95"/>
    <cellStyle name="20% - Accent6 2 2 10" xfId="6870"/>
    <cellStyle name="20% - Accent6 2 2 10 2" xfId="24066"/>
    <cellStyle name="20% - Accent6 2 2 10 3" xfId="13665"/>
    <cellStyle name="20% - Accent6 2 2 11" xfId="3741"/>
    <cellStyle name="20% - Accent6 2 2 11 2" xfId="20937"/>
    <cellStyle name="20% - Accent6 2 2 12" xfId="17301"/>
    <cellStyle name="20% - Accent6 2 2 13" xfId="27748"/>
    <cellStyle name="20% - Accent6 2 2 14" xfId="10536"/>
    <cellStyle name="20% - Accent6 2 2 2" xfId="299"/>
    <cellStyle name="20% - Accent6 2 2 2 10" xfId="27834"/>
    <cellStyle name="20% - Accent6 2 2 2 11" xfId="10622"/>
    <cellStyle name="20% - Accent6 2 2 2 2" xfId="1074"/>
    <cellStyle name="20% - Accent6 2 2 2 2 2" xfId="2687"/>
    <cellStyle name="20% - Accent6 2 2 2 2 2 2" xfId="9452"/>
    <cellStyle name="20% - Accent6 2 2 2 2 2 2 2" xfId="26648"/>
    <cellStyle name="20% - Accent6 2 2 2 2 2 2 3" xfId="16247"/>
    <cellStyle name="20% - Accent6 2 2 2 2 2 3" xfId="5844"/>
    <cellStyle name="20% - Accent6 2 2 2 2 2 3 2" xfId="23040"/>
    <cellStyle name="20% - Accent6 2 2 2 2 2 4" xfId="19883"/>
    <cellStyle name="20% - Accent6 2 2 2 2 2 5" xfId="12639"/>
    <cellStyle name="20% - Accent6 2 2 2 2 3" xfId="7843"/>
    <cellStyle name="20% - Accent6 2 2 2 2 3 2" xfId="25039"/>
    <cellStyle name="20% - Accent6 2 2 2 2 3 3" xfId="14638"/>
    <cellStyle name="20% - Accent6 2 2 2 2 4" xfId="4235"/>
    <cellStyle name="20% - Accent6 2 2 2 2 4 2" xfId="21431"/>
    <cellStyle name="20% - Accent6 2 2 2 2 5" xfId="18274"/>
    <cellStyle name="20% - Accent6 2 2 2 2 6" xfId="11030"/>
    <cellStyle name="20% - Accent6 2 2 2 3" xfId="1482"/>
    <cellStyle name="20% - Accent6 2 2 2 3 2" xfId="3083"/>
    <cellStyle name="20% - Accent6 2 2 2 3 2 2" xfId="9848"/>
    <cellStyle name="20% - Accent6 2 2 2 3 2 2 2" xfId="27044"/>
    <cellStyle name="20% - Accent6 2 2 2 3 2 2 3" xfId="16643"/>
    <cellStyle name="20% - Accent6 2 2 2 3 2 3" xfId="6240"/>
    <cellStyle name="20% - Accent6 2 2 2 3 2 3 2" xfId="23436"/>
    <cellStyle name="20% - Accent6 2 2 2 3 2 4" xfId="20279"/>
    <cellStyle name="20% - Accent6 2 2 2 3 2 5" xfId="13035"/>
    <cellStyle name="20% - Accent6 2 2 2 3 3" xfId="8251"/>
    <cellStyle name="20% - Accent6 2 2 2 3 3 2" xfId="25447"/>
    <cellStyle name="20% - Accent6 2 2 2 3 3 3" xfId="15046"/>
    <cellStyle name="20% - Accent6 2 2 2 3 4" xfId="4643"/>
    <cellStyle name="20% - Accent6 2 2 2 3 4 2" xfId="21839"/>
    <cellStyle name="20% - Accent6 2 2 2 3 5" xfId="18682"/>
    <cellStyle name="20% - Accent6 2 2 2 3 6" xfId="11438"/>
    <cellStyle name="20% - Accent6 2 2 2 4" xfId="1890"/>
    <cellStyle name="20% - Accent6 2 2 2 4 2" xfId="3479"/>
    <cellStyle name="20% - Accent6 2 2 2 4 2 2" xfId="10244"/>
    <cellStyle name="20% - Accent6 2 2 2 4 2 2 2" xfId="27440"/>
    <cellStyle name="20% - Accent6 2 2 2 4 2 2 3" xfId="17039"/>
    <cellStyle name="20% - Accent6 2 2 2 4 2 3" xfId="6636"/>
    <cellStyle name="20% - Accent6 2 2 2 4 2 3 2" xfId="23832"/>
    <cellStyle name="20% - Accent6 2 2 2 4 2 4" xfId="20675"/>
    <cellStyle name="20% - Accent6 2 2 2 4 2 5" xfId="13431"/>
    <cellStyle name="20% - Accent6 2 2 2 4 3" xfId="8659"/>
    <cellStyle name="20% - Accent6 2 2 2 4 3 2" xfId="25855"/>
    <cellStyle name="20% - Accent6 2 2 2 4 3 3" xfId="15454"/>
    <cellStyle name="20% - Accent6 2 2 2 4 4" xfId="5051"/>
    <cellStyle name="20% - Accent6 2 2 2 4 4 2" xfId="22247"/>
    <cellStyle name="20% - Accent6 2 2 2 4 5" xfId="19090"/>
    <cellStyle name="20% - Accent6 2 2 2 4 6" xfId="11846"/>
    <cellStyle name="20% - Accent6 2 2 2 5" xfId="2249"/>
    <cellStyle name="20% - Accent6 2 2 2 5 2" xfId="9015"/>
    <cellStyle name="20% - Accent6 2 2 2 5 2 2" xfId="26211"/>
    <cellStyle name="20% - Accent6 2 2 2 5 2 3" xfId="15810"/>
    <cellStyle name="20% - Accent6 2 2 2 5 3" xfId="5407"/>
    <cellStyle name="20% - Accent6 2 2 2 5 3 2" xfId="22603"/>
    <cellStyle name="20% - Accent6 2 2 2 5 4" xfId="19446"/>
    <cellStyle name="20% - Accent6 2 2 2 5 5" xfId="12202"/>
    <cellStyle name="20% - Accent6 2 2 2 6" xfId="666"/>
    <cellStyle name="20% - Accent6 2 2 2 6 2" xfId="7435"/>
    <cellStyle name="20% - Accent6 2 2 2 6 2 2" xfId="24631"/>
    <cellStyle name="20% - Accent6 2 2 2 6 3" xfId="17866"/>
    <cellStyle name="20% - Accent6 2 2 2 6 4" xfId="14230"/>
    <cellStyle name="20% - Accent6 2 2 2 7" xfId="7068"/>
    <cellStyle name="20% - Accent6 2 2 2 7 2" xfId="24264"/>
    <cellStyle name="20% - Accent6 2 2 2 7 3" xfId="13863"/>
    <cellStyle name="20% - Accent6 2 2 2 8" xfId="3827"/>
    <cellStyle name="20% - Accent6 2 2 2 8 2" xfId="21023"/>
    <cellStyle name="20% - Accent6 2 2 2 9" xfId="17499"/>
    <cellStyle name="20% - Accent6 2 2 3" xfId="397"/>
    <cellStyle name="20% - Accent6 2 2 3 10" xfId="27932"/>
    <cellStyle name="20% - Accent6 2 2 3 11" xfId="10720"/>
    <cellStyle name="20% - Accent6 2 2 3 2" xfId="1172"/>
    <cellStyle name="20% - Accent6 2 2 3 2 2" xfId="2785"/>
    <cellStyle name="20% - Accent6 2 2 3 2 2 2" xfId="9550"/>
    <cellStyle name="20% - Accent6 2 2 3 2 2 2 2" xfId="26746"/>
    <cellStyle name="20% - Accent6 2 2 3 2 2 2 3" xfId="16345"/>
    <cellStyle name="20% - Accent6 2 2 3 2 2 3" xfId="5942"/>
    <cellStyle name="20% - Accent6 2 2 3 2 2 3 2" xfId="23138"/>
    <cellStyle name="20% - Accent6 2 2 3 2 2 4" xfId="19981"/>
    <cellStyle name="20% - Accent6 2 2 3 2 2 5" xfId="12737"/>
    <cellStyle name="20% - Accent6 2 2 3 2 3" xfId="7941"/>
    <cellStyle name="20% - Accent6 2 2 3 2 3 2" xfId="25137"/>
    <cellStyle name="20% - Accent6 2 2 3 2 3 3" xfId="14736"/>
    <cellStyle name="20% - Accent6 2 2 3 2 4" xfId="4333"/>
    <cellStyle name="20% - Accent6 2 2 3 2 4 2" xfId="21529"/>
    <cellStyle name="20% - Accent6 2 2 3 2 5" xfId="18372"/>
    <cellStyle name="20% - Accent6 2 2 3 2 6" xfId="11128"/>
    <cellStyle name="20% - Accent6 2 2 3 3" xfId="1580"/>
    <cellStyle name="20% - Accent6 2 2 3 3 2" xfId="3181"/>
    <cellStyle name="20% - Accent6 2 2 3 3 2 2" xfId="9946"/>
    <cellStyle name="20% - Accent6 2 2 3 3 2 2 2" xfId="27142"/>
    <cellStyle name="20% - Accent6 2 2 3 3 2 2 3" xfId="16741"/>
    <cellStyle name="20% - Accent6 2 2 3 3 2 3" xfId="6338"/>
    <cellStyle name="20% - Accent6 2 2 3 3 2 3 2" xfId="23534"/>
    <cellStyle name="20% - Accent6 2 2 3 3 2 4" xfId="20377"/>
    <cellStyle name="20% - Accent6 2 2 3 3 2 5" xfId="13133"/>
    <cellStyle name="20% - Accent6 2 2 3 3 3" xfId="8349"/>
    <cellStyle name="20% - Accent6 2 2 3 3 3 2" xfId="25545"/>
    <cellStyle name="20% - Accent6 2 2 3 3 3 3" xfId="15144"/>
    <cellStyle name="20% - Accent6 2 2 3 3 4" xfId="4741"/>
    <cellStyle name="20% - Accent6 2 2 3 3 4 2" xfId="21937"/>
    <cellStyle name="20% - Accent6 2 2 3 3 5" xfId="18780"/>
    <cellStyle name="20% - Accent6 2 2 3 3 6" xfId="11536"/>
    <cellStyle name="20% - Accent6 2 2 3 4" xfId="1988"/>
    <cellStyle name="20% - Accent6 2 2 3 4 2" xfId="3577"/>
    <cellStyle name="20% - Accent6 2 2 3 4 2 2" xfId="10342"/>
    <cellStyle name="20% - Accent6 2 2 3 4 2 2 2" xfId="27538"/>
    <cellStyle name="20% - Accent6 2 2 3 4 2 2 3" xfId="17137"/>
    <cellStyle name="20% - Accent6 2 2 3 4 2 3" xfId="6734"/>
    <cellStyle name="20% - Accent6 2 2 3 4 2 3 2" xfId="23930"/>
    <cellStyle name="20% - Accent6 2 2 3 4 2 4" xfId="20773"/>
    <cellStyle name="20% - Accent6 2 2 3 4 2 5" xfId="13529"/>
    <cellStyle name="20% - Accent6 2 2 3 4 3" xfId="8757"/>
    <cellStyle name="20% - Accent6 2 2 3 4 3 2" xfId="25953"/>
    <cellStyle name="20% - Accent6 2 2 3 4 3 3" xfId="15552"/>
    <cellStyle name="20% - Accent6 2 2 3 4 4" xfId="5149"/>
    <cellStyle name="20% - Accent6 2 2 3 4 4 2" xfId="22345"/>
    <cellStyle name="20% - Accent6 2 2 3 4 5" xfId="19188"/>
    <cellStyle name="20% - Accent6 2 2 3 4 6" xfId="11944"/>
    <cellStyle name="20% - Accent6 2 2 3 5" xfId="2347"/>
    <cellStyle name="20% - Accent6 2 2 3 5 2" xfId="9113"/>
    <cellStyle name="20% - Accent6 2 2 3 5 2 2" xfId="26309"/>
    <cellStyle name="20% - Accent6 2 2 3 5 2 3" xfId="15908"/>
    <cellStyle name="20% - Accent6 2 2 3 5 3" xfId="5505"/>
    <cellStyle name="20% - Accent6 2 2 3 5 3 2" xfId="22701"/>
    <cellStyle name="20% - Accent6 2 2 3 5 4" xfId="19544"/>
    <cellStyle name="20% - Accent6 2 2 3 5 5" xfId="12300"/>
    <cellStyle name="20% - Accent6 2 2 3 6" xfId="764"/>
    <cellStyle name="20% - Accent6 2 2 3 6 2" xfId="7533"/>
    <cellStyle name="20% - Accent6 2 2 3 6 2 2" xfId="24729"/>
    <cellStyle name="20% - Accent6 2 2 3 6 3" xfId="17964"/>
    <cellStyle name="20% - Accent6 2 2 3 6 4" xfId="14328"/>
    <cellStyle name="20% - Accent6 2 2 3 7" xfId="7166"/>
    <cellStyle name="20% - Accent6 2 2 3 7 2" xfId="24362"/>
    <cellStyle name="20% - Accent6 2 2 3 7 3" xfId="13961"/>
    <cellStyle name="20% - Accent6 2 2 3 8" xfId="3925"/>
    <cellStyle name="20% - Accent6 2 2 3 8 2" xfId="21121"/>
    <cellStyle name="20% - Accent6 2 2 3 9" xfId="17597"/>
    <cellStyle name="20% - Accent6 2 2 4" xfId="213"/>
    <cellStyle name="20% - Accent6 2 2 4 2" xfId="1396"/>
    <cellStyle name="20% - Accent6 2 2 4 2 2" xfId="2997"/>
    <cellStyle name="20% - Accent6 2 2 4 2 2 2" xfId="9762"/>
    <cellStyle name="20% - Accent6 2 2 4 2 2 2 2" xfId="26958"/>
    <cellStyle name="20% - Accent6 2 2 4 2 2 2 3" xfId="16557"/>
    <cellStyle name="20% - Accent6 2 2 4 2 2 3" xfId="6154"/>
    <cellStyle name="20% - Accent6 2 2 4 2 2 3 2" xfId="23350"/>
    <cellStyle name="20% - Accent6 2 2 4 2 2 4" xfId="20193"/>
    <cellStyle name="20% - Accent6 2 2 4 2 2 5" xfId="12949"/>
    <cellStyle name="20% - Accent6 2 2 4 2 3" xfId="8165"/>
    <cellStyle name="20% - Accent6 2 2 4 2 3 2" xfId="25361"/>
    <cellStyle name="20% - Accent6 2 2 4 2 3 3" xfId="14960"/>
    <cellStyle name="20% - Accent6 2 2 4 2 4" xfId="4557"/>
    <cellStyle name="20% - Accent6 2 2 4 2 4 2" xfId="21753"/>
    <cellStyle name="20% - Accent6 2 2 4 2 5" xfId="18596"/>
    <cellStyle name="20% - Accent6 2 2 4 2 6" xfId="11352"/>
    <cellStyle name="20% - Accent6 2 2 4 3" xfId="1804"/>
    <cellStyle name="20% - Accent6 2 2 4 3 2" xfId="3393"/>
    <cellStyle name="20% - Accent6 2 2 4 3 2 2" xfId="10158"/>
    <cellStyle name="20% - Accent6 2 2 4 3 2 2 2" xfId="27354"/>
    <cellStyle name="20% - Accent6 2 2 4 3 2 2 3" xfId="16953"/>
    <cellStyle name="20% - Accent6 2 2 4 3 2 3" xfId="6550"/>
    <cellStyle name="20% - Accent6 2 2 4 3 2 3 2" xfId="23746"/>
    <cellStyle name="20% - Accent6 2 2 4 3 2 4" xfId="20589"/>
    <cellStyle name="20% - Accent6 2 2 4 3 2 5" xfId="13345"/>
    <cellStyle name="20% - Accent6 2 2 4 3 3" xfId="8573"/>
    <cellStyle name="20% - Accent6 2 2 4 3 3 2" xfId="25769"/>
    <cellStyle name="20% - Accent6 2 2 4 3 3 3" xfId="15368"/>
    <cellStyle name="20% - Accent6 2 2 4 3 4" xfId="4965"/>
    <cellStyle name="20% - Accent6 2 2 4 3 4 2" xfId="22161"/>
    <cellStyle name="20% - Accent6 2 2 4 3 5" xfId="19004"/>
    <cellStyle name="20% - Accent6 2 2 4 3 6" xfId="11760"/>
    <cellStyle name="20% - Accent6 2 2 4 4" xfId="2417"/>
    <cellStyle name="20% - Accent6 2 2 4 4 2" xfId="9182"/>
    <cellStyle name="20% - Accent6 2 2 4 4 2 2" xfId="26378"/>
    <cellStyle name="20% - Accent6 2 2 4 4 2 3" xfId="15977"/>
    <cellStyle name="20% - Accent6 2 2 4 4 3" xfId="5574"/>
    <cellStyle name="20% - Accent6 2 2 4 4 3 2" xfId="22770"/>
    <cellStyle name="20% - Accent6 2 2 4 4 4" xfId="19613"/>
    <cellStyle name="20% - Accent6 2 2 4 4 5" xfId="12369"/>
    <cellStyle name="20% - Accent6 2 2 4 5" xfId="988"/>
    <cellStyle name="20% - Accent6 2 2 4 5 2" xfId="7757"/>
    <cellStyle name="20% - Accent6 2 2 4 5 2 2" xfId="24953"/>
    <cellStyle name="20% - Accent6 2 2 4 5 3" xfId="18188"/>
    <cellStyle name="20% - Accent6 2 2 4 5 4" xfId="14552"/>
    <cellStyle name="20% - Accent6 2 2 4 6" xfId="6982"/>
    <cellStyle name="20% - Accent6 2 2 4 6 2" xfId="24178"/>
    <cellStyle name="20% - Accent6 2 2 4 6 3" xfId="13777"/>
    <cellStyle name="20% - Accent6 2 2 4 7" xfId="4149"/>
    <cellStyle name="20% - Accent6 2 2 4 7 2" xfId="21345"/>
    <cellStyle name="20% - Accent6 2 2 4 8" xfId="17413"/>
    <cellStyle name="20% - Accent6 2 2 4 9" xfId="10944"/>
    <cellStyle name="20% - Accent6 2 2 5" xfId="876"/>
    <cellStyle name="20% - Accent6 2 2 5 2" xfId="2574"/>
    <cellStyle name="20% - Accent6 2 2 5 2 2" xfId="9339"/>
    <cellStyle name="20% - Accent6 2 2 5 2 2 2" xfId="26535"/>
    <cellStyle name="20% - Accent6 2 2 5 2 2 3" xfId="16134"/>
    <cellStyle name="20% - Accent6 2 2 5 2 3" xfId="5731"/>
    <cellStyle name="20% - Accent6 2 2 5 2 3 2" xfId="22927"/>
    <cellStyle name="20% - Accent6 2 2 5 2 4" xfId="19770"/>
    <cellStyle name="20% - Accent6 2 2 5 2 5" xfId="12526"/>
    <cellStyle name="20% - Accent6 2 2 5 3" xfId="7645"/>
    <cellStyle name="20% - Accent6 2 2 5 3 2" xfId="24841"/>
    <cellStyle name="20% - Accent6 2 2 5 3 3" xfId="14440"/>
    <cellStyle name="20% - Accent6 2 2 5 4" xfId="4037"/>
    <cellStyle name="20% - Accent6 2 2 5 4 2" xfId="21233"/>
    <cellStyle name="20% - Accent6 2 2 5 5" xfId="18076"/>
    <cellStyle name="20% - Accent6 2 2 5 6" xfId="10832"/>
    <cellStyle name="20% - Accent6 2 2 6" xfId="1284"/>
    <cellStyle name="20% - Accent6 2 2 6 2" xfId="2885"/>
    <cellStyle name="20% - Accent6 2 2 6 2 2" xfId="9650"/>
    <cellStyle name="20% - Accent6 2 2 6 2 2 2" xfId="26846"/>
    <cellStyle name="20% - Accent6 2 2 6 2 2 3" xfId="16445"/>
    <cellStyle name="20% - Accent6 2 2 6 2 3" xfId="6042"/>
    <cellStyle name="20% - Accent6 2 2 6 2 3 2" xfId="23238"/>
    <cellStyle name="20% - Accent6 2 2 6 2 4" xfId="20081"/>
    <cellStyle name="20% - Accent6 2 2 6 2 5" xfId="12837"/>
    <cellStyle name="20% - Accent6 2 2 6 3" xfId="8053"/>
    <cellStyle name="20% - Accent6 2 2 6 3 2" xfId="25249"/>
    <cellStyle name="20% - Accent6 2 2 6 3 3" xfId="14848"/>
    <cellStyle name="20% - Accent6 2 2 6 4" xfId="4445"/>
    <cellStyle name="20% - Accent6 2 2 6 4 2" xfId="21641"/>
    <cellStyle name="20% - Accent6 2 2 6 5" xfId="18484"/>
    <cellStyle name="20% - Accent6 2 2 6 6" xfId="11240"/>
    <cellStyle name="20% - Accent6 2 2 7" xfId="1692"/>
    <cellStyle name="20% - Accent6 2 2 7 2" xfId="3281"/>
    <cellStyle name="20% - Accent6 2 2 7 2 2" xfId="10046"/>
    <cellStyle name="20% - Accent6 2 2 7 2 2 2" xfId="27242"/>
    <cellStyle name="20% - Accent6 2 2 7 2 2 3" xfId="16841"/>
    <cellStyle name="20% - Accent6 2 2 7 2 3" xfId="6438"/>
    <cellStyle name="20% - Accent6 2 2 7 2 3 2" xfId="23634"/>
    <cellStyle name="20% - Accent6 2 2 7 2 4" xfId="20477"/>
    <cellStyle name="20% - Accent6 2 2 7 2 5" xfId="13233"/>
    <cellStyle name="20% - Accent6 2 2 7 3" xfId="8461"/>
    <cellStyle name="20% - Accent6 2 2 7 3 2" xfId="25657"/>
    <cellStyle name="20% - Accent6 2 2 7 3 3" xfId="15256"/>
    <cellStyle name="20% - Accent6 2 2 7 4" xfId="4853"/>
    <cellStyle name="20% - Accent6 2 2 7 4 2" xfId="22049"/>
    <cellStyle name="20% - Accent6 2 2 7 5" xfId="18892"/>
    <cellStyle name="20% - Accent6 2 2 7 6" xfId="11648"/>
    <cellStyle name="20% - Accent6 2 2 8" xfId="2163"/>
    <cellStyle name="20% - Accent6 2 2 8 2" xfId="8929"/>
    <cellStyle name="20% - Accent6 2 2 8 2 2" xfId="26125"/>
    <cellStyle name="20% - Accent6 2 2 8 2 3" xfId="15724"/>
    <cellStyle name="20% - Accent6 2 2 8 3" xfId="5321"/>
    <cellStyle name="20% - Accent6 2 2 8 3 2" xfId="22517"/>
    <cellStyle name="20% - Accent6 2 2 8 4" xfId="19360"/>
    <cellStyle name="20% - Accent6 2 2 8 5" xfId="12116"/>
    <cellStyle name="20% - Accent6 2 2 9" xfId="580"/>
    <cellStyle name="20% - Accent6 2 2 9 2" xfId="7349"/>
    <cellStyle name="20% - Accent6 2 2 9 2 2" xfId="24545"/>
    <cellStyle name="20% - Accent6 2 2 9 3" xfId="17780"/>
    <cellStyle name="20% - Accent6 2 2 9 4" xfId="14144"/>
    <cellStyle name="20% - Accent6 2 3" xfId="123"/>
    <cellStyle name="20% - Accent6 2 3 10" xfId="6898"/>
    <cellStyle name="20% - Accent6 2 3 10 2" xfId="24094"/>
    <cellStyle name="20% - Accent6 2 3 10 3" xfId="13693"/>
    <cellStyle name="20% - Accent6 2 3 11" xfId="3769"/>
    <cellStyle name="20% - Accent6 2 3 11 2" xfId="20965"/>
    <cellStyle name="20% - Accent6 2 3 12" xfId="17329"/>
    <cellStyle name="20% - Accent6 2 3 13" xfId="27776"/>
    <cellStyle name="20% - Accent6 2 3 14" xfId="10564"/>
    <cellStyle name="20% - Accent6 2 3 2" xfId="327"/>
    <cellStyle name="20% - Accent6 2 3 2 10" xfId="27862"/>
    <cellStyle name="20% - Accent6 2 3 2 11" xfId="10650"/>
    <cellStyle name="20% - Accent6 2 3 2 2" xfId="1102"/>
    <cellStyle name="20% - Accent6 2 3 2 2 2" xfId="2715"/>
    <cellStyle name="20% - Accent6 2 3 2 2 2 2" xfId="9480"/>
    <cellStyle name="20% - Accent6 2 3 2 2 2 2 2" xfId="26676"/>
    <cellStyle name="20% - Accent6 2 3 2 2 2 2 3" xfId="16275"/>
    <cellStyle name="20% - Accent6 2 3 2 2 2 3" xfId="5872"/>
    <cellStyle name="20% - Accent6 2 3 2 2 2 3 2" xfId="23068"/>
    <cellStyle name="20% - Accent6 2 3 2 2 2 4" xfId="19911"/>
    <cellStyle name="20% - Accent6 2 3 2 2 2 5" xfId="12667"/>
    <cellStyle name="20% - Accent6 2 3 2 2 3" xfId="7871"/>
    <cellStyle name="20% - Accent6 2 3 2 2 3 2" xfId="25067"/>
    <cellStyle name="20% - Accent6 2 3 2 2 3 3" xfId="14666"/>
    <cellStyle name="20% - Accent6 2 3 2 2 4" xfId="4263"/>
    <cellStyle name="20% - Accent6 2 3 2 2 4 2" xfId="21459"/>
    <cellStyle name="20% - Accent6 2 3 2 2 5" xfId="18302"/>
    <cellStyle name="20% - Accent6 2 3 2 2 6" xfId="11058"/>
    <cellStyle name="20% - Accent6 2 3 2 3" xfId="1510"/>
    <cellStyle name="20% - Accent6 2 3 2 3 2" xfId="3111"/>
    <cellStyle name="20% - Accent6 2 3 2 3 2 2" xfId="9876"/>
    <cellStyle name="20% - Accent6 2 3 2 3 2 2 2" xfId="27072"/>
    <cellStyle name="20% - Accent6 2 3 2 3 2 2 3" xfId="16671"/>
    <cellStyle name="20% - Accent6 2 3 2 3 2 3" xfId="6268"/>
    <cellStyle name="20% - Accent6 2 3 2 3 2 3 2" xfId="23464"/>
    <cellStyle name="20% - Accent6 2 3 2 3 2 4" xfId="20307"/>
    <cellStyle name="20% - Accent6 2 3 2 3 2 5" xfId="13063"/>
    <cellStyle name="20% - Accent6 2 3 2 3 3" xfId="8279"/>
    <cellStyle name="20% - Accent6 2 3 2 3 3 2" xfId="25475"/>
    <cellStyle name="20% - Accent6 2 3 2 3 3 3" xfId="15074"/>
    <cellStyle name="20% - Accent6 2 3 2 3 4" xfId="4671"/>
    <cellStyle name="20% - Accent6 2 3 2 3 4 2" xfId="21867"/>
    <cellStyle name="20% - Accent6 2 3 2 3 5" xfId="18710"/>
    <cellStyle name="20% - Accent6 2 3 2 3 6" xfId="11466"/>
    <cellStyle name="20% - Accent6 2 3 2 4" xfId="1918"/>
    <cellStyle name="20% - Accent6 2 3 2 4 2" xfId="3507"/>
    <cellStyle name="20% - Accent6 2 3 2 4 2 2" xfId="10272"/>
    <cellStyle name="20% - Accent6 2 3 2 4 2 2 2" xfId="27468"/>
    <cellStyle name="20% - Accent6 2 3 2 4 2 2 3" xfId="17067"/>
    <cellStyle name="20% - Accent6 2 3 2 4 2 3" xfId="6664"/>
    <cellStyle name="20% - Accent6 2 3 2 4 2 3 2" xfId="23860"/>
    <cellStyle name="20% - Accent6 2 3 2 4 2 4" xfId="20703"/>
    <cellStyle name="20% - Accent6 2 3 2 4 2 5" xfId="13459"/>
    <cellStyle name="20% - Accent6 2 3 2 4 3" xfId="8687"/>
    <cellStyle name="20% - Accent6 2 3 2 4 3 2" xfId="25883"/>
    <cellStyle name="20% - Accent6 2 3 2 4 3 3" xfId="15482"/>
    <cellStyle name="20% - Accent6 2 3 2 4 4" xfId="5079"/>
    <cellStyle name="20% - Accent6 2 3 2 4 4 2" xfId="22275"/>
    <cellStyle name="20% - Accent6 2 3 2 4 5" xfId="19118"/>
    <cellStyle name="20% - Accent6 2 3 2 4 6" xfId="11874"/>
    <cellStyle name="20% - Accent6 2 3 2 5" xfId="2277"/>
    <cellStyle name="20% - Accent6 2 3 2 5 2" xfId="9043"/>
    <cellStyle name="20% - Accent6 2 3 2 5 2 2" xfId="26239"/>
    <cellStyle name="20% - Accent6 2 3 2 5 2 3" xfId="15838"/>
    <cellStyle name="20% - Accent6 2 3 2 5 3" xfId="5435"/>
    <cellStyle name="20% - Accent6 2 3 2 5 3 2" xfId="22631"/>
    <cellStyle name="20% - Accent6 2 3 2 5 4" xfId="19474"/>
    <cellStyle name="20% - Accent6 2 3 2 5 5" xfId="12230"/>
    <cellStyle name="20% - Accent6 2 3 2 6" xfId="694"/>
    <cellStyle name="20% - Accent6 2 3 2 6 2" xfId="7463"/>
    <cellStyle name="20% - Accent6 2 3 2 6 2 2" xfId="24659"/>
    <cellStyle name="20% - Accent6 2 3 2 6 3" xfId="17894"/>
    <cellStyle name="20% - Accent6 2 3 2 6 4" xfId="14258"/>
    <cellStyle name="20% - Accent6 2 3 2 7" xfId="7096"/>
    <cellStyle name="20% - Accent6 2 3 2 7 2" xfId="24292"/>
    <cellStyle name="20% - Accent6 2 3 2 7 3" xfId="13891"/>
    <cellStyle name="20% - Accent6 2 3 2 8" xfId="3855"/>
    <cellStyle name="20% - Accent6 2 3 2 8 2" xfId="21051"/>
    <cellStyle name="20% - Accent6 2 3 2 9" xfId="17527"/>
    <cellStyle name="20% - Accent6 2 3 3" xfId="425"/>
    <cellStyle name="20% - Accent6 2 3 3 10" xfId="27960"/>
    <cellStyle name="20% - Accent6 2 3 3 11" xfId="10748"/>
    <cellStyle name="20% - Accent6 2 3 3 2" xfId="1200"/>
    <cellStyle name="20% - Accent6 2 3 3 2 2" xfId="2813"/>
    <cellStyle name="20% - Accent6 2 3 3 2 2 2" xfId="9578"/>
    <cellStyle name="20% - Accent6 2 3 3 2 2 2 2" xfId="26774"/>
    <cellStyle name="20% - Accent6 2 3 3 2 2 2 3" xfId="16373"/>
    <cellStyle name="20% - Accent6 2 3 3 2 2 3" xfId="5970"/>
    <cellStyle name="20% - Accent6 2 3 3 2 2 3 2" xfId="23166"/>
    <cellStyle name="20% - Accent6 2 3 3 2 2 4" xfId="20009"/>
    <cellStyle name="20% - Accent6 2 3 3 2 2 5" xfId="12765"/>
    <cellStyle name="20% - Accent6 2 3 3 2 3" xfId="7969"/>
    <cellStyle name="20% - Accent6 2 3 3 2 3 2" xfId="25165"/>
    <cellStyle name="20% - Accent6 2 3 3 2 3 3" xfId="14764"/>
    <cellStyle name="20% - Accent6 2 3 3 2 4" xfId="4361"/>
    <cellStyle name="20% - Accent6 2 3 3 2 4 2" xfId="21557"/>
    <cellStyle name="20% - Accent6 2 3 3 2 5" xfId="18400"/>
    <cellStyle name="20% - Accent6 2 3 3 2 6" xfId="11156"/>
    <cellStyle name="20% - Accent6 2 3 3 3" xfId="1608"/>
    <cellStyle name="20% - Accent6 2 3 3 3 2" xfId="3209"/>
    <cellStyle name="20% - Accent6 2 3 3 3 2 2" xfId="9974"/>
    <cellStyle name="20% - Accent6 2 3 3 3 2 2 2" xfId="27170"/>
    <cellStyle name="20% - Accent6 2 3 3 3 2 2 3" xfId="16769"/>
    <cellStyle name="20% - Accent6 2 3 3 3 2 3" xfId="6366"/>
    <cellStyle name="20% - Accent6 2 3 3 3 2 3 2" xfId="23562"/>
    <cellStyle name="20% - Accent6 2 3 3 3 2 4" xfId="20405"/>
    <cellStyle name="20% - Accent6 2 3 3 3 2 5" xfId="13161"/>
    <cellStyle name="20% - Accent6 2 3 3 3 3" xfId="8377"/>
    <cellStyle name="20% - Accent6 2 3 3 3 3 2" xfId="25573"/>
    <cellStyle name="20% - Accent6 2 3 3 3 3 3" xfId="15172"/>
    <cellStyle name="20% - Accent6 2 3 3 3 4" xfId="4769"/>
    <cellStyle name="20% - Accent6 2 3 3 3 4 2" xfId="21965"/>
    <cellStyle name="20% - Accent6 2 3 3 3 5" xfId="18808"/>
    <cellStyle name="20% - Accent6 2 3 3 3 6" xfId="11564"/>
    <cellStyle name="20% - Accent6 2 3 3 4" xfId="2016"/>
    <cellStyle name="20% - Accent6 2 3 3 4 2" xfId="3605"/>
    <cellStyle name="20% - Accent6 2 3 3 4 2 2" xfId="10370"/>
    <cellStyle name="20% - Accent6 2 3 3 4 2 2 2" xfId="27566"/>
    <cellStyle name="20% - Accent6 2 3 3 4 2 2 3" xfId="17165"/>
    <cellStyle name="20% - Accent6 2 3 3 4 2 3" xfId="6762"/>
    <cellStyle name="20% - Accent6 2 3 3 4 2 3 2" xfId="23958"/>
    <cellStyle name="20% - Accent6 2 3 3 4 2 4" xfId="20801"/>
    <cellStyle name="20% - Accent6 2 3 3 4 2 5" xfId="13557"/>
    <cellStyle name="20% - Accent6 2 3 3 4 3" xfId="8785"/>
    <cellStyle name="20% - Accent6 2 3 3 4 3 2" xfId="25981"/>
    <cellStyle name="20% - Accent6 2 3 3 4 3 3" xfId="15580"/>
    <cellStyle name="20% - Accent6 2 3 3 4 4" xfId="5177"/>
    <cellStyle name="20% - Accent6 2 3 3 4 4 2" xfId="22373"/>
    <cellStyle name="20% - Accent6 2 3 3 4 5" xfId="19216"/>
    <cellStyle name="20% - Accent6 2 3 3 4 6" xfId="11972"/>
    <cellStyle name="20% - Accent6 2 3 3 5" xfId="2375"/>
    <cellStyle name="20% - Accent6 2 3 3 5 2" xfId="9141"/>
    <cellStyle name="20% - Accent6 2 3 3 5 2 2" xfId="26337"/>
    <cellStyle name="20% - Accent6 2 3 3 5 2 3" xfId="15936"/>
    <cellStyle name="20% - Accent6 2 3 3 5 3" xfId="5533"/>
    <cellStyle name="20% - Accent6 2 3 3 5 3 2" xfId="22729"/>
    <cellStyle name="20% - Accent6 2 3 3 5 4" xfId="19572"/>
    <cellStyle name="20% - Accent6 2 3 3 5 5" xfId="12328"/>
    <cellStyle name="20% - Accent6 2 3 3 6" xfId="792"/>
    <cellStyle name="20% - Accent6 2 3 3 6 2" xfId="7561"/>
    <cellStyle name="20% - Accent6 2 3 3 6 2 2" xfId="24757"/>
    <cellStyle name="20% - Accent6 2 3 3 6 3" xfId="17992"/>
    <cellStyle name="20% - Accent6 2 3 3 6 4" xfId="14356"/>
    <cellStyle name="20% - Accent6 2 3 3 7" xfId="7194"/>
    <cellStyle name="20% - Accent6 2 3 3 7 2" xfId="24390"/>
    <cellStyle name="20% - Accent6 2 3 3 7 3" xfId="13989"/>
    <cellStyle name="20% - Accent6 2 3 3 8" xfId="3953"/>
    <cellStyle name="20% - Accent6 2 3 3 8 2" xfId="21149"/>
    <cellStyle name="20% - Accent6 2 3 3 9" xfId="17625"/>
    <cellStyle name="20% - Accent6 2 3 4" xfId="241"/>
    <cellStyle name="20% - Accent6 2 3 4 2" xfId="1424"/>
    <cellStyle name="20% - Accent6 2 3 4 2 2" xfId="3025"/>
    <cellStyle name="20% - Accent6 2 3 4 2 2 2" xfId="9790"/>
    <cellStyle name="20% - Accent6 2 3 4 2 2 2 2" xfId="26986"/>
    <cellStyle name="20% - Accent6 2 3 4 2 2 2 3" xfId="16585"/>
    <cellStyle name="20% - Accent6 2 3 4 2 2 3" xfId="6182"/>
    <cellStyle name="20% - Accent6 2 3 4 2 2 3 2" xfId="23378"/>
    <cellStyle name="20% - Accent6 2 3 4 2 2 4" xfId="20221"/>
    <cellStyle name="20% - Accent6 2 3 4 2 2 5" xfId="12977"/>
    <cellStyle name="20% - Accent6 2 3 4 2 3" xfId="8193"/>
    <cellStyle name="20% - Accent6 2 3 4 2 3 2" xfId="25389"/>
    <cellStyle name="20% - Accent6 2 3 4 2 3 3" xfId="14988"/>
    <cellStyle name="20% - Accent6 2 3 4 2 4" xfId="4585"/>
    <cellStyle name="20% - Accent6 2 3 4 2 4 2" xfId="21781"/>
    <cellStyle name="20% - Accent6 2 3 4 2 5" xfId="18624"/>
    <cellStyle name="20% - Accent6 2 3 4 2 6" xfId="11380"/>
    <cellStyle name="20% - Accent6 2 3 4 3" xfId="1832"/>
    <cellStyle name="20% - Accent6 2 3 4 3 2" xfId="3421"/>
    <cellStyle name="20% - Accent6 2 3 4 3 2 2" xfId="10186"/>
    <cellStyle name="20% - Accent6 2 3 4 3 2 2 2" xfId="27382"/>
    <cellStyle name="20% - Accent6 2 3 4 3 2 2 3" xfId="16981"/>
    <cellStyle name="20% - Accent6 2 3 4 3 2 3" xfId="6578"/>
    <cellStyle name="20% - Accent6 2 3 4 3 2 3 2" xfId="23774"/>
    <cellStyle name="20% - Accent6 2 3 4 3 2 4" xfId="20617"/>
    <cellStyle name="20% - Accent6 2 3 4 3 2 5" xfId="13373"/>
    <cellStyle name="20% - Accent6 2 3 4 3 3" xfId="8601"/>
    <cellStyle name="20% - Accent6 2 3 4 3 3 2" xfId="25797"/>
    <cellStyle name="20% - Accent6 2 3 4 3 3 3" xfId="15396"/>
    <cellStyle name="20% - Accent6 2 3 4 3 4" xfId="4993"/>
    <cellStyle name="20% - Accent6 2 3 4 3 4 2" xfId="22189"/>
    <cellStyle name="20% - Accent6 2 3 4 3 5" xfId="19032"/>
    <cellStyle name="20% - Accent6 2 3 4 3 6" xfId="11788"/>
    <cellStyle name="20% - Accent6 2 3 4 4" xfId="2450"/>
    <cellStyle name="20% - Accent6 2 3 4 4 2" xfId="9215"/>
    <cellStyle name="20% - Accent6 2 3 4 4 2 2" xfId="26411"/>
    <cellStyle name="20% - Accent6 2 3 4 4 2 3" xfId="16010"/>
    <cellStyle name="20% - Accent6 2 3 4 4 3" xfId="5607"/>
    <cellStyle name="20% - Accent6 2 3 4 4 3 2" xfId="22803"/>
    <cellStyle name="20% - Accent6 2 3 4 4 4" xfId="19646"/>
    <cellStyle name="20% - Accent6 2 3 4 4 5" xfId="12402"/>
    <cellStyle name="20% - Accent6 2 3 4 5" xfId="1016"/>
    <cellStyle name="20% - Accent6 2 3 4 5 2" xfId="7785"/>
    <cellStyle name="20% - Accent6 2 3 4 5 2 2" xfId="24981"/>
    <cellStyle name="20% - Accent6 2 3 4 5 3" xfId="18216"/>
    <cellStyle name="20% - Accent6 2 3 4 5 4" xfId="14580"/>
    <cellStyle name="20% - Accent6 2 3 4 6" xfId="7010"/>
    <cellStyle name="20% - Accent6 2 3 4 6 2" xfId="24206"/>
    <cellStyle name="20% - Accent6 2 3 4 6 3" xfId="13805"/>
    <cellStyle name="20% - Accent6 2 3 4 7" xfId="4177"/>
    <cellStyle name="20% - Accent6 2 3 4 7 2" xfId="21373"/>
    <cellStyle name="20% - Accent6 2 3 4 8" xfId="17441"/>
    <cellStyle name="20% - Accent6 2 3 4 9" xfId="10972"/>
    <cellStyle name="20% - Accent6 2 3 5" xfId="904"/>
    <cellStyle name="20% - Accent6 2 3 5 2" xfId="2602"/>
    <cellStyle name="20% - Accent6 2 3 5 2 2" xfId="9367"/>
    <cellStyle name="20% - Accent6 2 3 5 2 2 2" xfId="26563"/>
    <cellStyle name="20% - Accent6 2 3 5 2 2 3" xfId="16162"/>
    <cellStyle name="20% - Accent6 2 3 5 2 3" xfId="5759"/>
    <cellStyle name="20% - Accent6 2 3 5 2 3 2" xfId="22955"/>
    <cellStyle name="20% - Accent6 2 3 5 2 4" xfId="19798"/>
    <cellStyle name="20% - Accent6 2 3 5 2 5" xfId="12554"/>
    <cellStyle name="20% - Accent6 2 3 5 3" xfId="7673"/>
    <cellStyle name="20% - Accent6 2 3 5 3 2" xfId="24869"/>
    <cellStyle name="20% - Accent6 2 3 5 3 3" xfId="14468"/>
    <cellStyle name="20% - Accent6 2 3 5 4" xfId="4065"/>
    <cellStyle name="20% - Accent6 2 3 5 4 2" xfId="21261"/>
    <cellStyle name="20% - Accent6 2 3 5 5" xfId="18104"/>
    <cellStyle name="20% - Accent6 2 3 5 6" xfId="10860"/>
    <cellStyle name="20% - Accent6 2 3 6" xfId="1312"/>
    <cellStyle name="20% - Accent6 2 3 6 2" xfId="2913"/>
    <cellStyle name="20% - Accent6 2 3 6 2 2" xfId="9678"/>
    <cellStyle name="20% - Accent6 2 3 6 2 2 2" xfId="26874"/>
    <cellStyle name="20% - Accent6 2 3 6 2 2 3" xfId="16473"/>
    <cellStyle name="20% - Accent6 2 3 6 2 3" xfId="6070"/>
    <cellStyle name="20% - Accent6 2 3 6 2 3 2" xfId="23266"/>
    <cellStyle name="20% - Accent6 2 3 6 2 4" xfId="20109"/>
    <cellStyle name="20% - Accent6 2 3 6 2 5" xfId="12865"/>
    <cellStyle name="20% - Accent6 2 3 6 3" xfId="8081"/>
    <cellStyle name="20% - Accent6 2 3 6 3 2" xfId="25277"/>
    <cellStyle name="20% - Accent6 2 3 6 3 3" xfId="14876"/>
    <cellStyle name="20% - Accent6 2 3 6 4" xfId="4473"/>
    <cellStyle name="20% - Accent6 2 3 6 4 2" xfId="21669"/>
    <cellStyle name="20% - Accent6 2 3 6 5" xfId="18512"/>
    <cellStyle name="20% - Accent6 2 3 6 6" xfId="11268"/>
    <cellStyle name="20% - Accent6 2 3 7" xfId="1720"/>
    <cellStyle name="20% - Accent6 2 3 7 2" xfId="3309"/>
    <cellStyle name="20% - Accent6 2 3 7 2 2" xfId="10074"/>
    <cellStyle name="20% - Accent6 2 3 7 2 2 2" xfId="27270"/>
    <cellStyle name="20% - Accent6 2 3 7 2 2 3" xfId="16869"/>
    <cellStyle name="20% - Accent6 2 3 7 2 3" xfId="6466"/>
    <cellStyle name="20% - Accent6 2 3 7 2 3 2" xfId="23662"/>
    <cellStyle name="20% - Accent6 2 3 7 2 4" xfId="20505"/>
    <cellStyle name="20% - Accent6 2 3 7 2 5" xfId="13261"/>
    <cellStyle name="20% - Accent6 2 3 7 3" xfId="8489"/>
    <cellStyle name="20% - Accent6 2 3 7 3 2" xfId="25685"/>
    <cellStyle name="20% - Accent6 2 3 7 3 3" xfId="15284"/>
    <cellStyle name="20% - Accent6 2 3 7 4" xfId="4881"/>
    <cellStyle name="20% - Accent6 2 3 7 4 2" xfId="22077"/>
    <cellStyle name="20% - Accent6 2 3 7 5" xfId="18920"/>
    <cellStyle name="20% - Accent6 2 3 7 6" xfId="11676"/>
    <cellStyle name="20% - Accent6 2 3 8" xfId="2191"/>
    <cellStyle name="20% - Accent6 2 3 8 2" xfId="8957"/>
    <cellStyle name="20% - Accent6 2 3 8 2 2" xfId="26153"/>
    <cellStyle name="20% - Accent6 2 3 8 2 3" xfId="15752"/>
    <cellStyle name="20% - Accent6 2 3 8 3" xfId="5349"/>
    <cellStyle name="20% - Accent6 2 3 8 3 2" xfId="22545"/>
    <cellStyle name="20% - Accent6 2 3 8 4" xfId="19388"/>
    <cellStyle name="20% - Accent6 2 3 8 5" xfId="12144"/>
    <cellStyle name="20% - Accent6 2 3 9" xfId="608"/>
    <cellStyle name="20% - Accent6 2 3 9 2" xfId="7377"/>
    <cellStyle name="20% - Accent6 2 3 9 2 2" xfId="24573"/>
    <cellStyle name="20% - Accent6 2 3 9 3" xfId="17808"/>
    <cellStyle name="20% - Accent6 2 3 9 4" xfId="14172"/>
    <cellStyle name="20% - Accent6 2 4" xfId="176"/>
    <cellStyle name="20% - Accent6 2 4 10" xfId="27713"/>
    <cellStyle name="20% - Accent6 2 4 11" xfId="10501"/>
    <cellStyle name="20% - Accent6 2 4 2" xfId="953"/>
    <cellStyle name="20% - Accent6 2 4 2 2" xfId="2623"/>
    <cellStyle name="20% - Accent6 2 4 2 2 2" xfId="9388"/>
    <cellStyle name="20% - Accent6 2 4 2 2 2 2" xfId="26584"/>
    <cellStyle name="20% - Accent6 2 4 2 2 2 3" xfId="16183"/>
    <cellStyle name="20% - Accent6 2 4 2 2 3" xfId="5780"/>
    <cellStyle name="20% - Accent6 2 4 2 2 3 2" xfId="22976"/>
    <cellStyle name="20% - Accent6 2 4 2 2 4" xfId="19819"/>
    <cellStyle name="20% - Accent6 2 4 2 2 5" xfId="12575"/>
    <cellStyle name="20% - Accent6 2 4 2 3" xfId="7722"/>
    <cellStyle name="20% - Accent6 2 4 2 3 2" xfId="24918"/>
    <cellStyle name="20% - Accent6 2 4 2 3 3" xfId="14517"/>
    <cellStyle name="20% - Accent6 2 4 2 4" xfId="4114"/>
    <cellStyle name="20% - Accent6 2 4 2 4 2" xfId="21310"/>
    <cellStyle name="20% - Accent6 2 4 2 5" xfId="18153"/>
    <cellStyle name="20% - Accent6 2 4 2 6" xfId="10909"/>
    <cellStyle name="20% - Accent6 2 4 3" xfId="1361"/>
    <cellStyle name="20% - Accent6 2 4 3 2" xfId="2962"/>
    <cellStyle name="20% - Accent6 2 4 3 2 2" xfId="9727"/>
    <cellStyle name="20% - Accent6 2 4 3 2 2 2" xfId="26923"/>
    <cellStyle name="20% - Accent6 2 4 3 2 2 3" xfId="16522"/>
    <cellStyle name="20% - Accent6 2 4 3 2 3" xfId="6119"/>
    <cellStyle name="20% - Accent6 2 4 3 2 3 2" xfId="23315"/>
    <cellStyle name="20% - Accent6 2 4 3 2 4" xfId="20158"/>
    <cellStyle name="20% - Accent6 2 4 3 2 5" xfId="12914"/>
    <cellStyle name="20% - Accent6 2 4 3 3" xfId="8130"/>
    <cellStyle name="20% - Accent6 2 4 3 3 2" xfId="25326"/>
    <cellStyle name="20% - Accent6 2 4 3 3 3" xfId="14925"/>
    <cellStyle name="20% - Accent6 2 4 3 4" xfId="4522"/>
    <cellStyle name="20% - Accent6 2 4 3 4 2" xfId="21718"/>
    <cellStyle name="20% - Accent6 2 4 3 5" xfId="18561"/>
    <cellStyle name="20% - Accent6 2 4 3 6" xfId="11317"/>
    <cellStyle name="20% - Accent6 2 4 4" xfId="1769"/>
    <cellStyle name="20% - Accent6 2 4 4 2" xfId="3358"/>
    <cellStyle name="20% - Accent6 2 4 4 2 2" xfId="10123"/>
    <cellStyle name="20% - Accent6 2 4 4 2 2 2" xfId="27319"/>
    <cellStyle name="20% - Accent6 2 4 4 2 2 3" xfId="16918"/>
    <cellStyle name="20% - Accent6 2 4 4 2 3" xfId="6515"/>
    <cellStyle name="20% - Accent6 2 4 4 2 3 2" xfId="23711"/>
    <cellStyle name="20% - Accent6 2 4 4 2 4" xfId="20554"/>
    <cellStyle name="20% - Accent6 2 4 4 2 5" xfId="13310"/>
    <cellStyle name="20% - Accent6 2 4 4 3" xfId="8538"/>
    <cellStyle name="20% - Accent6 2 4 4 3 2" xfId="25734"/>
    <cellStyle name="20% - Accent6 2 4 4 3 3" xfId="15333"/>
    <cellStyle name="20% - Accent6 2 4 4 4" xfId="4930"/>
    <cellStyle name="20% - Accent6 2 4 4 4 2" xfId="22126"/>
    <cellStyle name="20% - Accent6 2 4 4 5" xfId="18969"/>
    <cellStyle name="20% - Accent6 2 4 4 6" xfId="11725"/>
    <cellStyle name="20% - Accent6 2 4 5" xfId="2128"/>
    <cellStyle name="20% - Accent6 2 4 5 2" xfId="8894"/>
    <cellStyle name="20% - Accent6 2 4 5 2 2" xfId="26090"/>
    <cellStyle name="20% - Accent6 2 4 5 2 3" xfId="15689"/>
    <cellStyle name="20% - Accent6 2 4 5 3" xfId="5286"/>
    <cellStyle name="20% - Accent6 2 4 5 3 2" xfId="22482"/>
    <cellStyle name="20% - Accent6 2 4 5 4" xfId="19325"/>
    <cellStyle name="20% - Accent6 2 4 5 5" xfId="12081"/>
    <cellStyle name="20% - Accent6 2 4 6" xfId="545"/>
    <cellStyle name="20% - Accent6 2 4 6 2" xfId="7314"/>
    <cellStyle name="20% - Accent6 2 4 6 2 2" xfId="24510"/>
    <cellStyle name="20% - Accent6 2 4 6 3" xfId="17745"/>
    <cellStyle name="20% - Accent6 2 4 6 4" xfId="14109"/>
    <cellStyle name="20% - Accent6 2 4 7" xfId="6947"/>
    <cellStyle name="20% - Accent6 2 4 7 2" xfId="24143"/>
    <cellStyle name="20% - Accent6 2 4 7 3" xfId="13742"/>
    <cellStyle name="20% - Accent6 2 4 8" xfId="3706"/>
    <cellStyle name="20% - Accent6 2 4 8 2" xfId="20902"/>
    <cellStyle name="20% - Accent6 2 4 9" xfId="17378"/>
    <cellStyle name="20% - Accent6 2 5" xfId="264"/>
    <cellStyle name="20% - Accent6 2 5 10" xfId="27799"/>
    <cellStyle name="20% - Accent6 2 5 11" xfId="10587"/>
    <cellStyle name="20% - Accent6 2 5 2" xfId="1039"/>
    <cellStyle name="20% - Accent6 2 5 2 2" xfId="2652"/>
    <cellStyle name="20% - Accent6 2 5 2 2 2" xfId="9417"/>
    <cellStyle name="20% - Accent6 2 5 2 2 2 2" xfId="26613"/>
    <cellStyle name="20% - Accent6 2 5 2 2 2 3" xfId="16212"/>
    <cellStyle name="20% - Accent6 2 5 2 2 3" xfId="5809"/>
    <cellStyle name="20% - Accent6 2 5 2 2 3 2" xfId="23005"/>
    <cellStyle name="20% - Accent6 2 5 2 2 4" xfId="19848"/>
    <cellStyle name="20% - Accent6 2 5 2 2 5" xfId="12604"/>
    <cellStyle name="20% - Accent6 2 5 2 3" xfId="7808"/>
    <cellStyle name="20% - Accent6 2 5 2 3 2" xfId="25004"/>
    <cellStyle name="20% - Accent6 2 5 2 3 3" xfId="14603"/>
    <cellStyle name="20% - Accent6 2 5 2 4" xfId="4200"/>
    <cellStyle name="20% - Accent6 2 5 2 4 2" xfId="21396"/>
    <cellStyle name="20% - Accent6 2 5 2 5" xfId="18239"/>
    <cellStyle name="20% - Accent6 2 5 2 6" xfId="10995"/>
    <cellStyle name="20% - Accent6 2 5 3" xfId="1447"/>
    <cellStyle name="20% - Accent6 2 5 3 2" xfId="3048"/>
    <cellStyle name="20% - Accent6 2 5 3 2 2" xfId="9813"/>
    <cellStyle name="20% - Accent6 2 5 3 2 2 2" xfId="27009"/>
    <cellStyle name="20% - Accent6 2 5 3 2 2 3" xfId="16608"/>
    <cellStyle name="20% - Accent6 2 5 3 2 3" xfId="6205"/>
    <cellStyle name="20% - Accent6 2 5 3 2 3 2" xfId="23401"/>
    <cellStyle name="20% - Accent6 2 5 3 2 4" xfId="20244"/>
    <cellStyle name="20% - Accent6 2 5 3 2 5" xfId="13000"/>
    <cellStyle name="20% - Accent6 2 5 3 3" xfId="8216"/>
    <cellStyle name="20% - Accent6 2 5 3 3 2" xfId="25412"/>
    <cellStyle name="20% - Accent6 2 5 3 3 3" xfId="15011"/>
    <cellStyle name="20% - Accent6 2 5 3 4" xfId="4608"/>
    <cellStyle name="20% - Accent6 2 5 3 4 2" xfId="21804"/>
    <cellStyle name="20% - Accent6 2 5 3 5" xfId="18647"/>
    <cellStyle name="20% - Accent6 2 5 3 6" xfId="11403"/>
    <cellStyle name="20% - Accent6 2 5 4" xfId="1855"/>
    <cellStyle name="20% - Accent6 2 5 4 2" xfId="3444"/>
    <cellStyle name="20% - Accent6 2 5 4 2 2" xfId="10209"/>
    <cellStyle name="20% - Accent6 2 5 4 2 2 2" xfId="27405"/>
    <cellStyle name="20% - Accent6 2 5 4 2 2 3" xfId="17004"/>
    <cellStyle name="20% - Accent6 2 5 4 2 3" xfId="6601"/>
    <cellStyle name="20% - Accent6 2 5 4 2 3 2" xfId="23797"/>
    <cellStyle name="20% - Accent6 2 5 4 2 4" xfId="20640"/>
    <cellStyle name="20% - Accent6 2 5 4 2 5" xfId="13396"/>
    <cellStyle name="20% - Accent6 2 5 4 3" xfId="8624"/>
    <cellStyle name="20% - Accent6 2 5 4 3 2" xfId="25820"/>
    <cellStyle name="20% - Accent6 2 5 4 3 3" xfId="15419"/>
    <cellStyle name="20% - Accent6 2 5 4 4" xfId="5016"/>
    <cellStyle name="20% - Accent6 2 5 4 4 2" xfId="22212"/>
    <cellStyle name="20% - Accent6 2 5 4 5" xfId="19055"/>
    <cellStyle name="20% - Accent6 2 5 4 6" xfId="11811"/>
    <cellStyle name="20% - Accent6 2 5 5" xfId="2214"/>
    <cellStyle name="20% - Accent6 2 5 5 2" xfId="8980"/>
    <cellStyle name="20% - Accent6 2 5 5 2 2" xfId="26176"/>
    <cellStyle name="20% - Accent6 2 5 5 2 3" xfId="15775"/>
    <cellStyle name="20% - Accent6 2 5 5 3" xfId="5372"/>
    <cellStyle name="20% - Accent6 2 5 5 3 2" xfId="22568"/>
    <cellStyle name="20% - Accent6 2 5 5 4" xfId="19411"/>
    <cellStyle name="20% - Accent6 2 5 5 5" xfId="12167"/>
    <cellStyle name="20% - Accent6 2 5 6" xfId="631"/>
    <cellStyle name="20% - Accent6 2 5 6 2" xfId="7400"/>
    <cellStyle name="20% - Accent6 2 5 6 2 2" xfId="24596"/>
    <cellStyle name="20% - Accent6 2 5 6 3" xfId="17831"/>
    <cellStyle name="20% - Accent6 2 5 6 4" xfId="14195"/>
    <cellStyle name="20% - Accent6 2 5 7" xfId="7033"/>
    <cellStyle name="20% - Accent6 2 5 7 2" xfId="24229"/>
    <cellStyle name="20% - Accent6 2 5 7 3" xfId="13828"/>
    <cellStyle name="20% - Accent6 2 5 8" xfId="3792"/>
    <cellStyle name="20% - Accent6 2 5 8 2" xfId="20988"/>
    <cellStyle name="20% - Accent6 2 5 9" xfId="17464"/>
    <cellStyle name="20% - Accent6 2 6" xfId="362"/>
    <cellStyle name="20% - Accent6 2 6 10" xfId="27897"/>
    <cellStyle name="20% - Accent6 2 6 11" xfId="10685"/>
    <cellStyle name="20% - Accent6 2 6 2" xfId="1137"/>
    <cellStyle name="20% - Accent6 2 6 2 2" xfId="2750"/>
    <cellStyle name="20% - Accent6 2 6 2 2 2" xfId="9515"/>
    <cellStyle name="20% - Accent6 2 6 2 2 2 2" xfId="26711"/>
    <cellStyle name="20% - Accent6 2 6 2 2 2 3" xfId="16310"/>
    <cellStyle name="20% - Accent6 2 6 2 2 3" xfId="5907"/>
    <cellStyle name="20% - Accent6 2 6 2 2 3 2" xfId="23103"/>
    <cellStyle name="20% - Accent6 2 6 2 2 4" xfId="19946"/>
    <cellStyle name="20% - Accent6 2 6 2 2 5" xfId="12702"/>
    <cellStyle name="20% - Accent6 2 6 2 3" xfId="7906"/>
    <cellStyle name="20% - Accent6 2 6 2 3 2" xfId="25102"/>
    <cellStyle name="20% - Accent6 2 6 2 3 3" xfId="14701"/>
    <cellStyle name="20% - Accent6 2 6 2 4" xfId="4298"/>
    <cellStyle name="20% - Accent6 2 6 2 4 2" xfId="21494"/>
    <cellStyle name="20% - Accent6 2 6 2 5" xfId="18337"/>
    <cellStyle name="20% - Accent6 2 6 2 6" xfId="11093"/>
    <cellStyle name="20% - Accent6 2 6 3" xfId="1545"/>
    <cellStyle name="20% - Accent6 2 6 3 2" xfId="3146"/>
    <cellStyle name="20% - Accent6 2 6 3 2 2" xfId="9911"/>
    <cellStyle name="20% - Accent6 2 6 3 2 2 2" xfId="27107"/>
    <cellStyle name="20% - Accent6 2 6 3 2 2 3" xfId="16706"/>
    <cellStyle name="20% - Accent6 2 6 3 2 3" xfId="6303"/>
    <cellStyle name="20% - Accent6 2 6 3 2 3 2" xfId="23499"/>
    <cellStyle name="20% - Accent6 2 6 3 2 4" xfId="20342"/>
    <cellStyle name="20% - Accent6 2 6 3 2 5" xfId="13098"/>
    <cellStyle name="20% - Accent6 2 6 3 3" xfId="8314"/>
    <cellStyle name="20% - Accent6 2 6 3 3 2" xfId="25510"/>
    <cellStyle name="20% - Accent6 2 6 3 3 3" xfId="15109"/>
    <cellStyle name="20% - Accent6 2 6 3 4" xfId="4706"/>
    <cellStyle name="20% - Accent6 2 6 3 4 2" xfId="21902"/>
    <cellStyle name="20% - Accent6 2 6 3 5" xfId="18745"/>
    <cellStyle name="20% - Accent6 2 6 3 6" xfId="11501"/>
    <cellStyle name="20% - Accent6 2 6 4" xfId="1953"/>
    <cellStyle name="20% - Accent6 2 6 4 2" xfId="3542"/>
    <cellStyle name="20% - Accent6 2 6 4 2 2" xfId="10307"/>
    <cellStyle name="20% - Accent6 2 6 4 2 2 2" xfId="27503"/>
    <cellStyle name="20% - Accent6 2 6 4 2 2 3" xfId="17102"/>
    <cellStyle name="20% - Accent6 2 6 4 2 3" xfId="6699"/>
    <cellStyle name="20% - Accent6 2 6 4 2 3 2" xfId="23895"/>
    <cellStyle name="20% - Accent6 2 6 4 2 4" xfId="20738"/>
    <cellStyle name="20% - Accent6 2 6 4 2 5" xfId="13494"/>
    <cellStyle name="20% - Accent6 2 6 4 3" xfId="8722"/>
    <cellStyle name="20% - Accent6 2 6 4 3 2" xfId="25918"/>
    <cellStyle name="20% - Accent6 2 6 4 3 3" xfId="15517"/>
    <cellStyle name="20% - Accent6 2 6 4 4" xfId="5114"/>
    <cellStyle name="20% - Accent6 2 6 4 4 2" xfId="22310"/>
    <cellStyle name="20% - Accent6 2 6 4 5" xfId="19153"/>
    <cellStyle name="20% - Accent6 2 6 4 6" xfId="11909"/>
    <cellStyle name="20% - Accent6 2 6 5" xfId="2312"/>
    <cellStyle name="20% - Accent6 2 6 5 2" xfId="9078"/>
    <cellStyle name="20% - Accent6 2 6 5 2 2" xfId="26274"/>
    <cellStyle name="20% - Accent6 2 6 5 2 3" xfId="15873"/>
    <cellStyle name="20% - Accent6 2 6 5 3" xfId="5470"/>
    <cellStyle name="20% - Accent6 2 6 5 3 2" xfId="22666"/>
    <cellStyle name="20% - Accent6 2 6 5 4" xfId="19509"/>
    <cellStyle name="20% - Accent6 2 6 5 5" xfId="12265"/>
    <cellStyle name="20% - Accent6 2 6 6" xfId="729"/>
    <cellStyle name="20% - Accent6 2 6 6 2" xfId="7498"/>
    <cellStyle name="20% - Accent6 2 6 6 2 2" xfId="24694"/>
    <cellStyle name="20% - Accent6 2 6 6 3" xfId="17929"/>
    <cellStyle name="20% - Accent6 2 6 6 4" xfId="14293"/>
    <cellStyle name="20% - Accent6 2 6 7" xfId="7131"/>
    <cellStyle name="20% - Accent6 2 6 7 2" xfId="24327"/>
    <cellStyle name="20% - Accent6 2 6 7 3" xfId="13926"/>
    <cellStyle name="20% - Accent6 2 6 8" xfId="3890"/>
    <cellStyle name="20% - Accent6 2 6 8 2" xfId="21086"/>
    <cellStyle name="20% - Accent6 2 6 9" xfId="17562"/>
    <cellStyle name="20% - Accent6 2 7" xfId="151"/>
    <cellStyle name="20% - Accent6 2 7 2" xfId="1340"/>
    <cellStyle name="20% - Accent6 2 7 2 2" xfId="2941"/>
    <cellStyle name="20% - Accent6 2 7 2 2 2" xfId="9706"/>
    <cellStyle name="20% - Accent6 2 7 2 2 2 2" xfId="26902"/>
    <cellStyle name="20% - Accent6 2 7 2 2 2 3" xfId="16501"/>
    <cellStyle name="20% - Accent6 2 7 2 2 3" xfId="6098"/>
    <cellStyle name="20% - Accent6 2 7 2 2 3 2" xfId="23294"/>
    <cellStyle name="20% - Accent6 2 7 2 2 4" xfId="20137"/>
    <cellStyle name="20% - Accent6 2 7 2 2 5" xfId="12893"/>
    <cellStyle name="20% - Accent6 2 7 2 3" xfId="8109"/>
    <cellStyle name="20% - Accent6 2 7 2 3 2" xfId="25305"/>
    <cellStyle name="20% - Accent6 2 7 2 3 3" xfId="14904"/>
    <cellStyle name="20% - Accent6 2 7 2 4" xfId="4501"/>
    <cellStyle name="20% - Accent6 2 7 2 4 2" xfId="21697"/>
    <cellStyle name="20% - Accent6 2 7 2 5" xfId="18540"/>
    <cellStyle name="20% - Accent6 2 7 2 6" xfId="11296"/>
    <cellStyle name="20% - Accent6 2 7 3" xfId="1748"/>
    <cellStyle name="20% - Accent6 2 7 3 2" xfId="3337"/>
    <cellStyle name="20% - Accent6 2 7 3 2 2" xfId="10102"/>
    <cellStyle name="20% - Accent6 2 7 3 2 2 2" xfId="27298"/>
    <cellStyle name="20% - Accent6 2 7 3 2 2 3" xfId="16897"/>
    <cellStyle name="20% - Accent6 2 7 3 2 3" xfId="6494"/>
    <cellStyle name="20% - Accent6 2 7 3 2 3 2" xfId="23690"/>
    <cellStyle name="20% - Accent6 2 7 3 2 4" xfId="20533"/>
    <cellStyle name="20% - Accent6 2 7 3 2 5" xfId="13289"/>
    <cellStyle name="20% - Accent6 2 7 3 3" xfId="8517"/>
    <cellStyle name="20% - Accent6 2 7 3 3 2" xfId="25713"/>
    <cellStyle name="20% - Accent6 2 7 3 3 3" xfId="15312"/>
    <cellStyle name="20% - Accent6 2 7 3 4" xfId="4909"/>
    <cellStyle name="20% - Accent6 2 7 3 4 2" xfId="22105"/>
    <cellStyle name="20% - Accent6 2 7 3 5" xfId="18948"/>
    <cellStyle name="20% - Accent6 2 7 3 6" xfId="11704"/>
    <cellStyle name="20% - Accent6 2 7 4" xfId="2410"/>
    <cellStyle name="20% - Accent6 2 7 4 2" xfId="9175"/>
    <cellStyle name="20% - Accent6 2 7 4 2 2" xfId="26371"/>
    <cellStyle name="20% - Accent6 2 7 4 2 3" xfId="15970"/>
    <cellStyle name="20% - Accent6 2 7 4 3" xfId="5567"/>
    <cellStyle name="20% - Accent6 2 7 4 3 2" xfId="22763"/>
    <cellStyle name="20% - Accent6 2 7 4 4" xfId="19606"/>
    <cellStyle name="20% - Accent6 2 7 4 5" xfId="12362"/>
    <cellStyle name="20% - Accent6 2 7 5" xfId="932"/>
    <cellStyle name="20% - Accent6 2 7 5 2" xfId="7701"/>
    <cellStyle name="20% - Accent6 2 7 5 2 2" xfId="24897"/>
    <cellStyle name="20% - Accent6 2 7 5 3" xfId="18132"/>
    <cellStyle name="20% - Accent6 2 7 5 4" xfId="14496"/>
    <cellStyle name="20% - Accent6 2 7 6" xfId="6926"/>
    <cellStyle name="20% - Accent6 2 7 6 2" xfId="24122"/>
    <cellStyle name="20% - Accent6 2 7 6 3" xfId="13721"/>
    <cellStyle name="20% - Accent6 2 7 7" xfId="4093"/>
    <cellStyle name="20% - Accent6 2 7 7 2" xfId="21289"/>
    <cellStyle name="20% - Accent6 2 7 8" xfId="17357"/>
    <cellStyle name="20% - Accent6 2 7 9" xfId="10888"/>
    <cellStyle name="20% - Accent6 2 8" xfId="841"/>
    <cellStyle name="20% - Accent6 2 8 2" xfId="2539"/>
    <cellStyle name="20% - Accent6 2 8 2 2" xfId="9304"/>
    <cellStyle name="20% - Accent6 2 8 2 2 2" xfId="26500"/>
    <cellStyle name="20% - Accent6 2 8 2 2 3" xfId="16099"/>
    <cellStyle name="20% - Accent6 2 8 2 3" xfId="5696"/>
    <cellStyle name="20% - Accent6 2 8 2 3 2" xfId="22892"/>
    <cellStyle name="20% - Accent6 2 8 2 4" xfId="19735"/>
    <cellStyle name="20% - Accent6 2 8 2 5" xfId="12491"/>
    <cellStyle name="20% - Accent6 2 8 3" xfId="7610"/>
    <cellStyle name="20% - Accent6 2 8 3 2" xfId="24806"/>
    <cellStyle name="20% - Accent6 2 8 3 3" xfId="14405"/>
    <cellStyle name="20% - Accent6 2 8 4" xfId="4002"/>
    <cellStyle name="20% - Accent6 2 8 4 2" xfId="21198"/>
    <cellStyle name="20% - Accent6 2 8 5" xfId="18041"/>
    <cellStyle name="20% - Accent6 2 8 6" xfId="10797"/>
    <cellStyle name="20% - Accent6 2 9" xfId="1249"/>
    <cellStyle name="20% - Accent6 2 9 2" xfId="2850"/>
    <cellStyle name="20% - Accent6 2 9 2 2" xfId="9615"/>
    <cellStyle name="20% - Accent6 2 9 2 2 2" xfId="26811"/>
    <cellStyle name="20% - Accent6 2 9 2 2 3" xfId="16410"/>
    <cellStyle name="20% - Accent6 2 9 2 3" xfId="6007"/>
    <cellStyle name="20% - Accent6 2 9 2 3 2" xfId="23203"/>
    <cellStyle name="20% - Accent6 2 9 2 4" xfId="20046"/>
    <cellStyle name="20% - Accent6 2 9 2 5" xfId="12802"/>
    <cellStyle name="20% - Accent6 2 9 3" xfId="8018"/>
    <cellStyle name="20% - Accent6 2 9 3 2" xfId="25214"/>
    <cellStyle name="20% - Accent6 2 9 3 3" xfId="14813"/>
    <cellStyle name="20% - Accent6 2 9 4" xfId="4410"/>
    <cellStyle name="20% - Accent6 2 9 4 2" xfId="21606"/>
    <cellStyle name="20% - Accent6 2 9 5" xfId="18449"/>
    <cellStyle name="20% - Accent6 2 9 6" xfId="11205"/>
    <cellStyle name="20% - Accent6 20" xfId="10436"/>
    <cellStyle name="20% - Accent6 20 2" xfId="27632"/>
    <cellStyle name="20% - Accent6 20 3" xfId="17231"/>
    <cellStyle name="20% - Accent6 21" xfId="10450"/>
    <cellStyle name="20% - Accent6 21 2" xfId="27646"/>
    <cellStyle name="20% - Accent6 21 3" xfId="17245"/>
    <cellStyle name="20% - Accent6 22" xfId="3664"/>
    <cellStyle name="20% - Accent6 22 2" xfId="20860"/>
    <cellStyle name="20% - Accent6 23" xfId="17257"/>
    <cellStyle name="20% - Accent6 24" xfId="27660"/>
    <cellStyle name="20% - Accent6 25" xfId="27675"/>
    <cellStyle name="20% - Accent6 26" xfId="10458"/>
    <cellStyle name="20% - Accent6 27" xfId="28015"/>
    <cellStyle name="20% - Accent6 3" xfId="72"/>
    <cellStyle name="20% - Accent6 3 10" xfId="6849"/>
    <cellStyle name="20% - Accent6 3 10 2" xfId="24045"/>
    <cellStyle name="20% - Accent6 3 10 3" xfId="13644"/>
    <cellStyle name="20% - Accent6 3 11" xfId="3720"/>
    <cellStyle name="20% - Accent6 3 11 2" xfId="20916"/>
    <cellStyle name="20% - Accent6 3 12" xfId="17280"/>
    <cellStyle name="20% - Accent6 3 13" xfId="27727"/>
    <cellStyle name="20% - Accent6 3 14" xfId="10515"/>
    <cellStyle name="20% - Accent6 3 2" xfId="278"/>
    <cellStyle name="20% - Accent6 3 2 10" xfId="27813"/>
    <cellStyle name="20% - Accent6 3 2 11" xfId="10601"/>
    <cellStyle name="20% - Accent6 3 2 2" xfId="1053"/>
    <cellStyle name="20% - Accent6 3 2 2 2" xfId="2666"/>
    <cellStyle name="20% - Accent6 3 2 2 2 2" xfId="9431"/>
    <cellStyle name="20% - Accent6 3 2 2 2 2 2" xfId="26627"/>
    <cellStyle name="20% - Accent6 3 2 2 2 2 3" xfId="16226"/>
    <cellStyle name="20% - Accent6 3 2 2 2 3" xfId="5823"/>
    <cellStyle name="20% - Accent6 3 2 2 2 3 2" xfId="23019"/>
    <cellStyle name="20% - Accent6 3 2 2 2 4" xfId="19862"/>
    <cellStyle name="20% - Accent6 3 2 2 2 5" xfId="12618"/>
    <cellStyle name="20% - Accent6 3 2 2 3" xfId="7822"/>
    <cellStyle name="20% - Accent6 3 2 2 3 2" xfId="25018"/>
    <cellStyle name="20% - Accent6 3 2 2 3 3" xfId="14617"/>
    <cellStyle name="20% - Accent6 3 2 2 4" xfId="4214"/>
    <cellStyle name="20% - Accent6 3 2 2 4 2" xfId="21410"/>
    <cellStyle name="20% - Accent6 3 2 2 5" xfId="18253"/>
    <cellStyle name="20% - Accent6 3 2 2 6" xfId="11009"/>
    <cellStyle name="20% - Accent6 3 2 3" xfId="1461"/>
    <cellStyle name="20% - Accent6 3 2 3 2" xfId="3062"/>
    <cellStyle name="20% - Accent6 3 2 3 2 2" xfId="9827"/>
    <cellStyle name="20% - Accent6 3 2 3 2 2 2" xfId="27023"/>
    <cellStyle name="20% - Accent6 3 2 3 2 2 3" xfId="16622"/>
    <cellStyle name="20% - Accent6 3 2 3 2 3" xfId="6219"/>
    <cellStyle name="20% - Accent6 3 2 3 2 3 2" xfId="23415"/>
    <cellStyle name="20% - Accent6 3 2 3 2 4" xfId="20258"/>
    <cellStyle name="20% - Accent6 3 2 3 2 5" xfId="13014"/>
    <cellStyle name="20% - Accent6 3 2 3 3" xfId="8230"/>
    <cellStyle name="20% - Accent6 3 2 3 3 2" xfId="25426"/>
    <cellStyle name="20% - Accent6 3 2 3 3 3" xfId="15025"/>
    <cellStyle name="20% - Accent6 3 2 3 4" xfId="4622"/>
    <cellStyle name="20% - Accent6 3 2 3 4 2" xfId="21818"/>
    <cellStyle name="20% - Accent6 3 2 3 5" xfId="18661"/>
    <cellStyle name="20% - Accent6 3 2 3 6" xfId="11417"/>
    <cellStyle name="20% - Accent6 3 2 4" xfId="1869"/>
    <cellStyle name="20% - Accent6 3 2 4 2" xfId="3458"/>
    <cellStyle name="20% - Accent6 3 2 4 2 2" xfId="10223"/>
    <cellStyle name="20% - Accent6 3 2 4 2 2 2" xfId="27419"/>
    <cellStyle name="20% - Accent6 3 2 4 2 2 3" xfId="17018"/>
    <cellStyle name="20% - Accent6 3 2 4 2 3" xfId="6615"/>
    <cellStyle name="20% - Accent6 3 2 4 2 3 2" xfId="23811"/>
    <cellStyle name="20% - Accent6 3 2 4 2 4" xfId="20654"/>
    <cellStyle name="20% - Accent6 3 2 4 2 5" xfId="13410"/>
    <cellStyle name="20% - Accent6 3 2 4 3" xfId="8638"/>
    <cellStyle name="20% - Accent6 3 2 4 3 2" xfId="25834"/>
    <cellStyle name="20% - Accent6 3 2 4 3 3" xfId="15433"/>
    <cellStyle name="20% - Accent6 3 2 4 4" xfId="5030"/>
    <cellStyle name="20% - Accent6 3 2 4 4 2" xfId="22226"/>
    <cellStyle name="20% - Accent6 3 2 4 5" xfId="19069"/>
    <cellStyle name="20% - Accent6 3 2 4 6" xfId="11825"/>
    <cellStyle name="20% - Accent6 3 2 5" xfId="2228"/>
    <cellStyle name="20% - Accent6 3 2 5 2" xfId="8994"/>
    <cellStyle name="20% - Accent6 3 2 5 2 2" xfId="26190"/>
    <cellStyle name="20% - Accent6 3 2 5 2 3" xfId="15789"/>
    <cellStyle name="20% - Accent6 3 2 5 3" xfId="5386"/>
    <cellStyle name="20% - Accent6 3 2 5 3 2" xfId="22582"/>
    <cellStyle name="20% - Accent6 3 2 5 4" xfId="19425"/>
    <cellStyle name="20% - Accent6 3 2 5 5" xfId="12181"/>
    <cellStyle name="20% - Accent6 3 2 6" xfId="645"/>
    <cellStyle name="20% - Accent6 3 2 6 2" xfId="7414"/>
    <cellStyle name="20% - Accent6 3 2 6 2 2" xfId="24610"/>
    <cellStyle name="20% - Accent6 3 2 6 3" xfId="17845"/>
    <cellStyle name="20% - Accent6 3 2 6 4" xfId="14209"/>
    <cellStyle name="20% - Accent6 3 2 7" xfId="7047"/>
    <cellStyle name="20% - Accent6 3 2 7 2" xfId="24243"/>
    <cellStyle name="20% - Accent6 3 2 7 3" xfId="13842"/>
    <cellStyle name="20% - Accent6 3 2 8" xfId="3806"/>
    <cellStyle name="20% - Accent6 3 2 8 2" xfId="21002"/>
    <cellStyle name="20% - Accent6 3 2 9" xfId="17478"/>
    <cellStyle name="20% - Accent6 3 3" xfId="376"/>
    <cellStyle name="20% - Accent6 3 3 10" xfId="27911"/>
    <cellStyle name="20% - Accent6 3 3 11" xfId="10699"/>
    <cellStyle name="20% - Accent6 3 3 2" xfId="1151"/>
    <cellStyle name="20% - Accent6 3 3 2 2" xfId="2764"/>
    <cellStyle name="20% - Accent6 3 3 2 2 2" xfId="9529"/>
    <cellStyle name="20% - Accent6 3 3 2 2 2 2" xfId="26725"/>
    <cellStyle name="20% - Accent6 3 3 2 2 2 3" xfId="16324"/>
    <cellStyle name="20% - Accent6 3 3 2 2 3" xfId="5921"/>
    <cellStyle name="20% - Accent6 3 3 2 2 3 2" xfId="23117"/>
    <cellStyle name="20% - Accent6 3 3 2 2 4" xfId="19960"/>
    <cellStyle name="20% - Accent6 3 3 2 2 5" xfId="12716"/>
    <cellStyle name="20% - Accent6 3 3 2 3" xfId="7920"/>
    <cellStyle name="20% - Accent6 3 3 2 3 2" xfId="25116"/>
    <cellStyle name="20% - Accent6 3 3 2 3 3" xfId="14715"/>
    <cellStyle name="20% - Accent6 3 3 2 4" xfId="4312"/>
    <cellStyle name="20% - Accent6 3 3 2 4 2" xfId="21508"/>
    <cellStyle name="20% - Accent6 3 3 2 5" xfId="18351"/>
    <cellStyle name="20% - Accent6 3 3 2 6" xfId="11107"/>
    <cellStyle name="20% - Accent6 3 3 3" xfId="1559"/>
    <cellStyle name="20% - Accent6 3 3 3 2" xfId="3160"/>
    <cellStyle name="20% - Accent6 3 3 3 2 2" xfId="9925"/>
    <cellStyle name="20% - Accent6 3 3 3 2 2 2" xfId="27121"/>
    <cellStyle name="20% - Accent6 3 3 3 2 2 3" xfId="16720"/>
    <cellStyle name="20% - Accent6 3 3 3 2 3" xfId="6317"/>
    <cellStyle name="20% - Accent6 3 3 3 2 3 2" xfId="23513"/>
    <cellStyle name="20% - Accent6 3 3 3 2 4" xfId="20356"/>
    <cellStyle name="20% - Accent6 3 3 3 2 5" xfId="13112"/>
    <cellStyle name="20% - Accent6 3 3 3 3" xfId="8328"/>
    <cellStyle name="20% - Accent6 3 3 3 3 2" xfId="25524"/>
    <cellStyle name="20% - Accent6 3 3 3 3 3" xfId="15123"/>
    <cellStyle name="20% - Accent6 3 3 3 4" xfId="4720"/>
    <cellStyle name="20% - Accent6 3 3 3 4 2" xfId="21916"/>
    <cellStyle name="20% - Accent6 3 3 3 5" xfId="18759"/>
    <cellStyle name="20% - Accent6 3 3 3 6" xfId="11515"/>
    <cellStyle name="20% - Accent6 3 3 4" xfId="1967"/>
    <cellStyle name="20% - Accent6 3 3 4 2" xfId="3556"/>
    <cellStyle name="20% - Accent6 3 3 4 2 2" xfId="10321"/>
    <cellStyle name="20% - Accent6 3 3 4 2 2 2" xfId="27517"/>
    <cellStyle name="20% - Accent6 3 3 4 2 2 3" xfId="17116"/>
    <cellStyle name="20% - Accent6 3 3 4 2 3" xfId="6713"/>
    <cellStyle name="20% - Accent6 3 3 4 2 3 2" xfId="23909"/>
    <cellStyle name="20% - Accent6 3 3 4 2 4" xfId="20752"/>
    <cellStyle name="20% - Accent6 3 3 4 2 5" xfId="13508"/>
    <cellStyle name="20% - Accent6 3 3 4 3" xfId="8736"/>
    <cellStyle name="20% - Accent6 3 3 4 3 2" xfId="25932"/>
    <cellStyle name="20% - Accent6 3 3 4 3 3" xfId="15531"/>
    <cellStyle name="20% - Accent6 3 3 4 4" xfId="5128"/>
    <cellStyle name="20% - Accent6 3 3 4 4 2" xfId="22324"/>
    <cellStyle name="20% - Accent6 3 3 4 5" xfId="19167"/>
    <cellStyle name="20% - Accent6 3 3 4 6" xfId="11923"/>
    <cellStyle name="20% - Accent6 3 3 5" xfId="2326"/>
    <cellStyle name="20% - Accent6 3 3 5 2" xfId="9092"/>
    <cellStyle name="20% - Accent6 3 3 5 2 2" xfId="26288"/>
    <cellStyle name="20% - Accent6 3 3 5 2 3" xfId="15887"/>
    <cellStyle name="20% - Accent6 3 3 5 3" xfId="5484"/>
    <cellStyle name="20% - Accent6 3 3 5 3 2" xfId="22680"/>
    <cellStyle name="20% - Accent6 3 3 5 4" xfId="19523"/>
    <cellStyle name="20% - Accent6 3 3 5 5" xfId="12279"/>
    <cellStyle name="20% - Accent6 3 3 6" xfId="743"/>
    <cellStyle name="20% - Accent6 3 3 6 2" xfId="7512"/>
    <cellStyle name="20% - Accent6 3 3 6 2 2" xfId="24708"/>
    <cellStyle name="20% - Accent6 3 3 6 3" xfId="17943"/>
    <cellStyle name="20% - Accent6 3 3 6 4" xfId="14307"/>
    <cellStyle name="20% - Accent6 3 3 7" xfId="7145"/>
    <cellStyle name="20% - Accent6 3 3 7 2" xfId="24341"/>
    <cellStyle name="20% - Accent6 3 3 7 3" xfId="13940"/>
    <cellStyle name="20% - Accent6 3 3 8" xfId="3904"/>
    <cellStyle name="20% - Accent6 3 3 8 2" xfId="21100"/>
    <cellStyle name="20% - Accent6 3 3 9" xfId="17576"/>
    <cellStyle name="20% - Accent6 3 4" xfId="192"/>
    <cellStyle name="20% - Accent6 3 4 2" xfId="1375"/>
    <cellStyle name="20% - Accent6 3 4 2 2" xfId="2976"/>
    <cellStyle name="20% - Accent6 3 4 2 2 2" xfId="9741"/>
    <cellStyle name="20% - Accent6 3 4 2 2 2 2" xfId="26937"/>
    <cellStyle name="20% - Accent6 3 4 2 2 2 3" xfId="16536"/>
    <cellStyle name="20% - Accent6 3 4 2 2 3" xfId="6133"/>
    <cellStyle name="20% - Accent6 3 4 2 2 3 2" xfId="23329"/>
    <cellStyle name="20% - Accent6 3 4 2 2 4" xfId="20172"/>
    <cellStyle name="20% - Accent6 3 4 2 2 5" xfId="12928"/>
    <cellStyle name="20% - Accent6 3 4 2 3" xfId="8144"/>
    <cellStyle name="20% - Accent6 3 4 2 3 2" xfId="25340"/>
    <cellStyle name="20% - Accent6 3 4 2 3 3" xfId="14939"/>
    <cellStyle name="20% - Accent6 3 4 2 4" xfId="4536"/>
    <cellStyle name="20% - Accent6 3 4 2 4 2" xfId="21732"/>
    <cellStyle name="20% - Accent6 3 4 2 5" xfId="18575"/>
    <cellStyle name="20% - Accent6 3 4 2 6" xfId="11331"/>
    <cellStyle name="20% - Accent6 3 4 3" xfId="1783"/>
    <cellStyle name="20% - Accent6 3 4 3 2" xfId="3372"/>
    <cellStyle name="20% - Accent6 3 4 3 2 2" xfId="10137"/>
    <cellStyle name="20% - Accent6 3 4 3 2 2 2" xfId="27333"/>
    <cellStyle name="20% - Accent6 3 4 3 2 2 3" xfId="16932"/>
    <cellStyle name="20% - Accent6 3 4 3 2 3" xfId="6529"/>
    <cellStyle name="20% - Accent6 3 4 3 2 3 2" xfId="23725"/>
    <cellStyle name="20% - Accent6 3 4 3 2 4" xfId="20568"/>
    <cellStyle name="20% - Accent6 3 4 3 2 5" xfId="13324"/>
    <cellStyle name="20% - Accent6 3 4 3 3" xfId="8552"/>
    <cellStyle name="20% - Accent6 3 4 3 3 2" xfId="25748"/>
    <cellStyle name="20% - Accent6 3 4 3 3 3" xfId="15347"/>
    <cellStyle name="20% - Accent6 3 4 3 4" xfId="4944"/>
    <cellStyle name="20% - Accent6 3 4 3 4 2" xfId="22140"/>
    <cellStyle name="20% - Accent6 3 4 3 5" xfId="18983"/>
    <cellStyle name="20% - Accent6 3 4 3 6" xfId="11739"/>
    <cellStyle name="20% - Accent6 3 4 4" xfId="2455"/>
    <cellStyle name="20% - Accent6 3 4 4 2" xfId="9220"/>
    <cellStyle name="20% - Accent6 3 4 4 2 2" xfId="26416"/>
    <cellStyle name="20% - Accent6 3 4 4 2 3" xfId="16015"/>
    <cellStyle name="20% - Accent6 3 4 4 3" xfId="5612"/>
    <cellStyle name="20% - Accent6 3 4 4 3 2" xfId="22808"/>
    <cellStyle name="20% - Accent6 3 4 4 4" xfId="19651"/>
    <cellStyle name="20% - Accent6 3 4 4 5" xfId="12407"/>
    <cellStyle name="20% - Accent6 3 4 5" xfId="967"/>
    <cellStyle name="20% - Accent6 3 4 5 2" xfId="7736"/>
    <cellStyle name="20% - Accent6 3 4 5 2 2" xfId="24932"/>
    <cellStyle name="20% - Accent6 3 4 5 3" xfId="18167"/>
    <cellStyle name="20% - Accent6 3 4 5 4" xfId="14531"/>
    <cellStyle name="20% - Accent6 3 4 6" xfId="6961"/>
    <cellStyle name="20% - Accent6 3 4 6 2" xfId="24157"/>
    <cellStyle name="20% - Accent6 3 4 6 3" xfId="13756"/>
    <cellStyle name="20% - Accent6 3 4 7" xfId="4128"/>
    <cellStyle name="20% - Accent6 3 4 7 2" xfId="21324"/>
    <cellStyle name="20% - Accent6 3 4 8" xfId="17392"/>
    <cellStyle name="20% - Accent6 3 4 9" xfId="10923"/>
    <cellStyle name="20% - Accent6 3 5" xfId="855"/>
    <cellStyle name="20% - Accent6 3 5 2" xfId="2553"/>
    <cellStyle name="20% - Accent6 3 5 2 2" xfId="9318"/>
    <cellStyle name="20% - Accent6 3 5 2 2 2" xfId="26514"/>
    <cellStyle name="20% - Accent6 3 5 2 2 3" xfId="16113"/>
    <cellStyle name="20% - Accent6 3 5 2 3" xfId="5710"/>
    <cellStyle name="20% - Accent6 3 5 2 3 2" xfId="22906"/>
    <cellStyle name="20% - Accent6 3 5 2 4" xfId="19749"/>
    <cellStyle name="20% - Accent6 3 5 2 5" xfId="12505"/>
    <cellStyle name="20% - Accent6 3 5 3" xfId="7624"/>
    <cellStyle name="20% - Accent6 3 5 3 2" xfId="24820"/>
    <cellStyle name="20% - Accent6 3 5 3 3" xfId="14419"/>
    <cellStyle name="20% - Accent6 3 5 4" xfId="4016"/>
    <cellStyle name="20% - Accent6 3 5 4 2" xfId="21212"/>
    <cellStyle name="20% - Accent6 3 5 5" xfId="18055"/>
    <cellStyle name="20% - Accent6 3 5 6" xfId="10811"/>
    <cellStyle name="20% - Accent6 3 6" xfId="1263"/>
    <cellStyle name="20% - Accent6 3 6 2" xfId="2864"/>
    <cellStyle name="20% - Accent6 3 6 2 2" xfId="9629"/>
    <cellStyle name="20% - Accent6 3 6 2 2 2" xfId="26825"/>
    <cellStyle name="20% - Accent6 3 6 2 2 3" xfId="16424"/>
    <cellStyle name="20% - Accent6 3 6 2 3" xfId="6021"/>
    <cellStyle name="20% - Accent6 3 6 2 3 2" xfId="23217"/>
    <cellStyle name="20% - Accent6 3 6 2 4" xfId="20060"/>
    <cellStyle name="20% - Accent6 3 6 2 5" xfId="12816"/>
    <cellStyle name="20% - Accent6 3 6 3" xfId="8032"/>
    <cellStyle name="20% - Accent6 3 6 3 2" xfId="25228"/>
    <cellStyle name="20% - Accent6 3 6 3 3" xfId="14827"/>
    <cellStyle name="20% - Accent6 3 6 4" xfId="4424"/>
    <cellStyle name="20% - Accent6 3 6 4 2" xfId="21620"/>
    <cellStyle name="20% - Accent6 3 6 5" xfId="18463"/>
    <cellStyle name="20% - Accent6 3 6 6" xfId="11219"/>
    <cellStyle name="20% - Accent6 3 7" xfId="1671"/>
    <cellStyle name="20% - Accent6 3 7 2" xfId="3260"/>
    <cellStyle name="20% - Accent6 3 7 2 2" xfId="10025"/>
    <cellStyle name="20% - Accent6 3 7 2 2 2" xfId="27221"/>
    <cellStyle name="20% - Accent6 3 7 2 2 3" xfId="16820"/>
    <cellStyle name="20% - Accent6 3 7 2 3" xfId="6417"/>
    <cellStyle name="20% - Accent6 3 7 2 3 2" xfId="23613"/>
    <cellStyle name="20% - Accent6 3 7 2 4" xfId="20456"/>
    <cellStyle name="20% - Accent6 3 7 2 5" xfId="13212"/>
    <cellStyle name="20% - Accent6 3 7 3" xfId="8440"/>
    <cellStyle name="20% - Accent6 3 7 3 2" xfId="25636"/>
    <cellStyle name="20% - Accent6 3 7 3 3" xfId="15235"/>
    <cellStyle name="20% - Accent6 3 7 4" xfId="4832"/>
    <cellStyle name="20% - Accent6 3 7 4 2" xfId="22028"/>
    <cellStyle name="20% - Accent6 3 7 5" xfId="18871"/>
    <cellStyle name="20% - Accent6 3 7 6" xfId="11627"/>
    <cellStyle name="20% - Accent6 3 8" xfId="2142"/>
    <cellStyle name="20% - Accent6 3 8 2" xfId="8908"/>
    <cellStyle name="20% - Accent6 3 8 2 2" xfId="26104"/>
    <cellStyle name="20% - Accent6 3 8 2 3" xfId="15703"/>
    <cellStyle name="20% - Accent6 3 8 3" xfId="5300"/>
    <cellStyle name="20% - Accent6 3 8 3 2" xfId="22496"/>
    <cellStyle name="20% - Accent6 3 8 4" xfId="19339"/>
    <cellStyle name="20% - Accent6 3 8 5" xfId="12095"/>
    <cellStyle name="20% - Accent6 3 9" xfId="559"/>
    <cellStyle name="20% - Accent6 3 9 2" xfId="7328"/>
    <cellStyle name="20% - Accent6 3 9 2 2" xfId="24524"/>
    <cellStyle name="20% - Accent6 3 9 3" xfId="17759"/>
    <cellStyle name="20% - Accent6 3 9 4" xfId="14123"/>
    <cellStyle name="20% - Accent6 4" xfId="102"/>
    <cellStyle name="20% - Accent6 4 10" xfId="6877"/>
    <cellStyle name="20% - Accent6 4 10 2" xfId="24073"/>
    <cellStyle name="20% - Accent6 4 10 3" xfId="13672"/>
    <cellStyle name="20% - Accent6 4 11" xfId="3748"/>
    <cellStyle name="20% - Accent6 4 11 2" xfId="20944"/>
    <cellStyle name="20% - Accent6 4 12" xfId="17308"/>
    <cellStyle name="20% - Accent6 4 13" xfId="27755"/>
    <cellStyle name="20% - Accent6 4 14" xfId="10543"/>
    <cellStyle name="20% - Accent6 4 2" xfId="306"/>
    <cellStyle name="20% - Accent6 4 2 10" xfId="27841"/>
    <cellStyle name="20% - Accent6 4 2 11" xfId="10629"/>
    <cellStyle name="20% - Accent6 4 2 2" xfId="1081"/>
    <cellStyle name="20% - Accent6 4 2 2 2" xfId="2694"/>
    <cellStyle name="20% - Accent6 4 2 2 2 2" xfId="9459"/>
    <cellStyle name="20% - Accent6 4 2 2 2 2 2" xfId="26655"/>
    <cellStyle name="20% - Accent6 4 2 2 2 2 3" xfId="16254"/>
    <cellStyle name="20% - Accent6 4 2 2 2 3" xfId="5851"/>
    <cellStyle name="20% - Accent6 4 2 2 2 3 2" xfId="23047"/>
    <cellStyle name="20% - Accent6 4 2 2 2 4" xfId="19890"/>
    <cellStyle name="20% - Accent6 4 2 2 2 5" xfId="12646"/>
    <cellStyle name="20% - Accent6 4 2 2 3" xfId="7850"/>
    <cellStyle name="20% - Accent6 4 2 2 3 2" xfId="25046"/>
    <cellStyle name="20% - Accent6 4 2 2 3 3" xfId="14645"/>
    <cellStyle name="20% - Accent6 4 2 2 4" xfId="4242"/>
    <cellStyle name="20% - Accent6 4 2 2 4 2" xfId="21438"/>
    <cellStyle name="20% - Accent6 4 2 2 5" xfId="18281"/>
    <cellStyle name="20% - Accent6 4 2 2 6" xfId="11037"/>
    <cellStyle name="20% - Accent6 4 2 3" xfId="1489"/>
    <cellStyle name="20% - Accent6 4 2 3 2" xfId="3090"/>
    <cellStyle name="20% - Accent6 4 2 3 2 2" xfId="9855"/>
    <cellStyle name="20% - Accent6 4 2 3 2 2 2" xfId="27051"/>
    <cellStyle name="20% - Accent6 4 2 3 2 2 3" xfId="16650"/>
    <cellStyle name="20% - Accent6 4 2 3 2 3" xfId="6247"/>
    <cellStyle name="20% - Accent6 4 2 3 2 3 2" xfId="23443"/>
    <cellStyle name="20% - Accent6 4 2 3 2 4" xfId="20286"/>
    <cellStyle name="20% - Accent6 4 2 3 2 5" xfId="13042"/>
    <cellStyle name="20% - Accent6 4 2 3 3" xfId="8258"/>
    <cellStyle name="20% - Accent6 4 2 3 3 2" xfId="25454"/>
    <cellStyle name="20% - Accent6 4 2 3 3 3" xfId="15053"/>
    <cellStyle name="20% - Accent6 4 2 3 4" xfId="4650"/>
    <cellStyle name="20% - Accent6 4 2 3 4 2" xfId="21846"/>
    <cellStyle name="20% - Accent6 4 2 3 5" xfId="18689"/>
    <cellStyle name="20% - Accent6 4 2 3 6" xfId="11445"/>
    <cellStyle name="20% - Accent6 4 2 4" xfId="1897"/>
    <cellStyle name="20% - Accent6 4 2 4 2" xfId="3486"/>
    <cellStyle name="20% - Accent6 4 2 4 2 2" xfId="10251"/>
    <cellStyle name="20% - Accent6 4 2 4 2 2 2" xfId="27447"/>
    <cellStyle name="20% - Accent6 4 2 4 2 2 3" xfId="17046"/>
    <cellStyle name="20% - Accent6 4 2 4 2 3" xfId="6643"/>
    <cellStyle name="20% - Accent6 4 2 4 2 3 2" xfId="23839"/>
    <cellStyle name="20% - Accent6 4 2 4 2 4" xfId="20682"/>
    <cellStyle name="20% - Accent6 4 2 4 2 5" xfId="13438"/>
    <cellStyle name="20% - Accent6 4 2 4 3" xfId="8666"/>
    <cellStyle name="20% - Accent6 4 2 4 3 2" xfId="25862"/>
    <cellStyle name="20% - Accent6 4 2 4 3 3" xfId="15461"/>
    <cellStyle name="20% - Accent6 4 2 4 4" xfId="5058"/>
    <cellStyle name="20% - Accent6 4 2 4 4 2" xfId="22254"/>
    <cellStyle name="20% - Accent6 4 2 4 5" xfId="19097"/>
    <cellStyle name="20% - Accent6 4 2 4 6" xfId="11853"/>
    <cellStyle name="20% - Accent6 4 2 5" xfId="2256"/>
    <cellStyle name="20% - Accent6 4 2 5 2" xfId="9022"/>
    <cellStyle name="20% - Accent6 4 2 5 2 2" xfId="26218"/>
    <cellStyle name="20% - Accent6 4 2 5 2 3" xfId="15817"/>
    <cellStyle name="20% - Accent6 4 2 5 3" xfId="5414"/>
    <cellStyle name="20% - Accent6 4 2 5 3 2" xfId="22610"/>
    <cellStyle name="20% - Accent6 4 2 5 4" xfId="19453"/>
    <cellStyle name="20% - Accent6 4 2 5 5" xfId="12209"/>
    <cellStyle name="20% - Accent6 4 2 6" xfId="673"/>
    <cellStyle name="20% - Accent6 4 2 6 2" xfId="7442"/>
    <cellStyle name="20% - Accent6 4 2 6 2 2" xfId="24638"/>
    <cellStyle name="20% - Accent6 4 2 6 3" xfId="17873"/>
    <cellStyle name="20% - Accent6 4 2 6 4" xfId="14237"/>
    <cellStyle name="20% - Accent6 4 2 7" xfId="7075"/>
    <cellStyle name="20% - Accent6 4 2 7 2" xfId="24271"/>
    <cellStyle name="20% - Accent6 4 2 7 3" xfId="13870"/>
    <cellStyle name="20% - Accent6 4 2 8" xfId="3834"/>
    <cellStyle name="20% - Accent6 4 2 8 2" xfId="21030"/>
    <cellStyle name="20% - Accent6 4 2 9" xfId="17506"/>
    <cellStyle name="20% - Accent6 4 3" xfId="404"/>
    <cellStyle name="20% - Accent6 4 3 10" xfId="27939"/>
    <cellStyle name="20% - Accent6 4 3 11" xfId="10727"/>
    <cellStyle name="20% - Accent6 4 3 2" xfId="1179"/>
    <cellStyle name="20% - Accent6 4 3 2 2" xfId="2792"/>
    <cellStyle name="20% - Accent6 4 3 2 2 2" xfId="9557"/>
    <cellStyle name="20% - Accent6 4 3 2 2 2 2" xfId="26753"/>
    <cellStyle name="20% - Accent6 4 3 2 2 2 3" xfId="16352"/>
    <cellStyle name="20% - Accent6 4 3 2 2 3" xfId="5949"/>
    <cellStyle name="20% - Accent6 4 3 2 2 3 2" xfId="23145"/>
    <cellStyle name="20% - Accent6 4 3 2 2 4" xfId="19988"/>
    <cellStyle name="20% - Accent6 4 3 2 2 5" xfId="12744"/>
    <cellStyle name="20% - Accent6 4 3 2 3" xfId="7948"/>
    <cellStyle name="20% - Accent6 4 3 2 3 2" xfId="25144"/>
    <cellStyle name="20% - Accent6 4 3 2 3 3" xfId="14743"/>
    <cellStyle name="20% - Accent6 4 3 2 4" xfId="4340"/>
    <cellStyle name="20% - Accent6 4 3 2 4 2" xfId="21536"/>
    <cellStyle name="20% - Accent6 4 3 2 5" xfId="18379"/>
    <cellStyle name="20% - Accent6 4 3 2 6" xfId="11135"/>
    <cellStyle name="20% - Accent6 4 3 3" xfId="1587"/>
    <cellStyle name="20% - Accent6 4 3 3 2" xfId="3188"/>
    <cellStyle name="20% - Accent6 4 3 3 2 2" xfId="9953"/>
    <cellStyle name="20% - Accent6 4 3 3 2 2 2" xfId="27149"/>
    <cellStyle name="20% - Accent6 4 3 3 2 2 3" xfId="16748"/>
    <cellStyle name="20% - Accent6 4 3 3 2 3" xfId="6345"/>
    <cellStyle name="20% - Accent6 4 3 3 2 3 2" xfId="23541"/>
    <cellStyle name="20% - Accent6 4 3 3 2 4" xfId="20384"/>
    <cellStyle name="20% - Accent6 4 3 3 2 5" xfId="13140"/>
    <cellStyle name="20% - Accent6 4 3 3 3" xfId="8356"/>
    <cellStyle name="20% - Accent6 4 3 3 3 2" xfId="25552"/>
    <cellStyle name="20% - Accent6 4 3 3 3 3" xfId="15151"/>
    <cellStyle name="20% - Accent6 4 3 3 4" xfId="4748"/>
    <cellStyle name="20% - Accent6 4 3 3 4 2" xfId="21944"/>
    <cellStyle name="20% - Accent6 4 3 3 5" xfId="18787"/>
    <cellStyle name="20% - Accent6 4 3 3 6" xfId="11543"/>
    <cellStyle name="20% - Accent6 4 3 4" xfId="1995"/>
    <cellStyle name="20% - Accent6 4 3 4 2" xfId="3584"/>
    <cellStyle name="20% - Accent6 4 3 4 2 2" xfId="10349"/>
    <cellStyle name="20% - Accent6 4 3 4 2 2 2" xfId="27545"/>
    <cellStyle name="20% - Accent6 4 3 4 2 2 3" xfId="17144"/>
    <cellStyle name="20% - Accent6 4 3 4 2 3" xfId="6741"/>
    <cellStyle name="20% - Accent6 4 3 4 2 3 2" xfId="23937"/>
    <cellStyle name="20% - Accent6 4 3 4 2 4" xfId="20780"/>
    <cellStyle name="20% - Accent6 4 3 4 2 5" xfId="13536"/>
    <cellStyle name="20% - Accent6 4 3 4 3" xfId="8764"/>
    <cellStyle name="20% - Accent6 4 3 4 3 2" xfId="25960"/>
    <cellStyle name="20% - Accent6 4 3 4 3 3" xfId="15559"/>
    <cellStyle name="20% - Accent6 4 3 4 4" xfId="5156"/>
    <cellStyle name="20% - Accent6 4 3 4 4 2" xfId="22352"/>
    <cellStyle name="20% - Accent6 4 3 4 5" xfId="19195"/>
    <cellStyle name="20% - Accent6 4 3 4 6" xfId="11951"/>
    <cellStyle name="20% - Accent6 4 3 5" xfId="2354"/>
    <cellStyle name="20% - Accent6 4 3 5 2" xfId="9120"/>
    <cellStyle name="20% - Accent6 4 3 5 2 2" xfId="26316"/>
    <cellStyle name="20% - Accent6 4 3 5 2 3" xfId="15915"/>
    <cellStyle name="20% - Accent6 4 3 5 3" xfId="5512"/>
    <cellStyle name="20% - Accent6 4 3 5 3 2" xfId="22708"/>
    <cellStyle name="20% - Accent6 4 3 5 4" xfId="19551"/>
    <cellStyle name="20% - Accent6 4 3 5 5" xfId="12307"/>
    <cellStyle name="20% - Accent6 4 3 6" xfId="771"/>
    <cellStyle name="20% - Accent6 4 3 6 2" xfId="7540"/>
    <cellStyle name="20% - Accent6 4 3 6 2 2" xfId="24736"/>
    <cellStyle name="20% - Accent6 4 3 6 3" xfId="17971"/>
    <cellStyle name="20% - Accent6 4 3 6 4" xfId="14335"/>
    <cellStyle name="20% - Accent6 4 3 7" xfId="7173"/>
    <cellStyle name="20% - Accent6 4 3 7 2" xfId="24369"/>
    <cellStyle name="20% - Accent6 4 3 7 3" xfId="13968"/>
    <cellStyle name="20% - Accent6 4 3 8" xfId="3932"/>
    <cellStyle name="20% - Accent6 4 3 8 2" xfId="21128"/>
    <cellStyle name="20% - Accent6 4 3 9" xfId="17604"/>
    <cellStyle name="20% - Accent6 4 4" xfId="220"/>
    <cellStyle name="20% - Accent6 4 4 2" xfId="1403"/>
    <cellStyle name="20% - Accent6 4 4 2 2" xfId="3004"/>
    <cellStyle name="20% - Accent6 4 4 2 2 2" xfId="9769"/>
    <cellStyle name="20% - Accent6 4 4 2 2 2 2" xfId="26965"/>
    <cellStyle name="20% - Accent6 4 4 2 2 2 3" xfId="16564"/>
    <cellStyle name="20% - Accent6 4 4 2 2 3" xfId="6161"/>
    <cellStyle name="20% - Accent6 4 4 2 2 3 2" xfId="23357"/>
    <cellStyle name="20% - Accent6 4 4 2 2 4" xfId="20200"/>
    <cellStyle name="20% - Accent6 4 4 2 2 5" xfId="12956"/>
    <cellStyle name="20% - Accent6 4 4 2 3" xfId="8172"/>
    <cellStyle name="20% - Accent6 4 4 2 3 2" xfId="25368"/>
    <cellStyle name="20% - Accent6 4 4 2 3 3" xfId="14967"/>
    <cellStyle name="20% - Accent6 4 4 2 4" xfId="4564"/>
    <cellStyle name="20% - Accent6 4 4 2 4 2" xfId="21760"/>
    <cellStyle name="20% - Accent6 4 4 2 5" xfId="18603"/>
    <cellStyle name="20% - Accent6 4 4 2 6" xfId="11359"/>
    <cellStyle name="20% - Accent6 4 4 3" xfId="1811"/>
    <cellStyle name="20% - Accent6 4 4 3 2" xfId="3400"/>
    <cellStyle name="20% - Accent6 4 4 3 2 2" xfId="10165"/>
    <cellStyle name="20% - Accent6 4 4 3 2 2 2" xfId="27361"/>
    <cellStyle name="20% - Accent6 4 4 3 2 2 3" xfId="16960"/>
    <cellStyle name="20% - Accent6 4 4 3 2 3" xfId="6557"/>
    <cellStyle name="20% - Accent6 4 4 3 2 3 2" xfId="23753"/>
    <cellStyle name="20% - Accent6 4 4 3 2 4" xfId="20596"/>
    <cellStyle name="20% - Accent6 4 4 3 2 5" xfId="13352"/>
    <cellStyle name="20% - Accent6 4 4 3 3" xfId="8580"/>
    <cellStyle name="20% - Accent6 4 4 3 3 2" xfId="25776"/>
    <cellStyle name="20% - Accent6 4 4 3 3 3" xfId="15375"/>
    <cellStyle name="20% - Accent6 4 4 3 4" xfId="4972"/>
    <cellStyle name="20% - Accent6 4 4 3 4 2" xfId="22168"/>
    <cellStyle name="20% - Accent6 4 4 3 5" xfId="19011"/>
    <cellStyle name="20% - Accent6 4 4 3 6" xfId="11767"/>
    <cellStyle name="20% - Accent6 4 4 4" xfId="2412"/>
    <cellStyle name="20% - Accent6 4 4 4 2" xfId="9177"/>
    <cellStyle name="20% - Accent6 4 4 4 2 2" xfId="26373"/>
    <cellStyle name="20% - Accent6 4 4 4 2 3" xfId="15972"/>
    <cellStyle name="20% - Accent6 4 4 4 3" xfId="5569"/>
    <cellStyle name="20% - Accent6 4 4 4 3 2" xfId="22765"/>
    <cellStyle name="20% - Accent6 4 4 4 4" xfId="19608"/>
    <cellStyle name="20% - Accent6 4 4 4 5" xfId="12364"/>
    <cellStyle name="20% - Accent6 4 4 5" xfId="995"/>
    <cellStyle name="20% - Accent6 4 4 5 2" xfId="7764"/>
    <cellStyle name="20% - Accent6 4 4 5 2 2" xfId="24960"/>
    <cellStyle name="20% - Accent6 4 4 5 3" xfId="18195"/>
    <cellStyle name="20% - Accent6 4 4 5 4" xfId="14559"/>
    <cellStyle name="20% - Accent6 4 4 6" xfId="6989"/>
    <cellStyle name="20% - Accent6 4 4 6 2" xfId="24185"/>
    <cellStyle name="20% - Accent6 4 4 6 3" xfId="13784"/>
    <cellStyle name="20% - Accent6 4 4 7" xfId="4156"/>
    <cellStyle name="20% - Accent6 4 4 7 2" xfId="21352"/>
    <cellStyle name="20% - Accent6 4 4 8" xfId="17420"/>
    <cellStyle name="20% - Accent6 4 4 9" xfId="10951"/>
    <cellStyle name="20% - Accent6 4 5" xfId="883"/>
    <cellStyle name="20% - Accent6 4 5 2" xfId="2581"/>
    <cellStyle name="20% - Accent6 4 5 2 2" xfId="9346"/>
    <cellStyle name="20% - Accent6 4 5 2 2 2" xfId="26542"/>
    <cellStyle name="20% - Accent6 4 5 2 2 3" xfId="16141"/>
    <cellStyle name="20% - Accent6 4 5 2 3" xfId="5738"/>
    <cellStyle name="20% - Accent6 4 5 2 3 2" xfId="22934"/>
    <cellStyle name="20% - Accent6 4 5 2 4" xfId="19777"/>
    <cellStyle name="20% - Accent6 4 5 2 5" xfId="12533"/>
    <cellStyle name="20% - Accent6 4 5 3" xfId="7652"/>
    <cellStyle name="20% - Accent6 4 5 3 2" xfId="24848"/>
    <cellStyle name="20% - Accent6 4 5 3 3" xfId="14447"/>
    <cellStyle name="20% - Accent6 4 5 4" xfId="4044"/>
    <cellStyle name="20% - Accent6 4 5 4 2" xfId="21240"/>
    <cellStyle name="20% - Accent6 4 5 5" xfId="18083"/>
    <cellStyle name="20% - Accent6 4 5 6" xfId="10839"/>
    <cellStyle name="20% - Accent6 4 6" xfId="1291"/>
    <cellStyle name="20% - Accent6 4 6 2" xfId="2892"/>
    <cellStyle name="20% - Accent6 4 6 2 2" xfId="9657"/>
    <cellStyle name="20% - Accent6 4 6 2 2 2" xfId="26853"/>
    <cellStyle name="20% - Accent6 4 6 2 2 3" xfId="16452"/>
    <cellStyle name="20% - Accent6 4 6 2 3" xfId="6049"/>
    <cellStyle name="20% - Accent6 4 6 2 3 2" xfId="23245"/>
    <cellStyle name="20% - Accent6 4 6 2 4" xfId="20088"/>
    <cellStyle name="20% - Accent6 4 6 2 5" xfId="12844"/>
    <cellStyle name="20% - Accent6 4 6 3" xfId="8060"/>
    <cellStyle name="20% - Accent6 4 6 3 2" xfId="25256"/>
    <cellStyle name="20% - Accent6 4 6 3 3" xfId="14855"/>
    <cellStyle name="20% - Accent6 4 6 4" xfId="4452"/>
    <cellStyle name="20% - Accent6 4 6 4 2" xfId="21648"/>
    <cellStyle name="20% - Accent6 4 6 5" xfId="18491"/>
    <cellStyle name="20% - Accent6 4 6 6" xfId="11247"/>
    <cellStyle name="20% - Accent6 4 7" xfId="1699"/>
    <cellStyle name="20% - Accent6 4 7 2" xfId="3288"/>
    <cellStyle name="20% - Accent6 4 7 2 2" xfId="10053"/>
    <cellStyle name="20% - Accent6 4 7 2 2 2" xfId="27249"/>
    <cellStyle name="20% - Accent6 4 7 2 2 3" xfId="16848"/>
    <cellStyle name="20% - Accent6 4 7 2 3" xfId="6445"/>
    <cellStyle name="20% - Accent6 4 7 2 3 2" xfId="23641"/>
    <cellStyle name="20% - Accent6 4 7 2 4" xfId="20484"/>
    <cellStyle name="20% - Accent6 4 7 2 5" xfId="13240"/>
    <cellStyle name="20% - Accent6 4 7 3" xfId="8468"/>
    <cellStyle name="20% - Accent6 4 7 3 2" xfId="25664"/>
    <cellStyle name="20% - Accent6 4 7 3 3" xfId="15263"/>
    <cellStyle name="20% - Accent6 4 7 4" xfId="4860"/>
    <cellStyle name="20% - Accent6 4 7 4 2" xfId="22056"/>
    <cellStyle name="20% - Accent6 4 7 5" xfId="18899"/>
    <cellStyle name="20% - Accent6 4 7 6" xfId="11655"/>
    <cellStyle name="20% - Accent6 4 8" xfId="2170"/>
    <cellStyle name="20% - Accent6 4 8 2" xfId="8936"/>
    <cellStyle name="20% - Accent6 4 8 2 2" xfId="26132"/>
    <cellStyle name="20% - Accent6 4 8 2 3" xfId="15731"/>
    <cellStyle name="20% - Accent6 4 8 3" xfId="5328"/>
    <cellStyle name="20% - Accent6 4 8 3 2" xfId="22524"/>
    <cellStyle name="20% - Accent6 4 8 4" xfId="19367"/>
    <cellStyle name="20% - Accent6 4 8 5" xfId="12123"/>
    <cellStyle name="20% - Accent6 4 9" xfId="587"/>
    <cellStyle name="20% - Accent6 4 9 2" xfId="7356"/>
    <cellStyle name="20% - Accent6 4 9 2 2" xfId="24552"/>
    <cellStyle name="20% - Accent6 4 9 3" xfId="17787"/>
    <cellStyle name="20% - Accent6 4 9 4" xfId="14151"/>
    <cellStyle name="20% - Accent6 5" xfId="166"/>
    <cellStyle name="20% - Accent6 5 10" xfId="27704"/>
    <cellStyle name="20% - Accent6 5 11" xfId="10492"/>
    <cellStyle name="20% - Accent6 5 2" xfId="944"/>
    <cellStyle name="20% - Accent6 5 2 2" xfId="2614"/>
    <cellStyle name="20% - Accent6 5 2 2 2" xfId="9379"/>
    <cellStyle name="20% - Accent6 5 2 2 2 2" xfId="26575"/>
    <cellStyle name="20% - Accent6 5 2 2 2 3" xfId="16174"/>
    <cellStyle name="20% - Accent6 5 2 2 3" xfId="5771"/>
    <cellStyle name="20% - Accent6 5 2 2 3 2" xfId="22967"/>
    <cellStyle name="20% - Accent6 5 2 2 4" xfId="19810"/>
    <cellStyle name="20% - Accent6 5 2 2 5" xfId="12566"/>
    <cellStyle name="20% - Accent6 5 2 3" xfId="7713"/>
    <cellStyle name="20% - Accent6 5 2 3 2" xfId="24909"/>
    <cellStyle name="20% - Accent6 5 2 3 3" xfId="14508"/>
    <cellStyle name="20% - Accent6 5 2 4" xfId="4105"/>
    <cellStyle name="20% - Accent6 5 2 4 2" xfId="21301"/>
    <cellStyle name="20% - Accent6 5 2 5" xfId="18144"/>
    <cellStyle name="20% - Accent6 5 2 6" xfId="10900"/>
    <cellStyle name="20% - Accent6 5 3" xfId="1352"/>
    <cellStyle name="20% - Accent6 5 3 2" xfId="2953"/>
    <cellStyle name="20% - Accent6 5 3 2 2" xfId="9718"/>
    <cellStyle name="20% - Accent6 5 3 2 2 2" xfId="26914"/>
    <cellStyle name="20% - Accent6 5 3 2 2 3" xfId="16513"/>
    <cellStyle name="20% - Accent6 5 3 2 3" xfId="6110"/>
    <cellStyle name="20% - Accent6 5 3 2 3 2" xfId="23306"/>
    <cellStyle name="20% - Accent6 5 3 2 4" xfId="20149"/>
    <cellStyle name="20% - Accent6 5 3 2 5" xfId="12905"/>
    <cellStyle name="20% - Accent6 5 3 3" xfId="8121"/>
    <cellStyle name="20% - Accent6 5 3 3 2" xfId="25317"/>
    <cellStyle name="20% - Accent6 5 3 3 3" xfId="14916"/>
    <cellStyle name="20% - Accent6 5 3 4" xfId="4513"/>
    <cellStyle name="20% - Accent6 5 3 4 2" xfId="21709"/>
    <cellStyle name="20% - Accent6 5 3 5" xfId="18552"/>
    <cellStyle name="20% - Accent6 5 3 6" xfId="11308"/>
    <cellStyle name="20% - Accent6 5 4" xfId="1760"/>
    <cellStyle name="20% - Accent6 5 4 2" xfId="3349"/>
    <cellStyle name="20% - Accent6 5 4 2 2" xfId="10114"/>
    <cellStyle name="20% - Accent6 5 4 2 2 2" xfId="27310"/>
    <cellStyle name="20% - Accent6 5 4 2 2 3" xfId="16909"/>
    <cellStyle name="20% - Accent6 5 4 2 3" xfId="6506"/>
    <cellStyle name="20% - Accent6 5 4 2 3 2" xfId="23702"/>
    <cellStyle name="20% - Accent6 5 4 2 4" xfId="20545"/>
    <cellStyle name="20% - Accent6 5 4 2 5" xfId="13301"/>
    <cellStyle name="20% - Accent6 5 4 3" xfId="8529"/>
    <cellStyle name="20% - Accent6 5 4 3 2" xfId="25725"/>
    <cellStyle name="20% - Accent6 5 4 3 3" xfId="15324"/>
    <cellStyle name="20% - Accent6 5 4 4" xfId="4921"/>
    <cellStyle name="20% - Accent6 5 4 4 2" xfId="22117"/>
    <cellStyle name="20% - Accent6 5 4 5" xfId="18960"/>
    <cellStyle name="20% - Accent6 5 4 6" xfId="11716"/>
    <cellStyle name="20% - Accent6 5 5" xfId="2119"/>
    <cellStyle name="20% - Accent6 5 5 2" xfId="8885"/>
    <cellStyle name="20% - Accent6 5 5 2 2" xfId="26081"/>
    <cellStyle name="20% - Accent6 5 5 2 3" xfId="15680"/>
    <cellStyle name="20% - Accent6 5 5 3" xfId="5277"/>
    <cellStyle name="20% - Accent6 5 5 3 2" xfId="22473"/>
    <cellStyle name="20% - Accent6 5 5 4" xfId="19316"/>
    <cellStyle name="20% - Accent6 5 5 5" xfId="12072"/>
    <cellStyle name="20% - Accent6 5 6" xfId="536"/>
    <cellStyle name="20% - Accent6 5 6 2" xfId="7305"/>
    <cellStyle name="20% - Accent6 5 6 2 2" xfId="24501"/>
    <cellStyle name="20% - Accent6 5 6 3" xfId="17736"/>
    <cellStyle name="20% - Accent6 5 6 4" xfId="14100"/>
    <cellStyle name="20% - Accent6 5 7" xfId="6938"/>
    <cellStyle name="20% - Accent6 5 7 2" xfId="24134"/>
    <cellStyle name="20% - Accent6 5 7 3" xfId="13733"/>
    <cellStyle name="20% - Accent6 5 8" xfId="3697"/>
    <cellStyle name="20% - Accent6 5 8 2" xfId="20893"/>
    <cellStyle name="20% - Accent6 5 9" xfId="17369"/>
    <cellStyle name="20% - Accent6 6" xfId="255"/>
    <cellStyle name="20% - Accent6 6 10" xfId="27790"/>
    <cellStyle name="20% - Accent6 6 11" xfId="10578"/>
    <cellStyle name="20% - Accent6 6 2" xfId="1030"/>
    <cellStyle name="20% - Accent6 6 2 2" xfId="2643"/>
    <cellStyle name="20% - Accent6 6 2 2 2" xfId="9408"/>
    <cellStyle name="20% - Accent6 6 2 2 2 2" xfId="26604"/>
    <cellStyle name="20% - Accent6 6 2 2 2 3" xfId="16203"/>
    <cellStyle name="20% - Accent6 6 2 2 3" xfId="5800"/>
    <cellStyle name="20% - Accent6 6 2 2 3 2" xfId="22996"/>
    <cellStyle name="20% - Accent6 6 2 2 4" xfId="19839"/>
    <cellStyle name="20% - Accent6 6 2 2 5" xfId="12595"/>
    <cellStyle name="20% - Accent6 6 2 3" xfId="7799"/>
    <cellStyle name="20% - Accent6 6 2 3 2" xfId="24995"/>
    <cellStyle name="20% - Accent6 6 2 3 3" xfId="14594"/>
    <cellStyle name="20% - Accent6 6 2 4" xfId="4191"/>
    <cellStyle name="20% - Accent6 6 2 4 2" xfId="21387"/>
    <cellStyle name="20% - Accent6 6 2 5" xfId="18230"/>
    <cellStyle name="20% - Accent6 6 2 6" xfId="10986"/>
    <cellStyle name="20% - Accent6 6 3" xfId="1438"/>
    <cellStyle name="20% - Accent6 6 3 2" xfId="3039"/>
    <cellStyle name="20% - Accent6 6 3 2 2" xfId="9804"/>
    <cellStyle name="20% - Accent6 6 3 2 2 2" xfId="27000"/>
    <cellStyle name="20% - Accent6 6 3 2 2 3" xfId="16599"/>
    <cellStyle name="20% - Accent6 6 3 2 3" xfId="6196"/>
    <cellStyle name="20% - Accent6 6 3 2 3 2" xfId="23392"/>
    <cellStyle name="20% - Accent6 6 3 2 4" xfId="20235"/>
    <cellStyle name="20% - Accent6 6 3 2 5" xfId="12991"/>
    <cellStyle name="20% - Accent6 6 3 3" xfId="8207"/>
    <cellStyle name="20% - Accent6 6 3 3 2" xfId="25403"/>
    <cellStyle name="20% - Accent6 6 3 3 3" xfId="15002"/>
    <cellStyle name="20% - Accent6 6 3 4" xfId="4599"/>
    <cellStyle name="20% - Accent6 6 3 4 2" xfId="21795"/>
    <cellStyle name="20% - Accent6 6 3 5" xfId="18638"/>
    <cellStyle name="20% - Accent6 6 3 6" xfId="11394"/>
    <cellStyle name="20% - Accent6 6 4" xfId="1846"/>
    <cellStyle name="20% - Accent6 6 4 2" xfId="3435"/>
    <cellStyle name="20% - Accent6 6 4 2 2" xfId="10200"/>
    <cellStyle name="20% - Accent6 6 4 2 2 2" xfId="27396"/>
    <cellStyle name="20% - Accent6 6 4 2 2 3" xfId="16995"/>
    <cellStyle name="20% - Accent6 6 4 2 3" xfId="6592"/>
    <cellStyle name="20% - Accent6 6 4 2 3 2" xfId="23788"/>
    <cellStyle name="20% - Accent6 6 4 2 4" xfId="20631"/>
    <cellStyle name="20% - Accent6 6 4 2 5" xfId="13387"/>
    <cellStyle name="20% - Accent6 6 4 3" xfId="8615"/>
    <cellStyle name="20% - Accent6 6 4 3 2" xfId="25811"/>
    <cellStyle name="20% - Accent6 6 4 3 3" xfId="15410"/>
    <cellStyle name="20% - Accent6 6 4 4" xfId="5007"/>
    <cellStyle name="20% - Accent6 6 4 4 2" xfId="22203"/>
    <cellStyle name="20% - Accent6 6 4 5" xfId="19046"/>
    <cellStyle name="20% - Accent6 6 4 6" xfId="11802"/>
    <cellStyle name="20% - Accent6 6 5" xfId="2205"/>
    <cellStyle name="20% - Accent6 6 5 2" xfId="8971"/>
    <cellStyle name="20% - Accent6 6 5 2 2" xfId="26167"/>
    <cellStyle name="20% - Accent6 6 5 2 3" xfId="15766"/>
    <cellStyle name="20% - Accent6 6 5 3" xfId="5363"/>
    <cellStyle name="20% - Accent6 6 5 3 2" xfId="22559"/>
    <cellStyle name="20% - Accent6 6 5 4" xfId="19402"/>
    <cellStyle name="20% - Accent6 6 5 5" xfId="12158"/>
    <cellStyle name="20% - Accent6 6 6" xfId="622"/>
    <cellStyle name="20% - Accent6 6 6 2" xfId="7391"/>
    <cellStyle name="20% - Accent6 6 6 2 2" xfId="24587"/>
    <cellStyle name="20% - Accent6 6 6 3" xfId="17822"/>
    <cellStyle name="20% - Accent6 6 6 4" xfId="14186"/>
    <cellStyle name="20% - Accent6 6 7" xfId="7024"/>
    <cellStyle name="20% - Accent6 6 7 2" xfId="24220"/>
    <cellStyle name="20% - Accent6 6 7 3" xfId="13819"/>
    <cellStyle name="20% - Accent6 6 8" xfId="3783"/>
    <cellStyle name="20% - Accent6 6 8 2" xfId="20979"/>
    <cellStyle name="20% - Accent6 6 9" xfId="17455"/>
    <cellStyle name="20% - Accent6 7" xfId="341"/>
    <cellStyle name="20% - Accent6 7 10" xfId="27876"/>
    <cellStyle name="20% - Accent6 7 11" xfId="10664"/>
    <cellStyle name="20% - Accent6 7 2" xfId="1116"/>
    <cellStyle name="20% - Accent6 7 2 2" xfId="2729"/>
    <cellStyle name="20% - Accent6 7 2 2 2" xfId="9494"/>
    <cellStyle name="20% - Accent6 7 2 2 2 2" xfId="26690"/>
    <cellStyle name="20% - Accent6 7 2 2 2 3" xfId="16289"/>
    <cellStyle name="20% - Accent6 7 2 2 3" xfId="5886"/>
    <cellStyle name="20% - Accent6 7 2 2 3 2" xfId="23082"/>
    <cellStyle name="20% - Accent6 7 2 2 4" xfId="19925"/>
    <cellStyle name="20% - Accent6 7 2 2 5" xfId="12681"/>
    <cellStyle name="20% - Accent6 7 2 3" xfId="7885"/>
    <cellStyle name="20% - Accent6 7 2 3 2" xfId="25081"/>
    <cellStyle name="20% - Accent6 7 2 3 3" xfId="14680"/>
    <cellStyle name="20% - Accent6 7 2 4" xfId="4277"/>
    <cellStyle name="20% - Accent6 7 2 4 2" xfId="21473"/>
    <cellStyle name="20% - Accent6 7 2 5" xfId="18316"/>
    <cellStyle name="20% - Accent6 7 2 6" xfId="11072"/>
    <cellStyle name="20% - Accent6 7 3" xfId="1524"/>
    <cellStyle name="20% - Accent6 7 3 2" xfId="3125"/>
    <cellStyle name="20% - Accent6 7 3 2 2" xfId="9890"/>
    <cellStyle name="20% - Accent6 7 3 2 2 2" xfId="27086"/>
    <cellStyle name="20% - Accent6 7 3 2 2 3" xfId="16685"/>
    <cellStyle name="20% - Accent6 7 3 2 3" xfId="6282"/>
    <cellStyle name="20% - Accent6 7 3 2 3 2" xfId="23478"/>
    <cellStyle name="20% - Accent6 7 3 2 4" xfId="20321"/>
    <cellStyle name="20% - Accent6 7 3 2 5" xfId="13077"/>
    <cellStyle name="20% - Accent6 7 3 3" xfId="8293"/>
    <cellStyle name="20% - Accent6 7 3 3 2" xfId="25489"/>
    <cellStyle name="20% - Accent6 7 3 3 3" xfId="15088"/>
    <cellStyle name="20% - Accent6 7 3 4" xfId="4685"/>
    <cellStyle name="20% - Accent6 7 3 4 2" xfId="21881"/>
    <cellStyle name="20% - Accent6 7 3 5" xfId="18724"/>
    <cellStyle name="20% - Accent6 7 3 6" xfId="11480"/>
    <cellStyle name="20% - Accent6 7 4" xfId="1932"/>
    <cellStyle name="20% - Accent6 7 4 2" xfId="3521"/>
    <cellStyle name="20% - Accent6 7 4 2 2" xfId="10286"/>
    <cellStyle name="20% - Accent6 7 4 2 2 2" xfId="27482"/>
    <cellStyle name="20% - Accent6 7 4 2 2 3" xfId="17081"/>
    <cellStyle name="20% - Accent6 7 4 2 3" xfId="6678"/>
    <cellStyle name="20% - Accent6 7 4 2 3 2" xfId="23874"/>
    <cellStyle name="20% - Accent6 7 4 2 4" xfId="20717"/>
    <cellStyle name="20% - Accent6 7 4 2 5" xfId="13473"/>
    <cellStyle name="20% - Accent6 7 4 3" xfId="8701"/>
    <cellStyle name="20% - Accent6 7 4 3 2" xfId="25897"/>
    <cellStyle name="20% - Accent6 7 4 3 3" xfId="15496"/>
    <cellStyle name="20% - Accent6 7 4 4" xfId="5093"/>
    <cellStyle name="20% - Accent6 7 4 4 2" xfId="22289"/>
    <cellStyle name="20% - Accent6 7 4 5" xfId="19132"/>
    <cellStyle name="20% - Accent6 7 4 6" xfId="11888"/>
    <cellStyle name="20% - Accent6 7 5" xfId="2291"/>
    <cellStyle name="20% - Accent6 7 5 2" xfId="9057"/>
    <cellStyle name="20% - Accent6 7 5 2 2" xfId="26253"/>
    <cellStyle name="20% - Accent6 7 5 2 3" xfId="15852"/>
    <cellStyle name="20% - Accent6 7 5 3" xfId="5449"/>
    <cellStyle name="20% - Accent6 7 5 3 2" xfId="22645"/>
    <cellStyle name="20% - Accent6 7 5 4" xfId="19488"/>
    <cellStyle name="20% - Accent6 7 5 5" xfId="12244"/>
    <cellStyle name="20% - Accent6 7 6" xfId="708"/>
    <cellStyle name="20% - Accent6 7 6 2" xfId="7477"/>
    <cellStyle name="20% - Accent6 7 6 2 2" xfId="24673"/>
    <cellStyle name="20% - Accent6 7 6 3" xfId="17908"/>
    <cellStyle name="20% - Accent6 7 6 4" xfId="14272"/>
    <cellStyle name="20% - Accent6 7 7" xfId="7110"/>
    <cellStyle name="20% - Accent6 7 7 2" xfId="24306"/>
    <cellStyle name="20% - Accent6 7 7 3" xfId="13905"/>
    <cellStyle name="20% - Accent6 7 8" xfId="3869"/>
    <cellStyle name="20% - Accent6 7 8 2" xfId="21065"/>
    <cellStyle name="20% - Accent6 7 9" xfId="17541"/>
    <cellStyle name="20% - Accent6 8" xfId="353"/>
    <cellStyle name="20% - Accent6 8 10" xfId="27888"/>
    <cellStyle name="20% - Accent6 8 11" xfId="10676"/>
    <cellStyle name="20% - Accent6 8 2" xfId="1128"/>
    <cellStyle name="20% - Accent6 8 2 2" xfId="2741"/>
    <cellStyle name="20% - Accent6 8 2 2 2" xfId="9506"/>
    <cellStyle name="20% - Accent6 8 2 2 2 2" xfId="26702"/>
    <cellStyle name="20% - Accent6 8 2 2 2 3" xfId="16301"/>
    <cellStyle name="20% - Accent6 8 2 2 3" xfId="5898"/>
    <cellStyle name="20% - Accent6 8 2 2 3 2" xfId="23094"/>
    <cellStyle name="20% - Accent6 8 2 2 4" xfId="19937"/>
    <cellStyle name="20% - Accent6 8 2 2 5" xfId="12693"/>
    <cellStyle name="20% - Accent6 8 2 3" xfId="7897"/>
    <cellStyle name="20% - Accent6 8 2 3 2" xfId="25093"/>
    <cellStyle name="20% - Accent6 8 2 3 3" xfId="14692"/>
    <cellStyle name="20% - Accent6 8 2 4" xfId="4289"/>
    <cellStyle name="20% - Accent6 8 2 4 2" xfId="21485"/>
    <cellStyle name="20% - Accent6 8 2 5" xfId="18328"/>
    <cellStyle name="20% - Accent6 8 2 6" xfId="11084"/>
    <cellStyle name="20% - Accent6 8 3" xfId="1536"/>
    <cellStyle name="20% - Accent6 8 3 2" xfId="3137"/>
    <cellStyle name="20% - Accent6 8 3 2 2" xfId="9902"/>
    <cellStyle name="20% - Accent6 8 3 2 2 2" xfId="27098"/>
    <cellStyle name="20% - Accent6 8 3 2 2 3" xfId="16697"/>
    <cellStyle name="20% - Accent6 8 3 2 3" xfId="6294"/>
    <cellStyle name="20% - Accent6 8 3 2 3 2" xfId="23490"/>
    <cellStyle name="20% - Accent6 8 3 2 4" xfId="20333"/>
    <cellStyle name="20% - Accent6 8 3 2 5" xfId="13089"/>
    <cellStyle name="20% - Accent6 8 3 3" xfId="8305"/>
    <cellStyle name="20% - Accent6 8 3 3 2" xfId="25501"/>
    <cellStyle name="20% - Accent6 8 3 3 3" xfId="15100"/>
    <cellStyle name="20% - Accent6 8 3 4" xfId="4697"/>
    <cellStyle name="20% - Accent6 8 3 4 2" xfId="21893"/>
    <cellStyle name="20% - Accent6 8 3 5" xfId="18736"/>
    <cellStyle name="20% - Accent6 8 3 6" xfId="11492"/>
    <cellStyle name="20% - Accent6 8 4" xfId="1944"/>
    <cellStyle name="20% - Accent6 8 4 2" xfId="3533"/>
    <cellStyle name="20% - Accent6 8 4 2 2" xfId="10298"/>
    <cellStyle name="20% - Accent6 8 4 2 2 2" xfId="27494"/>
    <cellStyle name="20% - Accent6 8 4 2 2 3" xfId="17093"/>
    <cellStyle name="20% - Accent6 8 4 2 3" xfId="6690"/>
    <cellStyle name="20% - Accent6 8 4 2 3 2" xfId="23886"/>
    <cellStyle name="20% - Accent6 8 4 2 4" xfId="20729"/>
    <cellStyle name="20% - Accent6 8 4 2 5" xfId="13485"/>
    <cellStyle name="20% - Accent6 8 4 3" xfId="8713"/>
    <cellStyle name="20% - Accent6 8 4 3 2" xfId="25909"/>
    <cellStyle name="20% - Accent6 8 4 3 3" xfId="15508"/>
    <cellStyle name="20% - Accent6 8 4 4" xfId="5105"/>
    <cellStyle name="20% - Accent6 8 4 4 2" xfId="22301"/>
    <cellStyle name="20% - Accent6 8 4 5" xfId="19144"/>
    <cellStyle name="20% - Accent6 8 4 6" xfId="11900"/>
    <cellStyle name="20% - Accent6 8 5" xfId="2303"/>
    <cellStyle name="20% - Accent6 8 5 2" xfId="9069"/>
    <cellStyle name="20% - Accent6 8 5 2 2" xfId="26265"/>
    <cellStyle name="20% - Accent6 8 5 2 3" xfId="15864"/>
    <cellStyle name="20% - Accent6 8 5 3" xfId="5461"/>
    <cellStyle name="20% - Accent6 8 5 3 2" xfId="22657"/>
    <cellStyle name="20% - Accent6 8 5 4" xfId="19500"/>
    <cellStyle name="20% - Accent6 8 5 5" xfId="12256"/>
    <cellStyle name="20% - Accent6 8 6" xfId="720"/>
    <cellStyle name="20% - Accent6 8 6 2" xfId="7489"/>
    <cellStyle name="20% - Accent6 8 6 2 2" xfId="24685"/>
    <cellStyle name="20% - Accent6 8 6 3" xfId="17920"/>
    <cellStyle name="20% - Accent6 8 6 4" xfId="14284"/>
    <cellStyle name="20% - Accent6 8 7" xfId="7122"/>
    <cellStyle name="20% - Accent6 8 7 2" xfId="24318"/>
    <cellStyle name="20% - Accent6 8 7 3" xfId="13917"/>
    <cellStyle name="20% - Accent6 8 8" xfId="3881"/>
    <cellStyle name="20% - Accent6 8 8 2" xfId="21077"/>
    <cellStyle name="20% - Accent6 8 9" xfId="17553"/>
    <cellStyle name="20% - Accent6 9" xfId="439"/>
    <cellStyle name="20% - Accent6 9 10" xfId="27974"/>
    <cellStyle name="20% - Accent6 9 11" xfId="10762"/>
    <cellStyle name="20% - Accent6 9 2" xfId="1214"/>
    <cellStyle name="20% - Accent6 9 2 2" xfId="2827"/>
    <cellStyle name="20% - Accent6 9 2 2 2" xfId="9592"/>
    <cellStyle name="20% - Accent6 9 2 2 2 2" xfId="26788"/>
    <cellStyle name="20% - Accent6 9 2 2 2 3" xfId="16387"/>
    <cellStyle name="20% - Accent6 9 2 2 3" xfId="5984"/>
    <cellStyle name="20% - Accent6 9 2 2 3 2" xfId="23180"/>
    <cellStyle name="20% - Accent6 9 2 2 4" xfId="20023"/>
    <cellStyle name="20% - Accent6 9 2 2 5" xfId="12779"/>
    <cellStyle name="20% - Accent6 9 2 3" xfId="7983"/>
    <cellStyle name="20% - Accent6 9 2 3 2" xfId="25179"/>
    <cellStyle name="20% - Accent6 9 2 3 3" xfId="14778"/>
    <cellStyle name="20% - Accent6 9 2 4" xfId="4375"/>
    <cellStyle name="20% - Accent6 9 2 4 2" xfId="21571"/>
    <cellStyle name="20% - Accent6 9 2 5" xfId="18414"/>
    <cellStyle name="20% - Accent6 9 2 6" xfId="11170"/>
    <cellStyle name="20% - Accent6 9 3" xfId="1622"/>
    <cellStyle name="20% - Accent6 9 3 2" xfId="3223"/>
    <cellStyle name="20% - Accent6 9 3 2 2" xfId="9988"/>
    <cellStyle name="20% - Accent6 9 3 2 2 2" xfId="27184"/>
    <cellStyle name="20% - Accent6 9 3 2 2 3" xfId="16783"/>
    <cellStyle name="20% - Accent6 9 3 2 3" xfId="6380"/>
    <cellStyle name="20% - Accent6 9 3 2 3 2" xfId="23576"/>
    <cellStyle name="20% - Accent6 9 3 2 4" xfId="20419"/>
    <cellStyle name="20% - Accent6 9 3 2 5" xfId="13175"/>
    <cellStyle name="20% - Accent6 9 3 3" xfId="8391"/>
    <cellStyle name="20% - Accent6 9 3 3 2" xfId="25587"/>
    <cellStyle name="20% - Accent6 9 3 3 3" xfId="15186"/>
    <cellStyle name="20% - Accent6 9 3 4" xfId="4783"/>
    <cellStyle name="20% - Accent6 9 3 4 2" xfId="21979"/>
    <cellStyle name="20% - Accent6 9 3 5" xfId="18822"/>
    <cellStyle name="20% - Accent6 9 3 6" xfId="11578"/>
    <cellStyle name="20% - Accent6 9 4" xfId="2030"/>
    <cellStyle name="20% - Accent6 9 4 2" xfId="3619"/>
    <cellStyle name="20% - Accent6 9 4 2 2" xfId="10384"/>
    <cellStyle name="20% - Accent6 9 4 2 2 2" xfId="27580"/>
    <cellStyle name="20% - Accent6 9 4 2 2 3" xfId="17179"/>
    <cellStyle name="20% - Accent6 9 4 2 3" xfId="6776"/>
    <cellStyle name="20% - Accent6 9 4 2 3 2" xfId="23972"/>
    <cellStyle name="20% - Accent6 9 4 2 4" xfId="20815"/>
    <cellStyle name="20% - Accent6 9 4 2 5" xfId="13571"/>
    <cellStyle name="20% - Accent6 9 4 3" xfId="8799"/>
    <cellStyle name="20% - Accent6 9 4 3 2" xfId="25995"/>
    <cellStyle name="20% - Accent6 9 4 3 3" xfId="15594"/>
    <cellStyle name="20% - Accent6 9 4 4" xfId="5191"/>
    <cellStyle name="20% - Accent6 9 4 4 2" xfId="22387"/>
    <cellStyle name="20% - Accent6 9 4 5" xfId="19230"/>
    <cellStyle name="20% - Accent6 9 4 6" xfId="11986"/>
    <cellStyle name="20% - Accent6 9 5" xfId="2389"/>
    <cellStyle name="20% - Accent6 9 5 2" xfId="9155"/>
    <cellStyle name="20% - Accent6 9 5 2 2" xfId="26351"/>
    <cellStyle name="20% - Accent6 9 5 2 3" xfId="15950"/>
    <cellStyle name="20% - Accent6 9 5 3" xfId="5547"/>
    <cellStyle name="20% - Accent6 9 5 3 2" xfId="22743"/>
    <cellStyle name="20% - Accent6 9 5 4" xfId="19586"/>
    <cellStyle name="20% - Accent6 9 5 5" xfId="12342"/>
    <cellStyle name="20% - Accent6 9 6" xfId="806"/>
    <cellStyle name="20% - Accent6 9 6 2" xfId="7575"/>
    <cellStyle name="20% - Accent6 9 6 2 2" xfId="24771"/>
    <cellStyle name="20% - Accent6 9 6 3" xfId="18006"/>
    <cellStyle name="20% - Accent6 9 6 4" xfId="14370"/>
    <cellStyle name="20% - Accent6 9 7" xfId="7208"/>
    <cellStyle name="20% - Accent6 9 7 2" xfId="24404"/>
    <cellStyle name="20% - Accent6 9 7 3" xfId="14003"/>
    <cellStyle name="20% - Accent6 9 8" xfId="3967"/>
    <cellStyle name="20% - Accent6 9 8 2" xfId="21163"/>
    <cellStyle name="20% - Accent6 9 9" xfId="17639"/>
    <cellStyle name="40% - Accent1" xfId="26" builtinId="31" customBuiltin="1"/>
    <cellStyle name="40% - Accent1 10" xfId="444"/>
    <cellStyle name="40% - Accent1 10 10" xfId="27979"/>
    <cellStyle name="40% - Accent1 10 11" xfId="10767"/>
    <cellStyle name="40% - Accent1 10 2" xfId="1219"/>
    <cellStyle name="40% - Accent1 10 2 2" xfId="2832"/>
    <cellStyle name="40% - Accent1 10 2 2 2" xfId="9597"/>
    <cellStyle name="40% - Accent1 10 2 2 2 2" xfId="26793"/>
    <cellStyle name="40% - Accent1 10 2 2 2 3" xfId="16392"/>
    <cellStyle name="40% - Accent1 10 2 2 3" xfId="5989"/>
    <cellStyle name="40% - Accent1 10 2 2 3 2" xfId="23185"/>
    <cellStyle name="40% - Accent1 10 2 2 4" xfId="20028"/>
    <cellStyle name="40% - Accent1 10 2 2 5" xfId="12784"/>
    <cellStyle name="40% - Accent1 10 2 3" xfId="7988"/>
    <cellStyle name="40% - Accent1 10 2 3 2" xfId="25184"/>
    <cellStyle name="40% - Accent1 10 2 3 3" xfId="14783"/>
    <cellStyle name="40% - Accent1 10 2 4" xfId="4380"/>
    <cellStyle name="40% - Accent1 10 2 4 2" xfId="21576"/>
    <cellStyle name="40% - Accent1 10 2 5" xfId="18419"/>
    <cellStyle name="40% - Accent1 10 2 6" xfId="11175"/>
    <cellStyle name="40% - Accent1 10 3" xfId="1627"/>
    <cellStyle name="40% - Accent1 10 3 2" xfId="3228"/>
    <cellStyle name="40% - Accent1 10 3 2 2" xfId="9993"/>
    <cellStyle name="40% - Accent1 10 3 2 2 2" xfId="27189"/>
    <cellStyle name="40% - Accent1 10 3 2 2 3" xfId="16788"/>
    <cellStyle name="40% - Accent1 10 3 2 3" xfId="6385"/>
    <cellStyle name="40% - Accent1 10 3 2 3 2" xfId="23581"/>
    <cellStyle name="40% - Accent1 10 3 2 4" xfId="20424"/>
    <cellStyle name="40% - Accent1 10 3 2 5" xfId="13180"/>
    <cellStyle name="40% - Accent1 10 3 3" xfId="8396"/>
    <cellStyle name="40% - Accent1 10 3 3 2" xfId="25592"/>
    <cellStyle name="40% - Accent1 10 3 3 3" xfId="15191"/>
    <cellStyle name="40% - Accent1 10 3 4" xfId="4788"/>
    <cellStyle name="40% - Accent1 10 3 4 2" xfId="21984"/>
    <cellStyle name="40% - Accent1 10 3 5" xfId="18827"/>
    <cellStyle name="40% - Accent1 10 3 6" xfId="11583"/>
    <cellStyle name="40% - Accent1 10 4" xfId="2035"/>
    <cellStyle name="40% - Accent1 10 4 2" xfId="3624"/>
    <cellStyle name="40% - Accent1 10 4 2 2" xfId="10389"/>
    <cellStyle name="40% - Accent1 10 4 2 2 2" xfId="27585"/>
    <cellStyle name="40% - Accent1 10 4 2 2 3" xfId="17184"/>
    <cellStyle name="40% - Accent1 10 4 2 3" xfId="6781"/>
    <cellStyle name="40% - Accent1 10 4 2 3 2" xfId="23977"/>
    <cellStyle name="40% - Accent1 10 4 2 4" xfId="20820"/>
    <cellStyle name="40% - Accent1 10 4 2 5" xfId="13576"/>
    <cellStyle name="40% - Accent1 10 4 3" xfId="8804"/>
    <cellStyle name="40% - Accent1 10 4 3 2" xfId="26000"/>
    <cellStyle name="40% - Accent1 10 4 3 3" xfId="15599"/>
    <cellStyle name="40% - Accent1 10 4 4" xfId="5196"/>
    <cellStyle name="40% - Accent1 10 4 4 2" xfId="22392"/>
    <cellStyle name="40% - Accent1 10 4 5" xfId="19235"/>
    <cellStyle name="40% - Accent1 10 4 6" xfId="11991"/>
    <cellStyle name="40% - Accent1 10 5" xfId="2394"/>
    <cellStyle name="40% - Accent1 10 5 2" xfId="9160"/>
    <cellStyle name="40% - Accent1 10 5 2 2" xfId="26356"/>
    <cellStyle name="40% - Accent1 10 5 2 3" xfId="15955"/>
    <cellStyle name="40% - Accent1 10 5 3" xfId="5552"/>
    <cellStyle name="40% - Accent1 10 5 3 2" xfId="22748"/>
    <cellStyle name="40% - Accent1 10 5 4" xfId="19591"/>
    <cellStyle name="40% - Accent1 10 5 5" xfId="12347"/>
    <cellStyle name="40% - Accent1 10 6" xfId="811"/>
    <cellStyle name="40% - Accent1 10 6 2" xfId="7580"/>
    <cellStyle name="40% - Accent1 10 6 2 2" xfId="24776"/>
    <cellStyle name="40% - Accent1 10 6 3" xfId="18011"/>
    <cellStyle name="40% - Accent1 10 6 4" xfId="14375"/>
    <cellStyle name="40% - Accent1 10 7" xfId="7213"/>
    <cellStyle name="40% - Accent1 10 7 2" xfId="24409"/>
    <cellStyle name="40% - Accent1 10 7 3" xfId="14008"/>
    <cellStyle name="40% - Accent1 10 8" xfId="3972"/>
    <cellStyle name="40% - Accent1 10 8 2" xfId="21168"/>
    <cellStyle name="40% - Accent1 10 9" xfId="17644"/>
    <cellStyle name="40% - Accent1 11" xfId="131"/>
    <cellStyle name="40% - Accent1 11 2" xfId="1320"/>
    <cellStyle name="40% - Accent1 11 2 2" xfId="2921"/>
    <cellStyle name="40% - Accent1 11 2 2 2" xfId="9686"/>
    <cellStyle name="40% - Accent1 11 2 2 2 2" xfId="26882"/>
    <cellStyle name="40% - Accent1 11 2 2 2 3" xfId="16481"/>
    <cellStyle name="40% - Accent1 11 2 2 3" xfId="6078"/>
    <cellStyle name="40% - Accent1 11 2 2 3 2" xfId="23274"/>
    <cellStyle name="40% - Accent1 11 2 2 4" xfId="20117"/>
    <cellStyle name="40% - Accent1 11 2 2 5" xfId="12873"/>
    <cellStyle name="40% - Accent1 11 2 3" xfId="8089"/>
    <cellStyle name="40% - Accent1 11 2 3 2" xfId="25285"/>
    <cellStyle name="40% - Accent1 11 2 3 3" xfId="14884"/>
    <cellStyle name="40% - Accent1 11 2 4" xfId="4481"/>
    <cellStyle name="40% - Accent1 11 2 4 2" xfId="21677"/>
    <cellStyle name="40% - Accent1 11 2 5" xfId="18520"/>
    <cellStyle name="40% - Accent1 11 2 6" xfId="11276"/>
    <cellStyle name="40% - Accent1 11 3" xfId="1728"/>
    <cellStyle name="40% - Accent1 11 3 2" xfId="3317"/>
    <cellStyle name="40% - Accent1 11 3 2 2" xfId="10082"/>
    <cellStyle name="40% - Accent1 11 3 2 2 2" xfId="27278"/>
    <cellStyle name="40% - Accent1 11 3 2 2 3" xfId="16877"/>
    <cellStyle name="40% - Accent1 11 3 2 3" xfId="6474"/>
    <cellStyle name="40% - Accent1 11 3 2 3 2" xfId="23670"/>
    <cellStyle name="40% - Accent1 11 3 2 4" xfId="20513"/>
    <cellStyle name="40% - Accent1 11 3 2 5" xfId="13269"/>
    <cellStyle name="40% - Accent1 11 3 3" xfId="8497"/>
    <cellStyle name="40% - Accent1 11 3 3 2" xfId="25693"/>
    <cellStyle name="40% - Accent1 11 3 3 3" xfId="15292"/>
    <cellStyle name="40% - Accent1 11 3 4" xfId="4889"/>
    <cellStyle name="40% - Accent1 11 3 4 2" xfId="22085"/>
    <cellStyle name="40% - Accent1 11 3 5" xfId="18928"/>
    <cellStyle name="40% - Accent1 11 3 6" xfId="11684"/>
    <cellStyle name="40% - Accent1 11 4" xfId="2484"/>
    <cellStyle name="40% - Accent1 11 4 2" xfId="9249"/>
    <cellStyle name="40% - Accent1 11 4 2 2" xfId="26445"/>
    <cellStyle name="40% - Accent1 11 4 2 3" xfId="16044"/>
    <cellStyle name="40% - Accent1 11 4 3" xfId="5641"/>
    <cellStyle name="40% - Accent1 11 4 3 2" xfId="22837"/>
    <cellStyle name="40% - Accent1 11 4 4" xfId="19680"/>
    <cellStyle name="40% - Accent1 11 4 5" xfId="12436"/>
    <cellStyle name="40% - Accent1 11 5" xfId="912"/>
    <cellStyle name="40% - Accent1 11 5 2" xfId="7681"/>
    <cellStyle name="40% - Accent1 11 5 2 2" xfId="24877"/>
    <cellStyle name="40% - Accent1 11 5 3" xfId="18112"/>
    <cellStyle name="40% - Accent1 11 5 4" xfId="14476"/>
    <cellStyle name="40% - Accent1 11 6" xfId="6906"/>
    <cellStyle name="40% - Accent1 11 6 2" xfId="24102"/>
    <cellStyle name="40% - Accent1 11 6 3" xfId="13701"/>
    <cellStyle name="40% - Accent1 11 7" xfId="4073"/>
    <cellStyle name="40% - Accent1 11 7 2" xfId="21269"/>
    <cellStyle name="40% - Accent1 11 8" xfId="17337"/>
    <cellStyle name="40% - Accent1 11 9" xfId="10868"/>
    <cellStyle name="40% - Accent1 12" xfId="459"/>
    <cellStyle name="40% - Accent1 12 2" xfId="2495"/>
    <cellStyle name="40% - Accent1 12 2 2" xfId="9260"/>
    <cellStyle name="40% - Accent1 12 2 2 2" xfId="26456"/>
    <cellStyle name="40% - Accent1 12 2 2 3" xfId="16055"/>
    <cellStyle name="40% - Accent1 12 2 3" xfId="5652"/>
    <cellStyle name="40% - Accent1 12 2 3 2" xfId="22848"/>
    <cellStyle name="40% - Accent1 12 2 4" xfId="19691"/>
    <cellStyle name="40% - Accent1 12 2 5" xfId="12447"/>
    <cellStyle name="40% - Accent1 12 3" xfId="823"/>
    <cellStyle name="40% - Accent1 12 3 2" xfId="7592"/>
    <cellStyle name="40% - Accent1 12 3 2 2" xfId="24788"/>
    <cellStyle name="40% - Accent1 12 3 3" xfId="18023"/>
    <cellStyle name="40% - Accent1 12 3 4" xfId="14387"/>
    <cellStyle name="40% - Accent1 12 4" xfId="7228"/>
    <cellStyle name="40% - Accent1 12 4 2" xfId="24424"/>
    <cellStyle name="40% - Accent1 12 4 3" xfId="14023"/>
    <cellStyle name="40% - Accent1 12 5" xfId="3984"/>
    <cellStyle name="40% - Accent1 12 5 2" xfId="21180"/>
    <cellStyle name="40% - Accent1 12 6" xfId="17659"/>
    <cellStyle name="40% - Accent1 12 7" xfId="10779"/>
    <cellStyle name="40% - Accent1 13" xfId="473"/>
    <cellStyle name="40% - Accent1 13 2" xfId="2509"/>
    <cellStyle name="40% - Accent1 13 2 2" xfId="9274"/>
    <cellStyle name="40% - Accent1 13 2 2 2" xfId="26470"/>
    <cellStyle name="40% - Accent1 13 2 2 3" xfId="16069"/>
    <cellStyle name="40% - Accent1 13 2 3" xfId="5666"/>
    <cellStyle name="40% - Accent1 13 2 3 2" xfId="22862"/>
    <cellStyle name="40% - Accent1 13 2 4" xfId="19705"/>
    <cellStyle name="40% - Accent1 13 2 5" xfId="12461"/>
    <cellStyle name="40% - Accent1 13 3" xfId="1231"/>
    <cellStyle name="40% - Accent1 13 3 2" xfId="8000"/>
    <cellStyle name="40% - Accent1 13 3 2 2" xfId="25196"/>
    <cellStyle name="40% - Accent1 13 3 3" xfId="18431"/>
    <cellStyle name="40% - Accent1 13 3 4" xfId="14795"/>
    <cellStyle name="40% - Accent1 13 4" xfId="7242"/>
    <cellStyle name="40% - Accent1 13 4 2" xfId="24438"/>
    <cellStyle name="40% - Accent1 13 4 3" xfId="14037"/>
    <cellStyle name="40% - Accent1 13 5" xfId="4392"/>
    <cellStyle name="40% - Accent1 13 5 2" xfId="21588"/>
    <cellStyle name="40% - Accent1 13 6" xfId="17673"/>
    <cellStyle name="40% - Accent1 13 7" xfId="11187"/>
    <cellStyle name="40% - Accent1 14" xfId="487"/>
    <cellStyle name="40% - Accent1 14 2" xfId="2521"/>
    <cellStyle name="40% - Accent1 14 2 2" xfId="9286"/>
    <cellStyle name="40% - Accent1 14 2 2 2" xfId="26482"/>
    <cellStyle name="40% - Accent1 14 2 2 3" xfId="16081"/>
    <cellStyle name="40% - Accent1 14 2 3" xfId="5678"/>
    <cellStyle name="40% - Accent1 14 2 3 2" xfId="22874"/>
    <cellStyle name="40% - Accent1 14 2 4" xfId="19717"/>
    <cellStyle name="40% - Accent1 14 2 5" xfId="12473"/>
    <cellStyle name="40% - Accent1 14 3" xfId="1639"/>
    <cellStyle name="40% - Accent1 14 3 2" xfId="8408"/>
    <cellStyle name="40% - Accent1 14 3 2 2" xfId="25604"/>
    <cellStyle name="40% - Accent1 14 3 3" xfId="18839"/>
    <cellStyle name="40% - Accent1 14 3 4" xfId="15203"/>
    <cellStyle name="40% - Accent1 14 4" xfId="7256"/>
    <cellStyle name="40% - Accent1 14 4 2" xfId="24452"/>
    <cellStyle name="40% - Accent1 14 4 3" xfId="14051"/>
    <cellStyle name="40% - Accent1 14 5" xfId="4800"/>
    <cellStyle name="40% - Accent1 14 5 2" xfId="21996"/>
    <cellStyle name="40% - Accent1 14 6" xfId="17687"/>
    <cellStyle name="40% - Accent1 14 7" xfId="11595"/>
    <cellStyle name="40% - Accent1 15" xfId="2050"/>
    <cellStyle name="40% - Accent1 15 2" xfId="3636"/>
    <cellStyle name="40% - Accent1 15 2 2" xfId="10401"/>
    <cellStyle name="40% - Accent1 15 2 2 2" xfId="27597"/>
    <cellStyle name="40% - Accent1 15 2 2 3" xfId="17196"/>
    <cellStyle name="40% - Accent1 15 2 3" xfId="6793"/>
    <cellStyle name="40% - Accent1 15 2 3 2" xfId="23989"/>
    <cellStyle name="40% - Accent1 15 2 4" xfId="20832"/>
    <cellStyle name="40% - Accent1 15 2 5" xfId="13588"/>
    <cellStyle name="40% - Accent1 15 3" xfId="8819"/>
    <cellStyle name="40% - Accent1 15 3 2" xfId="26015"/>
    <cellStyle name="40% - Accent1 15 3 3" xfId="15614"/>
    <cellStyle name="40% - Accent1 15 4" xfId="5211"/>
    <cellStyle name="40% - Accent1 15 4 2" xfId="22407"/>
    <cellStyle name="40% - Accent1 15 5" xfId="19250"/>
    <cellStyle name="40% - Accent1 15 6" xfId="12006"/>
    <cellStyle name="40% - Accent1 16" xfId="2064"/>
    <cellStyle name="40% - Accent1 16 2" xfId="3648"/>
    <cellStyle name="40% - Accent1 16 2 2" xfId="10413"/>
    <cellStyle name="40% - Accent1 16 2 2 2" xfId="27609"/>
    <cellStyle name="40% - Accent1 16 2 2 3" xfId="17208"/>
    <cellStyle name="40% - Accent1 16 2 3" xfId="6805"/>
    <cellStyle name="40% - Accent1 16 2 3 2" xfId="24001"/>
    <cellStyle name="40% - Accent1 16 2 4" xfId="20844"/>
    <cellStyle name="40% - Accent1 16 2 5" xfId="13600"/>
    <cellStyle name="40% - Accent1 16 3" xfId="8833"/>
    <cellStyle name="40% - Accent1 16 3 2" xfId="26029"/>
    <cellStyle name="40% - Accent1 16 3 3" xfId="15628"/>
    <cellStyle name="40% - Accent1 16 4" xfId="5225"/>
    <cellStyle name="40% - Accent1 16 4 2" xfId="22421"/>
    <cellStyle name="40% - Accent1 16 5" xfId="19264"/>
    <cellStyle name="40% - Accent1 16 6" xfId="12020"/>
    <cellStyle name="40% - Accent1 17" xfId="2079"/>
    <cellStyle name="40% - Accent1 17 2" xfId="8848"/>
    <cellStyle name="40% - Accent1 17 2 2" xfId="26044"/>
    <cellStyle name="40% - Accent1 17 2 3" xfId="15643"/>
    <cellStyle name="40% - Accent1 17 3" xfId="5240"/>
    <cellStyle name="40% - Accent1 17 3 2" xfId="22436"/>
    <cellStyle name="40% - Accent1 17 4" xfId="19279"/>
    <cellStyle name="40% - Accent1 17 5" xfId="12035"/>
    <cellStyle name="40% - Accent1 18" xfId="504"/>
    <cellStyle name="40% - Accent1 18 2" xfId="7273"/>
    <cellStyle name="40% - Accent1 18 2 2" xfId="24469"/>
    <cellStyle name="40% - Accent1 18 3" xfId="17704"/>
    <cellStyle name="40% - Accent1 18 4" xfId="14068"/>
    <cellStyle name="40% - Accent1 19" xfId="6817"/>
    <cellStyle name="40% - Accent1 19 2" xfId="24013"/>
    <cellStyle name="40% - Accent1 19 3" xfId="13612"/>
    <cellStyle name="40% - Accent1 2" xfId="57"/>
    <cellStyle name="40% - Accent1 2 10" xfId="1658"/>
    <cellStyle name="40% - Accent1 2 10 2" xfId="3247"/>
    <cellStyle name="40% - Accent1 2 10 2 2" xfId="10012"/>
    <cellStyle name="40% - Accent1 2 10 2 2 2" xfId="27208"/>
    <cellStyle name="40% - Accent1 2 10 2 2 3" xfId="16807"/>
    <cellStyle name="40% - Accent1 2 10 2 3" xfId="6404"/>
    <cellStyle name="40% - Accent1 2 10 2 3 2" xfId="23600"/>
    <cellStyle name="40% - Accent1 2 10 2 4" xfId="20443"/>
    <cellStyle name="40% - Accent1 2 10 2 5" xfId="13199"/>
    <cellStyle name="40% - Accent1 2 10 3" xfId="8427"/>
    <cellStyle name="40% - Accent1 2 10 3 2" xfId="25623"/>
    <cellStyle name="40% - Accent1 2 10 3 3" xfId="15222"/>
    <cellStyle name="40% - Accent1 2 10 4" xfId="4819"/>
    <cellStyle name="40% - Accent1 2 10 4 2" xfId="22015"/>
    <cellStyle name="40% - Accent1 2 10 5" xfId="18858"/>
    <cellStyle name="40% - Accent1 2 10 6" xfId="11614"/>
    <cellStyle name="40% - Accent1 2 11" xfId="2098"/>
    <cellStyle name="40% - Accent1 2 11 2" xfId="8864"/>
    <cellStyle name="40% - Accent1 2 11 2 2" xfId="26060"/>
    <cellStyle name="40% - Accent1 2 11 2 3" xfId="15659"/>
    <cellStyle name="40% - Accent1 2 11 3" xfId="5256"/>
    <cellStyle name="40% - Accent1 2 11 3 2" xfId="22452"/>
    <cellStyle name="40% - Accent1 2 11 4" xfId="19295"/>
    <cellStyle name="40% - Accent1 2 11 5" xfId="12051"/>
    <cellStyle name="40% - Accent1 2 12" xfId="515"/>
    <cellStyle name="40% - Accent1 2 12 2" xfId="7284"/>
    <cellStyle name="40% - Accent1 2 12 2 2" xfId="24480"/>
    <cellStyle name="40% - Accent1 2 12 3" xfId="17715"/>
    <cellStyle name="40% - Accent1 2 12 4" xfId="14079"/>
    <cellStyle name="40% - Accent1 2 13" xfId="6836"/>
    <cellStyle name="40% - Accent1 2 13 2" xfId="24032"/>
    <cellStyle name="40% - Accent1 2 13 3" xfId="13631"/>
    <cellStyle name="40% - Accent1 2 14" xfId="3676"/>
    <cellStyle name="40% - Accent1 2 14 2" xfId="20872"/>
    <cellStyle name="40% - Accent1 2 15" xfId="17267"/>
    <cellStyle name="40% - Accent1 2 16" xfId="27683"/>
    <cellStyle name="40% - Accent1 2 17" xfId="10471"/>
    <cellStyle name="40% - Accent1 2 2" xfId="86"/>
    <cellStyle name="40% - Accent1 2 2 10" xfId="6861"/>
    <cellStyle name="40% - Accent1 2 2 10 2" xfId="24057"/>
    <cellStyle name="40% - Accent1 2 2 10 3" xfId="13656"/>
    <cellStyle name="40% - Accent1 2 2 11" xfId="3732"/>
    <cellStyle name="40% - Accent1 2 2 11 2" xfId="20928"/>
    <cellStyle name="40% - Accent1 2 2 12" xfId="17292"/>
    <cellStyle name="40% - Accent1 2 2 13" xfId="27739"/>
    <cellStyle name="40% - Accent1 2 2 14" xfId="10527"/>
    <cellStyle name="40% - Accent1 2 2 2" xfId="290"/>
    <cellStyle name="40% - Accent1 2 2 2 10" xfId="27825"/>
    <cellStyle name="40% - Accent1 2 2 2 11" xfId="10613"/>
    <cellStyle name="40% - Accent1 2 2 2 2" xfId="1065"/>
    <cellStyle name="40% - Accent1 2 2 2 2 2" xfId="2678"/>
    <cellStyle name="40% - Accent1 2 2 2 2 2 2" xfId="9443"/>
    <cellStyle name="40% - Accent1 2 2 2 2 2 2 2" xfId="26639"/>
    <cellStyle name="40% - Accent1 2 2 2 2 2 2 3" xfId="16238"/>
    <cellStyle name="40% - Accent1 2 2 2 2 2 3" xfId="5835"/>
    <cellStyle name="40% - Accent1 2 2 2 2 2 3 2" xfId="23031"/>
    <cellStyle name="40% - Accent1 2 2 2 2 2 4" xfId="19874"/>
    <cellStyle name="40% - Accent1 2 2 2 2 2 5" xfId="12630"/>
    <cellStyle name="40% - Accent1 2 2 2 2 3" xfId="7834"/>
    <cellStyle name="40% - Accent1 2 2 2 2 3 2" xfId="25030"/>
    <cellStyle name="40% - Accent1 2 2 2 2 3 3" xfId="14629"/>
    <cellStyle name="40% - Accent1 2 2 2 2 4" xfId="4226"/>
    <cellStyle name="40% - Accent1 2 2 2 2 4 2" xfId="21422"/>
    <cellStyle name="40% - Accent1 2 2 2 2 5" xfId="18265"/>
    <cellStyle name="40% - Accent1 2 2 2 2 6" xfId="11021"/>
    <cellStyle name="40% - Accent1 2 2 2 3" xfId="1473"/>
    <cellStyle name="40% - Accent1 2 2 2 3 2" xfId="3074"/>
    <cellStyle name="40% - Accent1 2 2 2 3 2 2" xfId="9839"/>
    <cellStyle name="40% - Accent1 2 2 2 3 2 2 2" xfId="27035"/>
    <cellStyle name="40% - Accent1 2 2 2 3 2 2 3" xfId="16634"/>
    <cellStyle name="40% - Accent1 2 2 2 3 2 3" xfId="6231"/>
    <cellStyle name="40% - Accent1 2 2 2 3 2 3 2" xfId="23427"/>
    <cellStyle name="40% - Accent1 2 2 2 3 2 4" xfId="20270"/>
    <cellStyle name="40% - Accent1 2 2 2 3 2 5" xfId="13026"/>
    <cellStyle name="40% - Accent1 2 2 2 3 3" xfId="8242"/>
    <cellStyle name="40% - Accent1 2 2 2 3 3 2" xfId="25438"/>
    <cellStyle name="40% - Accent1 2 2 2 3 3 3" xfId="15037"/>
    <cellStyle name="40% - Accent1 2 2 2 3 4" xfId="4634"/>
    <cellStyle name="40% - Accent1 2 2 2 3 4 2" xfId="21830"/>
    <cellStyle name="40% - Accent1 2 2 2 3 5" xfId="18673"/>
    <cellStyle name="40% - Accent1 2 2 2 3 6" xfId="11429"/>
    <cellStyle name="40% - Accent1 2 2 2 4" xfId="1881"/>
    <cellStyle name="40% - Accent1 2 2 2 4 2" xfId="3470"/>
    <cellStyle name="40% - Accent1 2 2 2 4 2 2" xfId="10235"/>
    <cellStyle name="40% - Accent1 2 2 2 4 2 2 2" xfId="27431"/>
    <cellStyle name="40% - Accent1 2 2 2 4 2 2 3" xfId="17030"/>
    <cellStyle name="40% - Accent1 2 2 2 4 2 3" xfId="6627"/>
    <cellStyle name="40% - Accent1 2 2 2 4 2 3 2" xfId="23823"/>
    <cellStyle name="40% - Accent1 2 2 2 4 2 4" xfId="20666"/>
    <cellStyle name="40% - Accent1 2 2 2 4 2 5" xfId="13422"/>
    <cellStyle name="40% - Accent1 2 2 2 4 3" xfId="8650"/>
    <cellStyle name="40% - Accent1 2 2 2 4 3 2" xfId="25846"/>
    <cellStyle name="40% - Accent1 2 2 2 4 3 3" xfId="15445"/>
    <cellStyle name="40% - Accent1 2 2 2 4 4" xfId="5042"/>
    <cellStyle name="40% - Accent1 2 2 2 4 4 2" xfId="22238"/>
    <cellStyle name="40% - Accent1 2 2 2 4 5" xfId="19081"/>
    <cellStyle name="40% - Accent1 2 2 2 4 6" xfId="11837"/>
    <cellStyle name="40% - Accent1 2 2 2 5" xfId="2240"/>
    <cellStyle name="40% - Accent1 2 2 2 5 2" xfId="9006"/>
    <cellStyle name="40% - Accent1 2 2 2 5 2 2" xfId="26202"/>
    <cellStyle name="40% - Accent1 2 2 2 5 2 3" xfId="15801"/>
    <cellStyle name="40% - Accent1 2 2 2 5 3" xfId="5398"/>
    <cellStyle name="40% - Accent1 2 2 2 5 3 2" xfId="22594"/>
    <cellStyle name="40% - Accent1 2 2 2 5 4" xfId="19437"/>
    <cellStyle name="40% - Accent1 2 2 2 5 5" xfId="12193"/>
    <cellStyle name="40% - Accent1 2 2 2 6" xfId="657"/>
    <cellStyle name="40% - Accent1 2 2 2 6 2" xfId="7426"/>
    <cellStyle name="40% - Accent1 2 2 2 6 2 2" xfId="24622"/>
    <cellStyle name="40% - Accent1 2 2 2 6 3" xfId="17857"/>
    <cellStyle name="40% - Accent1 2 2 2 6 4" xfId="14221"/>
    <cellStyle name="40% - Accent1 2 2 2 7" xfId="7059"/>
    <cellStyle name="40% - Accent1 2 2 2 7 2" xfId="24255"/>
    <cellStyle name="40% - Accent1 2 2 2 7 3" xfId="13854"/>
    <cellStyle name="40% - Accent1 2 2 2 8" xfId="3818"/>
    <cellStyle name="40% - Accent1 2 2 2 8 2" xfId="21014"/>
    <cellStyle name="40% - Accent1 2 2 2 9" xfId="17490"/>
    <cellStyle name="40% - Accent1 2 2 3" xfId="388"/>
    <cellStyle name="40% - Accent1 2 2 3 10" xfId="27923"/>
    <cellStyle name="40% - Accent1 2 2 3 11" xfId="10711"/>
    <cellStyle name="40% - Accent1 2 2 3 2" xfId="1163"/>
    <cellStyle name="40% - Accent1 2 2 3 2 2" xfId="2776"/>
    <cellStyle name="40% - Accent1 2 2 3 2 2 2" xfId="9541"/>
    <cellStyle name="40% - Accent1 2 2 3 2 2 2 2" xfId="26737"/>
    <cellStyle name="40% - Accent1 2 2 3 2 2 2 3" xfId="16336"/>
    <cellStyle name="40% - Accent1 2 2 3 2 2 3" xfId="5933"/>
    <cellStyle name="40% - Accent1 2 2 3 2 2 3 2" xfId="23129"/>
    <cellStyle name="40% - Accent1 2 2 3 2 2 4" xfId="19972"/>
    <cellStyle name="40% - Accent1 2 2 3 2 2 5" xfId="12728"/>
    <cellStyle name="40% - Accent1 2 2 3 2 3" xfId="7932"/>
    <cellStyle name="40% - Accent1 2 2 3 2 3 2" xfId="25128"/>
    <cellStyle name="40% - Accent1 2 2 3 2 3 3" xfId="14727"/>
    <cellStyle name="40% - Accent1 2 2 3 2 4" xfId="4324"/>
    <cellStyle name="40% - Accent1 2 2 3 2 4 2" xfId="21520"/>
    <cellStyle name="40% - Accent1 2 2 3 2 5" xfId="18363"/>
    <cellStyle name="40% - Accent1 2 2 3 2 6" xfId="11119"/>
    <cellStyle name="40% - Accent1 2 2 3 3" xfId="1571"/>
    <cellStyle name="40% - Accent1 2 2 3 3 2" xfId="3172"/>
    <cellStyle name="40% - Accent1 2 2 3 3 2 2" xfId="9937"/>
    <cellStyle name="40% - Accent1 2 2 3 3 2 2 2" xfId="27133"/>
    <cellStyle name="40% - Accent1 2 2 3 3 2 2 3" xfId="16732"/>
    <cellStyle name="40% - Accent1 2 2 3 3 2 3" xfId="6329"/>
    <cellStyle name="40% - Accent1 2 2 3 3 2 3 2" xfId="23525"/>
    <cellStyle name="40% - Accent1 2 2 3 3 2 4" xfId="20368"/>
    <cellStyle name="40% - Accent1 2 2 3 3 2 5" xfId="13124"/>
    <cellStyle name="40% - Accent1 2 2 3 3 3" xfId="8340"/>
    <cellStyle name="40% - Accent1 2 2 3 3 3 2" xfId="25536"/>
    <cellStyle name="40% - Accent1 2 2 3 3 3 3" xfId="15135"/>
    <cellStyle name="40% - Accent1 2 2 3 3 4" xfId="4732"/>
    <cellStyle name="40% - Accent1 2 2 3 3 4 2" xfId="21928"/>
    <cellStyle name="40% - Accent1 2 2 3 3 5" xfId="18771"/>
    <cellStyle name="40% - Accent1 2 2 3 3 6" xfId="11527"/>
    <cellStyle name="40% - Accent1 2 2 3 4" xfId="1979"/>
    <cellStyle name="40% - Accent1 2 2 3 4 2" xfId="3568"/>
    <cellStyle name="40% - Accent1 2 2 3 4 2 2" xfId="10333"/>
    <cellStyle name="40% - Accent1 2 2 3 4 2 2 2" xfId="27529"/>
    <cellStyle name="40% - Accent1 2 2 3 4 2 2 3" xfId="17128"/>
    <cellStyle name="40% - Accent1 2 2 3 4 2 3" xfId="6725"/>
    <cellStyle name="40% - Accent1 2 2 3 4 2 3 2" xfId="23921"/>
    <cellStyle name="40% - Accent1 2 2 3 4 2 4" xfId="20764"/>
    <cellStyle name="40% - Accent1 2 2 3 4 2 5" xfId="13520"/>
    <cellStyle name="40% - Accent1 2 2 3 4 3" xfId="8748"/>
    <cellStyle name="40% - Accent1 2 2 3 4 3 2" xfId="25944"/>
    <cellStyle name="40% - Accent1 2 2 3 4 3 3" xfId="15543"/>
    <cellStyle name="40% - Accent1 2 2 3 4 4" xfId="5140"/>
    <cellStyle name="40% - Accent1 2 2 3 4 4 2" xfId="22336"/>
    <cellStyle name="40% - Accent1 2 2 3 4 5" xfId="19179"/>
    <cellStyle name="40% - Accent1 2 2 3 4 6" xfId="11935"/>
    <cellStyle name="40% - Accent1 2 2 3 5" xfId="2338"/>
    <cellStyle name="40% - Accent1 2 2 3 5 2" xfId="9104"/>
    <cellStyle name="40% - Accent1 2 2 3 5 2 2" xfId="26300"/>
    <cellStyle name="40% - Accent1 2 2 3 5 2 3" xfId="15899"/>
    <cellStyle name="40% - Accent1 2 2 3 5 3" xfId="5496"/>
    <cellStyle name="40% - Accent1 2 2 3 5 3 2" xfId="22692"/>
    <cellStyle name="40% - Accent1 2 2 3 5 4" xfId="19535"/>
    <cellStyle name="40% - Accent1 2 2 3 5 5" xfId="12291"/>
    <cellStyle name="40% - Accent1 2 2 3 6" xfId="755"/>
    <cellStyle name="40% - Accent1 2 2 3 6 2" xfId="7524"/>
    <cellStyle name="40% - Accent1 2 2 3 6 2 2" xfId="24720"/>
    <cellStyle name="40% - Accent1 2 2 3 6 3" xfId="17955"/>
    <cellStyle name="40% - Accent1 2 2 3 6 4" xfId="14319"/>
    <cellStyle name="40% - Accent1 2 2 3 7" xfId="7157"/>
    <cellStyle name="40% - Accent1 2 2 3 7 2" xfId="24353"/>
    <cellStyle name="40% - Accent1 2 2 3 7 3" xfId="13952"/>
    <cellStyle name="40% - Accent1 2 2 3 8" xfId="3916"/>
    <cellStyle name="40% - Accent1 2 2 3 8 2" xfId="21112"/>
    <cellStyle name="40% - Accent1 2 2 3 9" xfId="17588"/>
    <cellStyle name="40% - Accent1 2 2 4" xfId="204"/>
    <cellStyle name="40% - Accent1 2 2 4 2" xfId="1387"/>
    <cellStyle name="40% - Accent1 2 2 4 2 2" xfId="2988"/>
    <cellStyle name="40% - Accent1 2 2 4 2 2 2" xfId="9753"/>
    <cellStyle name="40% - Accent1 2 2 4 2 2 2 2" xfId="26949"/>
    <cellStyle name="40% - Accent1 2 2 4 2 2 2 3" xfId="16548"/>
    <cellStyle name="40% - Accent1 2 2 4 2 2 3" xfId="6145"/>
    <cellStyle name="40% - Accent1 2 2 4 2 2 3 2" xfId="23341"/>
    <cellStyle name="40% - Accent1 2 2 4 2 2 4" xfId="20184"/>
    <cellStyle name="40% - Accent1 2 2 4 2 2 5" xfId="12940"/>
    <cellStyle name="40% - Accent1 2 2 4 2 3" xfId="8156"/>
    <cellStyle name="40% - Accent1 2 2 4 2 3 2" xfId="25352"/>
    <cellStyle name="40% - Accent1 2 2 4 2 3 3" xfId="14951"/>
    <cellStyle name="40% - Accent1 2 2 4 2 4" xfId="4548"/>
    <cellStyle name="40% - Accent1 2 2 4 2 4 2" xfId="21744"/>
    <cellStyle name="40% - Accent1 2 2 4 2 5" xfId="18587"/>
    <cellStyle name="40% - Accent1 2 2 4 2 6" xfId="11343"/>
    <cellStyle name="40% - Accent1 2 2 4 3" xfId="1795"/>
    <cellStyle name="40% - Accent1 2 2 4 3 2" xfId="3384"/>
    <cellStyle name="40% - Accent1 2 2 4 3 2 2" xfId="10149"/>
    <cellStyle name="40% - Accent1 2 2 4 3 2 2 2" xfId="27345"/>
    <cellStyle name="40% - Accent1 2 2 4 3 2 2 3" xfId="16944"/>
    <cellStyle name="40% - Accent1 2 2 4 3 2 3" xfId="6541"/>
    <cellStyle name="40% - Accent1 2 2 4 3 2 3 2" xfId="23737"/>
    <cellStyle name="40% - Accent1 2 2 4 3 2 4" xfId="20580"/>
    <cellStyle name="40% - Accent1 2 2 4 3 2 5" xfId="13336"/>
    <cellStyle name="40% - Accent1 2 2 4 3 3" xfId="8564"/>
    <cellStyle name="40% - Accent1 2 2 4 3 3 2" xfId="25760"/>
    <cellStyle name="40% - Accent1 2 2 4 3 3 3" xfId="15359"/>
    <cellStyle name="40% - Accent1 2 2 4 3 4" xfId="4956"/>
    <cellStyle name="40% - Accent1 2 2 4 3 4 2" xfId="22152"/>
    <cellStyle name="40% - Accent1 2 2 4 3 5" xfId="18995"/>
    <cellStyle name="40% - Accent1 2 2 4 3 6" xfId="11751"/>
    <cellStyle name="40% - Accent1 2 2 4 4" xfId="2415"/>
    <cellStyle name="40% - Accent1 2 2 4 4 2" xfId="9180"/>
    <cellStyle name="40% - Accent1 2 2 4 4 2 2" xfId="26376"/>
    <cellStyle name="40% - Accent1 2 2 4 4 2 3" xfId="15975"/>
    <cellStyle name="40% - Accent1 2 2 4 4 3" xfId="5572"/>
    <cellStyle name="40% - Accent1 2 2 4 4 3 2" xfId="22768"/>
    <cellStyle name="40% - Accent1 2 2 4 4 4" xfId="19611"/>
    <cellStyle name="40% - Accent1 2 2 4 4 5" xfId="12367"/>
    <cellStyle name="40% - Accent1 2 2 4 5" xfId="979"/>
    <cellStyle name="40% - Accent1 2 2 4 5 2" xfId="7748"/>
    <cellStyle name="40% - Accent1 2 2 4 5 2 2" xfId="24944"/>
    <cellStyle name="40% - Accent1 2 2 4 5 3" xfId="18179"/>
    <cellStyle name="40% - Accent1 2 2 4 5 4" xfId="14543"/>
    <cellStyle name="40% - Accent1 2 2 4 6" xfId="6973"/>
    <cellStyle name="40% - Accent1 2 2 4 6 2" xfId="24169"/>
    <cellStyle name="40% - Accent1 2 2 4 6 3" xfId="13768"/>
    <cellStyle name="40% - Accent1 2 2 4 7" xfId="4140"/>
    <cellStyle name="40% - Accent1 2 2 4 7 2" xfId="21336"/>
    <cellStyle name="40% - Accent1 2 2 4 8" xfId="17404"/>
    <cellStyle name="40% - Accent1 2 2 4 9" xfId="10935"/>
    <cellStyle name="40% - Accent1 2 2 5" xfId="867"/>
    <cellStyle name="40% - Accent1 2 2 5 2" xfId="2565"/>
    <cellStyle name="40% - Accent1 2 2 5 2 2" xfId="9330"/>
    <cellStyle name="40% - Accent1 2 2 5 2 2 2" xfId="26526"/>
    <cellStyle name="40% - Accent1 2 2 5 2 2 3" xfId="16125"/>
    <cellStyle name="40% - Accent1 2 2 5 2 3" xfId="5722"/>
    <cellStyle name="40% - Accent1 2 2 5 2 3 2" xfId="22918"/>
    <cellStyle name="40% - Accent1 2 2 5 2 4" xfId="19761"/>
    <cellStyle name="40% - Accent1 2 2 5 2 5" xfId="12517"/>
    <cellStyle name="40% - Accent1 2 2 5 3" xfId="7636"/>
    <cellStyle name="40% - Accent1 2 2 5 3 2" xfId="24832"/>
    <cellStyle name="40% - Accent1 2 2 5 3 3" xfId="14431"/>
    <cellStyle name="40% - Accent1 2 2 5 4" xfId="4028"/>
    <cellStyle name="40% - Accent1 2 2 5 4 2" xfId="21224"/>
    <cellStyle name="40% - Accent1 2 2 5 5" xfId="18067"/>
    <cellStyle name="40% - Accent1 2 2 5 6" xfId="10823"/>
    <cellStyle name="40% - Accent1 2 2 6" xfId="1275"/>
    <cellStyle name="40% - Accent1 2 2 6 2" xfId="2876"/>
    <cellStyle name="40% - Accent1 2 2 6 2 2" xfId="9641"/>
    <cellStyle name="40% - Accent1 2 2 6 2 2 2" xfId="26837"/>
    <cellStyle name="40% - Accent1 2 2 6 2 2 3" xfId="16436"/>
    <cellStyle name="40% - Accent1 2 2 6 2 3" xfId="6033"/>
    <cellStyle name="40% - Accent1 2 2 6 2 3 2" xfId="23229"/>
    <cellStyle name="40% - Accent1 2 2 6 2 4" xfId="20072"/>
    <cellStyle name="40% - Accent1 2 2 6 2 5" xfId="12828"/>
    <cellStyle name="40% - Accent1 2 2 6 3" xfId="8044"/>
    <cellStyle name="40% - Accent1 2 2 6 3 2" xfId="25240"/>
    <cellStyle name="40% - Accent1 2 2 6 3 3" xfId="14839"/>
    <cellStyle name="40% - Accent1 2 2 6 4" xfId="4436"/>
    <cellStyle name="40% - Accent1 2 2 6 4 2" xfId="21632"/>
    <cellStyle name="40% - Accent1 2 2 6 5" xfId="18475"/>
    <cellStyle name="40% - Accent1 2 2 6 6" xfId="11231"/>
    <cellStyle name="40% - Accent1 2 2 7" xfId="1683"/>
    <cellStyle name="40% - Accent1 2 2 7 2" xfId="3272"/>
    <cellStyle name="40% - Accent1 2 2 7 2 2" xfId="10037"/>
    <cellStyle name="40% - Accent1 2 2 7 2 2 2" xfId="27233"/>
    <cellStyle name="40% - Accent1 2 2 7 2 2 3" xfId="16832"/>
    <cellStyle name="40% - Accent1 2 2 7 2 3" xfId="6429"/>
    <cellStyle name="40% - Accent1 2 2 7 2 3 2" xfId="23625"/>
    <cellStyle name="40% - Accent1 2 2 7 2 4" xfId="20468"/>
    <cellStyle name="40% - Accent1 2 2 7 2 5" xfId="13224"/>
    <cellStyle name="40% - Accent1 2 2 7 3" xfId="8452"/>
    <cellStyle name="40% - Accent1 2 2 7 3 2" xfId="25648"/>
    <cellStyle name="40% - Accent1 2 2 7 3 3" xfId="15247"/>
    <cellStyle name="40% - Accent1 2 2 7 4" xfId="4844"/>
    <cellStyle name="40% - Accent1 2 2 7 4 2" xfId="22040"/>
    <cellStyle name="40% - Accent1 2 2 7 5" xfId="18883"/>
    <cellStyle name="40% - Accent1 2 2 7 6" xfId="11639"/>
    <cellStyle name="40% - Accent1 2 2 8" xfId="2154"/>
    <cellStyle name="40% - Accent1 2 2 8 2" xfId="8920"/>
    <cellStyle name="40% - Accent1 2 2 8 2 2" xfId="26116"/>
    <cellStyle name="40% - Accent1 2 2 8 2 3" xfId="15715"/>
    <cellStyle name="40% - Accent1 2 2 8 3" xfId="5312"/>
    <cellStyle name="40% - Accent1 2 2 8 3 2" xfId="22508"/>
    <cellStyle name="40% - Accent1 2 2 8 4" xfId="19351"/>
    <cellStyle name="40% - Accent1 2 2 8 5" xfId="12107"/>
    <cellStyle name="40% - Accent1 2 2 9" xfId="571"/>
    <cellStyle name="40% - Accent1 2 2 9 2" xfId="7340"/>
    <cellStyle name="40% - Accent1 2 2 9 2 2" xfId="24536"/>
    <cellStyle name="40% - Accent1 2 2 9 3" xfId="17771"/>
    <cellStyle name="40% - Accent1 2 2 9 4" xfId="14135"/>
    <cellStyle name="40% - Accent1 2 3" xfId="114"/>
    <cellStyle name="40% - Accent1 2 3 10" xfId="6889"/>
    <cellStyle name="40% - Accent1 2 3 10 2" xfId="24085"/>
    <cellStyle name="40% - Accent1 2 3 10 3" xfId="13684"/>
    <cellStyle name="40% - Accent1 2 3 11" xfId="3760"/>
    <cellStyle name="40% - Accent1 2 3 11 2" xfId="20956"/>
    <cellStyle name="40% - Accent1 2 3 12" xfId="17320"/>
    <cellStyle name="40% - Accent1 2 3 13" xfId="27767"/>
    <cellStyle name="40% - Accent1 2 3 14" xfId="10555"/>
    <cellStyle name="40% - Accent1 2 3 2" xfId="318"/>
    <cellStyle name="40% - Accent1 2 3 2 10" xfId="27853"/>
    <cellStyle name="40% - Accent1 2 3 2 11" xfId="10641"/>
    <cellStyle name="40% - Accent1 2 3 2 2" xfId="1093"/>
    <cellStyle name="40% - Accent1 2 3 2 2 2" xfId="2706"/>
    <cellStyle name="40% - Accent1 2 3 2 2 2 2" xfId="9471"/>
    <cellStyle name="40% - Accent1 2 3 2 2 2 2 2" xfId="26667"/>
    <cellStyle name="40% - Accent1 2 3 2 2 2 2 3" xfId="16266"/>
    <cellStyle name="40% - Accent1 2 3 2 2 2 3" xfId="5863"/>
    <cellStyle name="40% - Accent1 2 3 2 2 2 3 2" xfId="23059"/>
    <cellStyle name="40% - Accent1 2 3 2 2 2 4" xfId="19902"/>
    <cellStyle name="40% - Accent1 2 3 2 2 2 5" xfId="12658"/>
    <cellStyle name="40% - Accent1 2 3 2 2 3" xfId="7862"/>
    <cellStyle name="40% - Accent1 2 3 2 2 3 2" xfId="25058"/>
    <cellStyle name="40% - Accent1 2 3 2 2 3 3" xfId="14657"/>
    <cellStyle name="40% - Accent1 2 3 2 2 4" xfId="4254"/>
    <cellStyle name="40% - Accent1 2 3 2 2 4 2" xfId="21450"/>
    <cellStyle name="40% - Accent1 2 3 2 2 5" xfId="18293"/>
    <cellStyle name="40% - Accent1 2 3 2 2 6" xfId="11049"/>
    <cellStyle name="40% - Accent1 2 3 2 3" xfId="1501"/>
    <cellStyle name="40% - Accent1 2 3 2 3 2" xfId="3102"/>
    <cellStyle name="40% - Accent1 2 3 2 3 2 2" xfId="9867"/>
    <cellStyle name="40% - Accent1 2 3 2 3 2 2 2" xfId="27063"/>
    <cellStyle name="40% - Accent1 2 3 2 3 2 2 3" xfId="16662"/>
    <cellStyle name="40% - Accent1 2 3 2 3 2 3" xfId="6259"/>
    <cellStyle name="40% - Accent1 2 3 2 3 2 3 2" xfId="23455"/>
    <cellStyle name="40% - Accent1 2 3 2 3 2 4" xfId="20298"/>
    <cellStyle name="40% - Accent1 2 3 2 3 2 5" xfId="13054"/>
    <cellStyle name="40% - Accent1 2 3 2 3 3" xfId="8270"/>
    <cellStyle name="40% - Accent1 2 3 2 3 3 2" xfId="25466"/>
    <cellStyle name="40% - Accent1 2 3 2 3 3 3" xfId="15065"/>
    <cellStyle name="40% - Accent1 2 3 2 3 4" xfId="4662"/>
    <cellStyle name="40% - Accent1 2 3 2 3 4 2" xfId="21858"/>
    <cellStyle name="40% - Accent1 2 3 2 3 5" xfId="18701"/>
    <cellStyle name="40% - Accent1 2 3 2 3 6" xfId="11457"/>
    <cellStyle name="40% - Accent1 2 3 2 4" xfId="1909"/>
    <cellStyle name="40% - Accent1 2 3 2 4 2" xfId="3498"/>
    <cellStyle name="40% - Accent1 2 3 2 4 2 2" xfId="10263"/>
    <cellStyle name="40% - Accent1 2 3 2 4 2 2 2" xfId="27459"/>
    <cellStyle name="40% - Accent1 2 3 2 4 2 2 3" xfId="17058"/>
    <cellStyle name="40% - Accent1 2 3 2 4 2 3" xfId="6655"/>
    <cellStyle name="40% - Accent1 2 3 2 4 2 3 2" xfId="23851"/>
    <cellStyle name="40% - Accent1 2 3 2 4 2 4" xfId="20694"/>
    <cellStyle name="40% - Accent1 2 3 2 4 2 5" xfId="13450"/>
    <cellStyle name="40% - Accent1 2 3 2 4 3" xfId="8678"/>
    <cellStyle name="40% - Accent1 2 3 2 4 3 2" xfId="25874"/>
    <cellStyle name="40% - Accent1 2 3 2 4 3 3" xfId="15473"/>
    <cellStyle name="40% - Accent1 2 3 2 4 4" xfId="5070"/>
    <cellStyle name="40% - Accent1 2 3 2 4 4 2" xfId="22266"/>
    <cellStyle name="40% - Accent1 2 3 2 4 5" xfId="19109"/>
    <cellStyle name="40% - Accent1 2 3 2 4 6" xfId="11865"/>
    <cellStyle name="40% - Accent1 2 3 2 5" xfId="2268"/>
    <cellStyle name="40% - Accent1 2 3 2 5 2" xfId="9034"/>
    <cellStyle name="40% - Accent1 2 3 2 5 2 2" xfId="26230"/>
    <cellStyle name="40% - Accent1 2 3 2 5 2 3" xfId="15829"/>
    <cellStyle name="40% - Accent1 2 3 2 5 3" xfId="5426"/>
    <cellStyle name="40% - Accent1 2 3 2 5 3 2" xfId="22622"/>
    <cellStyle name="40% - Accent1 2 3 2 5 4" xfId="19465"/>
    <cellStyle name="40% - Accent1 2 3 2 5 5" xfId="12221"/>
    <cellStyle name="40% - Accent1 2 3 2 6" xfId="685"/>
    <cellStyle name="40% - Accent1 2 3 2 6 2" xfId="7454"/>
    <cellStyle name="40% - Accent1 2 3 2 6 2 2" xfId="24650"/>
    <cellStyle name="40% - Accent1 2 3 2 6 3" xfId="17885"/>
    <cellStyle name="40% - Accent1 2 3 2 6 4" xfId="14249"/>
    <cellStyle name="40% - Accent1 2 3 2 7" xfId="7087"/>
    <cellStyle name="40% - Accent1 2 3 2 7 2" xfId="24283"/>
    <cellStyle name="40% - Accent1 2 3 2 7 3" xfId="13882"/>
    <cellStyle name="40% - Accent1 2 3 2 8" xfId="3846"/>
    <cellStyle name="40% - Accent1 2 3 2 8 2" xfId="21042"/>
    <cellStyle name="40% - Accent1 2 3 2 9" xfId="17518"/>
    <cellStyle name="40% - Accent1 2 3 3" xfId="416"/>
    <cellStyle name="40% - Accent1 2 3 3 10" xfId="27951"/>
    <cellStyle name="40% - Accent1 2 3 3 11" xfId="10739"/>
    <cellStyle name="40% - Accent1 2 3 3 2" xfId="1191"/>
    <cellStyle name="40% - Accent1 2 3 3 2 2" xfId="2804"/>
    <cellStyle name="40% - Accent1 2 3 3 2 2 2" xfId="9569"/>
    <cellStyle name="40% - Accent1 2 3 3 2 2 2 2" xfId="26765"/>
    <cellStyle name="40% - Accent1 2 3 3 2 2 2 3" xfId="16364"/>
    <cellStyle name="40% - Accent1 2 3 3 2 2 3" xfId="5961"/>
    <cellStyle name="40% - Accent1 2 3 3 2 2 3 2" xfId="23157"/>
    <cellStyle name="40% - Accent1 2 3 3 2 2 4" xfId="20000"/>
    <cellStyle name="40% - Accent1 2 3 3 2 2 5" xfId="12756"/>
    <cellStyle name="40% - Accent1 2 3 3 2 3" xfId="7960"/>
    <cellStyle name="40% - Accent1 2 3 3 2 3 2" xfId="25156"/>
    <cellStyle name="40% - Accent1 2 3 3 2 3 3" xfId="14755"/>
    <cellStyle name="40% - Accent1 2 3 3 2 4" xfId="4352"/>
    <cellStyle name="40% - Accent1 2 3 3 2 4 2" xfId="21548"/>
    <cellStyle name="40% - Accent1 2 3 3 2 5" xfId="18391"/>
    <cellStyle name="40% - Accent1 2 3 3 2 6" xfId="11147"/>
    <cellStyle name="40% - Accent1 2 3 3 3" xfId="1599"/>
    <cellStyle name="40% - Accent1 2 3 3 3 2" xfId="3200"/>
    <cellStyle name="40% - Accent1 2 3 3 3 2 2" xfId="9965"/>
    <cellStyle name="40% - Accent1 2 3 3 3 2 2 2" xfId="27161"/>
    <cellStyle name="40% - Accent1 2 3 3 3 2 2 3" xfId="16760"/>
    <cellStyle name="40% - Accent1 2 3 3 3 2 3" xfId="6357"/>
    <cellStyle name="40% - Accent1 2 3 3 3 2 3 2" xfId="23553"/>
    <cellStyle name="40% - Accent1 2 3 3 3 2 4" xfId="20396"/>
    <cellStyle name="40% - Accent1 2 3 3 3 2 5" xfId="13152"/>
    <cellStyle name="40% - Accent1 2 3 3 3 3" xfId="8368"/>
    <cellStyle name="40% - Accent1 2 3 3 3 3 2" xfId="25564"/>
    <cellStyle name="40% - Accent1 2 3 3 3 3 3" xfId="15163"/>
    <cellStyle name="40% - Accent1 2 3 3 3 4" xfId="4760"/>
    <cellStyle name="40% - Accent1 2 3 3 3 4 2" xfId="21956"/>
    <cellStyle name="40% - Accent1 2 3 3 3 5" xfId="18799"/>
    <cellStyle name="40% - Accent1 2 3 3 3 6" xfId="11555"/>
    <cellStyle name="40% - Accent1 2 3 3 4" xfId="2007"/>
    <cellStyle name="40% - Accent1 2 3 3 4 2" xfId="3596"/>
    <cellStyle name="40% - Accent1 2 3 3 4 2 2" xfId="10361"/>
    <cellStyle name="40% - Accent1 2 3 3 4 2 2 2" xfId="27557"/>
    <cellStyle name="40% - Accent1 2 3 3 4 2 2 3" xfId="17156"/>
    <cellStyle name="40% - Accent1 2 3 3 4 2 3" xfId="6753"/>
    <cellStyle name="40% - Accent1 2 3 3 4 2 3 2" xfId="23949"/>
    <cellStyle name="40% - Accent1 2 3 3 4 2 4" xfId="20792"/>
    <cellStyle name="40% - Accent1 2 3 3 4 2 5" xfId="13548"/>
    <cellStyle name="40% - Accent1 2 3 3 4 3" xfId="8776"/>
    <cellStyle name="40% - Accent1 2 3 3 4 3 2" xfId="25972"/>
    <cellStyle name="40% - Accent1 2 3 3 4 3 3" xfId="15571"/>
    <cellStyle name="40% - Accent1 2 3 3 4 4" xfId="5168"/>
    <cellStyle name="40% - Accent1 2 3 3 4 4 2" xfId="22364"/>
    <cellStyle name="40% - Accent1 2 3 3 4 5" xfId="19207"/>
    <cellStyle name="40% - Accent1 2 3 3 4 6" xfId="11963"/>
    <cellStyle name="40% - Accent1 2 3 3 5" xfId="2366"/>
    <cellStyle name="40% - Accent1 2 3 3 5 2" xfId="9132"/>
    <cellStyle name="40% - Accent1 2 3 3 5 2 2" xfId="26328"/>
    <cellStyle name="40% - Accent1 2 3 3 5 2 3" xfId="15927"/>
    <cellStyle name="40% - Accent1 2 3 3 5 3" xfId="5524"/>
    <cellStyle name="40% - Accent1 2 3 3 5 3 2" xfId="22720"/>
    <cellStyle name="40% - Accent1 2 3 3 5 4" xfId="19563"/>
    <cellStyle name="40% - Accent1 2 3 3 5 5" xfId="12319"/>
    <cellStyle name="40% - Accent1 2 3 3 6" xfId="783"/>
    <cellStyle name="40% - Accent1 2 3 3 6 2" xfId="7552"/>
    <cellStyle name="40% - Accent1 2 3 3 6 2 2" xfId="24748"/>
    <cellStyle name="40% - Accent1 2 3 3 6 3" xfId="17983"/>
    <cellStyle name="40% - Accent1 2 3 3 6 4" xfId="14347"/>
    <cellStyle name="40% - Accent1 2 3 3 7" xfId="7185"/>
    <cellStyle name="40% - Accent1 2 3 3 7 2" xfId="24381"/>
    <cellStyle name="40% - Accent1 2 3 3 7 3" xfId="13980"/>
    <cellStyle name="40% - Accent1 2 3 3 8" xfId="3944"/>
    <cellStyle name="40% - Accent1 2 3 3 8 2" xfId="21140"/>
    <cellStyle name="40% - Accent1 2 3 3 9" xfId="17616"/>
    <cellStyle name="40% - Accent1 2 3 4" xfId="232"/>
    <cellStyle name="40% - Accent1 2 3 4 2" xfId="1415"/>
    <cellStyle name="40% - Accent1 2 3 4 2 2" xfId="3016"/>
    <cellStyle name="40% - Accent1 2 3 4 2 2 2" xfId="9781"/>
    <cellStyle name="40% - Accent1 2 3 4 2 2 2 2" xfId="26977"/>
    <cellStyle name="40% - Accent1 2 3 4 2 2 2 3" xfId="16576"/>
    <cellStyle name="40% - Accent1 2 3 4 2 2 3" xfId="6173"/>
    <cellStyle name="40% - Accent1 2 3 4 2 2 3 2" xfId="23369"/>
    <cellStyle name="40% - Accent1 2 3 4 2 2 4" xfId="20212"/>
    <cellStyle name="40% - Accent1 2 3 4 2 2 5" xfId="12968"/>
    <cellStyle name="40% - Accent1 2 3 4 2 3" xfId="8184"/>
    <cellStyle name="40% - Accent1 2 3 4 2 3 2" xfId="25380"/>
    <cellStyle name="40% - Accent1 2 3 4 2 3 3" xfId="14979"/>
    <cellStyle name="40% - Accent1 2 3 4 2 4" xfId="4576"/>
    <cellStyle name="40% - Accent1 2 3 4 2 4 2" xfId="21772"/>
    <cellStyle name="40% - Accent1 2 3 4 2 5" xfId="18615"/>
    <cellStyle name="40% - Accent1 2 3 4 2 6" xfId="11371"/>
    <cellStyle name="40% - Accent1 2 3 4 3" xfId="1823"/>
    <cellStyle name="40% - Accent1 2 3 4 3 2" xfId="3412"/>
    <cellStyle name="40% - Accent1 2 3 4 3 2 2" xfId="10177"/>
    <cellStyle name="40% - Accent1 2 3 4 3 2 2 2" xfId="27373"/>
    <cellStyle name="40% - Accent1 2 3 4 3 2 2 3" xfId="16972"/>
    <cellStyle name="40% - Accent1 2 3 4 3 2 3" xfId="6569"/>
    <cellStyle name="40% - Accent1 2 3 4 3 2 3 2" xfId="23765"/>
    <cellStyle name="40% - Accent1 2 3 4 3 2 4" xfId="20608"/>
    <cellStyle name="40% - Accent1 2 3 4 3 2 5" xfId="13364"/>
    <cellStyle name="40% - Accent1 2 3 4 3 3" xfId="8592"/>
    <cellStyle name="40% - Accent1 2 3 4 3 3 2" xfId="25788"/>
    <cellStyle name="40% - Accent1 2 3 4 3 3 3" xfId="15387"/>
    <cellStyle name="40% - Accent1 2 3 4 3 4" xfId="4984"/>
    <cellStyle name="40% - Accent1 2 3 4 3 4 2" xfId="22180"/>
    <cellStyle name="40% - Accent1 2 3 4 3 5" xfId="19023"/>
    <cellStyle name="40% - Accent1 2 3 4 3 6" xfId="11779"/>
    <cellStyle name="40% - Accent1 2 3 4 4" xfId="2444"/>
    <cellStyle name="40% - Accent1 2 3 4 4 2" xfId="9209"/>
    <cellStyle name="40% - Accent1 2 3 4 4 2 2" xfId="26405"/>
    <cellStyle name="40% - Accent1 2 3 4 4 2 3" xfId="16004"/>
    <cellStyle name="40% - Accent1 2 3 4 4 3" xfId="5601"/>
    <cellStyle name="40% - Accent1 2 3 4 4 3 2" xfId="22797"/>
    <cellStyle name="40% - Accent1 2 3 4 4 4" xfId="19640"/>
    <cellStyle name="40% - Accent1 2 3 4 4 5" xfId="12396"/>
    <cellStyle name="40% - Accent1 2 3 4 5" xfId="1007"/>
    <cellStyle name="40% - Accent1 2 3 4 5 2" xfId="7776"/>
    <cellStyle name="40% - Accent1 2 3 4 5 2 2" xfId="24972"/>
    <cellStyle name="40% - Accent1 2 3 4 5 3" xfId="18207"/>
    <cellStyle name="40% - Accent1 2 3 4 5 4" xfId="14571"/>
    <cellStyle name="40% - Accent1 2 3 4 6" xfId="7001"/>
    <cellStyle name="40% - Accent1 2 3 4 6 2" xfId="24197"/>
    <cellStyle name="40% - Accent1 2 3 4 6 3" xfId="13796"/>
    <cellStyle name="40% - Accent1 2 3 4 7" xfId="4168"/>
    <cellStyle name="40% - Accent1 2 3 4 7 2" xfId="21364"/>
    <cellStyle name="40% - Accent1 2 3 4 8" xfId="17432"/>
    <cellStyle name="40% - Accent1 2 3 4 9" xfId="10963"/>
    <cellStyle name="40% - Accent1 2 3 5" xfId="895"/>
    <cellStyle name="40% - Accent1 2 3 5 2" xfId="2593"/>
    <cellStyle name="40% - Accent1 2 3 5 2 2" xfId="9358"/>
    <cellStyle name="40% - Accent1 2 3 5 2 2 2" xfId="26554"/>
    <cellStyle name="40% - Accent1 2 3 5 2 2 3" xfId="16153"/>
    <cellStyle name="40% - Accent1 2 3 5 2 3" xfId="5750"/>
    <cellStyle name="40% - Accent1 2 3 5 2 3 2" xfId="22946"/>
    <cellStyle name="40% - Accent1 2 3 5 2 4" xfId="19789"/>
    <cellStyle name="40% - Accent1 2 3 5 2 5" xfId="12545"/>
    <cellStyle name="40% - Accent1 2 3 5 3" xfId="7664"/>
    <cellStyle name="40% - Accent1 2 3 5 3 2" xfId="24860"/>
    <cellStyle name="40% - Accent1 2 3 5 3 3" xfId="14459"/>
    <cellStyle name="40% - Accent1 2 3 5 4" xfId="4056"/>
    <cellStyle name="40% - Accent1 2 3 5 4 2" xfId="21252"/>
    <cellStyle name="40% - Accent1 2 3 5 5" xfId="18095"/>
    <cellStyle name="40% - Accent1 2 3 5 6" xfId="10851"/>
    <cellStyle name="40% - Accent1 2 3 6" xfId="1303"/>
    <cellStyle name="40% - Accent1 2 3 6 2" xfId="2904"/>
    <cellStyle name="40% - Accent1 2 3 6 2 2" xfId="9669"/>
    <cellStyle name="40% - Accent1 2 3 6 2 2 2" xfId="26865"/>
    <cellStyle name="40% - Accent1 2 3 6 2 2 3" xfId="16464"/>
    <cellStyle name="40% - Accent1 2 3 6 2 3" xfId="6061"/>
    <cellStyle name="40% - Accent1 2 3 6 2 3 2" xfId="23257"/>
    <cellStyle name="40% - Accent1 2 3 6 2 4" xfId="20100"/>
    <cellStyle name="40% - Accent1 2 3 6 2 5" xfId="12856"/>
    <cellStyle name="40% - Accent1 2 3 6 3" xfId="8072"/>
    <cellStyle name="40% - Accent1 2 3 6 3 2" xfId="25268"/>
    <cellStyle name="40% - Accent1 2 3 6 3 3" xfId="14867"/>
    <cellStyle name="40% - Accent1 2 3 6 4" xfId="4464"/>
    <cellStyle name="40% - Accent1 2 3 6 4 2" xfId="21660"/>
    <cellStyle name="40% - Accent1 2 3 6 5" xfId="18503"/>
    <cellStyle name="40% - Accent1 2 3 6 6" xfId="11259"/>
    <cellStyle name="40% - Accent1 2 3 7" xfId="1711"/>
    <cellStyle name="40% - Accent1 2 3 7 2" xfId="3300"/>
    <cellStyle name="40% - Accent1 2 3 7 2 2" xfId="10065"/>
    <cellStyle name="40% - Accent1 2 3 7 2 2 2" xfId="27261"/>
    <cellStyle name="40% - Accent1 2 3 7 2 2 3" xfId="16860"/>
    <cellStyle name="40% - Accent1 2 3 7 2 3" xfId="6457"/>
    <cellStyle name="40% - Accent1 2 3 7 2 3 2" xfId="23653"/>
    <cellStyle name="40% - Accent1 2 3 7 2 4" xfId="20496"/>
    <cellStyle name="40% - Accent1 2 3 7 2 5" xfId="13252"/>
    <cellStyle name="40% - Accent1 2 3 7 3" xfId="8480"/>
    <cellStyle name="40% - Accent1 2 3 7 3 2" xfId="25676"/>
    <cellStyle name="40% - Accent1 2 3 7 3 3" xfId="15275"/>
    <cellStyle name="40% - Accent1 2 3 7 4" xfId="4872"/>
    <cellStyle name="40% - Accent1 2 3 7 4 2" xfId="22068"/>
    <cellStyle name="40% - Accent1 2 3 7 5" xfId="18911"/>
    <cellStyle name="40% - Accent1 2 3 7 6" xfId="11667"/>
    <cellStyle name="40% - Accent1 2 3 8" xfId="2182"/>
    <cellStyle name="40% - Accent1 2 3 8 2" xfId="8948"/>
    <cellStyle name="40% - Accent1 2 3 8 2 2" xfId="26144"/>
    <cellStyle name="40% - Accent1 2 3 8 2 3" xfId="15743"/>
    <cellStyle name="40% - Accent1 2 3 8 3" xfId="5340"/>
    <cellStyle name="40% - Accent1 2 3 8 3 2" xfId="22536"/>
    <cellStyle name="40% - Accent1 2 3 8 4" xfId="19379"/>
    <cellStyle name="40% - Accent1 2 3 8 5" xfId="12135"/>
    <cellStyle name="40% - Accent1 2 3 9" xfId="599"/>
    <cellStyle name="40% - Accent1 2 3 9 2" xfId="7368"/>
    <cellStyle name="40% - Accent1 2 3 9 2 2" xfId="24564"/>
    <cellStyle name="40% - Accent1 2 3 9 3" xfId="17799"/>
    <cellStyle name="40% - Accent1 2 3 9 4" xfId="14163"/>
    <cellStyle name="40% - Accent1 2 4" xfId="177"/>
    <cellStyle name="40% - Accent1 2 4 10" xfId="27714"/>
    <cellStyle name="40% - Accent1 2 4 11" xfId="10502"/>
    <cellStyle name="40% - Accent1 2 4 2" xfId="954"/>
    <cellStyle name="40% - Accent1 2 4 2 2" xfId="2624"/>
    <cellStyle name="40% - Accent1 2 4 2 2 2" xfId="9389"/>
    <cellStyle name="40% - Accent1 2 4 2 2 2 2" xfId="26585"/>
    <cellStyle name="40% - Accent1 2 4 2 2 2 3" xfId="16184"/>
    <cellStyle name="40% - Accent1 2 4 2 2 3" xfId="5781"/>
    <cellStyle name="40% - Accent1 2 4 2 2 3 2" xfId="22977"/>
    <cellStyle name="40% - Accent1 2 4 2 2 4" xfId="19820"/>
    <cellStyle name="40% - Accent1 2 4 2 2 5" xfId="12576"/>
    <cellStyle name="40% - Accent1 2 4 2 3" xfId="7723"/>
    <cellStyle name="40% - Accent1 2 4 2 3 2" xfId="24919"/>
    <cellStyle name="40% - Accent1 2 4 2 3 3" xfId="14518"/>
    <cellStyle name="40% - Accent1 2 4 2 4" xfId="4115"/>
    <cellStyle name="40% - Accent1 2 4 2 4 2" xfId="21311"/>
    <cellStyle name="40% - Accent1 2 4 2 5" xfId="18154"/>
    <cellStyle name="40% - Accent1 2 4 2 6" xfId="10910"/>
    <cellStyle name="40% - Accent1 2 4 3" xfId="1362"/>
    <cellStyle name="40% - Accent1 2 4 3 2" xfId="2963"/>
    <cellStyle name="40% - Accent1 2 4 3 2 2" xfId="9728"/>
    <cellStyle name="40% - Accent1 2 4 3 2 2 2" xfId="26924"/>
    <cellStyle name="40% - Accent1 2 4 3 2 2 3" xfId="16523"/>
    <cellStyle name="40% - Accent1 2 4 3 2 3" xfId="6120"/>
    <cellStyle name="40% - Accent1 2 4 3 2 3 2" xfId="23316"/>
    <cellStyle name="40% - Accent1 2 4 3 2 4" xfId="20159"/>
    <cellStyle name="40% - Accent1 2 4 3 2 5" xfId="12915"/>
    <cellStyle name="40% - Accent1 2 4 3 3" xfId="8131"/>
    <cellStyle name="40% - Accent1 2 4 3 3 2" xfId="25327"/>
    <cellStyle name="40% - Accent1 2 4 3 3 3" xfId="14926"/>
    <cellStyle name="40% - Accent1 2 4 3 4" xfId="4523"/>
    <cellStyle name="40% - Accent1 2 4 3 4 2" xfId="21719"/>
    <cellStyle name="40% - Accent1 2 4 3 5" xfId="18562"/>
    <cellStyle name="40% - Accent1 2 4 3 6" xfId="11318"/>
    <cellStyle name="40% - Accent1 2 4 4" xfId="1770"/>
    <cellStyle name="40% - Accent1 2 4 4 2" xfId="3359"/>
    <cellStyle name="40% - Accent1 2 4 4 2 2" xfId="10124"/>
    <cellStyle name="40% - Accent1 2 4 4 2 2 2" xfId="27320"/>
    <cellStyle name="40% - Accent1 2 4 4 2 2 3" xfId="16919"/>
    <cellStyle name="40% - Accent1 2 4 4 2 3" xfId="6516"/>
    <cellStyle name="40% - Accent1 2 4 4 2 3 2" xfId="23712"/>
    <cellStyle name="40% - Accent1 2 4 4 2 4" xfId="20555"/>
    <cellStyle name="40% - Accent1 2 4 4 2 5" xfId="13311"/>
    <cellStyle name="40% - Accent1 2 4 4 3" xfId="8539"/>
    <cellStyle name="40% - Accent1 2 4 4 3 2" xfId="25735"/>
    <cellStyle name="40% - Accent1 2 4 4 3 3" xfId="15334"/>
    <cellStyle name="40% - Accent1 2 4 4 4" xfId="4931"/>
    <cellStyle name="40% - Accent1 2 4 4 4 2" xfId="22127"/>
    <cellStyle name="40% - Accent1 2 4 4 5" xfId="18970"/>
    <cellStyle name="40% - Accent1 2 4 4 6" xfId="11726"/>
    <cellStyle name="40% - Accent1 2 4 5" xfId="2129"/>
    <cellStyle name="40% - Accent1 2 4 5 2" xfId="8895"/>
    <cellStyle name="40% - Accent1 2 4 5 2 2" xfId="26091"/>
    <cellStyle name="40% - Accent1 2 4 5 2 3" xfId="15690"/>
    <cellStyle name="40% - Accent1 2 4 5 3" xfId="5287"/>
    <cellStyle name="40% - Accent1 2 4 5 3 2" xfId="22483"/>
    <cellStyle name="40% - Accent1 2 4 5 4" xfId="19326"/>
    <cellStyle name="40% - Accent1 2 4 5 5" xfId="12082"/>
    <cellStyle name="40% - Accent1 2 4 6" xfId="546"/>
    <cellStyle name="40% - Accent1 2 4 6 2" xfId="7315"/>
    <cellStyle name="40% - Accent1 2 4 6 2 2" xfId="24511"/>
    <cellStyle name="40% - Accent1 2 4 6 3" xfId="17746"/>
    <cellStyle name="40% - Accent1 2 4 6 4" xfId="14110"/>
    <cellStyle name="40% - Accent1 2 4 7" xfId="6948"/>
    <cellStyle name="40% - Accent1 2 4 7 2" xfId="24144"/>
    <cellStyle name="40% - Accent1 2 4 7 3" xfId="13743"/>
    <cellStyle name="40% - Accent1 2 4 8" xfId="3707"/>
    <cellStyle name="40% - Accent1 2 4 8 2" xfId="20903"/>
    <cellStyle name="40% - Accent1 2 4 9" xfId="17379"/>
    <cellStyle name="40% - Accent1 2 5" xfId="265"/>
    <cellStyle name="40% - Accent1 2 5 10" xfId="27800"/>
    <cellStyle name="40% - Accent1 2 5 11" xfId="10588"/>
    <cellStyle name="40% - Accent1 2 5 2" xfId="1040"/>
    <cellStyle name="40% - Accent1 2 5 2 2" xfId="2653"/>
    <cellStyle name="40% - Accent1 2 5 2 2 2" xfId="9418"/>
    <cellStyle name="40% - Accent1 2 5 2 2 2 2" xfId="26614"/>
    <cellStyle name="40% - Accent1 2 5 2 2 2 3" xfId="16213"/>
    <cellStyle name="40% - Accent1 2 5 2 2 3" xfId="5810"/>
    <cellStyle name="40% - Accent1 2 5 2 2 3 2" xfId="23006"/>
    <cellStyle name="40% - Accent1 2 5 2 2 4" xfId="19849"/>
    <cellStyle name="40% - Accent1 2 5 2 2 5" xfId="12605"/>
    <cellStyle name="40% - Accent1 2 5 2 3" xfId="7809"/>
    <cellStyle name="40% - Accent1 2 5 2 3 2" xfId="25005"/>
    <cellStyle name="40% - Accent1 2 5 2 3 3" xfId="14604"/>
    <cellStyle name="40% - Accent1 2 5 2 4" xfId="4201"/>
    <cellStyle name="40% - Accent1 2 5 2 4 2" xfId="21397"/>
    <cellStyle name="40% - Accent1 2 5 2 5" xfId="18240"/>
    <cellStyle name="40% - Accent1 2 5 2 6" xfId="10996"/>
    <cellStyle name="40% - Accent1 2 5 3" xfId="1448"/>
    <cellStyle name="40% - Accent1 2 5 3 2" xfId="3049"/>
    <cellStyle name="40% - Accent1 2 5 3 2 2" xfId="9814"/>
    <cellStyle name="40% - Accent1 2 5 3 2 2 2" xfId="27010"/>
    <cellStyle name="40% - Accent1 2 5 3 2 2 3" xfId="16609"/>
    <cellStyle name="40% - Accent1 2 5 3 2 3" xfId="6206"/>
    <cellStyle name="40% - Accent1 2 5 3 2 3 2" xfId="23402"/>
    <cellStyle name="40% - Accent1 2 5 3 2 4" xfId="20245"/>
    <cellStyle name="40% - Accent1 2 5 3 2 5" xfId="13001"/>
    <cellStyle name="40% - Accent1 2 5 3 3" xfId="8217"/>
    <cellStyle name="40% - Accent1 2 5 3 3 2" xfId="25413"/>
    <cellStyle name="40% - Accent1 2 5 3 3 3" xfId="15012"/>
    <cellStyle name="40% - Accent1 2 5 3 4" xfId="4609"/>
    <cellStyle name="40% - Accent1 2 5 3 4 2" xfId="21805"/>
    <cellStyle name="40% - Accent1 2 5 3 5" xfId="18648"/>
    <cellStyle name="40% - Accent1 2 5 3 6" xfId="11404"/>
    <cellStyle name="40% - Accent1 2 5 4" xfId="1856"/>
    <cellStyle name="40% - Accent1 2 5 4 2" xfId="3445"/>
    <cellStyle name="40% - Accent1 2 5 4 2 2" xfId="10210"/>
    <cellStyle name="40% - Accent1 2 5 4 2 2 2" xfId="27406"/>
    <cellStyle name="40% - Accent1 2 5 4 2 2 3" xfId="17005"/>
    <cellStyle name="40% - Accent1 2 5 4 2 3" xfId="6602"/>
    <cellStyle name="40% - Accent1 2 5 4 2 3 2" xfId="23798"/>
    <cellStyle name="40% - Accent1 2 5 4 2 4" xfId="20641"/>
    <cellStyle name="40% - Accent1 2 5 4 2 5" xfId="13397"/>
    <cellStyle name="40% - Accent1 2 5 4 3" xfId="8625"/>
    <cellStyle name="40% - Accent1 2 5 4 3 2" xfId="25821"/>
    <cellStyle name="40% - Accent1 2 5 4 3 3" xfId="15420"/>
    <cellStyle name="40% - Accent1 2 5 4 4" xfId="5017"/>
    <cellStyle name="40% - Accent1 2 5 4 4 2" xfId="22213"/>
    <cellStyle name="40% - Accent1 2 5 4 5" xfId="19056"/>
    <cellStyle name="40% - Accent1 2 5 4 6" xfId="11812"/>
    <cellStyle name="40% - Accent1 2 5 5" xfId="2215"/>
    <cellStyle name="40% - Accent1 2 5 5 2" xfId="8981"/>
    <cellStyle name="40% - Accent1 2 5 5 2 2" xfId="26177"/>
    <cellStyle name="40% - Accent1 2 5 5 2 3" xfId="15776"/>
    <cellStyle name="40% - Accent1 2 5 5 3" xfId="5373"/>
    <cellStyle name="40% - Accent1 2 5 5 3 2" xfId="22569"/>
    <cellStyle name="40% - Accent1 2 5 5 4" xfId="19412"/>
    <cellStyle name="40% - Accent1 2 5 5 5" xfId="12168"/>
    <cellStyle name="40% - Accent1 2 5 6" xfId="632"/>
    <cellStyle name="40% - Accent1 2 5 6 2" xfId="7401"/>
    <cellStyle name="40% - Accent1 2 5 6 2 2" xfId="24597"/>
    <cellStyle name="40% - Accent1 2 5 6 3" xfId="17832"/>
    <cellStyle name="40% - Accent1 2 5 6 4" xfId="14196"/>
    <cellStyle name="40% - Accent1 2 5 7" xfId="7034"/>
    <cellStyle name="40% - Accent1 2 5 7 2" xfId="24230"/>
    <cellStyle name="40% - Accent1 2 5 7 3" xfId="13829"/>
    <cellStyle name="40% - Accent1 2 5 8" xfId="3793"/>
    <cellStyle name="40% - Accent1 2 5 8 2" xfId="20989"/>
    <cellStyle name="40% - Accent1 2 5 9" xfId="17465"/>
    <cellStyle name="40% - Accent1 2 6" xfId="363"/>
    <cellStyle name="40% - Accent1 2 6 10" xfId="27898"/>
    <cellStyle name="40% - Accent1 2 6 11" xfId="10686"/>
    <cellStyle name="40% - Accent1 2 6 2" xfId="1138"/>
    <cellStyle name="40% - Accent1 2 6 2 2" xfId="2751"/>
    <cellStyle name="40% - Accent1 2 6 2 2 2" xfId="9516"/>
    <cellStyle name="40% - Accent1 2 6 2 2 2 2" xfId="26712"/>
    <cellStyle name="40% - Accent1 2 6 2 2 2 3" xfId="16311"/>
    <cellStyle name="40% - Accent1 2 6 2 2 3" xfId="5908"/>
    <cellStyle name="40% - Accent1 2 6 2 2 3 2" xfId="23104"/>
    <cellStyle name="40% - Accent1 2 6 2 2 4" xfId="19947"/>
    <cellStyle name="40% - Accent1 2 6 2 2 5" xfId="12703"/>
    <cellStyle name="40% - Accent1 2 6 2 3" xfId="7907"/>
    <cellStyle name="40% - Accent1 2 6 2 3 2" xfId="25103"/>
    <cellStyle name="40% - Accent1 2 6 2 3 3" xfId="14702"/>
    <cellStyle name="40% - Accent1 2 6 2 4" xfId="4299"/>
    <cellStyle name="40% - Accent1 2 6 2 4 2" xfId="21495"/>
    <cellStyle name="40% - Accent1 2 6 2 5" xfId="18338"/>
    <cellStyle name="40% - Accent1 2 6 2 6" xfId="11094"/>
    <cellStyle name="40% - Accent1 2 6 3" xfId="1546"/>
    <cellStyle name="40% - Accent1 2 6 3 2" xfId="3147"/>
    <cellStyle name="40% - Accent1 2 6 3 2 2" xfId="9912"/>
    <cellStyle name="40% - Accent1 2 6 3 2 2 2" xfId="27108"/>
    <cellStyle name="40% - Accent1 2 6 3 2 2 3" xfId="16707"/>
    <cellStyle name="40% - Accent1 2 6 3 2 3" xfId="6304"/>
    <cellStyle name="40% - Accent1 2 6 3 2 3 2" xfId="23500"/>
    <cellStyle name="40% - Accent1 2 6 3 2 4" xfId="20343"/>
    <cellStyle name="40% - Accent1 2 6 3 2 5" xfId="13099"/>
    <cellStyle name="40% - Accent1 2 6 3 3" xfId="8315"/>
    <cellStyle name="40% - Accent1 2 6 3 3 2" xfId="25511"/>
    <cellStyle name="40% - Accent1 2 6 3 3 3" xfId="15110"/>
    <cellStyle name="40% - Accent1 2 6 3 4" xfId="4707"/>
    <cellStyle name="40% - Accent1 2 6 3 4 2" xfId="21903"/>
    <cellStyle name="40% - Accent1 2 6 3 5" xfId="18746"/>
    <cellStyle name="40% - Accent1 2 6 3 6" xfId="11502"/>
    <cellStyle name="40% - Accent1 2 6 4" xfId="1954"/>
    <cellStyle name="40% - Accent1 2 6 4 2" xfId="3543"/>
    <cellStyle name="40% - Accent1 2 6 4 2 2" xfId="10308"/>
    <cellStyle name="40% - Accent1 2 6 4 2 2 2" xfId="27504"/>
    <cellStyle name="40% - Accent1 2 6 4 2 2 3" xfId="17103"/>
    <cellStyle name="40% - Accent1 2 6 4 2 3" xfId="6700"/>
    <cellStyle name="40% - Accent1 2 6 4 2 3 2" xfId="23896"/>
    <cellStyle name="40% - Accent1 2 6 4 2 4" xfId="20739"/>
    <cellStyle name="40% - Accent1 2 6 4 2 5" xfId="13495"/>
    <cellStyle name="40% - Accent1 2 6 4 3" xfId="8723"/>
    <cellStyle name="40% - Accent1 2 6 4 3 2" xfId="25919"/>
    <cellStyle name="40% - Accent1 2 6 4 3 3" xfId="15518"/>
    <cellStyle name="40% - Accent1 2 6 4 4" xfId="5115"/>
    <cellStyle name="40% - Accent1 2 6 4 4 2" xfId="22311"/>
    <cellStyle name="40% - Accent1 2 6 4 5" xfId="19154"/>
    <cellStyle name="40% - Accent1 2 6 4 6" xfId="11910"/>
    <cellStyle name="40% - Accent1 2 6 5" xfId="2313"/>
    <cellStyle name="40% - Accent1 2 6 5 2" xfId="9079"/>
    <cellStyle name="40% - Accent1 2 6 5 2 2" xfId="26275"/>
    <cellStyle name="40% - Accent1 2 6 5 2 3" xfId="15874"/>
    <cellStyle name="40% - Accent1 2 6 5 3" xfId="5471"/>
    <cellStyle name="40% - Accent1 2 6 5 3 2" xfId="22667"/>
    <cellStyle name="40% - Accent1 2 6 5 4" xfId="19510"/>
    <cellStyle name="40% - Accent1 2 6 5 5" xfId="12266"/>
    <cellStyle name="40% - Accent1 2 6 6" xfId="730"/>
    <cellStyle name="40% - Accent1 2 6 6 2" xfId="7499"/>
    <cellStyle name="40% - Accent1 2 6 6 2 2" xfId="24695"/>
    <cellStyle name="40% - Accent1 2 6 6 3" xfId="17930"/>
    <cellStyle name="40% - Accent1 2 6 6 4" xfId="14294"/>
    <cellStyle name="40% - Accent1 2 6 7" xfId="7132"/>
    <cellStyle name="40% - Accent1 2 6 7 2" xfId="24328"/>
    <cellStyle name="40% - Accent1 2 6 7 3" xfId="13927"/>
    <cellStyle name="40% - Accent1 2 6 8" xfId="3891"/>
    <cellStyle name="40% - Accent1 2 6 8 2" xfId="21087"/>
    <cellStyle name="40% - Accent1 2 6 9" xfId="17563"/>
    <cellStyle name="40% - Accent1 2 7" xfId="142"/>
    <cellStyle name="40% - Accent1 2 7 2" xfId="1331"/>
    <cellStyle name="40% - Accent1 2 7 2 2" xfId="2932"/>
    <cellStyle name="40% - Accent1 2 7 2 2 2" xfId="9697"/>
    <cellStyle name="40% - Accent1 2 7 2 2 2 2" xfId="26893"/>
    <cellStyle name="40% - Accent1 2 7 2 2 2 3" xfId="16492"/>
    <cellStyle name="40% - Accent1 2 7 2 2 3" xfId="6089"/>
    <cellStyle name="40% - Accent1 2 7 2 2 3 2" xfId="23285"/>
    <cellStyle name="40% - Accent1 2 7 2 2 4" xfId="20128"/>
    <cellStyle name="40% - Accent1 2 7 2 2 5" xfId="12884"/>
    <cellStyle name="40% - Accent1 2 7 2 3" xfId="8100"/>
    <cellStyle name="40% - Accent1 2 7 2 3 2" xfId="25296"/>
    <cellStyle name="40% - Accent1 2 7 2 3 3" xfId="14895"/>
    <cellStyle name="40% - Accent1 2 7 2 4" xfId="4492"/>
    <cellStyle name="40% - Accent1 2 7 2 4 2" xfId="21688"/>
    <cellStyle name="40% - Accent1 2 7 2 5" xfId="18531"/>
    <cellStyle name="40% - Accent1 2 7 2 6" xfId="11287"/>
    <cellStyle name="40% - Accent1 2 7 3" xfId="1739"/>
    <cellStyle name="40% - Accent1 2 7 3 2" xfId="3328"/>
    <cellStyle name="40% - Accent1 2 7 3 2 2" xfId="10093"/>
    <cellStyle name="40% - Accent1 2 7 3 2 2 2" xfId="27289"/>
    <cellStyle name="40% - Accent1 2 7 3 2 2 3" xfId="16888"/>
    <cellStyle name="40% - Accent1 2 7 3 2 3" xfId="6485"/>
    <cellStyle name="40% - Accent1 2 7 3 2 3 2" xfId="23681"/>
    <cellStyle name="40% - Accent1 2 7 3 2 4" xfId="20524"/>
    <cellStyle name="40% - Accent1 2 7 3 2 5" xfId="13280"/>
    <cellStyle name="40% - Accent1 2 7 3 3" xfId="8508"/>
    <cellStyle name="40% - Accent1 2 7 3 3 2" xfId="25704"/>
    <cellStyle name="40% - Accent1 2 7 3 3 3" xfId="15303"/>
    <cellStyle name="40% - Accent1 2 7 3 4" xfId="4900"/>
    <cellStyle name="40% - Accent1 2 7 3 4 2" xfId="22096"/>
    <cellStyle name="40% - Accent1 2 7 3 5" xfId="18939"/>
    <cellStyle name="40% - Accent1 2 7 3 6" xfId="11695"/>
    <cellStyle name="40% - Accent1 2 7 4" xfId="2467"/>
    <cellStyle name="40% - Accent1 2 7 4 2" xfId="9232"/>
    <cellStyle name="40% - Accent1 2 7 4 2 2" xfId="26428"/>
    <cellStyle name="40% - Accent1 2 7 4 2 3" xfId="16027"/>
    <cellStyle name="40% - Accent1 2 7 4 3" xfId="5624"/>
    <cellStyle name="40% - Accent1 2 7 4 3 2" xfId="22820"/>
    <cellStyle name="40% - Accent1 2 7 4 4" xfId="19663"/>
    <cellStyle name="40% - Accent1 2 7 4 5" xfId="12419"/>
    <cellStyle name="40% - Accent1 2 7 5" xfId="923"/>
    <cellStyle name="40% - Accent1 2 7 5 2" xfId="7692"/>
    <cellStyle name="40% - Accent1 2 7 5 2 2" xfId="24888"/>
    <cellStyle name="40% - Accent1 2 7 5 3" xfId="18123"/>
    <cellStyle name="40% - Accent1 2 7 5 4" xfId="14487"/>
    <cellStyle name="40% - Accent1 2 7 6" xfId="6917"/>
    <cellStyle name="40% - Accent1 2 7 6 2" xfId="24113"/>
    <cellStyle name="40% - Accent1 2 7 6 3" xfId="13712"/>
    <cellStyle name="40% - Accent1 2 7 7" xfId="4084"/>
    <cellStyle name="40% - Accent1 2 7 7 2" xfId="21280"/>
    <cellStyle name="40% - Accent1 2 7 8" xfId="17348"/>
    <cellStyle name="40% - Accent1 2 7 9" xfId="10879"/>
    <cellStyle name="40% - Accent1 2 8" xfId="842"/>
    <cellStyle name="40% - Accent1 2 8 2" xfId="2540"/>
    <cellStyle name="40% - Accent1 2 8 2 2" xfId="9305"/>
    <cellStyle name="40% - Accent1 2 8 2 2 2" xfId="26501"/>
    <cellStyle name="40% - Accent1 2 8 2 2 3" xfId="16100"/>
    <cellStyle name="40% - Accent1 2 8 2 3" xfId="5697"/>
    <cellStyle name="40% - Accent1 2 8 2 3 2" xfId="22893"/>
    <cellStyle name="40% - Accent1 2 8 2 4" xfId="19736"/>
    <cellStyle name="40% - Accent1 2 8 2 5" xfId="12492"/>
    <cellStyle name="40% - Accent1 2 8 3" xfId="7611"/>
    <cellStyle name="40% - Accent1 2 8 3 2" xfId="24807"/>
    <cellStyle name="40% - Accent1 2 8 3 3" xfId="14406"/>
    <cellStyle name="40% - Accent1 2 8 4" xfId="4003"/>
    <cellStyle name="40% - Accent1 2 8 4 2" xfId="21199"/>
    <cellStyle name="40% - Accent1 2 8 5" xfId="18042"/>
    <cellStyle name="40% - Accent1 2 8 6" xfId="10798"/>
    <cellStyle name="40% - Accent1 2 9" xfId="1250"/>
    <cellStyle name="40% - Accent1 2 9 2" xfId="2851"/>
    <cellStyle name="40% - Accent1 2 9 2 2" xfId="9616"/>
    <cellStyle name="40% - Accent1 2 9 2 2 2" xfId="26812"/>
    <cellStyle name="40% - Accent1 2 9 2 2 3" xfId="16411"/>
    <cellStyle name="40% - Accent1 2 9 2 3" xfId="6008"/>
    <cellStyle name="40% - Accent1 2 9 2 3 2" xfId="23204"/>
    <cellStyle name="40% - Accent1 2 9 2 4" xfId="20047"/>
    <cellStyle name="40% - Accent1 2 9 2 5" xfId="12803"/>
    <cellStyle name="40% - Accent1 2 9 3" xfId="8019"/>
    <cellStyle name="40% - Accent1 2 9 3 2" xfId="25215"/>
    <cellStyle name="40% - Accent1 2 9 3 3" xfId="14814"/>
    <cellStyle name="40% - Accent1 2 9 4" xfId="4411"/>
    <cellStyle name="40% - Accent1 2 9 4 2" xfId="21607"/>
    <cellStyle name="40% - Accent1 2 9 5" xfId="18450"/>
    <cellStyle name="40% - Accent1 2 9 6" xfId="11206"/>
    <cellStyle name="40% - Accent1 20" xfId="10427"/>
    <cellStyle name="40% - Accent1 20 2" xfId="27623"/>
    <cellStyle name="40% - Accent1 20 3" xfId="17222"/>
    <cellStyle name="40% - Accent1 21" xfId="10441"/>
    <cellStyle name="40% - Accent1 21 2" xfId="27637"/>
    <cellStyle name="40% - Accent1 21 3" xfId="17236"/>
    <cellStyle name="40% - Accent1 22" xfId="3665"/>
    <cellStyle name="40% - Accent1 22 2" xfId="20861"/>
    <cellStyle name="40% - Accent1 23" xfId="17248"/>
    <cellStyle name="40% - Accent1 24" xfId="27651"/>
    <cellStyle name="40% - Accent1 25" xfId="27666"/>
    <cellStyle name="40% - Accent1 26" xfId="10459"/>
    <cellStyle name="40% - Accent1 27" xfId="28006"/>
    <cellStyle name="40% - Accent1 3" xfId="73"/>
    <cellStyle name="40% - Accent1 3 10" xfId="6850"/>
    <cellStyle name="40% - Accent1 3 10 2" xfId="24046"/>
    <cellStyle name="40% - Accent1 3 10 3" xfId="13645"/>
    <cellStyle name="40% - Accent1 3 11" xfId="3721"/>
    <cellStyle name="40% - Accent1 3 11 2" xfId="20917"/>
    <cellStyle name="40% - Accent1 3 12" xfId="17281"/>
    <cellStyle name="40% - Accent1 3 13" xfId="27728"/>
    <cellStyle name="40% - Accent1 3 14" xfId="10516"/>
    <cellStyle name="40% - Accent1 3 2" xfId="279"/>
    <cellStyle name="40% - Accent1 3 2 10" xfId="27814"/>
    <cellStyle name="40% - Accent1 3 2 11" xfId="10602"/>
    <cellStyle name="40% - Accent1 3 2 2" xfId="1054"/>
    <cellStyle name="40% - Accent1 3 2 2 2" xfId="2667"/>
    <cellStyle name="40% - Accent1 3 2 2 2 2" xfId="9432"/>
    <cellStyle name="40% - Accent1 3 2 2 2 2 2" xfId="26628"/>
    <cellStyle name="40% - Accent1 3 2 2 2 2 3" xfId="16227"/>
    <cellStyle name="40% - Accent1 3 2 2 2 3" xfId="5824"/>
    <cellStyle name="40% - Accent1 3 2 2 2 3 2" xfId="23020"/>
    <cellStyle name="40% - Accent1 3 2 2 2 4" xfId="19863"/>
    <cellStyle name="40% - Accent1 3 2 2 2 5" xfId="12619"/>
    <cellStyle name="40% - Accent1 3 2 2 3" xfId="7823"/>
    <cellStyle name="40% - Accent1 3 2 2 3 2" xfId="25019"/>
    <cellStyle name="40% - Accent1 3 2 2 3 3" xfId="14618"/>
    <cellStyle name="40% - Accent1 3 2 2 4" xfId="4215"/>
    <cellStyle name="40% - Accent1 3 2 2 4 2" xfId="21411"/>
    <cellStyle name="40% - Accent1 3 2 2 5" xfId="18254"/>
    <cellStyle name="40% - Accent1 3 2 2 6" xfId="11010"/>
    <cellStyle name="40% - Accent1 3 2 3" xfId="1462"/>
    <cellStyle name="40% - Accent1 3 2 3 2" xfId="3063"/>
    <cellStyle name="40% - Accent1 3 2 3 2 2" xfId="9828"/>
    <cellStyle name="40% - Accent1 3 2 3 2 2 2" xfId="27024"/>
    <cellStyle name="40% - Accent1 3 2 3 2 2 3" xfId="16623"/>
    <cellStyle name="40% - Accent1 3 2 3 2 3" xfId="6220"/>
    <cellStyle name="40% - Accent1 3 2 3 2 3 2" xfId="23416"/>
    <cellStyle name="40% - Accent1 3 2 3 2 4" xfId="20259"/>
    <cellStyle name="40% - Accent1 3 2 3 2 5" xfId="13015"/>
    <cellStyle name="40% - Accent1 3 2 3 3" xfId="8231"/>
    <cellStyle name="40% - Accent1 3 2 3 3 2" xfId="25427"/>
    <cellStyle name="40% - Accent1 3 2 3 3 3" xfId="15026"/>
    <cellStyle name="40% - Accent1 3 2 3 4" xfId="4623"/>
    <cellStyle name="40% - Accent1 3 2 3 4 2" xfId="21819"/>
    <cellStyle name="40% - Accent1 3 2 3 5" xfId="18662"/>
    <cellStyle name="40% - Accent1 3 2 3 6" xfId="11418"/>
    <cellStyle name="40% - Accent1 3 2 4" xfId="1870"/>
    <cellStyle name="40% - Accent1 3 2 4 2" xfId="3459"/>
    <cellStyle name="40% - Accent1 3 2 4 2 2" xfId="10224"/>
    <cellStyle name="40% - Accent1 3 2 4 2 2 2" xfId="27420"/>
    <cellStyle name="40% - Accent1 3 2 4 2 2 3" xfId="17019"/>
    <cellStyle name="40% - Accent1 3 2 4 2 3" xfId="6616"/>
    <cellStyle name="40% - Accent1 3 2 4 2 3 2" xfId="23812"/>
    <cellStyle name="40% - Accent1 3 2 4 2 4" xfId="20655"/>
    <cellStyle name="40% - Accent1 3 2 4 2 5" xfId="13411"/>
    <cellStyle name="40% - Accent1 3 2 4 3" xfId="8639"/>
    <cellStyle name="40% - Accent1 3 2 4 3 2" xfId="25835"/>
    <cellStyle name="40% - Accent1 3 2 4 3 3" xfId="15434"/>
    <cellStyle name="40% - Accent1 3 2 4 4" xfId="5031"/>
    <cellStyle name="40% - Accent1 3 2 4 4 2" xfId="22227"/>
    <cellStyle name="40% - Accent1 3 2 4 5" xfId="19070"/>
    <cellStyle name="40% - Accent1 3 2 4 6" xfId="11826"/>
    <cellStyle name="40% - Accent1 3 2 5" xfId="2229"/>
    <cellStyle name="40% - Accent1 3 2 5 2" xfId="8995"/>
    <cellStyle name="40% - Accent1 3 2 5 2 2" xfId="26191"/>
    <cellStyle name="40% - Accent1 3 2 5 2 3" xfId="15790"/>
    <cellStyle name="40% - Accent1 3 2 5 3" xfId="5387"/>
    <cellStyle name="40% - Accent1 3 2 5 3 2" xfId="22583"/>
    <cellStyle name="40% - Accent1 3 2 5 4" xfId="19426"/>
    <cellStyle name="40% - Accent1 3 2 5 5" xfId="12182"/>
    <cellStyle name="40% - Accent1 3 2 6" xfId="646"/>
    <cellStyle name="40% - Accent1 3 2 6 2" xfId="7415"/>
    <cellStyle name="40% - Accent1 3 2 6 2 2" xfId="24611"/>
    <cellStyle name="40% - Accent1 3 2 6 3" xfId="17846"/>
    <cellStyle name="40% - Accent1 3 2 6 4" xfId="14210"/>
    <cellStyle name="40% - Accent1 3 2 7" xfId="7048"/>
    <cellStyle name="40% - Accent1 3 2 7 2" xfId="24244"/>
    <cellStyle name="40% - Accent1 3 2 7 3" xfId="13843"/>
    <cellStyle name="40% - Accent1 3 2 8" xfId="3807"/>
    <cellStyle name="40% - Accent1 3 2 8 2" xfId="21003"/>
    <cellStyle name="40% - Accent1 3 2 9" xfId="17479"/>
    <cellStyle name="40% - Accent1 3 3" xfId="377"/>
    <cellStyle name="40% - Accent1 3 3 10" xfId="27912"/>
    <cellStyle name="40% - Accent1 3 3 11" xfId="10700"/>
    <cellStyle name="40% - Accent1 3 3 2" xfId="1152"/>
    <cellStyle name="40% - Accent1 3 3 2 2" xfId="2765"/>
    <cellStyle name="40% - Accent1 3 3 2 2 2" xfId="9530"/>
    <cellStyle name="40% - Accent1 3 3 2 2 2 2" xfId="26726"/>
    <cellStyle name="40% - Accent1 3 3 2 2 2 3" xfId="16325"/>
    <cellStyle name="40% - Accent1 3 3 2 2 3" xfId="5922"/>
    <cellStyle name="40% - Accent1 3 3 2 2 3 2" xfId="23118"/>
    <cellStyle name="40% - Accent1 3 3 2 2 4" xfId="19961"/>
    <cellStyle name="40% - Accent1 3 3 2 2 5" xfId="12717"/>
    <cellStyle name="40% - Accent1 3 3 2 3" xfId="7921"/>
    <cellStyle name="40% - Accent1 3 3 2 3 2" xfId="25117"/>
    <cellStyle name="40% - Accent1 3 3 2 3 3" xfId="14716"/>
    <cellStyle name="40% - Accent1 3 3 2 4" xfId="4313"/>
    <cellStyle name="40% - Accent1 3 3 2 4 2" xfId="21509"/>
    <cellStyle name="40% - Accent1 3 3 2 5" xfId="18352"/>
    <cellStyle name="40% - Accent1 3 3 2 6" xfId="11108"/>
    <cellStyle name="40% - Accent1 3 3 3" xfId="1560"/>
    <cellStyle name="40% - Accent1 3 3 3 2" xfId="3161"/>
    <cellStyle name="40% - Accent1 3 3 3 2 2" xfId="9926"/>
    <cellStyle name="40% - Accent1 3 3 3 2 2 2" xfId="27122"/>
    <cellStyle name="40% - Accent1 3 3 3 2 2 3" xfId="16721"/>
    <cellStyle name="40% - Accent1 3 3 3 2 3" xfId="6318"/>
    <cellStyle name="40% - Accent1 3 3 3 2 3 2" xfId="23514"/>
    <cellStyle name="40% - Accent1 3 3 3 2 4" xfId="20357"/>
    <cellStyle name="40% - Accent1 3 3 3 2 5" xfId="13113"/>
    <cellStyle name="40% - Accent1 3 3 3 3" xfId="8329"/>
    <cellStyle name="40% - Accent1 3 3 3 3 2" xfId="25525"/>
    <cellStyle name="40% - Accent1 3 3 3 3 3" xfId="15124"/>
    <cellStyle name="40% - Accent1 3 3 3 4" xfId="4721"/>
    <cellStyle name="40% - Accent1 3 3 3 4 2" xfId="21917"/>
    <cellStyle name="40% - Accent1 3 3 3 5" xfId="18760"/>
    <cellStyle name="40% - Accent1 3 3 3 6" xfId="11516"/>
    <cellStyle name="40% - Accent1 3 3 4" xfId="1968"/>
    <cellStyle name="40% - Accent1 3 3 4 2" xfId="3557"/>
    <cellStyle name="40% - Accent1 3 3 4 2 2" xfId="10322"/>
    <cellStyle name="40% - Accent1 3 3 4 2 2 2" xfId="27518"/>
    <cellStyle name="40% - Accent1 3 3 4 2 2 3" xfId="17117"/>
    <cellStyle name="40% - Accent1 3 3 4 2 3" xfId="6714"/>
    <cellStyle name="40% - Accent1 3 3 4 2 3 2" xfId="23910"/>
    <cellStyle name="40% - Accent1 3 3 4 2 4" xfId="20753"/>
    <cellStyle name="40% - Accent1 3 3 4 2 5" xfId="13509"/>
    <cellStyle name="40% - Accent1 3 3 4 3" xfId="8737"/>
    <cellStyle name="40% - Accent1 3 3 4 3 2" xfId="25933"/>
    <cellStyle name="40% - Accent1 3 3 4 3 3" xfId="15532"/>
    <cellStyle name="40% - Accent1 3 3 4 4" xfId="5129"/>
    <cellStyle name="40% - Accent1 3 3 4 4 2" xfId="22325"/>
    <cellStyle name="40% - Accent1 3 3 4 5" xfId="19168"/>
    <cellStyle name="40% - Accent1 3 3 4 6" xfId="11924"/>
    <cellStyle name="40% - Accent1 3 3 5" xfId="2327"/>
    <cellStyle name="40% - Accent1 3 3 5 2" xfId="9093"/>
    <cellStyle name="40% - Accent1 3 3 5 2 2" xfId="26289"/>
    <cellStyle name="40% - Accent1 3 3 5 2 3" xfId="15888"/>
    <cellStyle name="40% - Accent1 3 3 5 3" xfId="5485"/>
    <cellStyle name="40% - Accent1 3 3 5 3 2" xfId="22681"/>
    <cellStyle name="40% - Accent1 3 3 5 4" xfId="19524"/>
    <cellStyle name="40% - Accent1 3 3 5 5" xfId="12280"/>
    <cellStyle name="40% - Accent1 3 3 6" xfId="744"/>
    <cellStyle name="40% - Accent1 3 3 6 2" xfId="7513"/>
    <cellStyle name="40% - Accent1 3 3 6 2 2" xfId="24709"/>
    <cellStyle name="40% - Accent1 3 3 6 3" xfId="17944"/>
    <cellStyle name="40% - Accent1 3 3 6 4" xfId="14308"/>
    <cellStyle name="40% - Accent1 3 3 7" xfId="7146"/>
    <cellStyle name="40% - Accent1 3 3 7 2" xfId="24342"/>
    <cellStyle name="40% - Accent1 3 3 7 3" xfId="13941"/>
    <cellStyle name="40% - Accent1 3 3 8" xfId="3905"/>
    <cellStyle name="40% - Accent1 3 3 8 2" xfId="21101"/>
    <cellStyle name="40% - Accent1 3 3 9" xfId="17577"/>
    <cellStyle name="40% - Accent1 3 4" xfId="193"/>
    <cellStyle name="40% - Accent1 3 4 2" xfId="1376"/>
    <cellStyle name="40% - Accent1 3 4 2 2" xfId="2977"/>
    <cellStyle name="40% - Accent1 3 4 2 2 2" xfId="9742"/>
    <cellStyle name="40% - Accent1 3 4 2 2 2 2" xfId="26938"/>
    <cellStyle name="40% - Accent1 3 4 2 2 2 3" xfId="16537"/>
    <cellStyle name="40% - Accent1 3 4 2 2 3" xfId="6134"/>
    <cellStyle name="40% - Accent1 3 4 2 2 3 2" xfId="23330"/>
    <cellStyle name="40% - Accent1 3 4 2 2 4" xfId="20173"/>
    <cellStyle name="40% - Accent1 3 4 2 2 5" xfId="12929"/>
    <cellStyle name="40% - Accent1 3 4 2 3" xfId="8145"/>
    <cellStyle name="40% - Accent1 3 4 2 3 2" xfId="25341"/>
    <cellStyle name="40% - Accent1 3 4 2 3 3" xfId="14940"/>
    <cellStyle name="40% - Accent1 3 4 2 4" xfId="4537"/>
    <cellStyle name="40% - Accent1 3 4 2 4 2" xfId="21733"/>
    <cellStyle name="40% - Accent1 3 4 2 5" xfId="18576"/>
    <cellStyle name="40% - Accent1 3 4 2 6" xfId="11332"/>
    <cellStyle name="40% - Accent1 3 4 3" xfId="1784"/>
    <cellStyle name="40% - Accent1 3 4 3 2" xfId="3373"/>
    <cellStyle name="40% - Accent1 3 4 3 2 2" xfId="10138"/>
    <cellStyle name="40% - Accent1 3 4 3 2 2 2" xfId="27334"/>
    <cellStyle name="40% - Accent1 3 4 3 2 2 3" xfId="16933"/>
    <cellStyle name="40% - Accent1 3 4 3 2 3" xfId="6530"/>
    <cellStyle name="40% - Accent1 3 4 3 2 3 2" xfId="23726"/>
    <cellStyle name="40% - Accent1 3 4 3 2 4" xfId="20569"/>
    <cellStyle name="40% - Accent1 3 4 3 2 5" xfId="13325"/>
    <cellStyle name="40% - Accent1 3 4 3 3" xfId="8553"/>
    <cellStyle name="40% - Accent1 3 4 3 3 2" xfId="25749"/>
    <cellStyle name="40% - Accent1 3 4 3 3 3" xfId="15348"/>
    <cellStyle name="40% - Accent1 3 4 3 4" xfId="4945"/>
    <cellStyle name="40% - Accent1 3 4 3 4 2" xfId="22141"/>
    <cellStyle name="40% - Accent1 3 4 3 5" xfId="18984"/>
    <cellStyle name="40% - Accent1 3 4 3 6" xfId="11740"/>
    <cellStyle name="40% - Accent1 3 4 4" xfId="2433"/>
    <cellStyle name="40% - Accent1 3 4 4 2" xfId="9198"/>
    <cellStyle name="40% - Accent1 3 4 4 2 2" xfId="26394"/>
    <cellStyle name="40% - Accent1 3 4 4 2 3" xfId="15993"/>
    <cellStyle name="40% - Accent1 3 4 4 3" xfId="5590"/>
    <cellStyle name="40% - Accent1 3 4 4 3 2" xfId="22786"/>
    <cellStyle name="40% - Accent1 3 4 4 4" xfId="19629"/>
    <cellStyle name="40% - Accent1 3 4 4 5" xfId="12385"/>
    <cellStyle name="40% - Accent1 3 4 5" xfId="968"/>
    <cellStyle name="40% - Accent1 3 4 5 2" xfId="7737"/>
    <cellStyle name="40% - Accent1 3 4 5 2 2" xfId="24933"/>
    <cellStyle name="40% - Accent1 3 4 5 3" xfId="18168"/>
    <cellStyle name="40% - Accent1 3 4 5 4" xfId="14532"/>
    <cellStyle name="40% - Accent1 3 4 6" xfId="6962"/>
    <cellStyle name="40% - Accent1 3 4 6 2" xfId="24158"/>
    <cellStyle name="40% - Accent1 3 4 6 3" xfId="13757"/>
    <cellStyle name="40% - Accent1 3 4 7" xfId="4129"/>
    <cellStyle name="40% - Accent1 3 4 7 2" xfId="21325"/>
    <cellStyle name="40% - Accent1 3 4 8" xfId="17393"/>
    <cellStyle name="40% - Accent1 3 4 9" xfId="10924"/>
    <cellStyle name="40% - Accent1 3 5" xfId="856"/>
    <cellStyle name="40% - Accent1 3 5 2" xfId="2554"/>
    <cellStyle name="40% - Accent1 3 5 2 2" xfId="9319"/>
    <cellStyle name="40% - Accent1 3 5 2 2 2" xfId="26515"/>
    <cellStyle name="40% - Accent1 3 5 2 2 3" xfId="16114"/>
    <cellStyle name="40% - Accent1 3 5 2 3" xfId="5711"/>
    <cellStyle name="40% - Accent1 3 5 2 3 2" xfId="22907"/>
    <cellStyle name="40% - Accent1 3 5 2 4" xfId="19750"/>
    <cellStyle name="40% - Accent1 3 5 2 5" xfId="12506"/>
    <cellStyle name="40% - Accent1 3 5 3" xfId="7625"/>
    <cellStyle name="40% - Accent1 3 5 3 2" xfId="24821"/>
    <cellStyle name="40% - Accent1 3 5 3 3" xfId="14420"/>
    <cellStyle name="40% - Accent1 3 5 4" xfId="4017"/>
    <cellStyle name="40% - Accent1 3 5 4 2" xfId="21213"/>
    <cellStyle name="40% - Accent1 3 5 5" xfId="18056"/>
    <cellStyle name="40% - Accent1 3 5 6" xfId="10812"/>
    <cellStyle name="40% - Accent1 3 6" xfId="1264"/>
    <cellStyle name="40% - Accent1 3 6 2" xfId="2865"/>
    <cellStyle name="40% - Accent1 3 6 2 2" xfId="9630"/>
    <cellStyle name="40% - Accent1 3 6 2 2 2" xfId="26826"/>
    <cellStyle name="40% - Accent1 3 6 2 2 3" xfId="16425"/>
    <cellStyle name="40% - Accent1 3 6 2 3" xfId="6022"/>
    <cellStyle name="40% - Accent1 3 6 2 3 2" xfId="23218"/>
    <cellStyle name="40% - Accent1 3 6 2 4" xfId="20061"/>
    <cellStyle name="40% - Accent1 3 6 2 5" xfId="12817"/>
    <cellStyle name="40% - Accent1 3 6 3" xfId="8033"/>
    <cellStyle name="40% - Accent1 3 6 3 2" xfId="25229"/>
    <cellStyle name="40% - Accent1 3 6 3 3" xfId="14828"/>
    <cellStyle name="40% - Accent1 3 6 4" xfId="4425"/>
    <cellStyle name="40% - Accent1 3 6 4 2" xfId="21621"/>
    <cellStyle name="40% - Accent1 3 6 5" xfId="18464"/>
    <cellStyle name="40% - Accent1 3 6 6" xfId="11220"/>
    <cellStyle name="40% - Accent1 3 7" xfId="1672"/>
    <cellStyle name="40% - Accent1 3 7 2" xfId="3261"/>
    <cellStyle name="40% - Accent1 3 7 2 2" xfId="10026"/>
    <cellStyle name="40% - Accent1 3 7 2 2 2" xfId="27222"/>
    <cellStyle name="40% - Accent1 3 7 2 2 3" xfId="16821"/>
    <cellStyle name="40% - Accent1 3 7 2 3" xfId="6418"/>
    <cellStyle name="40% - Accent1 3 7 2 3 2" xfId="23614"/>
    <cellStyle name="40% - Accent1 3 7 2 4" xfId="20457"/>
    <cellStyle name="40% - Accent1 3 7 2 5" xfId="13213"/>
    <cellStyle name="40% - Accent1 3 7 3" xfId="8441"/>
    <cellStyle name="40% - Accent1 3 7 3 2" xfId="25637"/>
    <cellStyle name="40% - Accent1 3 7 3 3" xfId="15236"/>
    <cellStyle name="40% - Accent1 3 7 4" xfId="4833"/>
    <cellStyle name="40% - Accent1 3 7 4 2" xfId="22029"/>
    <cellStyle name="40% - Accent1 3 7 5" xfId="18872"/>
    <cellStyle name="40% - Accent1 3 7 6" xfId="11628"/>
    <cellStyle name="40% - Accent1 3 8" xfId="2143"/>
    <cellStyle name="40% - Accent1 3 8 2" xfId="8909"/>
    <cellStyle name="40% - Accent1 3 8 2 2" xfId="26105"/>
    <cellStyle name="40% - Accent1 3 8 2 3" xfId="15704"/>
    <cellStyle name="40% - Accent1 3 8 3" xfId="5301"/>
    <cellStyle name="40% - Accent1 3 8 3 2" xfId="22497"/>
    <cellStyle name="40% - Accent1 3 8 4" xfId="19340"/>
    <cellStyle name="40% - Accent1 3 8 5" xfId="12096"/>
    <cellStyle name="40% - Accent1 3 9" xfId="560"/>
    <cellStyle name="40% - Accent1 3 9 2" xfId="7329"/>
    <cellStyle name="40% - Accent1 3 9 2 2" xfId="24525"/>
    <cellStyle name="40% - Accent1 3 9 3" xfId="17760"/>
    <cellStyle name="40% - Accent1 3 9 4" xfId="14124"/>
    <cellStyle name="40% - Accent1 4" xfId="103"/>
    <cellStyle name="40% - Accent1 4 10" xfId="6878"/>
    <cellStyle name="40% - Accent1 4 10 2" xfId="24074"/>
    <cellStyle name="40% - Accent1 4 10 3" xfId="13673"/>
    <cellStyle name="40% - Accent1 4 11" xfId="3749"/>
    <cellStyle name="40% - Accent1 4 11 2" xfId="20945"/>
    <cellStyle name="40% - Accent1 4 12" xfId="17309"/>
    <cellStyle name="40% - Accent1 4 13" xfId="27756"/>
    <cellStyle name="40% - Accent1 4 14" xfId="10544"/>
    <cellStyle name="40% - Accent1 4 2" xfId="307"/>
    <cellStyle name="40% - Accent1 4 2 10" xfId="27842"/>
    <cellStyle name="40% - Accent1 4 2 11" xfId="10630"/>
    <cellStyle name="40% - Accent1 4 2 2" xfId="1082"/>
    <cellStyle name="40% - Accent1 4 2 2 2" xfId="2695"/>
    <cellStyle name="40% - Accent1 4 2 2 2 2" xfId="9460"/>
    <cellStyle name="40% - Accent1 4 2 2 2 2 2" xfId="26656"/>
    <cellStyle name="40% - Accent1 4 2 2 2 2 3" xfId="16255"/>
    <cellStyle name="40% - Accent1 4 2 2 2 3" xfId="5852"/>
    <cellStyle name="40% - Accent1 4 2 2 2 3 2" xfId="23048"/>
    <cellStyle name="40% - Accent1 4 2 2 2 4" xfId="19891"/>
    <cellStyle name="40% - Accent1 4 2 2 2 5" xfId="12647"/>
    <cellStyle name="40% - Accent1 4 2 2 3" xfId="7851"/>
    <cellStyle name="40% - Accent1 4 2 2 3 2" xfId="25047"/>
    <cellStyle name="40% - Accent1 4 2 2 3 3" xfId="14646"/>
    <cellStyle name="40% - Accent1 4 2 2 4" xfId="4243"/>
    <cellStyle name="40% - Accent1 4 2 2 4 2" xfId="21439"/>
    <cellStyle name="40% - Accent1 4 2 2 5" xfId="18282"/>
    <cellStyle name="40% - Accent1 4 2 2 6" xfId="11038"/>
    <cellStyle name="40% - Accent1 4 2 3" xfId="1490"/>
    <cellStyle name="40% - Accent1 4 2 3 2" xfId="3091"/>
    <cellStyle name="40% - Accent1 4 2 3 2 2" xfId="9856"/>
    <cellStyle name="40% - Accent1 4 2 3 2 2 2" xfId="27052"/>
    <cellStyle name="40% - Accent1 4 2 3 2 2 3" xfId="16651"/>
    <cellStyle name="40% - Accent1 4 2 3 2 3" xfId="6248"/>
    <cellStyle name="40% - Accent1 4 2 3 2 3 2" xfId="23444"/>
    <cellStyle name="40% - Accent1 4 2 3 2 4" xfId="20287"/>
    <cellStyle name="40% - Accent1 4 2 3 2 5" xfId="13043"/>
    <cellStyle name="40% - Accent1 4 2 3 3" xfId="8259"/>
    <cellStyle name="40% - Accent1 4 2 3 3 2" xfId="25455"/>
    <cellStyle name="40% - Accent1 4 2 3 3 3" xfId="15054"/>
    <cellStyle name="40% - Accent1 4 2 3 4" xfId="4651"/>
    <cellStyle name="40% - Accent1 4 2 3 4 2" xfId="21847"/>
    <cellStyle name="40% - Accent1 4 2 3 5" xfId="18690"/>
    <cellStyle name="40% - Accent1 4 2 3 6" xfId="11446"/>
    <cellStyle name="40% - Accent1 4 2 4" xfId="1898"/>
    <cellStyle name="40% - Accent1 4 2 4 2" xfId="3487"/>
    <cellStyle name="40% - Accent1 4 2 4 2 2" xfId="10252"/>
    <cellStyle name="40% - Accent1 4 2 4 2 2 2" xfId="27448"/>
    <cellStyle name="40% - Accent1 4 2 4 2 2 3" xfId="17047"/>
    <cellStyle name="40% - Accent1 4 2 4 2 3" xfId="6644"/>
    <cellStyle name="40% - Accent1 4 2 4 2 3 2" xfId="23840"/>
    <cellStyle name="40% - Accent1 4 2 4 2 4" xfId="20683"/>
    <cellStyle name="40% - Accent1 4 2 4 2 5" xfId="13439"/>
    <cellStyle name="40% - Accent1 4 2 4 3" xfId="8667"/>
    <cellStyle name="40% - Accent1 4 2 4 3 2" xfId="25863"/>
    <cellStyle name="40% - Accent1 4 2 4 3 3" xfId="15462"/>
    <cellStyle name="40% - Accent1 4 2 4 4" xfId="5059"/>
    <cellStyle name="40% - Accent1 4 2 4 4 2" xfId="22255"/>
    <cellStyle name="40% - Accent1 4 2 4 5" xfId="19098"/>
    <cellStyle name="40% - Accent1 4 2 4 6" xfId="11854"/>
    <cellStyle name="40% - Accent1 4 2 5" xfId="2257"/>
    <cellStyle name="40% - Accent1 4 2 5 2" xfId="9023"/>
    <cellStyle name="40% - Accent1 4 2 5 2 2" xfId="26219"/>
    <cellStyle name="40% - Accent1 4 2 5 2 3" xfId="15818"/>
    <cellStyle name="40% - Accent1 4 2 5 3" xfId="5415"/>
    <cellStyle name="40% - Accent1 4 2 5 3 2" xfId="22611"/>
    <cellStyle name="40% - Accent1 4 2 5 4" xfId="19454"/>
    <cellStyle name="40% - Accent1 4 2 5 5" xfId="12210"/>
    <cellStyle name="40% - Accent1 4 2 6" xfId="674"/>
    <cellStyle name="40% - Accent1 4 2 6 2" xfId="7443"/>
    <cellStyle name="40% - Accent1 4 2 6 2 2" xfId="24639"/>
    <cellStyle name="40% - Accent1 4 2 6 3" xfId="17874"/>
    <cellStyle name="40% - Accent1 4 2 6 4" xfId="14238"/>
    <cellStyle name="40% - Accent1 4 2 7" xfId="7076"/>
    <cellStyle name="40% - Accent1 4 2 7 2" xfId="24272"/>
    <cellStyle name="40% - Accent1 4 2 7 3" xfId="13871"/>
    <cellStyle name="40% - Accent1 4 2 8" xfId="3835"/>
    <cellStyle name="40% - Accent1 4 2 8 2" xfId="21031"/>
    <cellStyle name="40% - Accent1 4 2 9" xfId="17507"/>
    <cellStyle name="40% - Accent1 4 3" xfId="405"/>
    <cellStyle name="40% - Accent1 4 3 10" xfId="27940"/>
    <cellStyle name="40% - Accent1 4 3 11" xfId="10728"/>
    <cellStyle name="40% - Accent1 4 3 2" xfId="1180"/>
    <cellStyle name="40% - Accent1 4 3 2 2" xfId="2793"/>
    <cellStyle name="40% - Accent1 4 3 2 2 2" xfId="9558"/>
    <cellStyle name="40% - Accent1 4 3 2 2 2 2" xfId="26754"/>
    <cellStyle name="40% - Accent1 4 3 2 2 2 3" xfId="16353"/>
    <cellStyle name="40% - Accent1 4 3 2 2 3" xfId="5950"/>
    <cellStyle name="40% - Accent1 4 3 2 2 3 2" xfId="23146"/>
    <cellStyle name="40% - Accent1 4 3 2 2 4" xfId="19989"/>
    <cellStyle name="40% - Accent1 4 3 2 2 5" xfId="12745"/>
    <cellStyle name="40% - Accent1 4 3 2 3" xfId="7949"/>
    <cellStyle name="40% - Accent1 4 3 2 3 2" xfId="25145"/>
    <cellStyle name="40% - Accent1 4 3 2 3 3" xfId="14744"/>
    <cellStyle name="40% - Accent1 4 3 2 4" xfId="4341"/>
    <cellStyle name="40% - Accent1 4 3 2 4 2" xfId="21537"/>
    <cellStyle name="40% - Accent1 4 3 2 5" xfId="18380"/>
    <cellStyle name="40% - Accent1 4 3 2 6" xfId="11136"/>
    <cellStyle name="40% - Accent1 4 3 3" xfId="1588"/>
    <cellStyle name="40% - Accent1 4 3 3 2" xfId="3189"/>
    <cellStyle name="40% - Accent1 4 3 3 2 2" xfId="9954"/>
    <cellStyle name="40% - Accent1 4 3 3 2 2 2" xfId="27150"/>
    <cellStyle name="40% - Accent1 4 3 3 2 2 3" xfId="16749"/>
    <cellStyle name="40% - Accent1 4 3 3 2 3" xfId="6346"/>
    <cellStyle name="40% - Accent1 4 3 3 2 3 2" xfId="23542"/>
    <cellStyle name="40% - Accent1 4 3 3 2 4" xfId="20385"/>
    <cellStyle name="40% - Accent1 4 3 3 2 5" xfId="13141"/>
    <cellStyle name="40% - Accent1 4 3 3 3" xfId="8357"/>
    <cellStyle name="40% - Accent1 4 3 3 3 2" xfId="25553"/>
    <cellStyle name="40% - Accent1 4 3 3 3 3" xfId="15152"/>
    <cellStyle name="40% - Accent1 4 3 3 4" xfId="4749"/>
    <cellStyle name="40% - Accent1 4 3 3 4 2" xfId="21945"/>
    <cellStyle name="40% - Accent1 4 3 3 5" xfId="18788"/>
    <cellStyle name="40% - Accent1 4 3 3 6" xfId="11544"/>
    <cellStyle name="40% - Accent1 4 3 4" xfId="1996"/>
    <cellStyle name="40% - Accent1 4 3 4 2" xfId="3585"/>
    <cellStyle name="40% - Accent1 4 3 4 2 2" xfId="10350"/>
    <cellStyle name="40% - Accent1 4 3 4 2 2 2" xfId="27546"/>
    <cellStyle name="40% - Accent1 4 3 4 2 2 3" xfId="17145"/>
    <cellStyle name="40% - Accent1 4 3 4 2 3" xfId="6742"/>
    <cellStyle name="40% - Accent1 4 3 4 2 3 2" xfId="23938"/>
    <cellStyle name="40% - Accent1 4 3 4 2 4" xfId="20781"/>
    <cellStyle name="40% - Accent1 4 3 4 2 5" xfId="13537"/>
    <cellStyle name="40% - Accent1 4 3 4 3" xfId="8765"/>
    <cellStyle name="40% - Accent1 4 3 4 3 2" xfId="25961"/>
    <cellStyle name="40% - Accent1 4 3 4 3 3" xfId="15560"/>
    <cellStyle name="40% - Accent1 4 3 4 4" xfId="5157"/>
    <cellStyle name="40% - Accent1 4 3 4 4 2" xfId="22353"/>
    <cellStyle name="40% - Accent1 4 3 4 5" xfId="19196"/>
    <cellStyle name="40% - Accent1 4 3 4 6" xfId="11952"/>
    <cellStyle name="40% - Accent1 4 3 5" xfId="2355"/>
    <cellStyle name="40% - Accent1 4 3 5 2" xfId="9121"/>
    <cellStyle name="40% - Accent1 4 3 5 2 2" xfId="26317"/>
    <cellStyle name="40% - Accent1 4 3 5 2 3" xfId="15916"/>
    <cellStyle name="40% - Accent1 4 3 5 3" xfId="5513"/>
    <cellStyle name="40% - Accent1 4 3 5 3 2" xfId="22709"/>
    <cellStyle name="40% - Accent1 4 3 5 4" xfId="19552"/>
    <cellStyle name="40% - Accent1 4 3 5 5" xfId="12308"/>
    <cellStyle name="40% - Accent1 4 3 6" xfId="772"/>
    <cellStyle name="40% - Accent1 4 3 6 2" xfId="7541"/>
    <cellStyle name="40% - Accent1 4 3 6 2 2" xfId="24737"/>
    <cellStyle name="40% - Accent1 4 3 6 3" xfId="17972"/>
    <cellStyle name="40% - Accent1 4 3 6 4" xfId="14336"/>
    <cellStyle name="40% - Accent1 4 3 7" xfId="7174"/>
    <cellStyle name="40% - Accent1 4 3 7 2" xfId="24370"/>
    <cellStyle name="40% - Accent1 4 3 7 3" xfId="13969"/>
    <cellStyle name="40% - Accent1 4 3 8" xfId="3933"/>
    <cellStyle name="40% - Accent1 4 3 8 2" xfId="21129"/>
    <cellStyle name="40% - Accent1 4 3 9" xfId="17605"/>
    <cellStyle name="40% - Accent1 4 4" xfId="221"/>
    <cellStyle name="40% - Accent1 4 4 2" xfId="1404"/>
    <cellStyle name="40% - Accent1 4 4 2 2" xfId="3005"/>
    <cellStyle name="40% - Accent1 4 4 2 2 2" xfId="9770"/>
    <cellStyle name="40% - Accent1 4 4 2 2 2 2" xfId="26966"/>
    <cellStyle name="40% - Accent1 4 4 2 2 2 3" xfId="16565"/>
    <cellStyle name="40% - Accent1 4 4 2 2 3" xfId="6162"/>
    <cellStyle name="40% - Accent1 4 4 2 2 3 2" xfId="23358"/>
    <cellStyle name="40% - Accent1 4 4 2 2 4" xfId="20201"/>
    <cellStyle name="40% - Accent1 4 4 2 2 5" xfId="12957"/>
    <cellStyle name="40% - Accent1 4 4 2 3" xfId="8173"/>
    <cellStyle name="40% - Accent1 4 4 2 3 2" xfId="25369"/>
    <cellStyle name="40% - Accent1 4 4 2 3 3" xfId="14968"/>
    <cellStyle name="40% - Accent1 4 4 2 4" xfId="4565"/>
    <cellStyle name="40% - Accent1 4 4 2 4 2" xfId="21761"/>
    <cellStyle name="40% - Accent1 4 4 2 5" xfId="18604"/>
    <cellStyle name="40% - Accent1 4 4 2 6" xfId="11360"/>
    <cellStyle name="40% - Accent1 4 4 3" xfId="1812"/>
    <cellStyle name="40% - Accent1 4 4 3 2" xfId="3401"/>
    <cellStyle name="40% - Accent1 4 4 3 2 2" xfId="10166"/>
    <cellStyle name="40% - Accent1 4 4 3 2 2 2" xfId="27362"/>
    <cellStyle name="40% - Accent1 4 4 3 2 2 3" xfId="16961"/>
    <cellStyle name="40% - Accent1 4 4 3 2 3" xfId="6558"/>
    <cellStyle name="40% - Accent1 4 4 3 2 3 2" xfId="23754"/>
    <cellStyle name="40% - Accent1 4 4 3 2 4" xfId="20597"/>
    <cellStyle name="40% - Accent1 4 4 3 2 5" xfId="13353"/>
    <cellStyle name="40% - Accent1 4 4 3 3" xfId="8581"/>
    <cellStyle name="40% - Accent1 4 4 3 3 2" xfId="25777"/>
    <cellStyle name="40% - Accent1 4 4 3 3 3" xfId="15376"/>
    <cellStyle name="40% - Accent1 4 4 3 4" xfId="4973"/>
    <cellStyle name="40% - Accent1 4 4 3 4 2" xfId="22169"/>
    <cellStyle name="40% - Accent1 4 4 3 5" xfId="19012"/>
    <cellStyle name="40% - Accent1 4 4 3 6" xfId="11768"/>
    <cellStyle name="40% - Accent1 4 4 4" xfId="2490"/>
    <cellStyle name="40% - Accent1 4 4 4 2" xfId="9255"/>
    <cellStyle name="40% - Accent1 4 4 4 2 2" xfId="26451"/>
    <cellStyle name="40% - Accent1 4 4 4 2 3" xfId="16050"/>
    <cellStyle name="40% - Accent1 4 4 4 3" xfId="5647"/>
    <cellStyle name="40% - Accent1 4 4 4 3 2" xfId="22843"/>
    <cellStyle name="40% - Accent1 4 4 4 4" xfId="19686"/>
    <cellStyle name="40% - Accent1 4 4 4 5" xfId="12442"/>
    <cellStyle name="40% - Accent1 4 4 5" xfId="996"/>
    <cellStyle name="40% - Accent1 4 4 5 2" xfId="7765"/>
    <cellStyle name="40% - Accent1 4 4 5 2 2" xfId="24961"/>
    <cellStyle name="40% - Accent1 4 4 5 3" xfId="18196"/>
    <cellStyle name="40% - Accent1 4 4 5 4" xfId="14560"/>
    <cellStyle name="40% - Accent1 4 4 6" xfId="6990"/>
    <cellStyle name="40% - Accent1 4 4 6 2" xfId="24186"/>
    <cellStyle name="40% - Accent1 4 4 6 3" xfId="13785"/>
    <cellStyle name="40% - Accent1 4 4 7" xfId="4157"/>
    <cellStyle name="40% - Accent1 4 4 7 2" xfId="21353"/>
    <cellStyle name="40% - Accent1 4 4 8" xfId="17421"/>
    <cellStyle name="40% - Accent1 4 4 9" xfId="10952"/>
    <cellStyle name="40% - Accent1 4 5" xfId="884"/>
    <cellStyle name="40% - Accent1 4 5 2" xfId="2582"/>
    <cellStyle name="40% - Accent1 4 5 2 2" xfId="9347"/>
    <cellStyle name="40% - Accent1 4 5 2 2 2" xfId="26543"/>
    <cellStyle name="40% - Accent1 4 5 2 2 3" xfId="16142"/>
    <cellStyle name="40% - Accent1 4 5 2 3" xfId="5739"/>
    <cellStyle name="40% - Accent1 4 5 2 3 2" xfId="22935"/>
    <cellStyle name="40% - Accent1 4 5 2 4" xfId="19778"/>
    <cellStyle name="40% - Accent1 4 5 2 5" xfId="12534"/>
    <cellStyle name="40% - Accent1 4 5 3" xfId="7653"/>
    <cellStyle name="40% - Accent1 4 5 3 2" xfId="24849"/>
    <cellStyle name="40% - Accent1 4 5 3 3" xfId="14448"/>
    <cellStyle name="40% - Accent1 4 5 4" xfId="4045"/>
    <cellStyle name="40% - Accent1 4 5 4 2" xfId="21241"/>
    <cellStyle name="40% - Accent1 4 5 5" xfId="18084"/>
    <cellStyle name="40% - Accent1 4 5 6" xfId="10840"/>
    <cellStyle name="40% - Accent1 4 6" xfId="1292"/>
    <cellStyle name="40% - Accent1 4 6 2" xfId="2893"/>
    <cellStyle name="40% - Accent1 4 6 2 2" xfId="9658"/>
    <cellStyle name="40% - Accent1 4 6 2 2 2" xfId="26854"/>
    <cellStyle name="40% - Accent1 4 6 2 2 3" xfId="16453"/>
    <cellStyle name="40% - Accent1 4 6 2 3" xfId="6050"/>
    <cellStyle name="40% - Accent1 4 6 2 3 2" xfId="23246"/>
    <cellStyle name="40% - Accent1 4 6 2 4" xfId="20089"/>
    <cellStyle name="40% - Accent1 4 6 2 5" xfId="12845"/>
    <cellStyle name="40% - Accent1 4 6 3" xfId="8061"/>
    <cellStyle name="40% - Accent1 4 6 3 2" xfId="25257"/>
    <cellStyle name="40% - Accent1 4 6 3 3" xfId="14856"/>
    <cellStyle name="40% - Accent1 4 6 4" xfId="4453"/>
    <cellStyle name="40% - Accent1 4 6 4 2" xfId="21649"/>
    <cellStyle name="40% - Accent1 4 6 5" xfId="18492"/>
    <cellStyle name="40% - Accent1 4 6 6" xfId="11248"/>
    <cellStyle name="40% - Accent1 4 7" xfId="1700"/>
    <cellStyle name="40% - Accent1 4 7 2" xfId="3289"/>
    <cellStyle name="40% - Accent1 4 7 2 2" xfId="10054"/>
    <cellStyle name="40% - Accent1 4 7 2 2 2" xfId="27250"/>
    <cellStyle name="40% - Accent1 4 7 2 2 3" xfId="16849"/>
    <cellStyle name="40% - Accent1 4 7 2 3" xfId="6446"/>
    <cellStyle name="40% - Accent1 4 7 2 3 2" xfId="23642"/>
    <cellStyle name="40% - Accent1 4 7 2 4" xfId="20485"/>
    <cellStyle name="40% - Accent1 4 7 2 5" xfId="13241"/>
    <cellStyle name="40% - Accent1 4 7 3" xfId="8469"/>
    <cellStyle name="40% - Accent1 4 7 3 2" xfId="25665"/>
    <cellStyle name="40% - Accent1 4 7 3 3" xfId="15264"/>
    <cellStyle name="40% - Accent1 4 7 4" xfId="4861"/>
    <cellStyle name="40% - Accent1 4 7 4 2" xfId="22057"/>
    <cellStyle name="40% - Accent1 4 7 5" xfId="18900"/>
    <cellStyle name="40% - Accent1 4 7 6" xfId="11656"/>
    <cellStyle name="40% - Accent1 4 8" xfId="2171"/>
    <cellStyle name="40% - Accent1 4 8 2" xfId="8937"/>
    <cellStyle name="40% - Accent1 4 8 2 2" xfId="26133"/>
    <cellStyle name="40% - Accent1 4 8 2 3" xfId="15732"/>
    <cellStyle name="40% - Accent1 4 8 3" xfId="5329"/>
    <cellStyle name="40% - Accent1 4 8 3 2" xfId="22525"/>
    <cellStyle name="40% - Accent1 4 8 4" xfId="19368"/>
    <cellStyle name="40% - Accent1 4 8 5" xfId="12124"/>
    <cellStyle name="40% - Accent1 4 9" xfId="588"/>
    <cellStyle name="40% - Accent1 4 9 2" xfId="7357"/>
    <cellStyle name="40% - Accent1 4 9 2 2" xfId="24553"/>
    <cellStyle name="40% - Accent1 4 9 3" xfId="17788"/>
    <cellStyle name="40% - Accent1 4 9 4" xfId="14152"/>
    <cellStyle name="40% - Accent1 5" xfId="157"/>
    <cellStyle name="40% - Accent1 5 10" xfId="27695"/>
    <cellStyle name="40% - Accent1 5 11" xfId="10483"/>
    <cellStyle name="40% - Accent1 5 2" xfId="935"/>
    <cellStyle name="40% - Accent1 5 2 2" xfId="2605"/>
    <cellStyle name="40% - Accent1 5 2 2 2" xfId="9370"/>
    <cellStyle name="40% - Accent1 5 2 2 2 2" xfId="26566"/>
    <cellStyle name="40% - Accent1 5 2 2 2 3" xfId="16165"/>
    <cellStyle name="40% - Accent1 5 2 2 3" xfId="5762"/>
    <cellStyle name="40% - Accent1 5 2 2 3 2" xfId="22958"/>
    <cellStyle name="40% - Accent1 5 2 2 4" xfId="19801"/>
    <cellStyle name="40% - Accent1 5 2 2 5" xfId="12557"/>
    <cellStyle name="40% - Accent1 5 2 3" xfId="7704"/>
    <cellStyle name="40% - Accent1 5 2 3 2" xfId="24900"/>
    <cellStyle name="40% - Accent1 5 2 3 3" xfId="14499"/>
    <cellStyle name="40% - Accent1 5 2 4" xfId="4096"/>
    <cellStyle name="40% - Accent1 5 2 4 2" xfId="21292"/>
    <cellStyle name="40% - Accent1 5 2 5" xfId="18135"/>
    <cellStyle name="40% - Accent1 5 2 6" xfId="10891"/>
    <cellStyle name="40% - Accent1 5 3" xfId="1343"/>
    <cellStyle name="40% - Accent1 5 3 2" xfId="2944"/>
    <cellStyle name="40% - Accent1 5 3 2 2" xfId="9709"/>
    <cellStyle name="40% - Accent1 5 3 2 2 2" xfId="26905"/>
    <cellStyle name="40% - Accent1 5 3 2 2 3" xfId="16504"/>
    <cellStyle name="40% - Accent1 5 3 2 3" xfId="6101"/>
    <cellStyle name="40% - Accent1 5 3 2 3 2" xfId="23297"/>
    <cellStyle name="40% - Accent1 5 3 2 4" xfId="20140"/>
    <cellStyle name="40% - Accent1 5 3 2 5" xfId="12896"/>
    <cellStyle name="40% - Accent1 5 3 3" xfId="8112"/>
    <cellStyle name="40% - Accent1 5 3 3 2" xfId="25308"/>
    <cellStyle name="40% - Accent1 5 3 3 3" xfId="14907"/>
    <cellStyle name="40% - Accent1 5 3 4" xfId="4504"/>
    <cellStyle name="40% - Accent1 5 3 4 2" xfId="21700"/>
    <cellStyle name="40% - Accent1 5 3 5" xfId="18543"/>
    <cellStyle name="40% - Accent1 5 3 6" xfId="11299"/>
    <cellStyle name="40% - Accent1 5 4" xfId="1751"/>
    <cellStyle name="40% - Accent1 5 4 2" xfId="3340"/>
    <cellStyle name="40% - Accent1 5 4 2 2" xfId="10105"/>
    <cellStyle name="40% - Accent1 5 4 2 2 2" xfId="27301"/>
    <cellStyle name="40% - Accent1 5 4 2 2 3" xfId="16900"/>
    <cellStyle name="40% - Accent1 5 4 2 3" xfId="6497"/>
    <cellStyle name="40% - Accent1 5 4 2 3 2" xfId="23693"/>
    <cellStyle name="40% - Accent1 5 4 2 4" xfId="20536"/>
    <cellStyle name="40% - Accent1 5 4 2 5" xfId="13292"/>
    <cellStyle name="40% - Accent1 5 4 3" xfId="8520"/>
    <cellStyle name="40% - Accent1 5 4 3 2" xfId="25716"/>
    <cellStyle name="40% - Accent1 5 4 3 3" xfId="15315"/>
    <cellStyle name="40% - Accent1 5 4 4" xfId="4912"/>
    <cellStyle name="40% - Accent1 5 4 4 2" xfId="22108"/>
    <cellStyle name="40% - Accent1 5 4 5" xfId="18951"/>
    <cellStyle name="40% - Accent1 5 4 6" xfId="11707"/>
    <cellStyle name="40% - Accent1 5 5" xfId="2110"/>
    <cellStyle name="40% - Accent1 5 5 2" xfId="8876"/>
    <cellStyle name="40% - Accent1 5 5 2 2" xfId="26072"/>
    <cellStyle name="40% - Accent1 5 5 2 3" xfId="15671"/>
    <cellStyle name="40% - Accent1 5 5 3" xfId="5268"/>
    <cellStyle name="40% - Accent1 5 5 3 2" xfId="22464"/>
    <cellStyle name="40% - Accent1 5 5 4" xfId="19307"/>
    <cellStyle name="40% - Accent1 5 5 5" xfId="12063"/>
    <cellStyle name="40% - Accent1 5 6" xfId="527"/>
    <cellStyle name="40% - Accent1 5 6 2" xfId="7296"/>
    <cellStyle name="40% - Accent1 5 6 2 2" xfId="24492"/>
    <cellStyle name="40% - Accent1 5 6 3" xfId="17727"/>
    <cellStyle name="40% - Accent1 5 6 4" xfId="14091"/>
    <cellStyle name="40% - Accent1 5 7" xfId="6929"/>
    <cellStyle name="40% - Accent1 5 7 2" xfId="24125"/>
    <cellStyle name="40% - Accent1 5 7 3" xfId="13724"/>
    <cellStyle name="40% - Accent1 5 8" xfId="3688"/>
    <cellStyle name="40% - Accent1 5 8 2" xfId="20884"/>
    <cellStyle name="40% - Accent1 5 9" xfId="17360"/>
    <cellStyle name="40% - Accent1 6" xfId="246"/>
    <cellStyle name="40% - Accent1 6 10" xfId="27781"/>
    <cellStyle name="40% - Accent1 6 11" xfId="10569"/>
    <cellStyle name="40% - Accent1 6 2" xfId="1021"/>
    <cellStyle name="40% - Accent1 6 2 2" xfId="2634"/>
    <cellStyle name="40% - Accent1 6 2 2 2" xfId="9399"/>
    <cellStyle name="40% - Accent1 6 2 2 2 2" xfId="26595"/>
    <cellStyle name="40% - Accent1 6 2 2 2 3" xfId="16194"/>
    <cellStyle name="40% - Accent1 6 2 2 3" xfId="5791"/>
    <cellStyle name="40% - Accent1 6 2 2 3 2" xfId="22987"/>
    <cellStyle name="40% - Accent1 6 2 2 4" xfId="19830"/>
    <cellStyle name="40% - Accent1 6 2 2 5" xfId="12586"/>
    <cellStyle name="40% - Accent1 6 2 3" xfId="7790"/>
    <cellStyle name="40% - Accent1 6 2 3 2" xfId="24986"/>
    <cellStyle name="40% - Accent1 6 2 3 3" xfId="14585"/>
    <cellStyle name="40% - Accent1 6 2 4" xfId="4182"/>
    <cellStyle name="40% - Accent1 6 2 4 2" xfId="21378"/>
    <cellStyle name="40% - Accent1 6 2 5" xfId="18221"/>
    <cellStyle name="40% - Accent1 6 2 6" xfId="10977"/>
    <cellStyle name="40% - Accent1 6 3" xfId="1429"/>
    <cellStyle name="40% - Accent1 6 3 2" xfId="3030"/>
    <cellStyle name="40% - Accent1 6 3 2 2" xfId="9795"/>
    <cellStyle name="40% - Accent1 6 3 2 2 2" xfId="26991"/>
    <cellStyle name="40% - Accent1 6 3 2 2 3" xfId="16590"/>
    <cellStyle name="40% - Accent1 6 3 2 3" xfId="6187"/>
    <cellStyle name="40% - Accent1 6 3 2 3 2" xfId="23383"/>
    <cellStyle name="40% - Accent1 6 3 2 4" xfId="20226"/>
    <cellStyle name="40% - Accent1 6 3 2 5" xfId="12982"/>
    <cellStyle name="40% - Accent1 6 3 3" xfId="8198"/>
    <cellStyle name="40% - Accent1 6 3 3 2" xfId="25394"/>
    <cellStyle name="40% - Accent1 6 3 3 3" xfId="14993"/>
    <cellStyle name="40% - Accent1 6 3 4" xfId="4590"/>
    <cellStyle name="40% - Accent1 6 3 4 2" xfId="21786"/>
    <cellStyle name="40% - Accent1 6 3 5" xfId="18629"/>
    <cellStyle name="40% - Accent1 6 3 6" xfId="11385"/>
    <cellStyle name="40% - Accent1 6 4" xfId="1837"/>
    <cellStyle name="40% - Accent1 6 4 2" xfId="3426"/>
    <cellStyle name="40% - Accent1 6 4 2 2" xfId="10191"/>
    <cellStyle name="40% - Accent1 6 4 2 2 2" xfId="27387"/>
    <cellStyle name="40% - Accent1 6 4 2 2 3" xfId="16986"/>
    <cellStyle name="40% - Accent1 6 4 2 3" xfId="6583"/>
    <cellStyle name="40% - Accent1 6 4 2 3 2" xfId="23779"/>
    <cellStyle name="40% - Accent1 6 4 2 4" xfId="20622"/>
    <cellStyle name="40% - Accent1 6 4 2 5" xfId="13378"/>
    <cellStyle name="40% - Accent1 6 4 3" xfId="8606"/>
    <cellStyle name="40% - Accent1 6 4 3 2" xfId="25802"/>
    <cellStyle name="40% - Accent1 6 4 3 3" xfId="15401"/>
    <cellStyle name="40% - Accent1 6 4 4" xfId="4998"/>
    <cellStyle name="40% - Accent1 6 4 4 2" xfId="22194"/>
    <cellStyle name="40% - Accent1 6 4 5" xfId="19037"/>
    <cellStyle name="40% - Accent1 6 4 6" xfId="11793"/>
    <cellStyle name="40% - Accent1 6 5" xfId="2196"/>
    <cellStyle name="40% - Accent1 6 5 2" xfId="8962"/>
    <cellStyle name="40% - Accent1 6 5 2 2" xfId="26158"/>
    <cellStyle name="40% - Accent1 6 5 2 3" xfId="15757"/>
    <cellStyle name="40% - Accent1 6 5 3" xfId="5354"/>
    <cellStyle name="40% - Accent1 6 5 3 2" xfId="22550"/>
    <cellStyle name="40% - Accent1 6 5 4" xfId="19393"/>
    <cellStyle name="40% - Accent1 6 5 5" xfId="12149"/>
    <cellStyle name="40% - Accent1 6 6" xfId="613"/>
    <cellStyle name="40% - Accent1 6 6 2" xfId="7382"/>
    <cellStyle name="40% - Accent1 6 6 2 2" xfId="24578"/>
    <cellStyle name="40% - Accent1 6 6 3" xfId="17813"/>
    <cellStyle name="40% - Accent1 6 6 4" xfId="14177"/>
    <cellStyle name="40% - Accent1 6 7" xfId="7015"/>
    <cellStyle name="40% - Accent1 6 7 2" xfId="24211"/>
    <cellStyle name="40% - Accent1 6 7 3" xfId="13810"/>
    <cellStyle name="40% - Accent1 6 8" xfId="3774"/>
    <cellStyle name="40% - Accent1 6 8 2" xfId="20970"/>
    <cellStyle name="40% - Accent1 6 9" xfId="17446"/>
    <cellStyle name="40% - Accent1 7" xfId="332"/>
    <cellStyle name="40% - Accent1 7 10" xfId="27867"/>
    <cellStyle name="40% - Accent1 7 11" xfId="10655"/>
    <cellStyle name="40% - Accent1 7 2" xfId="1107"/>
    <cellStyle name="40% - Accent1 7 2 2" xfId="2720"/>
    <cellStyle name="40% - Accent1 7 2 2 2" xfId="9485"/>
    <cellStyle name="40% - Accent1 7 2 2 2 2" xfId="26681"/>
    <cellStyle name="40% - Accent1 7 2 2 2 3" xfId="16280"/>
    <cellStyle name="40% - Accent1 7 2 2 3" xfId="5877"/>
    <cellStyle name="40% - Accent1 7 2 2 3 2" xfId="23073"/>
    <cellStyle name="40% - Accent1 7 2 2 4" xfId="19916"/>
    <cellStyle name="40% - Accent1 7 2 2 5" xfId="12672"/>
    <cellStyle name="40% - Accent1 7 2 3" xfId="7876"/>
    <cellStyle name="40% - Accent1 7 2 3 2" xfId="25072"/>
    <cellStyle name="40% - Accent1 7 2 3 3" xfId="14671"/>
    <cellStyle name="40% - Accent1 7 2 4" xfId="4268"/>
    <cellStyle name="40% - Accent1 7 2 4 2" xfId="21464"/>
    <cellStyle name="40% - Accent1 7 2 5" xfId="18307"/>
    <cellStyle name="40% - Accent1 7 2 6" xfId="11063"/>
    <cellStyle name="40% - Accent1 7 3" xfId="1515"/>
    <cellStyle name="40% - Accent1 7 3 2" xfId="3116"/>
    <cellStyle name="40% - Accent1 7 3 2 2" xfId="9881"/>
    <cellStyle name="40% - Accent1 7 3 2 2 2" xfId="27077"/>
    <cellStyle name="40% - Accent1 7 3 2 2 3" xfId="16676"/>
    <cellStyle name="40% - Accent1 7 3 2 3" xfId="6273"/>
    <cellStyle name="40% - Accent1 7 3 2 3 2" xfId="23469"/>
    <cellStyle name="40% - Accent1 7 3 2 4" xfId="20312"/>
    <cellStyle name="40% - Accent1 7 3 2 5" xfId="13068"/>
    <cellStyle name="40% - Accent1 7 3 3" xfId="8284"/>
    <cellStyle name="40% - Accent1 7 3 3 2" xfId="25480"/>
    <cellStyle name="40% - Accent1 7 3 3 3" xfId="15079"/>
    <cellStyle name="40% - Accent1 7 3 4" xfId="4676"/>
    <cellStyle name="40% - Accent1 7 3 4 2" xfId="21872"/>
    <cellStyle name="40% - Accent1 7 3 5" xfId="18715"/>
    <cellStyle name="40% - Accent1 7 3 6" xfId="11471"/>
    <cellStyle name="40% - Accent1 7 4" xfId="1923"/>
    <cellStyle name="40% - Accent1 7 4 2" xfId="3512"/>
    <cellStyle name="40% - Accent1 7 4 2 2" xfId="10277"/>
    <cellStyle name="40% - Accent1 7 4 2 2 2" xfId="27473"/>
    <cellStyle name="40% - Accent1 7 4 2 2 3" xfId="17072"/>
    <cellStyle name="40% - Accent1 7 4 2 3" xfId="6669"/>
    <cellStyle name="40% - Accent1 7 4 2 3 2" xfId="23865"/>
    <cellStyle name="40% - Accent1 7 4 2 4" xfId="20708"/>
    <cellStyle name="40% - Accent1 7 4 2 5" xfId="13464"/>
    <cellStyle name="40% - Accent1 7 4 3" xfId="8692"/>
    <cellStyle name="40% - Accent1 7 4 3 2" xfId="25888"/>
    <cellStyle name="40% - Accent1 7 4 3 3" xfId="15487"/>
    <cellStyle name="40% - Accent1 7 4 4" xfId="5084"/>
    <cellStyle name="40% - Accent1 7 4 4 2" xfId="22280"/>
    <cellStyle name="40% - Accent1 7 4 5" xfId="19123"/>
    <cellStyle name="40% - Accent1 7 4 6" xfId="11879"/>
    <cellStyle name="40% - Accent1 7 5" xfId="2282"/>
    <cellStyle name="40% - Accent1 7 5 2" xfId="9048"/>
    <cellStyle name="40% - Accent1 7 5 2 2" xfId="26244"/>
    <cellStyle name="40% - Accent1 7 5 2 3" xfId="15843"/>
    <cellStyle name="40% - Accent1 7 5 3" xfId="5440"/>
    <cellStyle name="40% - Accent1 7 5 3 2" xfId="22636"/>
    <cellStyle name="40% - Accent1 7 5 4" xfId="19479"/>
    <cellStyle name="40% - Accent1 7 5 5" xfId="12235"/>
    <cellStyle name="40% - Accent1 7 6" xfId="699"/>
    <cellStyle name="40% - Accent1 7 6 2" xfId="7468"/>
    <cellStyle name="40% - Accent1 7 6 2 2" xfId="24664"/>
    <cellStyle name="40% - Accent1 7 6 3" xfId="17899"/>
    <cellStyle name="40% - Accent1 7 6 4" xfId="14263"/>
    <cellStyle name="40% - Accent1 7 7" xfId="7101"/>
    <cellStyle name="40% - Accent1 7 7 2" xfId="24297"/>
    <cellStyle name="40% - Accent1 7 7 3" xfId="13896"/>
    <cellStyle name="40% - Accent1 7 8" xfId="3860"/>
    <cellStyle name="40% - Accent1 7 8 2" xfId="21056"/>
    <cellStyle name="40% - Accent1 7 9" xfId="17532"/>
    <cellStyle name="40% - Accent1 8" xfId="344"/>
    <cellStyle name="40% - Accent1 8 10" xfId="27879"/>
    <cellStyle name="40% - Accent1 8 11" xfId="10667"/>
    <cellStyle name="40% - Accent1 8 2" xfId="1119"/>
    <cellStyle name="40% - Accent1 8 2 2" xfId="2732"/>
    <cellStyle name="40% - Accent1 8 2 2 2" xfId="9497"/>
    <cellStyle name="40% - Accent1 8 2 2 2 2" xfId="26693"/>
    <cellStyle name="40% - Accent1 8 2 2 2 3" xfId="16292"/>
    <cellStyle name="40% - Accent1 8 2 2 3" xfId="5889"/>
    <cellStyle name="40% - Accent1 8 2 2 3 2" xfId="23085"/>
    <cellStyle name="40% - Accent1 8 2 2 4" xfId="19928"/>
    <cellStyle name="40% - Accent1 8 2 2 5" xfId="12684"/>
    <cellStyle name="40% - Accent1 8 2 3" xfId="7888"/>
    <cellStyle name="40% - Accent1 8 2 3 2" xfId="25084"/>
    <cellStyle name="40% - Accent1 8 2 3 3" xfId="14683"/>
    <cellStyle name="40% - Accent1 8 2 4" xfId="4280"/>
    <cellStyle name="40% - Accent1 8 2 4 2" xfId="21476"/>
    <cellStyle name="40% - Accent1 8 2 5" xfId="18319"/>
    <cellStyle name="40% - Accent1 8 2 6" xfId="11075"/>
    <cellStyle name="40% - Accent1 8 3" xfId="1527"/>
    <cellStyle name="40% - Accent1 8 3 2" xfId="3128"/>
    <cellStyle name="40% - Accent1 8 3 2 2" xfId="9893"/>
    <cellStyle name="40% - Accent1 8 3 2 2 2" xfId="27089"/>
    <cellStyle name="40% - Accent1 8 3 2 2 3" xfId="16688"/>
    <cellStyle name="40% - Accent1 8 3 2 3" xfId="6285"/>
    <cellStyle name="40% - Accent1 8 3 2 3 2" xfId="23481"/>
    <cellStyle name="40% - Accent1 8 3 2 4" xfId="20324"/>
    <cellStyle name="40% - Accent1 8 3 2 5" xfId="13080"/>
    <cellStyle name="40% - Accent1 8 3 3" xfId="8296"/>
    <cellStyle name="40% - Accent1 8 3 3 2" xfId="25492"/>
    <cellStyle name="40% - Accent1 8 3 3 3" xfId="15091"/>
    <cellStyle name="40% - Accent1 8 3 4" xfId="4688"/>
    <cellStyle name="40% - Accent1 8 3 4 2" xfId="21884"/>
    <cellStyle name="40% - Accent1 8 3 5" xfId="18727"/>
    <cellStyle name="40% - Accent1 8 3 6" xfId="11483"/>
    <cellStyle name="40% - Accent1 8 4" xfId="1935"/>
    <cellStyle name="40% - Accent1 8 4 2" xfId="3524"/>
    <cellStyle name="40% - Accent1 8 4 2 2" xfId="10289"/>
    <cellStyle name="40% - Accent1 8 4 2 2 2" xfId="27485"/>
    <cellStyle name="40% - Accent1 8 4 2 2 3" xfId="17084"/>
    <cellStyle name="40% - Accent1 8 4 2 3" xfId="6681"/>
    <cellStyle name="40% - Accent1 8 4 2 3 2" xfId="23877"/>
    <cellStyle name="40% - Accent1 8 4 2 4" xfId="20720"/>
    <cellStyle name="40% - Accent1 8 4 2 5" xfId="13476"/>
    <cellStyle name="40% - Accent1 8 4 3" xfId="8704"/>
    <cellStyle name="40% - Accent1 8 4 3 2" xfId="25900"/>
    <cellStyle name="40% - Accent1 8 4 3 3" xfId="15499"/>
    <cellStyle name="40% - Accent1 8 4 4" xfId="5096"/>
    <cellStyle name="40% - Accent1 8 4 4 2" xfId="22292"/>
    <cellStyle name="40% - Accent1 8 4 5" xfId="19135"/>
    <cellStyle name="40% - Accent1 8 4 6" xfId="11891"/>
    <cellStyle name="40% - Accent1 8 5" xfId="2294"/>
    <cellStyle name="40% - Accent1 8 5 2" xfId="9060"/>
    <cellStyle name="40% - Accent1 8 5 2 2" xfId="26256"/>
    <cellStyle name="40% - Accent1 8 5 2 3" xfId="15855"/>
    <cellStyle name="40% - Accent1 8 5 3" xfId="5452"/>
    <cellStyle name="40% - Accent1 8 5 3 2" xfId="22648"/>
    <cellStyle name="40% - Accent1 8 5 4" xfId="19491"/>
    <cellStyle name="40% - Accent1 8 5 5" xfId="12247"/>
    <cellStyle name="40% - Accent1 8 6" xfId="711"/>
    <cellStyle name="40% - Accent1 8 6 2" xfId="7480"/>
    <cellStyle name="40% - Accent1 8 6 2 2" xfId="24676"/>
    <cellStyle name="40% - Accent1 8 6 3" xfId="17911"/>
    <cellStyle name="40% - Accent1 8 6 4" xfId="14275"/>
    <cellStyle name="40% - Accent1 8 7" xfId="7113"/>
    <cellStyle name="40% - Accent1 8 7 2" xfId="24309"/>
    <cellStyle name="40% - Accent1 8 7 3" xfId="13908"/>
    <cellStyle name="40% - Accent1 8 8" xfId="3872"/>
    <cellStyle name="40% - Accent1 8 8 2" xfId="21068"/>
    <cellStyle name="40% - Accent1 8 9" xfId="17544"/>
    <cellStyle name="40% - Accent1 9" xfId="430"/>
    <cellStyle name="40% - Accent1 9 10" xfId="27965"/>
    <cellStyle name="40% - Accent1 9 11" xfId="10753"/>
    <cellStyle name="40% - Accent1 9 2" xfId="1205"/>
    <cellStyle name="40% - Accent1 9 2 2" xfId="2818"/>
    <cellStyle name="40% - Accent1 9 2 2 2" xfId="9583"/>
    <cellStyle name="40% - Accent1 9 2 2 2 2" xfId="26779"/>
    <cellStyle name="40% - Accent1 9 2 2 2 3" xfId="16378"/>
    <cellStyle name="40% - Accent1 9 2 2 3" xfId="5975"/>
    <cellStyle name="40% - Accent1 9 2 2 3 2" xfId="23171"/>
    <cellStyle name="40% - Accent1 9 2 2 4" xfId="20014"/>
    <cellStyle name="40% - Accent1 9 2 2 5" xfId="12770"/>
    <cellStyle name="40% - Accent1 9 2 3" xfId="7974"/>
    <cellStyle name="40% - Accent1 9 2 3 2" xfId="25170"/>
    <cellStyle name="40% - Accent1 9 2 3 3" xfId="14769"/>
    <cellStyle name="40% - Accent1 9 2 4" xfId="4366"/>
    <cellStyle name="40% - Accent1 9 2 4 2" xfId="21562"/>
    <cellStyle name="40% - Accent1 9 2 5" xfId="18405"/>
    <cellStyle name="40% - Accent1 9 2 6" xfId="11161"/>
    <cellStyle name="40% - Accent1 9 3" xfId="1613"/>
    <cellStyle name="40% - Accent1 9 3 2" xfId="3214"/>
    <cellStyle name="40% - Accent1 9 3 2 2" xfId="9979"/>
    <cellStyle name="40% - Accent1 9 3 2 2 2" xfId="27175"/>
    <cellStyle name="40% - Accent1 9 3 2 2 3" xfId="16774"/>
    <cellStyle name="40% - Accent1 9 3 2 3" xfId="6371"/>
    <cellStyle name="40% - Accent1 9 3 2 3 2" xfId="23567"/>
    <cellStyle name="40% - Accent1 9 3 2 4" xfId="20410"/>
    <cellStyle name="40% - Accent1 9 3 2 5" xfId="13166"/>
    <cellStyle name="40% - Accent1 9 3 3" xfId="8382"/>
    <cellStyle name="40% - Accent1 9 3 3 2" xfId="25578"/>
    <cellStyle name="40% - Accent1 9 3 3 3" xfId="15177"/>
    <cellStyle name="40% - Accent1 9 3 4" xfId="4774"/>
    <cellStyle name="40% - Accent1 9 3 4 2" xfId="21970"/>
    <cellStyle name="40% - Accent1 9 3 5" xfId="18813"/>
    <cellStyle name="40% - Accent1 9 3 6" xfId="11569"/>
    <cellStyle name="40% - Accent1 9 4" xfId="2021"/>
    <cellStyle name="40% - Accent1 9 4 2" xfId="3610"/>
    <cellStyle name="40% - Accent1 9 4 2 2" xfId="10375"/>
    <cellStyle name="40% - Accent1 9 4 2 2 2" xfId="27571"/>
    <cellStyle name="40% - Accent1 9 4 2 2 3" xfId="17170"/>
    <cellStyle name="40% - Accent1 9 4 2 3" xfId="6767"/>
    <cellStyle name="40% - Accent1 9 4 2 3 2" xfId="23963"/>
    <cellStyle name="40% - Accent1 9 4 2 4" xfId="20806"/>
    <cellStyle name="40% - Accent1 9 4 2 5" xfId="13562"/>
    <cellStyle name="40% - Accent1 9 4 3" xfId="8790"/>
    <cellStyle name="40% - Accent1 9 4 3 2" xfId="25986"/>
    <cellStyle name="40% - Accent1 9 4 3 3" xfId="15585"/>
    <cellStyle name="40% - Accent1 9 4 4" xfId="5182"/>
    <cellStyle name="40% - Accent1 9 4 4 2" xfId="22378"/>
    <cellStyle name="40% - Accent1 9 4 5" xfId="19221"/>
    <cellStyle name="40% - Accent1 9 4 6" xfId="11977"/>
    <cellStyle name="40% - Accent1 9 5" xfId="2380"/>
    <cellStyle name="40% - Accent1 9 5 2" xfId="9146"/>
    <cellStyle name="40% - Accent1 9 5 2 2" xfId="26342"/>
    <cellStyle name="40% - Accent1 9 5 2 3" xfId="15941"/>
    <cellStyle name="40% - Accent1 9 5 3" xfId="5538"/>
    <cellStyle name="40% - Accent1 9 5 3 2" xfId="22734"/>
    <cellStyle name="40% - Accent1 9 5 4" xfId="19577"/>
    <cellStyle name="40% - Accent1 9 5 5" xfId="12333"/>
    <cellStyle name="40% - Accent1 9 6" xfId="797"/>
    <cellStyle name="40% - Accent1 9 6 2" xfId="7566"/>
    <cellStyle name="40% - Accent1 9 6 2 2" xfId="24762"/>
    <cellStyle name="40% - Accent1 9 6 3" xfId="17997"/>
    <cellStyle name="40% - Accent1 9 6 4" xfId="14361"/>
    <cellStyle name="40% - Accent1 9 7" xfId="7199"/>
    <cellStyle name="40% - Accent1 9 7 2" xfId="24395"/>
    <cellStyle name="40% - Accent1 9 7 3" xfId="13994"/>
    <cellStyle name="40% - Accent1 9 8" xfId="3958"/>
    <cellStyle name="40% - Accent1 9 8 2" xfId="21154"/>
    <cellStyle name="40% - Accent1 9 9" xfId="17630"/>
    <cellStyle name="40% - Accent2" xfId="30" builtinId="35" customBuiltin="1"/>
    <cellStyle name="40% - Accent2 10" xfId="446"/>
    <cellStyle name="40% - Accent2 10 10" xfId="27981"/>
    <cellStyle name="40% - Accent2 10 11" xfId="10769"/>
    <cellStyle name="40% - Accent2 10 2" xfId="1221"/>
    <cellStyle name="40% - Accent2 10 2 2" xfId="2834"/>
    <cellStyle name="40% - Accent2 10 2 2 2" xfId="9599"/>
    <cellStyle name="40% - Accent2 10 2 2 2 2" xfId="26795"/>
    <cellStyle name="40% - Accent2 10 2 2 2 3" xfId="16394"/>
    <cellStyle name="40% - Accent2 10 2 2 3" xfId="5991"/>
    <cellStyle name="40% - Accent2 10 2 2 3 2" xfId="23187"/>
    <cellStyle name="40% - Accent2 10 2 2 4" xfId="20030"/>
    <cellStyle name="40% - Accent2 10 2 2 5" xfId="12786"/>
    <cellStyle name="40% - Accent2 10 2 3" xfId="7990"/>
    <cellStyle name="40% - Accent2 10 2 3 2" xfId="25186"/>
    <cellStyle name="40% - Accent2 10 2 3 3" xfId="14785"/>
    <cellStyle name="40% - Accent2 10 2 4" xfId="4382"/>
    <cellStyle name="40% - Accent2 10 2 4 2" xfId="21578"/>
    <cellStyle name="40% - Accent2 10 2 5" xfId="18421"/>
    <cellStyle name="40% - Accent2 10 2 6" xfId="11177"/>
    <cellStyle name="40% - Accent2 10 3" xfId="1629"/>
    <cellStyle name="40% - Accent2 10 3 2" xfId="3230"/>
    <cellStyle name="40% - Accent2 10 3 2 2" xfId="9995"/>
    <cellStyle name="40% - Accent2 10 3 2 2 2" xfId="27191"/>
    <cellStyle name="40% - Accent2 10 3 2 2 3" xfId="16790"/>
    <cellStyle name="40% - Accent2 10 3 2 3" xfId="6387"/>
    <cellStyle name="40% - Accent2 10 3 2 3 2" xfId="23583"/>
    <cellStyle name="40% - Accent2 10 3 2 4" xfId="20426"/>
    <cellStyle name="40% - Accent2 10 3 2 5" xfId="13182"/>
    <cellStyle name="40% - Accent2 10 3 3" xfId="8398"/>
    <cellStyle name="40% - Accent2 10 3 3 2" xfId="25594"/>
    <cellStyle name="40% - Accent2 10 3 3 3" xfId="15193"/>
    <cellStyle name="40% - Accent2 10 3 4" xfId="4790"/>
    <cellStyle name="40% - Accent2 10 3 4 2" xfId="21986"/>
    <cellStyle name="40% - Accent2 10 3 5" xfId="18829"/>
    <cellStyle name="40% - Accent2 10 3 6" xfId="11585"/>
    <cellStyle name="40% - Accent2 10 4" xfId="2037"/>
    <cellStyle name="40% - Accent2 10 4 2" xfId="3626"/>
    <cellStyle name="40% - Accent2 10 4 2 2" xfId="10391"/>
    <cellStyle name="40% - Accent2 10 4 2 2 2" xfId="27587"/>
    <cellStyle name="40% - Accent2 10 4 2 2 3" xfId="17186"/>
    <cellStyle name="40% - Accent2 10 4 2 3" xfId="6783"/>
    <cellStyle name="40% - Accent2 10 4 2 3 2" xfId="23979"/>
    <cellStyle name="40% - Accent2 10 4 2 4" xfId="20822"/>
    <cellStyle name="40% - Accent2 10 4 2 5" xfId="13578"/>
    <cellStyle name="40% - Accent2 10 4 3" xfId="8806"/>
    <cellStyle name="40% - Accent2 10 4 3 2" xfId="26002"/>
    <cellStyle name="40% - Accent2 10 4 3 3" xfId="15601"/>
    <cellStyle name="40% - Accent2 10 4 4" xfId="5198"/>
    <cellStyle name="40% - Accent2 10 4 4 2" xfId="22394"/>
    <cellStyle name="40% - Accent2 10 4 5" xfId="19237"/>
    <cellStyle name="40% - Accent2 10 4 6" xfId="11993"/>
    <cellStyle name="40% - Accent2 10 5" xfId="2396"/>
    <cellStyle name="40% - Accent2 10 5 2" xfId="9162"/>
    <cellStyle name="40% - Accent2 10 5 2 2" xfId="26358"/>
    <cellStyle name="40% - Accent2 10 5 2 3" xfId="15957"/>
    <cellStyle name="40% - Accent2 10 5 3" xfId="5554"/>
    <cellStyle name="40% - Accent2 10 5 3 2" xfId="22750"/>
    <cellStyle name="40% - Accent2 10 5 4" xfId="19593"/>
    <cellStyle name="40% - Accent2 10 5 5" xfId="12349"/>
    <cellStyle name="40% - Accent2 10 6" xfId="813"/>
    <cellStyle name="40% - Accent2 10 6 2" xfId="7582"/>
    <cellStyle name="40% - Accent2 10 6 2 2" xfId="24778"/>
    <cellStyle name="40% - Accent2 10 6 3" xfId="18013"/>
    <cellStyle name="40% - Accent2 10 6 4" xfId="14377"/>
    <cellStyle name="40% - Accent2 10 7" xfId="7215"/>
    <cellStyle name="40% - Accent2 10 7 2" xfId="24411"/>
    <cellStyle name="40% - Accent2 10 7 3" xfId="14010"/>
    <cellStyle name="40% - Accent2 10 8" xfId="3974"/>
    <cellStyle name="40% - Accent2 10 8 2" xfId="21170"/>
    <cellStyle name="40% - Accent2 10 9" xfId="17646"/>
    <cellStyle name="40% - Accent2 11" xfId="132"/>
    <cellStyle name="40% - Accent2 11 2" xfId="1321"/>
    <cellStyle name="40% - Accent2 11 2 2" xfId="2922"/>
    <cellStyle name="40% - Accent2 11 2 2 2" xfId="9687"/>
    <cellStyle name="40% - Accent2 11 2 2 2 2" xfId="26883"/>
    <cellStyle name="40% - Accent2 11 2 2 2 3" xfId="16482"/>
    <cellStyle name="40% - Accent2 11 2 2 3" xfId="6079"/>
    <cellStyle name="40% - Accent2 11 2 2 3 2" xfId="23275"/>
    <cellStyle name="40% - Accent2 11 2 2 4" xfId="20118"/>
    <cellStyle name="40% - Accent2 11 2 2 5" xfId="12874"/>
    <cellStyle name="40% - Accent2 11 2 3" xfId="8090"/>
    <cellStyle name="40% - Accent2 11 2 3 2" xfId="25286"/>
    <cellStyle name="40% - Accent2 11 2 3 3" xfId="14885"/>
    <cellStyle name="40% - Accent2 11 2 4" xfId="4482"/>
    <cellStyle name="40% - Accent2 11 2 4 2" xfId="21678"/>
    <cellStyle name="40% - Accent2 11 2 5" xfId="18521"/>
    <cellStyle name="40% - Accent2 11 2 6" xfId="11277"/>
    <cellStyle name="40% - Accent2 11 3" xfId="1729"/>
    <cellStyle name="40% - Accent2 11 3 2" xfId="3318"/>
    <cellStyle name="40% - Accent2 11 3 2 2" xfId="10083"/>
    <cellStyle name="40% - Accent2 11 3 2 2 2" xfId="27279"/>
    <cellStyle name="40% - Accent2 11 3 2 2 3" xfId="16878"/>
    <cellStyle name="40% - Accent2 11 3 2 3" xfId="6475"/>
    <cellStyle name="40% - Accent2 11 3 2 3 2" xfId="23671"/>
    <cellStyle name="40% - Accent2 11 3 2 4" xfId="20514"/>
    <cellStyle name="40% - Accent2 11 3 2 5" xfId="13270"/>
    <cellStyle name="40% - Accent2 11 3 3" xfId="8498"/>
    <cellStyle name="40% - Accent2 11 3 3 2" xfId="25694"/>
    <cellStyle name="40% - Accent2 11 3 3 3" xfId="15293"/>
    <cellStyle name="40% - Accent2 11 3 4" xfId="4890"/>
    <cellStyle name="40% - Accent2 11 3 4 2" xfId="22086"/>
    <cellStyle name="40% - Accent2 11 3 5" xfId="18929"/>
    <cellStyle name="40% - Accent2 11 3 6" xfId="11685"/>
    <cellStyle name="40% - Accent2 11 4" xfId="2461"/>
    <cellStyle name="40% - Accent2 11 4 2" xfId="9226"/>
    <cellStyle name="40% - Accent2 11 4 2 2" xfId="26422"/>
    <cellStyle name="40% - Accent2 11 4 2 3" xfId="16021"/>
    <cellStyle name="40% - Accent2 11 4 3" xfId="5618"/>
    <cellStyle name="40% - Accent2 11 4 3 2" xfId="22814"/>
    <cellStyle name="40% - Accent2 11 4 4" xfId="19657"/>
    <cellStyle name="40% - Accent2 11 4 5" xfId="12413"/>
    <cellStyle name="40% - Accent2 11 5" xfId="913"/>
    <cellStyle name="40% - Accent2 11 5 2" xfId="7682"/>
    <cellStyle name="40% - Accent2 11 5 2 2" xfId="24878"/>
    <cellStyle name="40% - Accent2 11 5 3" xfId="18113"/>
    <cellStyle name="40% - Accent2 11 5 4" xfId="14477"/>
    <cellStyle name="40% - Accent2 11 6" xfId="6907"/>
    <cellStyle name="40% - Accent2 11 6 2" xfId="24103"/>
    <cellStyle name="40% - Accent2 11 6 3" xfId="13702"/>
    <cellStyle name="40% - Accent2 11 7" xfId="4074"/>
    <cellStyle name="40% - Accent2 11 7 2" xfId="21270"/>
    <cellStyle name="40% - Accent2 11 8" xfId="17338"/>
    <cellStyle name="40% - Accent2 11 9" xfId="10869"/>
    <cellStyle name="40% - Accent2 12" xfId="461"/>
    <cellStyle name="40% - Accent2 12 2" xfId="2497"/>
    <cellStyle name="40% - Accent2 12 2 2" xfId="9262"/>
    <cellStyle name="40% - Accent2 12 2 2 2" xfId="26458"/>
    <cellStyle name="40% - Accent2 12 2 2 3" xfId="16057"/>
    <cellStyle name="40% - Accent2 12 2 3" xfId="5654"/>
    <cellStyle name="40% - Accent2 12 2 3 2" xfId="22850"/>
    <cellStyle name="40% - Accent2 12 2 4" xfId="19693"/>
    <cellStyle name="40% - Accent2 12 2 5" xfId="12449"/>
    <cellStyle name="40% - Accent2 12 3" xfId="825"/>
    <cellStyle name="40% - Accent2 12 3 2" xfId="7594"/>
    <cellStyle name="40% - Accent2 12 3 2 2" xfId="24790"/>
    <cellStyle name="40% - Accent2 12 3 3" xfId="18025"/>
    <cellStyle name="40% - Accent2 12 3 4" xfId="14389"/>
    <cellStyle name="40% - Accent2 12 4" xfId="7230"/>
    <cellStyle name="40% - Accent2 12 4 2" xfId="24426"/>
    <cellStyle name="40% - Accent2 12 4 3" xfId="14025"/>
    <cellStyle name="40% - Accent2 12 5" xfId="3986"/>
    <cellStyle name="40% - Accent2 12 5 2" xfId="21182"/>
    <cellStyle name="40% - Accent2 12 6" xfId="17661"/>
    <cellStyle name="40% - Accent2 12 7" xfId="10781"/>
    <cellStyle name="40% - Accent2 13" xfId="475"/>
    <cellStyle name="40% - Accent2 13 2" xfId="2511"/>
    <cellStyle name="40% - Accent2 13 2 2" xfId="9276"/>
    <cellStyle name="40% - Accent2 13 2 2 2" xfId="26472"/>
    <cellStyle name="40% - Accent2 13 2 2 3" xfId="16071"/>
    <cellStyle name="40% - Accent2 13 2 3" xfId="5668"/>
    <cellStyle name="40% - Accent2 13 2 3 2" xfId="22864"/>
    <cellStyle name="40% - Accent2 13 2 4" xfId="19707"/>
    <cellStyle name="40% - Accent2 13 2 5" xfId="12463"/>
    <cellStyle name="40% - Accent2 13 3" xfId="1233"/>
    <cellStyle name="40% - Accent2 13 3 2" xfId="8002"/>
    <cellStyle name="40% - Accent2 13 3 2 2" xfId="25198"/>
    <cellStyle name="40% - Accent2 13 3 3" xfId="18433"/>
    <cellStyle name="40% - Accent2 13 3 4" xfId="14797"/>
    <cellStyle name="40% - Accent2 13 4" xfId="7244"/>
    <cellStyle name="40% - Accent2 13 4 2" xfId="24440"/>
    <cellStyle name="40% - Accent2 13 4 3" xfId="14039"/>
    <cellStyle name="40% - Accent2 13 5" xfId="4394"/>
    <cellStyle name="40% - Accent2 13 5 2" xfId="21590"/>
    <cellStyle name="40% - Accent2 13 6" xfId="17675"/>
    <cellStyle name="40% - Accent2 13 7" xfId="11189"/>
    <cellStyle name="40% - Accent2 14" xfId="489"/>
    <cellStyle name="40% - Accent2 14 2" xfId="2523"/>
    <cellStyle name="40% - Accent2 14 2 2" xfId="9288"/>
    <cellStyle name="40% - Accent2 14 2 2 2" xfId="26484"/>
    <cellStyle name="40% - Accent2 14 2 2 3" xfId="16083"/>
    <cellStyle name="40% - Accent2 14 2 3" xfId="5680"/>
    <cellStyle name="40% - Accent2 14 2 3 2" xfId="22876"/>
    <cellStyle name="40% - Accent2 14 2 4" xfId="19719"/>
    <cellStyle name="40% - Accent2 14 2 5" xfId="12475"/>
    <cellStyle name="40% - Accent2 14 3" xfId="1641"/>
    <cellStyle name="40% - Accent2 14 3 2" xfId="8410"/>
    <cellStyle name="40% - Accent2 14 3 2 2" xfId="25606"/>
    <cellStyle name="40% - Accent2 14 3 3" xfId="18841"/>
    <cellStyle name="40% - Accent2 14 3 4" xfId="15205"/>
    <cellStyle name="40% - Accent2 14 4" xfId="7258"/>
    <cellStyle name="40% - Accent2 14 4 2" xfId="24454"/>
    <cellStyle name="40% - Accent2 14 4 3" xfId="14053"/>
    <cellStyle name="40% - Accent2 14 5" xfId="4802"/>
    <cellStyle name="40% - Accent2 14 5 2" xfId="21998"/>
    <cellStyle name="40% - Accent2 14 6" xfId="17689"/>
    <cellStyle name="40% - Accent2 14 7" xfId="11597"/>
    <cellStyle name="40% - Accent2 15" xfId="2052"/>
    <cellStyle name="40% - Accent2 15 2" xfId="3638"/>
    <cellStyle name="40% - Accent2 15 2 2" xfId="10403"/>
    <cellStyle name="40% - Accent2 15 2 2 2" xfId="27599"/>
    <cellStyle name="40% - Accent2 15 2 2 3" xfId="17198"/>
    <cellStyle name="40% - Accent2 15 2 3" xfId="6795"/>
    <cellStyle name="40% - Accent2 15 2 3 2" xfId="23991"/>
    <cellStyle name="40% - Accent2 15 2 4" xfId="20834"/>
    <cellStyle name="40% - Accent2 15 2 5" xfId="13590"/>
    <cellStyle name="40% - Accent2 15 3" xfId="8821"/>
    <cellStyle name="40% - Accent2 15 3 2" xfId="26017"/>
    <cellStyle name="40% - Accent2 15 3 3" xfId="15616"/>
    <cellStyle name="40% - Accent2 15 4" xfId="5213"/>
    <cellStyle name="40% - Accent2 15 4 2" xfId="22409"/>
    <cellStyle name="40% - Accent2 15 5" xfId="19252"/>
    <cellStyle name="40% - Accent2 15 6" xfId="12008"/>
    <cellStyle name="40% - Accent2 16" xfId="2066"/>
    <cellStyle name="40% - Accent2 16 2" xfId="3650"/>
    <cellStyle name="40% - Accent2 16 2 2" xfId="10415"/>
    <cellStyle name="40% - Accent2 16 2 2 2" xfId="27611"/>
    <cellStyle name="40% - Accent2 16 2 2 3" xfId="17210"/>
    <cellStyle name="40% - Accent2 16 2 3" xfId="6807"/>
    <cellStyle name="40% - Accent2 16 2 3 2" xfId="24003"/>
    <cellStyle name="40% - Accent2 16 2 4" xfId="20846"/>
    <cellStyle name="40% - Accent2 16 2 5" xfId="13602"/>
    <cellStyle name="40% - Accent2 16 3" xfId="8835"/>
    <cellStyle name="40% - Accent2 16 3 2" xfId="26031"/>
    <cellStyle name="40% - Accent2 16 3 3" xfId="15630"/>
    <cellStyle name="40% - Accent2 16 4" xfId="5227"/>
    <cellStyle name="40% - Accent2 16 4 2" xfId="22423"/>
    <cellStyle name="40% - Accent2 16 5" xfId="19266"/>
    <cellStyle name="40% - Accent2 16 6" xfId="12022"/>
    <cellStyle name="40% - Accent2 17" xfId="2081"/>
    <cellStyle name="40% - Accent2 17 2" xfId="8850"/>
    <cellStyle name="40% - Accent2 17 2 2" xfId="26046"/>
    <cellStyle name="40% - Accent2 17 2 3" xfId="15645"/>
    <cellStyle name="40% - Accent2 17 3" xfId="5242"/>
    <cellStyle name="40% - Accent2 17 3 2" xfId="22438"/>
    <cellStyle name="40% - Accent2 17 4" xfId="19281"/>
    <cellStyle name="40% - Accent2 17 5" xfId="12037"/>
    <cellStyle name="40% - Accent2 18" xfId="505"/>
    <cellStyle name="40% - Accent2 18 2" xfId="7274"/>
    <cellStyle name="40% - Accent2 18 2 2" xfId="24470"/>
    <cellStyle name="40% - Accent2 18 3" xfId="17705"/>
    <cellStyle name="40% - Accent2 18 4" xfId="14069"/>
    <cellStyle name="40% - Accent2 19" xfId="6819"/>
    <cellStyle name="40% - Accent2 19 2" xfId="24015"/>
    <cellStyle name="40% - Accent2 19 3" xfId="13614"/>
    <cellStyle name="40% - Accent2 2" xfId="58"/>
    <cellStyle name="40% - Accent2 2 10" xfId="1659"/>
    <cellStyle name="40% - Accent2 2 10 2" xfId="3248"/>
    <cellStyle name="40% - Accent2 2 10 2 2" xfId="10013"/>
    <cellStyle name="40% - Accent2 2 10 2 2 2" xfId="27209"/>
    <cellStyle name="40% - Accent2 2 10 2 2 3" xfId="16808"/>
    <cellStyle name="40% - Accent2 2 10 2 3" xfId="6405"/>
    <cellStyle name="40% - Accent2 2 10 2 3 2" xfId="23601"/>
    <cellStyle name="40% - Accent2 2 10 2 4" xfId="20444"/>
    <cellStyle name="40% - Accent2 2 10 2 5" xfId="13200"/>
    <cellStyle name="40% - Accent2 2 10 3" xfId="8428"/>
    <cellStyle name="40% - Accent2 2 10 3 2" xfId="25624"/>
    <cellStyle name="40% - Accent2 2 10 3 3" xfId="15223"/>
    <cellStyle name="40% - Accent2 2 10 4" xfId="4820"/>
    <cellStyle name="40% - Accent2 2 10 4 2" xfId="22016"/>
    <cellStyle name="40% - Accent2 2 10 5" xfId="18859"/>
    <cellStyle name="40% - Accent2 2 10 6" xfId="11615"/>
    <cellStyle name="40% - Accent2 2 11" xfId="2100"/>
    <cellStyle name="40% - Accent2 2 11 2" xfId="8866"/>
    <cellStyle name="40% - Accent2 2 11 2 2" xfId="26062"/>
    <cellStyle name="40% - Accent2 2 11 2 3" xfId="15661"/>
    <cellStyle name="40% - Accent2 2 11 3" xfId="5258"/>
    <cellStyle name="40% - Accent2 2 11 3 2" xfId="22454"/>
    <cellStyle name="40% - Accent2 2 11 4" xfId="19297"/>
    <cellStyle name="40% - Accent2 2 11 5" xfId="12053"/>
    <cellStyle name="40% - Accent2 2 12" xfId="517"/>
    <cellStyle name="40% - Accent2 2 12 2" xfId="7286"/>
    <cellStyle name="40% - Accent2 2 12 2 2" xfId="24482"/>
    <cellStyle name="40% - Accent2 2 12 3" xfId="17717"/>
    <cellStyle name="40% - Accent2 2 12 4" xfId="14081"/>
    <cellStyle name="40% - Accent2 2 13" xfId="6837"/>
    <cellStyle name="40% - Accent2 2 13 2" xfId="24033"/>
    <cellStyle name="40% - Accent2 2 13 3" xfId="13632"/>
    <cellStyle name="40% - Accent2 2 14" xfId="3678"/>
    <cellStyle name="40% - Accent2 2 14 2" xfId="20874"/>
    <cellStyle name="40% - Accent2 2 15" xfId="17268"/>
    <cellStyle name="40% - Accent2 2 16" xfId="27685"/>
    <cellStyle name="40% - Accent2 2 17" xfId="10473"/>
    <cellStyle name="40% - Accent2 2 2" xfId="88"/>
    <cellStyle name="40% - Accent2 2 2 10" xfId="6863"/>
    <cellStyle name="40% - Accent2 2 2 10 2" xfId="24059"/>
    <cellStyle name="40% - Accent2 2 2 10 3" xfId="13658"/>
    <cellStyle name="40% - Accent2 2 2 11" xfId="3734"/>
    <cellStyle name="40% - Accent2 2 2 11 2" xfId="20930"/>
    <cellStyle name="40% - Accent2 2 2 12" xfId="17294"/>
    <cellStyle name="40% - Accent2 2 2 13" xfId="27741"/>
    <cellStyle name="40% - Accent2 2 2 14" xfId="10529"/>
    <cellStyle name="40% - Accent2 2 2 2" xfId="292"/>
    <cellStyle name="40% - Accent2 2 2 2 10" xfId="27827"/>
    <cellStyle name="40% - Accent2 2 2 2 11" xfId="10615"/>
    <cellStyle name="40% - Accent2 2 2 2 2" xfId="1067"/>
    <cellStyle name="40% - Accent2 2 2 2 2 2" xfId="2680"/>
    <cellStyle name="40% - Accent2 2 2 2 2 2 2" xfId="9445"/>
    <cellStyle name="40% - Accent2 2 2 2 2 2 2 2" xfId="26641"/>
    <cellStyle name="40% - Accent2 2 2 2 2 2 2 3" xfId="16240"/>
    <cellStyle name="40% - Accent2 2 2 2 2 2 3" xfId="5837"/>
    <cellStyle name="40% - Accent2 2 2 2 2 2 3 2" xfId="23033"/>
    <cellStyle name="40% - Accent2 2 2 2 2 2 4" xfId="19876"/>
    <cellStyle name="40% - Accent2 2 2 2 2 2 5" xfId="12632"/>
    <cellStyle name="40% - Accent2 2 2 2 2 3" xfId="7836"/>
    <cellStyle name="40% - Accent2 2 2 2 2 3 2" xfId="25032"/>
    <cellStyle name="40% - Accent2 2 2 2 2 3 3" xfId="14631"/>
    <cellStyle name="40% - Accent2 2 2 2 2 4" xfId="4228"/>
    <cellStyle name="40% - Accent2 2 2 2 2 4 2" xfId="21424"/>
    <cellStyle name="40% - Accent2 2 2 2 2 5" xfId="18267"/>
    <cellStyle name="40% - Accent2 2 2 2 2 6" xfId="11023"/>
    <cellStyle name="40% - Accent2 2 2 2 3" xfId="1475"/>
    <cellStyle name="40% - Accent2 2 2 2 3 2" xfId="3076"/>
    <cellStyle name="40% - Accent2 2 2 2 3 2 2" xfId="9841"/>
    <cellStyle name="40% - Accent2 2 2 2 3 2 2 2" xfId="27037"/>
    <cellStyle name="40% - Accent2 2 2 2 3 2 2 3" xfId="16636"/>
    <cellStyle name="40% - Accent2 2 2 2 3 2 3" xfId="6233"/>
    <cellStyle name="40% - Accent2 2 2 2 3 2 3 2" xfId="23429"/>
    <cellStyle name="40% - Accent2 2 2 2 3 2 4" xfId="20272"/>
    <cellStyle name="40% - Accent2 2 2 2 3 2 5" xfId="13028"/>
    <cellStyle name="40% - Accent2 2 2 2 3 3" xfId="8244"/>
    <cellStyle name="40% - Accent2 2 2 2 3 3 2" xfId="25440"/>
    <cellStyle name="40% - Accent2 2 2 2 3 3 3" xfId="15039"/>
    <cellStyle name="40% - Accent2 2 2 2 3 4" xfId="4636"/>
    <cellStyle name="40% - Accent2 2 2 2 3 4 2" xfId="21832"/>
    <cellStyle name="40% - Accent2 2 2 2 3 5" xfId="18675"/>
    <cellStyle name="40% - Accent2 2 2 2 3 6" xfId="11431"/>
    <cellStyle name="40% - Accent2 2 2 2 4" xfId="1883"/>
    <cellStyle name="40% - Accent2 2 2 2 4 2" xfId="3472"/>
    <cellStyle name="40% - Accent2 2 2 2 4 2 2" xfId="10237"/>
    <cellStyle name="40% - Accent2 2 2 2 4 2 2 2" xfId="27433"/>
    <cellStyle name="40% - Accent2 2 2 2 4 2 2 3" xfId="17032"/>
    <cellStyle name="40% - Accent2 2 2 2 4 2 3" xfId="6629"/>
    <cellStyle name="40% - Accent2 2 2 2 4 2 3 2" xfId="23825"/>
    <cellStyle name="40% - Accent2 2 2 2 4 2 4" xfId="20668"/>
    <cellStyle name="40% - Accent2 2 2 2 4 2 5" xfId="13424"/>
    <cellStyle name="40% - Accent2 2 2 2 4 3" xfId="8652"/>
    <cellStyle name="40% - Accent2 2 2 2 4 3 2" xfId="25848"/>
    <cellStyle name="40% - Accent2 2 2 2 4 3 3" xfId="15447"/>
    <cellStyle name="40% - Accent2 2 2 2 4 4" xfId="5044"/>
    <cellStyle name="40% - Accent2 2 2 2 4 4 2" xfId="22240"/>
    <cellStyle name="40% - Accent2 2 2 2 4 5" xfId="19083"/>
    <cellStyle name="40% - Accent2 2 2 2 4 6" xfId="11839"/>
    <cellStyle name="40% - Accent2 2 2 2 5" xfId="2242"/>
    <cellStyle name="40% - Accent2 2 2 2 5 2" xfId="9008"/>
    <cellStyle name="40% - Accent2 2 2 2 5 2 2" xfId="26204"/>
    <cellStyle name="40% - Accent2 2 2 2 5 2 3" xfId="15803"/>
    <cellStyle name="40% - Accent2 2 2 2 5 3" xfId="5400"/>
    <cellStyle name="40% - Accent2 2 2 2 5 3 2" xfId="22596"/>
    <cellStyle name="40% - Accent2 2 2 2 5 4" xfId="19439"/>
    <cellStyle name="40% - Accent2 2 2 2 5 5" xfId="12195"/>
    <cellStyle name="40% - Accent2 2 2 2 6" xfId="659"/>
    <cellStyle name="40% - Accent2 2 2 2 6 2" xfId="7428"/>
    <cellStyle name="40% - Accent2 2 2 2 6 2 2" xfId="24624"/>
    <cellStyle name="40% - Accent2 2 2 2 6 3" xfId="17859"/>
    <cellStyle name="40% - Accent2 2 2 2 6 4" xfId="14223"/>
    <cellStyle name="40% - Accent2 2 2 2 7" xfId="7061"/>
    <cellStyle name="40% - Accent2 2 2 2 7 2" xfId="24257"/>
    <cellStyle name="40% - Accent2 2 2 2 7 3" xfId="13856"/>
    <cellStyle name="40% - Accent2 2 2 2 8" xfId="3820"/>
    <cellStyle name="40% - Accent2 2 2 2 8 2" xfId="21016"/>
    <cellStyle name="40% - Accent2 2 2 2 9" xfId="17492"/>
    <cellStyle name="40% - Accent2 2 2 3" xfId="390"/>
    <cellStyle name="40% - Accent2 2 2 3 10" xfId="27925"/>
    <cellStyle name="40% - Accent2 2 2 3 11" xfId="10713"/>
    <cellStyle name="40% - Accent2 2 2 3 2" xfId="1165"/>
    <cellStyle name="40% - Accent2 2 2 3 2 2" xfId="2778"/>
    <cellStyle name="40% - Accent2 2 2 3 2 2 2" xfId="9543"/>
    <cellStyle name="40% - Accent2 2 2 3 2 2 2 2" xfId="26739"/>
    <cellStyle name="40% - Accent2 2 2 3 2 2 2 3" xfId="16338"/>
    <cellStyle name="40% - Accent2 2 2 3 2 2 3" xfId="5935"/>
    <cellStyle name="40% - Accent2 2 2 3 2 2 3 2" xfId="23131"/>
    <cellStyle name="40% - Accent2 2 2 3 2 2 4" xfId="19974"/>
    <cellStyle name="40% - Accent2 2 2 3 2 2 5" xfId="12730"/>
    <cellStyle name="40% - Accent2 2 2 3 2 3" xfId="7934"/>
    <cellStyle name="40% - Accent2 2 2 3 2 3 2" xfId="25130"/>
    <cellStyle name="40% - Accent2 2 2 3 2 3 3" xfId="14729"/>
    <cellStyle name="40% - Accent2 2 2 3 2 4" xfId="4326"/>
    <cellStyle name="40% - Accent2 2 2 3 2 4 2" xfId="21522"/>
    <cellStyle name="40% - Accent2 2 2 3 2 5" xfId="18365"/>
    <cellStyle name="40% - Accent2 2 2 3 2 6" xfId="11121"/>
    <cellStyle name="40% - Accent2 2 2 3 3" xfId="1573"/>
    <cellStyle name="40% - Accent2 2 2 3 3 2" xfId="3174"/>
    <cellStyle name="40% - Accent2 2 2 3 3 2 2" xfId="9939"/>
    <cellStyle name="40% - Accent2 2 2 3 3 2 2 2" xfId="27135"/>
    <cellStyle name="40% - Accent2 2 2 3 3 2 2 3" xfId="16734"/>
    <cellStyle name="40% - Accent2 2 2 3 3 2 3" xfId="6331"/>
    <cellStyle name="40% - Accent2 2 2 3 3 2 3 2" xfId="23527"/>
    <cellStyle name="40% - Accent2 2 2 3 3 2 4" xfId="20370"/>
    <cellStyle name="40% - Accent2 2 2 3 3 2 5" xfId="13126"/>
    <cellStyle name="40% - Accent2 2 2 3 3 3" xfId="8342"/>
    <cellStyle name="40% - Accent2 2 2 3 3 3 2" xfId="25538"/>
    <cellStyle name="40% - Accent2 2 2 3 3 3 3" xfId="15137"/>
    <cellStyle name="40% - Accent2 2 2 3 3 4" xfId="4734"/>
    <cellStyle name="40% - Accent2 2 2 3 3 4 2" xfId="21930"/>
    <cellStyle name="40% - Accent2 2 2 3 3 5" xfId="18773"/>
    <cellStyle name="40% - Accent2 2 2 3 3 6" xfId="11529"/>
    <cellStyle name="40% - Accent2 2 2 3 4" xfId="1981"/>
    <cellStyle name="40% - Accent2 2 2 3 4 2" xfId="3570"/>
    <cellStyle name="40% - Accent2 2 2 3 4 2 2" xfId="10335"/>
    <cellStyle name="40% - Accent2 2 2 3 4 2 2 2" xfId="27531"/>
    <cellStyle name="40% - Accent2 2 2 3 4 2 2 3" xfId="17130"/>
    <cellStyle name="40% - Accent2 2 2 3 4 2 3" xfId="6727"/>
    <cellStyle name="40% - Accent2 2 2 3 4 2 3 2" xfId="23923"/>
    <cellStyle name="40% - Accent2 2 2 3 4 2 4" xfId="20766"/>
    <cellStyle name="40% - Accent2 2 2 3 4 2 5" xfId="13522"/>
    <cellStyle name="40% - Accent2 2 2 3 4 3" xfId="8750"/>
    <cellStyle name="40% - Accent2 2 2 3 4 3 2" xfId="25946"/>
    <cellStyle name="40% - Accent2 2 2 3 4 3 3" xfId="15545"/>
    <cellStyle name="40% - Accent2 2 2 3 4 4" xfId="5142"/>
    <cellStyle name="40% - Accent2 2 2 3 4 4 2" xfId="22338"/>
    <cellStyle name="40% - Accent2 2 2 3 4 5" xfId="19181"/>
    <cellStyle name="40% - Accent2 2 2 3 4 6" xfId="11937"/>
    <cellStyle name="40% - Accent2 2 2 3 5" xfId="2340"/>
    <cellStyle name="40% - Accent2 2 2 3 5 2" xfId="9106"/>
    <cellStyle name="40% - Accent2 2 2 3 5 2 2" xfId="26302"/>
    <cellStyle name="40% - Accent2 2 2 3 5 2 3" xfId="15901"/>
    <cellStyle name="40% - Accent2 2 2 3 5 3" xfId="5498"/>
    <cellStyle name="40% - Accent2 2 2 3 5 3 2" xfId="22694"/>
    <cellStyle name="40% - Accent2 2 2 3 5 4" xfId="19537"/>
    <cellStyle name="40% - Accent2 2 2 3 5 5" xfId="12293"/>
    <cellStyle name="40% - Accent2 2 2 3 6" xfId="757"/>
    <cellStyle name="40% - Accent2 2 2 3 6 2" xfId="7526"/>
    <cellStyle name="40% - Accent2 2 2 3 6 2 2" xfId="24722"/>
    <cellStyle name="40% - Accent2 2 2 3 6 3" xfId="17957"/>
    <cellStyle name="40% - Accent2 2 2 3 6 4" xfId="14321"/>
    <cellStyle name="40% - Accent2 2 2 3 7" xfId="7159"/>
    <cellStyle name="40% - Accent2 2 2 3 7 2" xfId="24355"/>
    <cellStyle name="40% - Accent2 2 2 3 7 3" xfId="13954"/>
    <cellStyle name="40% - Accent2 2 2 3 8" xfId="3918"/>
    <cellStyle name="40% - Accent2 2 2 3 8 2" xfId="21114"/>
    <cellStyle name="40% - Accent2 2 2 3 9" xfId="17590"/>
    <cellStyle name="40% - Accent2 2 2 4" xfId="206"/>
    <cellStyle name="40% - Accent2 2 2 4 2" xfId="1389"/>
    <cellStyle name="40% - Accent2 2 2 4 2 2" xfId="2990"/>
    <cellStyle name="40% - Accent2 2 2 4 2 2 2" xfId="9755"/>
    <cellStyle name="40% - Accent2 2 2 4 2 2 2 2" xfId="26951"/>
    <cellStyle name="40% - Accent2 2 2 4 2 2 2 3" xfId="16550"/>
    <cellStyle name="40% - Accent2 2 2 4 2 2 3" xfId="6147"/>
    <cellStyle name="40% - Accent2 2 2 4 2 2 3 2" xfId="23343"/>
    <cellStyle name="40% - Accent2 2 2 4 2 2 4" xfId="20186"/>
    <cellStyle name="40% - Accent2 2 2 4 2 2 5" xfId="12942"/>
    <cellStyle name="40% - Accent2 2 2 4 2 3" xfId="8158"/>
    <cellStyle name="40% - Accent2 2 2 4 2 3 2" xfId="25354"/>
    <cellStyle name="40% - Accent2 2 2 4 2 3 3" xfId="14953"/>
    <cellStyle name="40% - Accent2 2 2 4 2 4" xfId="4550"/>
    <cellStyle name="40% - Accent2 2 2 4 2 4 2" xfId="21746"/>
    <cellStyle name="40% - Accent2 2 2 4 2 5" xfId="18589"/>
    <cellStyle name="40% - Accent2 2 2 4 2 6" xfId="11345"/>
    <cellStyle name="40% - Accent2 2 2 4 3" xfId="1797"/>
    <cellStyle name="40% - Accent2 2 2 4 3 2" xfId="3386"/>
    <cellStyle name="40% - Accent2 2 2 4 3 2 2" xfId="10151"/>
    <cellStyle name="40% - Accent2 2 2 4 3 2 2 2" xfId="27347"/>
    <cellStyle name="40% - Accent2 2 2 4 3 2 2 3" xfId="16946"/>
    <cellStyle name="40% - Accent2 2 2 4 3 2 3" xfId="6543"/>
    <cellStyle name="40% - Accent2 2 2 4 3 2 3 2" xfId="23739"/>
    <cellStyle name="40% - Accent2 2 2 4 3 2 4" xfId="20582"/>
    <cellStyle name="40% - Accent2 2 2 4 3 2 5" xfId="13338"/>
    <cellStyle name="40% - Accent2 2 2 4 3 3" xfId="8566"/>
    <cellStyle name="40% - Accent2 2 2 4 3 3 2" xfId="25762"/>
    <cellStyle name="40% - Accent2 2 2 4 3 3 3" xfId="15361"/>
    <cellStyle name="40% - Accent2 2 2 4 3 4" xfId="4958"/>
    <cellStyle name="40% - Accent2 2 2 4 3 4 2" xfId="22154"/>
    <cellStyle name="40% - Accent2 2 2 4 3 5" xfId="18997"/>
    <cellStyle name="40% - Accent2 2 2 4 3 6" xfId="11753"/>
    <cellStyle name="40% - Accent2 2 2 4 4" xfId="2453"/>
    <cellStyle name="40% - Accent2 2 2 4 4 2" xfId="9218"/>
    <cellStyle name="40% - Accent2 2 2 4 4 2 2" xfId="26414"/>
    <cellStyle name="40% - Accent2 2 2 4 4 2 3" xfId="16013"/>
    <cellStyle name="40% - Accent2 2 2 4 4 3" xfId="5610"/>
    <cellStyle name="40% - Accent2 2 2 4 4 3 2" xfId="22806"/>
    <cellStyle name="40% - Accent2 2 2 4 4 4" xfId="19649"/>
    <cellStyle name="40% - Accent2 2 2 4 4 5" xfId="12405"/>
    <cellStyle name="40% - Accent2 2 2 4 5" xfId="981"/>
    <cellStyle name="40% - Accent2 2 2 4 5 2" xfId="7750"/>
    <cellStyle name="40% - Accent2 2 2 4 5 2 2" xfId="24946"/>
    <cellStyle name="40% - Accent2 2 2 4 5 3" xfId="18181"/>
    <cellStyle name="40% - Accent2 2 2 4 5 4" xfId="14545"/>
    <cellStyle name="40% - Accent2 2 2 4 6" xfId="6975"/>
    <cellStyle name="40% - Accent2 2 2 4 6 2" xfId="24171"/>
    <cellStyle name="40% - Accent2 2 2 4 6 3" xfId="13770"/>
    <cellStyle name="40% - Accent2 2 2 4 7" xfId="4142"/>
    <cellStyle name="40% - Accent2 2 2 4 7 2" xfId="21338"/>
    <cellStyle name="40% - Accent2 2 2 4 8" xfId="17406"/>
    <cellStyle name="40% - Accent2 2 2 4 9" xfId="10937"/>
    <cellStyle name="40% - Accent2 2 2 5" xfId="869"/>
    <cellStyle name="40% - Accent2 2 2 5 2" xfId="2567"/>
    <cellStyle name="40% - Accent2 2 2 5 2 2" xfId="9332"/>
    <cellStyle name="40% - Accent2 2 2 5 2 2 2" xfId="26528"/>
    <cellStyle name="40% - Accent2 2 2 5 2 2 3" xfId="16127"/>
    <cellStyle name="40% - Accent2 2 2 5 2 3" xfId="5724"/>
    <cellStyle name="40% - Accent2 2 2 5 2 3 2" xfId="22920"/>
    <cellStyle name="40% - Accent2 2 2 5 2 4" xfId="19763"/>
    <cellStyle name="40% - Accent2 2 2 5 2 5" xfId="12519"/>
    <cellStyle name="40% - Accent2 2 2 5 3" xfId="7638"/>
    <cellStyle name="40% - Accent2 2 2 5 3 2" xfId="24834"/>
    <cellStyle name="40% - Accent2 2 2 5 3 3" xfId="14433"/>
    <cellStyle name="40% - Accent2 2 2 5 4" xfId="4030"/>
    <cellStyle name="40% - Accent2 2 2 5 4 2" xfId="21226"/>
    <cellStyle name="40% - Accent2 2 2 5 5" xfId="18069"/>
    <cellStyle name="40% - Accent2 2 2 5 6" xfId="10825"/>
    <cellStyle name="40% - Accent2 2 2 6" xfId="1277"/>
    <cellStyle name="40% - Accent2 2 2 6 2" xfId="2878"/>
    <cellStyle name="40% - Accent2 2 2 6 2 2" xfId="9643"/>
    <cellStyle name="40% - Accent2 2 2 6 2 2 2" xfId="26839"/>
    <cellStyle name="40% - Accent2 2 2 6 2 2 3" xfId="16438"/>
    <cellStyle name="40% - Accent2 2 2 6 2 3" xfId="6035"/>
    <cellStyle name="40% - Accent2 2 2 6 2 3 2" xfId="23231"/>
    <cellStyle name="40% - Accent2 2 2 6 2 4" xfId="20074"/>
    <cellStyle name="40% - Accent2 2 2 6 2 5" xfId="12830"/>
    <cellStyle name="40% - Accent2 2 2 6 3" xfId="8046"/>
    <cellStyle name="40% - Accent2 2 2 6 3 2" xfId="25242"/>
    <cellStyle name="40% - Accent2 2 2 6 3 3" xfId="14841"/>
    <cellStyle name="40% - Accent2 2 2 6 4" xfId="4438"/>
    <cellStyle name="40% - Accent2 2 2 6 4 2" xfId="21634"/>
    <cellStyle name="40% - Accent2 2 2 6 5" xfId="18477"/>
    <cellStyle name="40% - Accent2 2 2 6 6" xfId="11233"/>
    <cellStyle name="40% - Accent2 2 2 7" xfId="1685"/>
    <cellStyle name="40% - Accent2 2 2 7 2" xfId="3274"/>
    <cellStyle name="40% - Accent2 2 2 7 2 2" xfId="10039"/>
    <cellStyle name="40% - Accent2 2 2 7 2 2 2" xfId="27235"/>
    <cellStyle name="40% - Accent2 2 2 7 2 2 3" xfId="16834"/>
    <cellStyle name="40% - Accent2 2 2 7 2 3" xfId="6431"/>
    <cellStyle name="40% - Accent2 2 2 7 2 3 2" xfId="23627"/>
    <cellStyle name="40% - Accent2 2 2 7 2 4" xfId="20470"/>
    <cellStyle name="40% - Accent2 2 2 7 2 5" xfId="13226"/>
    <cellStyle name="40% - Accent2 2 2 7 3" xfId="8454"/>
    <cellStyle name="40% - Accent2 2 2 7 3 2" xfId="25650"/>
    <cellStyle name="40% - Accent2 2 2 7 3 3" xfId="15249"/>
    <cellStyle name="40% - Accent2 2 2 7 4" xfId="4846"/>
    <cellStyle name="40% - Accent2 2 2 7 4 2" xfId="22042"/>
    <cellStyle name="40% - Accent2 2 2 7 5" xfId="18885"/>
    <cellStyle name="40% - Accent2 2 2 7 6" xfId="11641"/>
    <cellStyle name="40% - Accent2 2 2 8" xfId="2156"/>
    <cellStyle name="40% - Accent2 2 2 8 2" xfId="8922"/>
    <cellStyle name="40% - Accent2 2 2 8 2 2" xfId="26118"/>
    <cellStyle name="40% - Accent2 2 2 8 2 3" xfId="15717"/>
    <cellStyle name="40% - Accent2 2 2 8 3" xfId="5314"/>
    <cellStyle name="40% - Accent2 2 2 8 3 2" xfId="22510"/>
    <cellStyle name="40% - Accent2 2 2 8 4" xfId="19353"/>
    <cellStyle name="40% - Accent2 2 2 8 5" xfId="12109"/>
    <cellStyle name="40% - Accent2 2 2 9" xfId="573"/>
    <cellStyle name="40% - Accent2 2 2 9 2" xfId="7342"/>
    <cellStyle name="40% - Accent2 2 2 9 2 2" xfId="24538"/>
    <cellStyle name="40% - Accent2 2 2 9 3" xfId="17773"/>
    <cellStyle name="40% - Accent2 2 2 9 4" xfId="14137"/>
    <cellStyle name="40% - Accent2 2 3" xfId="116"/>
    <cellStyle name="40% - Accent2 2 3 10" xfId="6891"/>
    <cellStyle name="40% - Accent2 2 3 10 2" xfId="24087"/>
    <cellStyle name="40% - Accent2 2 3 10 3" xfId="13686"/>
    <cellStyle name="40% - Accent2 2 3 11" xfId="3762"/>
    <cellStyle name="40% - Accent2 2 3 11 2" xfId="20958"/>
    <cellStyle name="40% - Accent2 2 3 12" xfId="17322"/>
    <cellStyle name="40% - Accent2 2 3 13" xfId="27769"/>
    <cellStyle name="40% - Accent2 2 3 14" xfId="10557"/>
    <cellStyle name="40% - Accent2 2 3 2" xfId="320"/>
    <cellStyle name="40% - Accent2 2 3 2 10" xfId="27855"/>
    <cellStyle name="40% - Accent2 2 3 2 11" xfId="10643"/>
    <cellStyle name="40% - Accent2 2 3 2 2" xfId="1095"/>
    <cellStyle name="40% - Accent2 2 3 2 2 2" xfId="2708"/>
    <cellStyle name="40% - Accent2 2 3 2 2 2 2" xfId="9473"/>
    <cellStyle name="40% - Accent2 2 3 2 2 2 2 2" xfId="26669"/>
    <cellStyle name="40% - Accent2 2 3 2 2 2 2 3" xfId="16268"/>
    <cellStyle name="40% - Accent2 2 3 2 2 2 3" xfId="5865"/>
    <cellStyle name="40% - Accent2 2 3 2 2 2 3 2" xfId="23061"/>
    <cellStyle name="40% - Accent2 2 3 2 2 2 4" xfId="19904"/>
    <cellStyle name="40% - Accent2 2 3 2 2 2 5" xfId="12660"/>
    <cellStyle name="40% - Accent2 2 3 2 2 3" xfId="7864"/>
    <cellStyle name="40% - Accent2 2 3 2 2 3 2" xfId="25060"/>
    <cellStyle name="40% - Accent2 2 3 2 2 3 3" xfId="14659"/>
    <cellStyle name="40% - Accent2 2 3 2 2 4" xfId="4256"/>
    <cellStyle name="40% - Accent2 2 3 2 2 4 2" xfId="21452"/>
    <cellStyle name="40% - Accent2 2 3 2 2 5" xfId="18295"/>
    <cellStyle name="40% - Accent2 2 3 2 2 6" xfId="11051"/>
    <cellStyle name="40% - Accent2 2 3 2 3" xfId="1503"/>
    <cellStyle name="40% - Accent2 2 3 2 3 2" xfId="3104"/>
    <cellStyle name="40% - Accent2 2 3 2 3 2 2" xfId="9869"/>
    <cellStyle name="40% - Accent2 2 3 2 3 2 2 2" xfId="27065"/>
    <cellStyle name="40% - Accent2 2 3 2 3 2 2 3" xfId="16664"/>
    <cellStyle name="40% - Accent2 2 3 2 3 2 3" xfId="6261"/>
    <cellStyle name="40% - Accent2 2 3 2 3 2 3 2" xfId="23457"/>
    <cellStyle name="40% - Accent2 2 3 2 3 2 4" xfId="20300"/>
    <cellStyle name="40% - Accent2 2 3 2 3 2 5" xfId="13056"/>
    <cellStyle name="40% - Accent2 2 3 2 3 3" xfId="8272"/>
    <cellStyle name="40% - Accent2 2 3 2 3 3 2" xfId="25468"/>
    <cellStyle name="40% - Accent2 2 3 2 3 3 3" xfId="15067"/>
    <cellStyle name="40% - Accent2 2 3 2 3 4" xfId="4664"/>
    <cellStyle name="40% - Accent2 2 3 2 3 4 2" xfId="21860"/>
    <cellStyle name="40% - Accent2 2 3 2 3 5" xfId="18703"/>
    <cellStyle name="40% - Accent2 2 3 2 3 6" xfId="11459"/>
    <cellStyle name="40% - Accent2 2 3 2 4" xfId="1911"/>
    <cellStyle name="40% - Accent2 2 3 2 4 2" xfId="3500"/>
    <cellStyle name="40% - Accent2 2 3 2 4 2 2" xfId="10265"/>
    <cellStyle name="40% - Accent2 2 3 2 4 2 2 2" xfId="27461"/>
    <cellStyle name="40% - Accent2 2 3 2 4 2 2 3" xfId="17060"/>
    <cellStyle name="40% - Accent2 2 3 2 4 2 3" xfId="6657"/>
    <cellStyle name="40% - Accent2 2 3 2 4 2 3 2" xfId="23853"/>
    <cellStyle name="40% - Accent2 2 3 2 4 2 4" xfId="20696"/>
    <cellStyle name="40% - Accent2 2 3 2 4 2 5" xfId="13452"/>
    <cellStyle name="40% - Accent2 2 3 2 4 3" xfId="8680"/>
    <cellStyle name="40% - Accent2 2 3 2 4 3 2" xfId="25876"/>
    <cellStyle name="40% - Accent2 2 3 2 4 3 3" xfId="15475"/>
    <cellStyle name="40% - Accent2 2 3 2 4 4" xfId="5072"/>
    <cellStyle name="40% - Accent2 2 3 2 4 4 2" xfId="22268"/>
    <cellStyle name="40% - Accent2 2 3 2 4 5" xfId="19111"/>
    <cellStyle name="40% - Accent2 2 3 2 4 6" xfId="11867"/>
    <cellStyle name="40% - Accent2 2 3 2 5" xfId="2270"/>
    <cellStyle name="40% - Accent2 2 3 2 5 2" xfId="9036"/>
    <cellStyle name="40% - Accent2 2 3 2 5 2 2" xfId="26232"/>
    <cellStyle name="40% - Accent2 2 3 2 5 2 3" xfId="15831"/>
    <cellStyle name="40% - Accent2 2 3 2 5 3" xfId="5428"/>
    <cellStyle name="40% - Accent2 2 3 2 5 3 2" xfId="22624"/>
    <cellStyle name="40% - Accent2 2 3 2 5 4" xfId="19467"/>
    <cellStyle name="40% - Accent2 2 3 2 5 5" xfId="12223"/>
    <cellStyle name="40% - Accent2 2 3 2 6" xfId="687"/>
    <cellStyle name="40% - Accent2 2 3 2 6 2" xfId="7456"/>
    <cellStyle name="40% - Accent2 2 3 2 6 2 2" xfId="24652"/>
    <cellStyle name="40% - Accent2 2 3 2 6 3" xfId="17887"/>
    <cellStyle name="40% - Accent2 2 3 2 6 4" xfId="14251"/>
    <cellStyle name="40% - Accent2 2 3 2 7" xfId="7089"/>
    <cellStyle name="40% - Accent2 2 3 2 7 2" xfId="24285"/>
    <cellStyle name="40% - Accent2 2 3 2 7 3" xfId="13884"/>
    <cellStyle name="40% - Accent2 2 3 2 8" xfId="3848"/>
    <cellStyle name="40% - Accent2 2 3 2 8 2" xfId="21044"/>
    <cellStyle name="40% - Accent2 2 3 2 9" xfId="17520"/>
    <cellStyle name="40% - Accent2 2 3 3" xfId="418"/>
    <cellStyle name="40% - Accent2 2 3 3 10" xfId="27953"/>
    <cellStyle name="40% - Accent2 2 3 3 11" xfId="10741"/>
    <cellStyle name="40% - Accent2 2 3 3 2" xfId="1193"/>
    <cellStyle name="40% - Accent2 2 3 3 2 2" xfId="2806"/>
    <cellStyle name="40% - Accent2 2 3 3 2 2 2" xfId="9571"/>
    <cellStyle name="40% - Accent2 2 3 3 2 2 2 2" xfId="26767"/>
    <cellStyle name="40% - Accent2 2 3 3 2 2 2 3" xfId="16366"/>
    <cellStyle name="40% - Accent2 2 3 3 2 2 3" xfId="5963"/>
    <cellStyle name="40% - Accent2 2 3 3 2 2 3 2" xfId="23159"/>
    <cellStyle name="40% - Accent2 2 3 3 2 2 4" xfId="20002"/>
    <cellStyle name="40% - Accent2 2 3 3 2 2 5" xfId="12758"/>
    <cellStyle name="40% - Accent2 2 3 3 2 3" xfId="7962"/>
    <cellStyle name="40% - Accent2 2 3 3 2 3 2" xfId="25158"/>
    <cellStyle name="40% - Accent2 2 3 3 2 3 3" xfId="14757"/>
    <cellStyle name="40% - Accent2 2 3 3 2 4" xfId="4354"/>
    <cellStyle name="40% - Accent2 2 3 3 2 4 2" xfId="21550"/>
    <cellStyle name="40% - Accent2 2 3 3 2 5" xfId="18393"/>
    <cellStyle name="40% - Accent2 2 3 3 2 6" xfId="11149"/>
    <cellStyle name="40% - Accent2 2 3 3 3" xfId="1601"/>
    <cellStyle name="40% - Accent2 2 3 3 3 2" xfId="3202"/>
    <cellStyle name="40% - Accent2 2 3 3 3 2 2" xfId="9967"/>
    <cellStyle name="40% - Accent2 2 3 3 3 2 2 2" xfId="27163"/>
    <cellStyle name="40% - Accent2 2 3 3 3 2 2 3" xfId="16762"/>
    <cellStyle name="40% - Accent2 2 3 3 3 2 3" xfId="6359"/>
    <cellStyle name="40% - Accent2 2 3 3 3 2 3 2" xfId="23555"/>
    <cellStyle name="40% - Accent2 2 3 3 3 2 4" xfId="20398"/>
    <cellStyle name="40% - Accent2 2 3 3 3 2 5" xfId="13154"/>
    <cellStyle name="40% - Accent2 2 3 3 3 3" xfId="8370"/>
    <cellStyle name="40% - Accent2 2 3 3 3 3 2" xfId="25566"/>
    <cellStyle name="40% - Accent2 2 3 3 3 3 3" xfId="15165"/>
    <cellStyle name="40% - Accent2 2 3 3 3 4" xfId="4762"/>
    <cellStyle name="40% - Accent2 2 3 3 3 4 2" xfId="21958"/>
    <cellStyle name="40% - Accent2 2 3 3 3 5" xfId="18801"/>
    <cellStyle name="40% - Accent2 2 3 3 3 6" xfId="11557"/>
    <cellStyle name="40% - Accent2 2 3 3 4" xfId="2009"/>
    <cellStyle name="40% - Accent2 2 3 3 4 2" xfId="3598"/>
    <cellStyle name="40% - Accent2 2 3 3 4 2 2" xfId="10363"/>
    <cellStyle name="40% - Accent2 2 3 3 4 2 2 2" xfId="27559"/>
    <cellStyle name="40% - Accent2 2 3 3 4 2 2 3" xfId="17158"/>
    <cellStyle name="40% - Accent2 2 3 3 4 2 3" xfId="6755"/>
    <cellStyle name="40% - Accent2 2 3 3 4 2 3 2" xfId="23951"/>
    <cellStyle name="40% - Accent2 2 3 3 4 2 4" xfId="20794"/>
    <cellStyle name="40% - Accent2 2 3 3 4 2 5" xfId="13550"/>
    <cellStyle name="40% - Accent2 2 3 3 4 3" xfId="8778"/>
    <cellStyle name="40% - Accent2 2 3 3 4 3 2" xfId="25974"/>
    <cellStyle name="40% - Accent2 2 3 3 4 3 3" xfId="15573"/>
    <cellStyle name="40% - Accent2 2 3 3 4 4" xfId="5170"/>
    <cellStyle name="40% - Accent2 2 3 3 4 4 2" xfId="22366"/>
    <cellStyle name="40% - Accent2 2 3 3 4 5" xfId="19209"/>
    <cellStyle name="40% - Accent2 2 3 3 4 6" xfId="11965"/>
    <cellStyle name="40% - Accent2 2 3 3 5" xfId="2368"/>
    <cellStyle name="40% - Accent2 2 3 3 5 2" xfId="9134"/>
    <cellStyle name="40% - Accent2 2 3 3 5 2 2" xfId="26330"/>
    <cellStyle name="40% - Accent2 2 3 3 5 2 3" xfId="15929"/>
    <cellStyle name="40% - Accent2 2 3 3 5 3" xfId="5526"/>
    <cellStyle name="40% - Accent2 2 3 3 5 3 2" xfId="22722"/>
    <cellStyle name="40% - Accent2 2 3 3 5 4" xfId="19565"/>
    <cellStyle name="40% - Accent2 2 3 3 5 5" xfId="12321"/>
    <cellStyle name="40% - Accent2 2 3 3 6" xfId="785"/>
    <cellStyle name="40% - Accent2 2 3 3 6 2" xfId="7554"/>
    <cellStyle name="40% - Accent2 2 3 3 6 2 2" xfId="24750"/>
    <cellStyle name="40% - Accent2 2 3 3 6 3" xfId="17985"/>
    <cellStyle name="40% - Accent2 2 3 3 6 4" xfId="14349"/>
    <cellStyle name="40% - Accent2 2 3 3 7" xfId="7187"/>
    <cellStyle name="40% - Accent2 2 3 3 7 2" xfId="24383"/>
    <cellStyle name="40% - Accent2 2 3 3 7 3" xfId="13982"/>
    <cellStyle name="40% - Accent2 2 3 3 8" xfId="3946"/>
    <cellStyle name="40% - Accent2 2 3 3 8 2" xfId="21142"/>
    <cellStyle name="40% - Accent2 2 3 3 9" xfId="17618"/>
    <cellStyle name="40% - Accent2 2 3 4" xfId="234"/>
    <cellStyle name="40% - Accent2 2 3 4 2" xfId="1417"/>
    <cellStyle name="40% - Accent2 2 3 4 2 2" xfId="3018"/>
    <cellStyle name="40% - Accent2 2 3 4 2 2 2" xfId="9783"/>
    <cellStyle name="40% - Accent2 2 3 4 2 2 2 2" xfId="26979"/>
    <cellStyle name="40% - Accent2 2 3 4 2 2 2 3" xfId="16578"/>
    <cellStyle name="40% - Accent2 2 3 4 2 2 3" xfId="6175"/>
    <cellStyle name="40% - Accent2 2 3 4 2 2 3 2" xfId="23371"/>
    <cellStyle name="40% - Accent2 2 3 4 2 2 4" xfId="20214"/>
    <cellStyle name="40% - Accent2 2 3 4 2 2 5" xfId="12970"/>
    <cellStyle name="40% - Accent2 2 3 4 2 3" xfId="8186"/>
    <cellStyle name="40% - Accent2 2 3 4 2 3 2" xfId="25382"/>
    <cellStyle name="40% - Accent2 2 3 4 2 3 3" xfId="14981"/>
    <cellStyle name="40% - Accent2 2 3 4 2 4" xfId="4578"/>
    <cellStyle name="40% - Accent2 2 3 4 2 4 2" xfId="21774"/>
    <cellStyle name="40% - Accent2 2 3 4 2 5" xfId="18617"/>
    <cellStyle name="40% - Accent2 2 3 4 2 6" xfId="11373"/>
    <cellStyle name="40% - Accent2 2 3 4 3" xfId="1825"/>
    <cellStyle name="40% - Accent2 2 3 4 3 2" xfId="3414"/>
    <cellStyle name="40% - Accent2 2 3 4 3 2 2" xfId="10179"/>
    <cellStyle name="40% - Accent2 2 3 4 3 2 2 2" xfId="27375"/>
    <cellStyle name="40% - Accent2 2 3 4 3 2 2 3" xfId="16974"/>
    <cellStyle name="40% - Accent2 2 3 4 3 2 3" xfId="6571"/>
    <cellStyle name="40% - Accent2 2 3 4 3 2 3 2" xfId="23767"/>
    <cellStyle name="40% - Accent2 2 3 4 3 2 4" xfId="20610"/>
    <cellStyle name="40% - Accent2 2 3 4 3 2 5" xfId="13366"/>
    <cellStyle name="40% - Accent2 2 3 4 3 3" xfId="8594"/>
    <cellStyle name="40% - Accent2 2 3 4 3 3 2" xfId="25790"/>
    <cellStyle name="40% - Accent2 2 3 4 3 3 3" xfId="15389"/>
    <cellStyle name="40% - Accent2 2 3 4 3 4" xfId="4986"/>
    <cellStyle name="40% - Accent2 2 3 4 3 4 2" xfId="22182"/>
    <cellStyle name="40% - Accent2 2 3 4 3 5" xfId="19025"/>
    <cellStyle name="40% - Accent2 2 3 4 3 6" xfId="11781"/>
    <cellStyle name="40% - Accent2 2 3 4 4" xfId="2464"/>
    <cellStyle name="40% - Accent2 2 3 4 4 2" xfId="9229"/>
    <cellStyle name="40% - Accent2 2 3 4 4 2 2" xfId="26425"/>
    <cellStyle name="40% - Accent2 2 3 4 4 2 3" xfId="16024"/>
    <cellStyle name="40% - Accent2 2 3 4 4 3" xfId="5621"/>
    <cellStyle name="40% - Accent2 2 3 4 4 3 2" xfId="22817"/>
    <cellStyle name="40% - Accent2 2 3 4 4 4" xfId="19660"/>
    <cellStyle name="40% - Accent2 2 3 4 4 5" xfId="12416"/>
    <cellStyle name="40% - Accent2 2 3 4 5" xfId="1009"/>
    <cellStyle name="40% - Accent2 2 3 4 5 2" xfId="7778"/>
    <cellStyle name="40% - Accent2 2 3 4 5 2 2" xfId="24974"/>
    <cellStyle name="40% - Accent2 2 3 4 5 3" xfId="18209"/>
    <cellStyle name="40% - Accent2 2 3 4 5 4" xfId="14573"/>
    <cellStyle name="40% - Accent2 2 3 4 6" xfId="7003"/>
    <cellStyle name="40% - Accent2 2 3 4 6 2" xfId="24199"/>
    <cellStyle name="40% - Accent2 2 3 4 6 3" xfId="13798"/>
    <cellStyle name="40% - Accent2 2 3 4 7" xfId="4170"/>
    <cellStyle name="40% - Accent2 2 3 4 7 2" xfId="21366"/>
    <cellStyle name="40% - Accent2 2 3 4 8" xfId="17434"/>
    <cellStyle name="40% - Accent2 2 3 4 9" xfId="10965"/>
    <cellStyle name="40% - Accent2 2 3 5" xfId="897"/>
    <cellStyle name="40% - Accent2 2 3 5 2" xfId="2595"/>
    <cellStyle name="40% - Accent2 2 3 5 2 2" xfId="9360"/>
    <cellStyle name="40% - Accent2 2 3 5 2 2 2" xfId="26556"/>
    <cellStyle name="40% - Accent2 2 3 5 2 2 3" xfId="16155"/>
    <cellStyle name="40% - Accent2 2 3 5 2 3" xfId="5752"/>
    <cellStyle name="40% - Accent2 2 3 5 2 3 2" xfId="22948"/>
    <cellStyle name="40% - Accent2 2 3 5 2 4" xfId="19791"/>
    <cellStyle name="40% - Accent2 2 3 5 2 5" xfId="12547"/>
    <cellStyle name="40% - Accent2 2 3 5 3" xfId="7666"/>
    <cellStyle name="40% - Accent2 2 3 5 3 2" xfId="24862"/>
    <cellStyle name="40% - Accent2 2 3 5 3 3" xfId="14461"/>
    <cellStyle name="40% - Accent2 2 3 5 4" xfId="4058"/>
    <cellStyle name="40% - Accent2 2 3 5 4 2" xfId="21254"/>
    <cellStyle name="40% - Accent2 2 3 5 5" xfId="18097"/>
    <cellStyle name="40% - Accent2 2 3 5 6" xfId="10853"/>
    <cellStyle name="40% - Accent2 2 3 6" xfId="1305"/>
    <cellStyle name="40% - Accent2 2 3 6 2" xfId="2906"/>
    <cellStyle name="40% - Accent2 2 3 6 2 2" xfId="9671"/>
    <cellStyle name="40% - Accent2 2 3 6 2 2 2" xfId="26867"/>
    <cellStyle name="40% - Accent2 2 3 6 2 2 3" xfId="16466"/>
    <cellStyle name="40% - Accent2 2 3 6 2 3" xfId="6063"/>
    <cellStyle name="40% - Accent2 2 3 6 2 3 2" xfId="23259"/>
    <cellStyle name="40% - Accent2 2 3 6 2 4" xfId="20102"/>
    <cellStyle name="40% - Accent2 2 3 6 2 5" xfId="12858"/>
    <cellStyle name="40% - Accent2 2 3 6 3" xfId="8074"/>
    <cellStyle name="40% - Accent2 2 3 6 3 2" xfId="25270"/>
    <cellStyle name="40% - Accent2 2 3 6 3 3" xfId="14869"/>
    <cellStyle name="40% - Accent2 2 3 6 4" xfId="4466"/>
    <cellStyle name="40% - Accent2 2 3 6 4 2" xfId="21662"/>
    <cellStyle name="40% - Accent2 2 3 6 5" xfId="18505"/>
    <cellStyle name="40% - Accent2 2 3 6 6" xfId="11261"/>
    <cellStyle name="40% - Accent2 2 3 7" xfId="1713"/>
    <cellStyle name="40% - Accent2 2 3 7 2" xfId="3302"/>
    <cellStyle name="40% - Accent2 2 3 7 2 2" xfId="10067"/>
    <cellStyle name="40% - Accent2 2 3 7 2 2 2" xfId="27263"/>
    <cellStyle name="40% - Accent2 2 3 7 2 2 3" xfId="16862"/>
    <cellStyle name="40% - Accent2 2 3 7 2 3" xfId="6459"/>
    <cellStyle name="40% - Accent2 2 3 7 2 3 2" xfId="23655"/>
    <cellStyle name="40% - Accent2 2 3 7 2 4" xfId="20498"/>
    <cellStyle name="40% - Accent2 2 3 7 2 5" xfId="13254"/>
    <cellStyle name="40% - Accent2 2 3 7 3" xfId="8482"/>
    <cellStyle name="40% - Accent2 2 3 7 3 2" xfId="25678"/>
    <cellStyle name="40% - Accent2 2 3 7 3 3" xfId="15277"/>
    <cellStyle name="40% - Accent2 2 3 7 4" xfId="4874"/>
    <cellStyle name="40% - Accent2 2 3 7 4 2" xfId="22070"/>
    <cellStyle name="40% - Accent2 2 3 7 5" xfId="18913"/>
    <cellStyle name="40% - Accent2 2 3 7 6" xfId="11669"/>
    <cellStyle name="40% - Accent2 2 3 8" xfId="2184"/>
    <cellStyle name="40% - Accent2 2 3 8 2" xfId="8950"/>
    <cellStyle name="40% - Accent2 2 3 8 2 2" xfId="26146"/>
    <cellStyle name="40% - Accent2 2 3 8 2 3" xfId="15745"/>
    <cellStyle name="40% - Accent2 2 3 8 3" xfId="5342"/>
    <cellStyle name="40% - Accent2 2 3 8 3 2" xfId="22538"/>
    <cellStyle name="40% - Accent2 2 3 8 4" xfId="19381"/>
    <cellStyle name="40% - Accent2 2 3 8 5" xfId="12137"/>
    <cellStyle name="40% - Accent2 2 3 9" xfId="601"/>
    <cellStyle name="40% - Accent2 2 3 9 2" xfId="7370"/>
    <cellStyle name="40% - Accent2 2 3 9 2 2" xfId="24566"/>
    <cellStyle name="40% - Accent2 2 3 9 3" xfId="17801"/>
    <cellStyle name="40% - Accent2 2 3 9 4" xfId="14165"/>
    <cellStyle name="40% - Accent2 2 4" xfId="178"/>
    <cellStyle name="40% - Accent2 2 4 10" xfId="27715"/>
    <cellStyle name="40% - Accent2 2 4 11" xfId="10503"/>
    <cellStyle name="40% - Accent2 2 4 2" xfId="955"/>
    <cellStyle name="40% - Accent2 2 4 2 2" xfId="2625"/>
    <cellStyle name="40% - Accent2 2 4 2 2 2" xfId="9390"/>
    <cellStyle name="40% - Accent2 2 4 2 2 2 2" xfId="26586"/>
    <cellStyle name="40% - Accent2 2 4 2 2 2 3" xfId="16185"/>
    <cellStyle name="40% - Accent2 2 4 2 2 3" xfId="5782"/>
    <cellStyle name="40% - Accent2 2 4 2 2 3 2" xfId="22978"/>
    <cellStyle name="40% - Accent2 2 4 2 2 4" xfId="19821"/>
    <cellStyle name="40% - Accent2 2 4 2 2 5" xfId="12577"/>
    <cellStyle name="40% - Accent2 2 4 2 3" xfId="7724"/>
    <cellStyle name="40% - Accent2 2 4 2 3 2" xfId="24920"/>
    <cellStyle name="40% - Accent2 2 4 2 3 3" xfId="14519"/>
    <cellStyle name="40% - Accent2 2 4 2 4" xfId="4116"/>
    <cellStyle name="40% - Accent2 2 4 2 4 2" xfId="21312"/>
    <cellStyle name="40% - Accent2 2 4 2 5" xfId="18155"/>
    <cellStyle name="40% - Accent2 2 4 2 6" xfId="10911"/>
    <cellStyle name="40% - Accent2 2 4 3" xfId="1363"/>
    <cellStyle name="40% - Accent2 2 4 3 2" xfId="2964"/>
    <cellStyle name="40% - Accent2 2 4 3 2 2" xfId="9729"/>
    <cellStyle name="40% - Accent2 2 4 3 2 2 2" xfId="26925"/>
    <cellStyle name="40% - Accent2 2 4 3 2 2 3" xfId="16524"/>
    <cellStyle name="40% - Accent2 2 4 3 2 3" xfId="6121"/>
    <cellStyle name="40% - Accent2 2 4 3 2 3 2" xfId="23317"/>
    <cellStyle name="40% - Accent2 2 4 3 2 4" xfId="20160"/>
    <cellStyle name="40% - Accent2 2 4 3 2 5" xfId="12916"/>
    <cellStyle name="40% - Accent2 2 4 3 3" xfId="8132"/>
    <cellStyle name="40% - Accent2 2 4 3 3 2" xfId="25328"/>
    <cellStyle name="40% - Accent2 2 4 3 3 3" xfId="14927"/>
    <cellStyle name="40% - Accent2 2 4 3 4" xfId="4524"/>
    <cellStyle name="40% - Accent2 2 4 3 4 2" xfId="21720"/>
    <cellStyle name="40% - Accent2 2 4 3 5" xfId="18563"/>
    <cellStyle name="40% - Accent2 2 4 3 6" xfId="11319"/>
    <cellStyle name="40% - Accent2 2 4 4" xfId="1771"/>
    <cellStyle name="40% - Accent2 2 4 4 2" xfId="3360"/>
    <cellStyle name="40% - Accent2 2 4 4 2 2" xfId="10125"/>
    <cellStyle name="40% - Accent2 2 4 4 2 2 2" xfId="27321"/>
    <cellStyle name="40% - Accent2 2 4 4 2 2 3" xfId="16920"/>
    <cellStyle name="40% - Accent2 2 4 4 2 3" xfId="6517"/>
    <cellStyle name="40% - Accent2 2 4 4 2 3 2" xfId="23713"/>
    <cellStyle name="40% - Accent2 2 4 4 2 4" xfId="20556"/>
    <cellStyle name="40% - Accent2 2 4 4 2 5" xfId="13312"/>
    <cellStyle name="40% - Accent2 2 4 4 3" xfId="8540"/>
    <cellStyle name="40% - Accent2 2 4 4 3 2" xfId="25736"/>
    <cellStyle name="40% - Accent2 2 4 4 3 3" xfId="15335"/>
    <cellStyle name="40% - Accent2 2 4 4 4" xfId="4932"/>
    <cellStyle name="40% - Accent2 2 4 4 4 2" xfId="22128"/>
    <cellStyle name="40% - Accent2 2 4 4 5" xfId="18971"/>
    <cellStyle name="40% - Accent2 2 4 4 6" xfId="11727"/>
    <cellStyle name="40% - Accent2 2 4 5" xfId="2130"/>
    <cellStyle name="40% - Accent2 2 4 5 2" xfId="8896"/>
    <cellStyle name="40% - Accent2 2 4 5 2 2" xfId="26092"/>
    <cellStyle name="40% - Accent2 2 4 5 2 3" xfId="15691"/>
    <cellStyle name="40% - Accent2 2 4 5 3" xfId="5288"/>
    <cellStyle name="40% - Accent2 2 4 5 3 2" xfId="22484"/>
    <cellStyle name="40% - Accent2 2 4 5 4" xfId="19327"/>
    <cellStyle name="40% - Accent2 2 4 5 5" xfId="12083"/>
    <cellStyle name="40% - Accent2 2 4 6" xfId="547"/>
    <cellStyle name="40% - Accent2 2 4 6 2" xfId="7316"/>
    <cellStyle name="40% - Accent2 2 4 6 2 2" xfId="24512"/>
    <cellStyle name="40% - Accent2 2 4 6 3" xfId="17747"/>
    <cellStyle name="40% - Accent2 2 4 6 4" xfId="14111"/>
    <cellStyle name="40% - Accent2 2 4 7" xfId="6949"/>
    <cellStyle name="40% - Accent2 2 4 7 2" xfId="24145"/>
    <cellStyle name="40% - Accent2 2 4 7 3" xfId="13744"/>
    <cellStyle name="40% - Accent2 2 4 8" xfId="3708"/>
    <cellStyle name="40% - Accent2 2 4 8 2" xfId="20904"/>
    <cellStyle name="40% - Accent2 2 4 9" xfId="17380"/>
    <cellStyle name="40% - Accent2 2 5" xfId="266"/>
    <cellStyle name="40% - Accent2 2 5 10" xfId="27801"/>
    <cellStyle name="40% - Accent2 2 5 11" xfId="10589"/>
    <cellStyle name="40% - Accent2 2 5 2" xfId="1041"/>
    <cellStyle name="40% - Accent2 2 5 2 2" xfId="2654"/>
    <cellStyle name="40% - Accent2 2 5 2 2 2" xfId="9419"/>
    <cellStyle name="40% - Accent2 2 5 2 2 2 2" xfId="26615"/>
    <cellStyle name="40% - Accent2 2 5 2 2 2 3" xfId="16214"/>
    <cellStyle name="40% - Accent2 2 5 2 2 3" xfId="5811"/>
    <cellStyle name="40% - Accent2 2 5 2 2 3 2" xfId="23007"/>
    <cellStyle name="40% - Accent2 2 5 2 2 4" xfId="19850"/>
    <cellStyle name="40% - Accent2 2 5 2 2 5" xfId="12606"/>
    <cellStyle name="40% - Accent2 2 5 2 3" xfId="7810"/>
    <cellStyle name="40% - Accent2 2 5 2 3 2" xfId="25006"/>
    <cellStyle name="40% - Accent2 2 5 2 3 3" xfId="14605"/>
    <cellStyle name="40% - Accent2 2 5 2 4" xfId="4202"/>
    <cellStyle name="40% - Accent2 2 5 2 4 2" xfId="21398"/>
    <cellStyle name="40% - Accent2 2 5 2 5" xfId="18241"/>
    <cellStyle name="40% - Accent2 2 5 2 6" xfId="10997"/>
    <cellStyle name="40% - Accent2 2 5 3" xfId="1449"/>
    <cellStyle name="40% - Accent2 2 5 3 2" xfId="3050"/>
    <cellStyle name="40% - Accent2 2 5 3 2 2" xfId="9815"/>
    <cellStyle name="40% - Accent2 2 5 3 2 2 2" xfId="27011"/>
    <cellStyle name="40% - Accent2 2 5 3 2 2 3" xfId="16610"/>
    <cellStyle name="40% - Accent2 2 5 3 2 3" xfId="6207"/>
    <cellStyle name="40% - Accent2 2 5 3 2 3 2" xfId="23403"/>
    <cellStyle name="40% - Accent2 2 5 3 2 4" xfId="20246"/>
    <cellStyle name="40% - Accent2 2 5 3 2 5" xfId="13002"/>
    <cellStyle name="40% - Accent2 2 5 3 3" xfId="8218"/>
    <cellStyle name="40% - Accent2 2 5 3 3 2" xfId="25414"/>
    <cellStyle name="40% - Accent2 2 5 3 3 3" xfId="15013"/>
    <cellStyle name="40% - Accent2 2 5 3 4" xfId="4610"/>
    <cellStyle name="40% - Accent2 2 5 3 4 2" xfId="21806"/>
    <cellStyle name="40% - Accent2 2 5 3 5" xfId="18649"/>
    <cellStyle name="40% - Accent2 2 5 3 6" xfId="11405"/>
    <cellStyle name="40% - Accent2 2 5 4" xfId="1857"/>
    <cellStyle name="40% - Accent2 2 5 4 2" xfId="3446"/>
    <cellStyle name="40% - Accent2 2 5 4 2 2" xfId="10211"/>
    <cellStyle name="40% - Accent2 2 5 4 2 2 2" xfId="27407"/>
    <cellStyle name="40% - Accent2 2 5 4 2 2 3" xfId="17006"/>
    <cellStyle name="40% - Accent2 2 5 4 2 3" xfId="6603"/>
    <cellStyle name="40% - Accent2 2 5 4 2 3 2" xfId="23799"/>
    <cellStyle name="40% - Accent2 2 5 4 2 4" xfId="20642"/>
    <cellStyle name="40% - Accent2 2 5 4 2 5" xfId="13398"/>
    <cellStyle name="40% - Accent2 2 5 4 3" xfId="8626"/>
    <cellStyle name="40% - Accent2 2 5 4 3 2" xfId="25822"/>
    <cellStyle name="40% - Accent2 2 5 4 3 3" xfId="15421"/>
    <cellStyle name="40% - Accent2 2 5 4 4" xfId="5018"/>
    <cellStyle name="40% - Accent2 2 5 4 4 2" xfId="22214"/>
    <cellStyle name="40% - Accent2 2 5 4 5" xfId="19057"/>
    <cellStyle name="40% - Accent2 2 5 4 6" xfId="11813"/>
    <cellStyle name="40% - Accent2 2 5 5" xfId="2216"/>
    <cellStyle name="40% - Accent2 2 5 5 2" xfId="8982"/>
    <cellStyle name="40% - Accent2 2 5 5 2 2" xfId="26178"/>
    <cellStyle name="40% - Accent2 2 5 5 2 3" xfId="15777"/>
    <cellStyle name="40% - Accent2 2 5 5 3" xfId="5374"/>
    <cellStyle name="40% - Accent2 2 5 5 3 2" xfId="22570"/>
    <cellStyle name="40% - Accent2 2 5 5 4" xfId="19413"/>
    <cellStyle name="40% - Accent2 2 5 5 5" xfId="12169"/>
    <cellStyle name="40% - Accent2 2 5 6" xfId="633"/>
    <cellStyle name="40% - Accent2 2 5 6 2" xfId="7402"/>
    <cellStyle name="40% - Accent2 2 5 6 2 2" xfId="24598"/>
    <cellStyle name="40% - Accent2 2 5 6 3" xfId="17833"/>
    <cellStyle name="40% - Accent2 2 5 6 4" xfId="14197"/>
    <cellStyle name="40% - Accent2 2 5 7" xfId="7035"/>
    <cellStyle name="40% - Accent2 2 5 7 2" xfId="24231"/>
    <cellStyle name="40% - Accent2 2 5 7 3" xfId="13830"/>
    <cellStyle name="40% - Accent2 2 5 8" xfId="3794"/>
    <cellStyle name="40% - Accent2 2 5 8 2" xfId="20990"/>
    <cellStyle name="40% - Accent2 2 5 9" xfId="17466"/>
    <cellStyle name="40% - Accent2 2 6" xfId="364"/>
    <cellStyle name="40% - Accent2 2 6 10" xfId="27899"/>
    <cellStyle name="40% - Accent2 2 6 11" xfId="10687"/>
    <cellStyle name="40% - Accent2 2 6 2" xfId="1139"/>
    <cellStyle name="40% - Accent2 2 6 2 2" xfId="2752"/>
    <cellStyle name="40% - Accent2 2 6 2 2 2" xfId="9517"/>
    <cellStyle name="40% - Accent2 2 6 2 2 2 2" xfId="26713"/>
    <cellStyle name="40% - Accent2 2 6 2 2 2 3" xfId="16312"/>
    <cellStyle name="40% - Accent2 2 6 2 2 3" xfId="5909"/>
    <cellStyle name="40% - Accent2 2 6 2 2 3 2" xfId="23105"/>
    <cellStyle name="40% - Accent2 2 6 2 2 4" xfId="19948"/>
    <cellStyle name="40% - Accent2 2 6 2 2 5" xfId="12704"/>
    <cellStyle name="40% - Accent2 2 6 2 3" xfId="7908"/>
    <cellStyle name="40% - Accent2 2 6 2 3 2" xfId="25104"/>
    <cellStyle name="40% - Accent2 2 6 2 3 3" xfId="14703"/>
    <cellStyle name="40% - Accent2 2 6 2 4" xfId="4300"/>
    <cellStyle name="40% - Accent2 2 6 2 4 2" xfId="21496"/>
    <cellStyle name="40% - Accent2 2 6 2 5" xfId="18339"/>
    <cellStyle name="40% - Accent2 2 6 2 6" xfId="11095"/>
    <cellStyle name="40% - Accent2 2 6 3" xfId="1547"/>
    <cellStyle name="40% - Accent2 2 6 3 2" xfId="3148"/>
    <cellStyle name="40% - Accent2 2 6 3 2 2" xfId="9913"/>
    <cellStyle name="40% - Accent2 2 6 3 2 2 2" xfId="27109"/>
    <cellStyle name="40% - Accent2 2 6 3 2 2 3" xfId="16708"/>
    <cellStyle name="40% - Accent2 2 6 3 2 3" xfId="6305"/>
    <cellStyle name="40% - Accent2 2 6 3 2 3 2" xfId="23501"/>
    <cellStyle name="40% - Accent2 2 6 3 2 4" xfId="20344"/>
    <cellStyle name="40% - Accent2 2 6 3 2 5" xfId="13100"/>
    <cellStyle name="40% - Accent2 2 6 3 3" xfId="8316"/>
    <cellStyle name="40% - Accent2 2 6 3 3 2" xfId="25512"/>
    <cellStyle name="40% - Accent2 2 6 3 3 3" xfId="15111"/>
    <cellStyle name="40% - Accent2 2 6 3 4" xfId="4708"/>
    <cellStyle name="40% - Accent2 2 6 3 4 2" xfId="21904"/>
    <cellStyle name="40% - Accent2 2 6 3 5" xfId="18747"/>
    <cellStyle name="40% - Accent2 2 6 3 6" xfId="11503"/>
    <cellStyle name="40% - Accent2 2 6 4" xfId="1955"/>
    <cellStyle name="40% - Accent2 2 6 4 2" xfId="3544"/>
    <cellStyle name="40% - Accent2 2 6 4 2 2" xfId="10309"/>
    <cellStyle name="40% - Accent2 2 6 4 2 2 2" xfId="27505"/>
    <cellStyle name="40% - Accent2 2 6 4 2 2 3" xfId="17104"/>
    <cellStyle name="40% - Accent2 2 6 4 2 3" xfId="6701"/>
    <cellStyle name="40% - Accent2 2 6 4 2 3 2" xfId="23897"/>
    <cellStyle name="40% - Accent2 2 6 4 2 4" xfId="20740"/>
    <cellStyle name="40% - Accent2 2 6 4 2 5" xfId="13496"/>
    <cellStyle name="40% - Accent2 2 6 4 3" xfId="8724"/>
    <cellStyle name="40% - Accent2 2 6 4 3 2" xfId="25920"/>
    <cellStyle name="40% - Accent2 2 6 4 3 3" xfId="15519"/>
    <cellStyle name="40% - Accent2 2 6 4 4" xfId="5116"/>
    <cellStyle name="40% - Accent2 2 6 4 4 2" xfId="22312"/>
    <cellStyle name="40% - Accent2 2 6 4 5" xfId="19155"/>
    <cellStyle name="40% - Accent2 2 6 4 6" xfId="11911"/>
    <cellStyle name="40% - Accent2 2 6 5" xfId="2314"/>
    <cellStyle name="40% - Accent2 2 6 5 2" xfId="9080"/>
    <cellStyle name="40% - Accent2 2 6 5 2 2" xfId="26276"/>
    <cellStyle name="40% - Accent2 2 6 5 2 3" xfId="15875"/>
    <cellStyle name="40% - Accent2 2 6 5 3" xfId="5472"/>
    <cellStyle name="40% - Accent2 2 6 5 3 2" xfId="22668"/>
    <cellStyle name="40% - Accent2 2 6 5 4" xfId="19511"/>
    <cellStyle name="40% - Accent2 2 6 5 5" xfId="12267"/>
    <cellStyle name="40% - Accent2 2 6 6" xfId="731"/>
    <cellStyle name="40% - Accent2 2 6 6 2" xfId="7500"/>
    <cellStyle name="40% - Accent2 2 6 6 2 2" xfId="24696"/>
    <cellStyle name="40% - Accent2 2 6 6 3" xfId="17931"/>
    <cellStyle name="40% - Accent2 2 6 6 4" xfId="14295"/>
    <cellStyle name="40% - Accent2 2 6 7" xfId="7133"/>
    <cellStyle name="40% - Accent2 2 6 7 2" xfId="24329"/>
    <cellStyle name="40% - Accent2 2 6 7 3" xfId="13928"/>
    <cellStyle name="40% - Accent2 2 6 8" xfId="3892"/>
    <cellStyle name="40% - Accent2 2 6 8 2" xfId="21088"/>
    <cellStyle name="40% - Accent2 2 6 9" xfId="17564"/>
    <cellStyle name="40% - Accent2 2 7" xfId="144"/>
    <cellStyle name="40% - Accent2 2 7 2" xfId="1333"/>
    <cellStyle name="40% - Accent2 2 7 2 2" xfId="2934"/>
    <cellStyle name="40% - Accent2 2 7 2 2 2" xfId="9699"/>
    <cellStyle name="40% - Accent2 2 7 2 2 2 2" xfId="26895"/>
    <cellStyle name="40% - Accent2 2 7 2 2 2 3" xfId="16494"/>
    <cellStyle name="40% - Accent2 2 7 2 2 3" xfId="6091"/>
    <cellStyle name="40% - Accent2 2 7 2 2 3 2" xfId="23287"/>
    <cellStyle name="40% - Accent2 2 7 2 2 4" xfId="20130"/>
    <cellStyle name="40% - Accent2 2 7 2 2 5" xfId="12886"/>
    <cellStyle name="40% - Accent2 2 7 2 3" xfId="8102"/>
    <cellStyle name="40% - Accent2 2 7 2 3 2" xfId="25298"/>
    <cellStyle name="40% - Accent2 2 7 2 3 3" xfId="14897"/>
    <cellStyle name="40% - Accent2 2 7 2 4" xfId="4494"/>
    <cellStyle name="40% - Accent2 2 7 2 4 2" xfId="21690"/>
    <cellStyle name="40% - Accent2 2 7 2 5" xfId="18533"/>
    <cellStyle name="40% - Accent2 2 7 2 6" xfId="11289"/>
    <cellStyle name="40% - Accent2 2 7 3" xfId="1741"/>
    <cellStyle name="40% - Accent2 2 7 3 2" xfId="3330"/>
    <cellStyle name="40% - Accent2 2 7 3 2 2" xfId="10095"/>
    <cellStyle name="40% - Accent2 2 7 3 2 2 2" xfId="27291"/>
    <cellStyle name="40% - Accent2 2 7 3 2 2 3" xfId="16890"/>
    <cellStyle name="40% - Accent2 2 7 3 2 3" xfId="6487"/>
    <cellStyle name="40% - Accent2 2 7 3 2 3 2" xfId="23683"/>
    <cellStyle name="40% - Accent2 2 7 3 2 4" xfId="20526"/>
    <cellStyle name="40% - Accent2 2 7 3 2 5" xfId="13282"/>
    <cellStyle name="40% - Accent2 2 7 3 3" xfId="8510"/>
    <cellStyle name="40% - Accent2 2 7 3 3 2" xfId="25706"/>
    <cellStyle name="40% - Accent2 2 7 3 3 3" xfId="15305"/>
    <cellStyle name="40% - Accent2 2 7 3 4" xfId="4902"/>
    <cellStyle name="40% - Accent2 2 7 3 4 2" xfId="22098"/>
    <cellStyle name="40% - Accent2 2 7 3 5" xfId="18941"/>
    <cellStyle name="40% - Accent2 2 7 3 6" xfId="11697"/>
    <cellStyle name="40% - Accent2 2 7 4" xfId="2419"/>
    <cellStyle name="40% - Accent2 2 7 4 2" xfId="9184"/>
    <cellStyle name="40% - Accent2 2 7 4 2 2" xfId="26380"/>
    <cellStyle name="40% - Accent2 2 7 4 2 3" xfId="15979"/>
    <cellStyle name="40% - Accent2 2 7 4 3" xfId="5576"/>
    <cellStyle name="40% - Accent2 2 7 4 3 2" xfId="22772"/>
    <cellStyle name="40% - Accent2 2 7 4 4" xfId="19615"/>
    <cellStyle name="40% - Accent2 2 7 4 5" xfId="12371"/>
    <cellStyle name="40% - Accent2 2 7 5" xfId="925"/>
    <cellStyle name="40% - Accent2 2 7 5 2" xfId="7694"/>
    <cellStyle name="40% - Accent2 2 7 5 2 2" xfId="24890"/>
    <cellStyle name="40% - Accent2 2 7 5 3" xfId="18125"/>
    <cellStyle name="40% - Accent2 2 7 5 4" xfId="14489"/>
    <cellStyle name="40% - Accent2 2 7 6" xfId="6919"/>
    <cellStyle name="40% - Accent2 2 7 6 2" xfId="24115"/>
    <cellStyle name="40% - Accent2 2 7 6 3" xfId="13714"/>
    <cellStyle name="40% - Accent2 2 7 7" xfId="4086"/>
    <cellStyle name="40% - Accent2 2 7 7 2" xfId="21282"/>
    <cellStyle name="40% - Accent2 2 7 8" xfId="17350"/>
    <cellStyle name="40% - Accent2 2 7 9" xfId="10881"/>
    <cellStyle name="40% - Accent2 2 8" xfId="843"/>
    <cellStyle name="40% - Accent2 2 8 2" xfId="2541"/>
    <cellStyle name="40% - Accent2 2 8 2 2" xfId="9306"/>
    <cellStyle name="40% - Accent2 2 8 2 2 2" xfId="26502"/>
    <cellStyle name="40% - Accent2 2 8 2 2 3" xfId="16101"/>
    <cellStyle name="40% - Accent2 2 8 2 3" xfId="5698"/>
    <cellStyle name="40% - Accent2 2 8 2 3 2" xfId="22894"/>
    <cellStyle name="40% - Accent2 2 8 2 4" xfId="19737"/>
    <cellStyle name="40% - Accent2 2 8 2 5" xfId="12493"/>
    <cellStyle name="40% - Accent2 2 8 3" xfId="7612"/>
    <cellStyle name="40% - Accent2 2 8 3 2" xfId="24808"/>
    <cellStyle name="40% - Accent2 2 8 3 3" xfId="14407"/>
    <cellStyle name="40% - Accent2 2 8 4" xfId="4004"/>
    <cellStyle name="40% - Accent2 2 8 4 2" xfId="21200"/>
    <cellStyle name="40% - Accent2 2 8 5" xfId="18043"/>
    <cellStyle name="40% - Accent2 2 8 6" xfId="10799"/>
    <cellStyle name="40% - Accent2 2 9" xfId="1251"/>
    <cellStyle name="40% - Accent2 2 9 2" xfId="2852"/>
    <cellStyle name="40% - Accent2 2 9 2 2" xfId="9617"/>
    <cellStyle name="40% - Accent2 2 9 2 2 2" xfId="26813"/>
    <cellStyle name="40% - Accent2 2 9 2 2 3" xfId="16412"/>
    <cellStyle name="40% - Accent2 2 9 2 3" xfId="6009"/>
    <cellStyle name="40% - Accent2 2 9 2 3 2" xfId="23205"/>
    <cellStyle name="40% - Accent2 2 9 2 4" xfId="20048"/>
    <cellStyle name="40% - Accent2 2 9 2 5" xfId="12804"/>
    <cellStyle name="40% - Accent2 2 9 3" xfId="8020"/>
    <cellStyle name="40% - Accent2 2 9 3 2" xfId="25216"/>
    <cellStyle name="40% - Accent2 2 9 3 3" xfId="14815"/>
    <cellStyle name="40% - Accent2 2 9 4" xfId="4412"/>
    <cellStyle name="40% - Accent2 2 9 4 2" xfId="21608"/>
    <cellStyle name="40% - Accent2 2 9 5" xfId="18451"/>
    <cellStyle name="40% - Accent2 2 9 6" xfId="11207"/>
    <cellStyle name="40% - Accent2 20" xfId="10429"/>
    <cellStyle name="40% - Accent2 20 2" xfId="27625"/>
    <cellStyle name="40% - Accent2 20 3" xfId="17224"/>
    <cellStyle name="40% - Accent2 21" xfId="10443"/>
    <cellStyle name="40% - Accent2 21 2" xfId="27639"/>
    <cellStyle name="40% - Accent2 21 3" xfId="17238"/>
    <cellStyle name="40% - Accent2 22" xfId="3666"/>
    <cellStyle name="40% - Accent2 22 2" xfId="20862"/>
    <cellStyle name="40% - Accent2 23" xfId="17250"/>
    <cellStyle name="40% - Accent2 24" xfId="27653"/>
    <cellStyle name="40% - Accent2 25" xfId="27668"/>
    <cellStyle name="40% - Accent2 26" xfId="10460"/>
    <cellStyle name="40% - Accent2 27" xfId="28008"/>
    <cellStyle name="40% - Accent2 3" xfId="74"/>
    <cellStyle name="40% - Accent2 3 10" xfId="6851"/>
    <cellStyle name="40% - Accent2 3 10 2" xfId="24047"/>
    <cellStyle name="40% - Accent2 3 10 3" xfId="13646"/>
    <cellStyle name="40% - Accent2 3 11" xfId="3722"/>
    <cellStyle name="40% - Accent2 3 11 2" xfId="20918"/>
    <cellStyle name="40% - Accent2 3 12" xfId="17282"/>
    <cellStyle name="40% - Accent2 3 13" xfId="27729"/>
    <cellStyle name="40% - Accent2 3 14" xfId="10517"/>
    <cellStyle name="40% - Accent2 3 2" xfId="280"/>
    <cellStyle name="40% - Accent2 3 2 10" xfId="27815"/>
    <cellStyle name="40% - Accent2 3 2 11" xfId="10603"/>
    <cellStyle name="40% - Accent2 3 2 2" xfId="1055"/>
    <cellStyle name="40% - Accent2 3 2 2 2" xfId="2668"/>
    <cellStyle name="40% - Accent2 3 2 2 2 2" xfId="9433"/>
    <cellStyle name="40% - Accent2 3 2 2 2 2 2" xfId="26629"/>
    <cellStyle name="40% - Accent2 3 2 2 2 2 3" xfId="16228"/>
    <cellStyle name="40% - Accent2 3 2 2 2 3" xfId="5825"/>
    <cellStyle name="40% - Accent2 3 2 2 2 3 2" xfId="23021"/>
    <cellStyle name="40% - Accent2 3 2 2 2 4" xfId="19864"/>
    <cellStyle name="40% - Accent2 3 2 2 2 5" xfId="12620"/>
    <cellStyle name="40% - Accent2 3 2 2 3" xfId="7824"/>
    <cellStyle name="40% - Accent2 3 2 2 3 2" xfId="25020"/>
    <cellStyle name="40% - Accent2 3 2 2 3 3" xfId="14619"/>
    <cellStyle name="40% - Accent2 3 2 2 4" xfId="4216"/>
    <cellStyle name="40% - Accent2 3 2 2 4 2" xfId="21412"/>
    <cellStyle name="40% - Accent2 3 2 2 5" xfId="18255"/>
    <cellStyle name="40% - Accent2 3 2 2 6" xfId="11011"/>
    <cellStyle name="40% - Accent2 3 2 3" xfId="1463"/>
    <cellStyle name="40% - Accent2 3 2 3 2" xfId="3064"/>
    <cellStyle name="40% - Accent2 3 2 3 2 2" xfId="9829"/>
    <cellStyle name="40% - Accent2 3 2 3 2 2 2" xfId="27025"/>
    <cellStyle name="40% - Accent2 3 2 3 2 2 3" xfId="16624"/>
    <cellStyle name="40% - Accent2 3 2 3 2 3" xfId="6221"/>
    <cellStyle name="40% - Accent2 3 2 3 2 3 2" xfId="23417"/>
    <cellStyle name="40% - Accent2 3 2 3 2 4" xfId="20260"/>
    <cellStyle name="40% - Accent2 3 2 3 2 5" xfId="13016"/>
    <cellStyle name="40% - Accent2 3 2 3 3" xfId="8232"/>
    <cellStyle name="40% - Accent2 3 2 3 3 2" xfId="25428"/>
    <cellStyle name="40% - Accent2 3 2 3 3 3" xfId="15027"/>
    <cellStyle name="40% - Accent2 3 2 3 4" xfId="4624"/>
    <cellStyle name="40% - Accent2 3 2 3 4 2" xfId="21820"/>
    <cellStyle name="40% - Accent2 3 2 3 5" xfId="18663"/>
    <cellStyle name="40% - Accent2 3 2 3 6" xfId="11419"/>
    <cellStyle name="40% - Accent2 3 2 4" xfId="1871"/>
    <cellStyle name="40% - Accent2 3 2 4 2" xfId="3460"/>
    <cellStyle name="40% - Accent2 3 2 4 2 2" xfId="10225"/>
    <cellStyle name="40% - Accent2 3 2 4 2 2 2" xfId="27421"/>
    <cellStyle name="40% - Accent2 3 2 4 2 2 3" xfId="17020"/>
    <cellStyle name="40% - Accent2 3 2 4 2 3" xfId="6617"/>
    <cellStyle name="40% - Accent2 3 2 4 2 3 2" xfId="23813"/>
    <cellStyle name="40% - Accent2 3 2 4 2 4" xfId="20656"/>
    <cellStyle name="40% - Accent2 3 2 4 2 5" xfId="13412"/>
    <cellStyle name="40% - Accent2 3 2 4 3" xfId="8640"/>
    <cellStyle name="40% - Accent2 3 2 4 3 2" xfId="25836"/>
    <cellStyle name="40% - Accent2 3 2 4 3 3" xfId="15435"/>
    <cellStyle name="40% - Accent2 3 2 4 4" xfId="5032"/>
    <cellStyle name="40% - Accent2 3 2 4 4 2" xfId="22228"/>
    <cellStyle name="40% - Accent2 3 2 4 5" xfId="19071"/>
    <cellStyle name="40% - Accent2 3 2 4 6" xfId="11827"/>
    <cellStyle name="40% - Accent2 3 2 5" xfId="2230"/>
    <cellStyle name="40% - Accent2 3 2 5 2" xfId="8996"/>
    <cellStyle name="40% - Accent2 3 2 5 2 2" xfId="26192"/>
    <cellStyle name="40% - Accent2 3 2 5 2 3" xfId="15791"/>
    <cellStyle name="40% - Accent2 3 2 5 3" xfId="5388"/>
    <cellStyle name="40% - Accent2 3 2 5 3 2" xfId="22584"/>
    <cellStyle name="40% - Accent2 3 2 5 4" xfId="19427"/>
    <cellStyle name="40% - Accent2 3 2 5 5" xfId="12183"/>
    <cellStyle name="40% - Accent2 3 2 6" xfId="647"/>
    <cellStyle name="40% - Accent2 3 2 6 2" xfId="7416"/>
    <cellStyle name="40% - Accent2 3 2 6 2 2" xfId="24612"/>
    <cellStyle name="40% - Accent2 3 2 6 3" xfId="17847"/>
    <cellStyle name="40% - Accent2 3 2 6 4" xfId="14211"/>
    <cellStyle name="40% - Accent2 3 2 7" xfId="7049"/>
    <cellStyle name="40% - Accent2 3 2 7 2" xfId="24245"/>
    <cellStyle name="40% - Accent2 3 2 7 3" xfId="13844"/>
    <cellStyle name="40% - Accent2 3 2 8" xfId="3808"/>
    <cellStyle name="40% - Accent2 3 2 8 2" xfId="21004"/>
    <cellStyle name="40% - Accent2 3 2 9" xfId="17480"/>
    <cellStyle name="40% - Accent2 3 3" xfId="378"/>
    <cellStyle name="40% - Accent2 3 3 10" xfId="27913"/>
    <cellStyle name="40% - Accent2 3 3 11" xfId="10701"/>
    <cellStyle name="40% - Accent2 3 3 2" xfId="1153"/>
    <cellStyle name="40% - Accent2 3 3 2 2" xfId="2766"/>
    <cellStyle name="40% - Accent2 3 3 2 2 2" xfId="9531"/>
    <cellStyle name="40% - Accent2 3 3 2 2 2 2" xfId="26727"/>
    <cellStyle name="40% - Accent2 3 3 2 2 2 3" xfId="16326"/>
    <cellStyle name="40% - Accent2 3 3 2 2 3" xfId="5923"/>
    <cellStyle name="40% - Accent2 3 3 2 2 3 2" xfId="23119"/>
    <cellStyle name="40% - Accent2 3 3 2 2 4" xfId="19962"/>
    <cellStyle name="40% - Accent2 3 3 2 2 5" xfId="12718"/>
    <cellStyle name="40% - Accent2 3 3 2 3" xfId="7922"/>
    <cellStyle name="40% - Accent2 3 3 2 3 2" xfId="25118"/>
    <cellStyle name="40% - Accent2 3 3 2 3 3" xfId="14717"/>
    <cellStyle name="40% - Accent2 3 3 2 4" xfId="4314"/>
    <cellStyle name="40% - Accent2 3 3 2 4 2" xfId="21510"/>
    <cellStyle name="40% - Accent2 3 3 2 5" xfId="18353"/>
    <cellStyle name="40% - Accent2 3 3 2 6" xfId="11109"/>
    <cellStyle name="40% - Accent2 3 3 3" xfId="1561"/>
    <cellStyle name="40% - Accent2 3 3 3 2" xfId="3162"/>
    <cellStyle name="40% - Accent2 3 3 3 2 2" xfId="9927"/>
    <cellStyle name="40% - Accent2 3 3 3 2 2 2" xfId="27123"/>
    <cellStyle name="40% - Accent2 3 3 3 2 2 3" xfId="16722"/>
    <cellStyle name="40% - Accent2 3 3 3 2 3" xfId="6319"/>
    <cellStyle name="40% - Accent2 3 3 3 2 3 2" xfId="23515"/>
    <cellStyle name="40% - Accent2 3 3 3 2 4" xfId="20358"/>
    <cellStyle name="40% - Accent2 3 3 3 2 5" xfId="13114"/>
    <cellStyle name="40% - Accent2 3 3 3 3" xfId="8330"/>
    <cellStyle name="40% - Accent2 3 3 3 3 2" xfId="25526"/>
    <cellStyle name="40% - Accent2 3 3 3 3 3" xfId="15125"/>
    <cellStyle name="40% - Accent2 3 3 3 4" xfId="4722"/>
    <cellStyle name="40% - Accent2 3 3 3 4 2" xfId="21918"/>
    <cellStyle name="40% - Accent2 3 3 3 5" xfId="18761"/>
    <cellStyle name="40% - Accent2 3 3 3 6" xfId="11517"/>
    <cellStyle name="40% - Accent2 3 3 4" xfId="1969"/>
    <cellStyle name="40% - Accent2 3 3 4 2" xfId="3558"/>
    <cellStyle name="40% - Accent2 3 3 4 2 2" xfId="10323"/>
    <cellStyle name="40% - Accent2 3 3 4 2 2 2" xfId="27519"/>
    <cellStyle name="40% - Accent2 3 3 4 2 2 3" xfId="17118"/>
    <cellStyle name="40% - Accent2 3 3 4 2 3" xfId="6715"/>
    <cellStyle name="40% - Accent2 3 3 4 2 3 2" xfId="23911"/>
    <cellStyle name="40% - Accent2 3 3 4 2 4" xfId="20754"/>
    <cellStyle name="40% - Accent2 3 3 4 2 5" xfId="13510"/>
    <cellStyle name="40% - Accent2 3 3 4 3" xfId="8738"/>
    <cellStyle name="40% - Accent2 3 3 4 3 2" xfId="25934"/>
    <cellStyle name="40% - Accent2 3 3 4 3 3" xfId="15533"/>
    <cellStyle name="40% - Accent2 3 3 4 4" xfId="5130"/>
    <cellStyle name="40% - Accent2 3 3 4 4 2" xfId="22326"/>
    <cellStyle name="40% - Accent2 3 3 4 5" xfId="19169"/>
    <cellStyle name="40% - Accent2 3 3 4 6" xfId="11925"/>
    <cellStyle name="40% - Accent2 3 3 5" xfId="2328"/>
    <cellStyle name="40% - Accent2 3 3 5 2" xfId="9094"/>
    <cellStyle name="40% - Accent2 3 3 5 2 2" xfId="26290"/>
    <cellStyle name="40% - Accent2 3 3 5 2 3" xfId="15889"/>
    <cellStyle name="40% - Accent2 3 3 5 3" xfId="5486"/>
    <cellStyle name="40% - Accent2 3 3 5 3 2" xfId="22682"/>
    <cellStyle name="40% - Accent2 3 3 5 4" xfId="19525"/>
    <cellStyle name="40% - Accent2 3 3 5 5" xfId="12281"/>
    <cellStyle name="40% - Accent2 3 3 6" xfId="745"/>
    <cellStyle name="40% - Accent2 3 3 6 2" xfId="7514"/>
    <cellStyle name="40% - Accent2 3 3 6 2 2" xfId="24710"/>
    <cellStyle name="40% - Accent2 3 3 6 3" xfId="17945"/>
    <cellStyle name="40% - Accent2 3 3 6 4" xfId="14309"/>
    <cellStyle name="40% - Accent2 3 3 7" xfId="7147"/>
    <cellStyle name="40% - Accent2 3 3 7 2" xfId="24343"/>
    <cellStyle name="40% - Accent2 3 3 7 3" xfId="13942"/>
    <cellStyle name="40% - Accent2 3 3 8" xfId="3906"/>
    <cellStyle name="40% - Accent2 3 3 8 2" xfId="21102"/>
    <cellStyle name="40% - Accent2 3 3 9" xfId="17578"/>
    <cellStyle name="40% - Accent2 3 4" xfId="194"/>
    <cellStyle name="40% - Accent2 3 4 2" xfId="1377"/>
    <cellStyle name="40% - Accent2 3 4 2 2" xfId="2978"/>
    <cellStyle name="40% - Accent2 3 4 2 2 2" xfId="9743"/>
    <cellStyle name="40% - Accent2 3 4 2 2 2 2" xfId="26939"/>
    <cellStyle name="40% - Accent2 3 4 2 2 2 3" xfId="16538"/>
    <cellStyle name="40% - Accent2 3 4 2 2 3" xfId="6135"/>
    <cellStyle name="40% - Accent2 3 4 2 2 3 2" xfId="23331"/>
    <cellStyle name="40% - Accent2 3 4 2 2 4" xfId="20174"/>
    <cellStyle name="40% - Accent2 3 4 2 2 5" xfId="12930"/>
    <cellStyle name="40% - Accent2 3 4 2 3" xfId="8146"/>
    <cellStyle name="40% - Accent2 3 4 2 3 2" xfId="25342"/>
    <cellStyle name="40% - Accent2 3 4 2 3 3" xfId="14941"/>
    <cellStyle name="40% - Accent2 3 4 2 4" xfId="4538"/>
    <cellStyle name="40% - Accent2 3 4 2 4 2" xfId="21734"/>
    <cellStyle name="40% - Accent2 3 4 2 5" xfId="18577"/>
    <cellStyle name="40% - Accent2 3 4 2 6" xfId="11333"/>
    <cellStyle name="40% - Accent2 3 4 3" xfId="1785"/>
    <cellStyle name="40% - Accent2 3 4 3 2" xfId="3374"/>
    <cellStyle name="40% - Accent2 3 4 3 2 2" xfId="10139"/>
    <cellStyle name="40% - Accent2 3 4 3 2 2 2" xfId="27335"/>
    <cellStyle name="40% - Accent2 3 4 3 2 2 3" xfId="16934"/>
    <cellStyle name="40% - Accent2 3 4 3 2 3" xfId="6531"/>
    <cellStyle name="40% - Accent2 3 4 3 2 3 2" xfId="23727"/>
    <cellStyle name="40% - Accent2 3 4 3 2 4" xfId="20570"/>
    <cellStyle name="40% - Accent2 3 4 3 2 5" xfId="13326"/>
    <cellStyle name="40% - Accent2 3 4 3 3" xfId="8554"/>
    <cellStyle name="40% - Accent2 3 4 3 3 2" xfId="25750"/>
    <cellStyle name="40% - Accent2 3 4 3 3 3" xfId="15349"/>
    <cellStyle name="40% - Accent2 3 4 3 4" xfId="4946"/>
    <cellStyle name="40% - Accent2 3 4 3 4 2" xfId="22142"/>
    <cellStyle name="40% - Accent2 3 4 3 5" xfId="18985"/>
    <cellStyle name="40% - Accent2 3 4 3 6" xfId="11741"/>
    <cellStyle name="40% - Accent2 3 4 4" xfId="2472"/>
    <cellStyle name="40% - Accent2 3 4 4 2" xfId="9237"/>
    <cellStyle name="40% - Accent2 3 4 4 2 2" xfId="26433"/>
    <cellStyle name="40% - Accent2 3 4 4 2 3" xfId="16032"/>
    <cellStyle name="40% - Accent2 3 4 4 3" xfId="5629"/>
    <cellStyle name="40% - Accent2 3 4 4 3 2" xfId="22825"/>
    <cellStyle name="40% - Accent2 3 4 4 4" xfId="19668"/>
    <cellStyle name="40% - Accent2 3 4 4 5" xfId="12424"/>
    <cellStyle name="40% - Accent2 3 4 5" xfId="969"/>
    <cellStyle name="40% - Accent2 3 4 5 2" xfId="7738"/>
    <cellStyle name="40% - Accent2 3 4 5 2 2" xfId="24934"/>
    <cellStyle name="40% - Accent2 3 4 5 3" xfId="18169"/>
    <cellStyle name="40% - Accent2 3 4 5 4" xfId="14533"/>
    <cellStyle name="40% - Accent2 3 4 6" xfId="6963"/>
    <cellStyle name="40% - Accent2 3 4 6 2" xfId="24159"/>
    <cellStyle name="40% - Accent2 3 4 6 3" xfId="13758"/>
    <cellStyle name="40% - Accent2 3 4 7" xfId="4130"/>
    <cellStyle name="40% - Accent2 3 4 7 2" xfId="21326"/>
    <cellStyle name="40% - Accent2 3 4 8" xfId="17394"/>
    <cellStyle name="40% - Accent2 3 4 9" xfId="10925"/>
    <cellStyle name="40% - Accent2 3 5" xfId="857"/>
    <cellStyle name="40% - Accent2 3 5 2" xfId="2555"/>
    <cellStyle name="40% - Accent2 3 5 2 2" xfId="9320"/>
    <cellStyle name="40% - Accent2 3 5 2 2 2" xfId="26516"/>
    <cellStyle name="40% - Accent2 3 5 2 2 3" xfId="16115"/>
    <cellStyle name="40% - Accent2 3 5 2 3" xfId="5712"/>
    <cellStyle name="40% - Accent2 3 5 2 3 2" xfId="22908"/>
    <cellStyle name="40% - Accent2 3 5 2 4" xfId="19751"/>
    <cellStyle name="40% - Accent2 3 5 2 5" xfId="12507"/>
    <cellStyle name="40% - Accent2 3 5 3" xfId="7626"/>
    <cellStyle name="40% - Accent2 3 5 3 2" xfId="24822"/>
    <cellStyle name="40% - Accent2 3 5 3 3" xfId="14421"/>
    <cellStyle name="40% - Accent2 3 5 4" xfId="4018"/>
    <cellStyle name="40% - Accent2 3 5 4 2" xfId="21214"/>
    <cellStyle name="40% - Accent2 3 5 5" xfId="18057"/>
    <cellStyle name="40% - Accent2 3 5 6" xfId="10813"/>
    <cellStyle name="40% - Accent2 3 6" xfId="1265"/>
    <cellStyle name="40% - Accent2 3 6 2" xfId="2866"/>
    <cellStyle name="40% - Accent2 3 6 2 2" xfId="9631"/>
    <cellStyle name="40% - Accent2 3 6 2 2 2" xfId="26827"/>
    <cellStyle name="40% - Accent2 3 6 2 2 3" xfId="16426"/>
    <cellStyle name="40% - Accent2 3 6 2 3" xfId="6023"/>
    <cellStyle name="40% - Accent2 3 6 2 3 2" xfId="23219"/>
    <cellStyle name="40% - Accent2 3 6 2 4" xfId="20062"/>
    <cellStyle name="40% - Accent2 3 6 2 5" xfId="12818"/>
    <cellStyle name="40% - Accent2 3 6 3" xfId="8034"/>
    <cellStyle name="40% - Accent2 3 6 3 2" xfId="25230"/>
    <cellStyle name="40% - Accent2 3 6 3 3" xfId="14829"/>
    <cellStyle name="40% - Accent2 3 6 4" xfId="4426"/>
    <cellStyle name="40% - Accent2 3 6 4 2" xfId="21622"/>
    <cellStyle name="40% - Accent2 3 6 5" xfId="18465"/>
    <cellStyle name="40% - Accent2 3 6 6" xfId="11221"/>
    <cellStyle name="40% - Accent2 3 7" xfId="1673"/>
    <cellStyle name="40% - Accent2 3 7 2" xfId="3262"/>
    <cellStyle name="40% - Accent2 3 7 2 2" xfId="10027"/>
    <cellStyle name="40% - Accent2 3 7 2 2 2" xfId="27223"/>
    <cellStyle name="40% - Accent2 3 7 2 2 3" xfId="16822"/>
    <cellStyle name="40% - Accent2 3 7 2 3" xfId="6419"/>
    <cellStyle name="40% - Accent2 3 7 2 3 2" xfId="23615"/>
    <cellStyle name="40% - Accent2 3 7 2 4" xfId="20458"/>
    <cellStyle name="40% - Accent2 3 7 2 5" xfId="13214"/>
    <cellStyle name="40% - Accent2 3 7 3" xfId="8442"/>
    <cellStyle name="40% - Accent2 3 7 3 2" xfId="25638"/>
    <cellStyle name="40% - Accent2 3 7 3 3" xfId="15237"/>
    <cellStyle name="40% - Accent2 3 7 4" xfId="4834"/>
    <cellStyle name="40% - Accent2 3 7 4 2" xfId="22030"/>
    <cellStyle name="40% - Accent2 3 7 5" xfId="18873"/>
    <cellStyle name="40% - Accent2 3 7 6" xfId="11629"/>
    <cellStyle name="40% - Accent2 3 8" xfId="2144"/>
    <cellStyle name="40% - Accent2 3 8 2" xfId="8910"/>
    <cellStyle name="40% - Accent2 3 8 2 2" xfId="26106"/>
    <cellStyle name="40% - Accent2 3 8 2 3" xfId="15705"/>
    <cellStyle name="40% - Accent2 3 8 3" xfId="5302"/>
    <cellStyle name="40% - Accent2 3 8 3 2" xfId="22498"/>
    <cellStyle name="40% - Accent2 3 8 4" xfId="19341"/>
    <cellStyle name="40% - Accent2 3 8 5" xfId="12097"/>
    <cellStyle name="40% - Accent2 3 9" xfId="561"/>
    <cellStyle name="40% - Accent2 3 9 2" xfId="7330"/>
    <cellStyle name="40% - Accent2 3 9 2 2" xfId="24526"/>
    <cellStyle name="40% - Accent2 3 9 3" xfId="17761"/>
    <cellStyle name="40% - Accent2 3 9 4" xfId="14125"/>
    <cellStyle name="40% - Accent2 4" xfId="104"/>
    <cellStyle name="40% - Accent2 4 10" xfId="6879"/>
    <cellStyle name="40% - Accent2 4 10 2" xfId="24075"/>
    <cellStyle name="40% - Accent2 4 10 3" xfId="13674"/>
    <cellStyle name="40% - Accent2 4 11" xfId="3750"/>
    <cellStyle name="40% - Accent2 4 11 2" xfId="20946"/>
    <cellStyle name="40% - Accent2 4 12" xfId="17310"/>
    <cellStyle name="40% - Accent2 4 13" xfId="27757"/>
    <cellStyle name="40% - Accent2 4 14" xfId="10545"/>
    <cellStyle name="40% - Accent2 4 2" xfId="308"/>
    <cellStyle name="40% - Accent2 4 2 10" xfId="27843"/>
    <cellStyle name="40% - Accent2 4 2 11" xfId="10631"/>
    <cellStyle name="40% - Accent2 4 2 2" xfId="1083"/>
    <cellStyle name="40% - Accent2 4 2 2 2" xfId="2696"/>
    <cellStyle name="40% - Accent2 4 2 2 2 2" xfId="9461"/>
    <cellStyle name="40% - Accent2 4 2 2 2 2 2" xfId="26657"/>
    <cellStyle name="40% - Accent2 4 2 2 2 2 3" xfId="16256"/>
    <cellStyle name="40% - Accent2 4 2 2 2 3" xfId="5853"/>
    <cellStyle name="40% - Accent2 4 2 2 2 3 2" xfId="23049"/>
    <cellStyle name="40% - Accent2 4 2 2 2 4" xfId="19892"/>
    <cellStyle name="40% - Accent2 4 2 2 2 5" xfId="12648"/>
    <cellStyle name="40% - Accent2 4 2 2 3" xfId="7852"/>
    <cellStyle name="40% - Accent2 4 2 2 3 2" xfId="25048"/>
    <cellStyle name="40% - Accent2 4 2 2 3 3" xfId="14647"/>
    <cellStyle name="40% - Accent2 4 2 2 4" xfId="4244"/>
    <cellStyle name="40% - Accent2 4 2 2 4 2" xfId="21440"/>
    <cellStyle name="40% - Accent2 4 2 2 5" xfId="18283"/>
    <cellStyle name="40% - Accent2 4 2 2 6" xfId="11039"/>
    <cellStyle name="40% - Accent2 4 2 3" xfId="1491"/>
    <cellStyle name="40% - Accent2 4 2 3 2" xfId="3092"/>
    <cellStyle name="40% - Accent2 4 2 3 2 2" xfId="9857"/>
    <cellStyle name="40% - Accent2 4 2 3 2 2 2" xfId="27053"/>
    <cellStyle name="40% - Accent2 4 2 3 2 2 3" xfId="16652"/>
    <cellStyle name="40% - Accent2 4 2 3 2 3" xfId="6249"/>
    <cellStyle name="40% - Accent2 4 2 3 2 3 2" xfId="23445"/>
    <cellStyle name="40% - Accent2 4 2 3 2 4" xfId="20288"/>
    <cellStyle name="40% - Accent2 4 2 3 2 5" xfId="13044"/>
    <cellStyle name="40% - Accent2 4 2 3 3" xfId="8260"/>
    <cellStyle name="40% - Accent2 4 2 3 3 2" xfId="25456"/>
    <cellStyle name="40% - Accent2 4 2 3 3 3" xfId="15055"/>
    <cellStyle name="40% - Accent2 4 2 3 4" xfId="4652"/>
    <cellStyle name="40% - Accent2 4 2 3 4 2" xfId="21848"/>
    <cellStyle name="40% - Accent2 4 2 3 5" xfId="18691"/>
    <cellStyle name="40% - Accent2 4 2 3 6" xfId="11447"/>
    <cellStyle name="40% - Accent2 4 2 4" xfId="1899"/>
    <cellStyle name="40% - Accent2 4 2 4 2" xfId="3488"/>
    <cellStyle name="40% - Accent2 4 2 4 2 2" xfId="10253"/>
    <cellStyle name="40% - Accent2 4 2 4 2 2 2" xfId="27449"/>
    <cellStyle name="40% - Accent2 4 2 4 2 2 3" xfId="17048"/>
    <cellStyle name="40% - Accent2 4 2 4 2 3" xfId="6645"/>
    <cellStyle name="40% - Accent2 4 2 4 2 3 2" xfId="23841"/>
    <cellStyle name="40% - Accent2 4 2 4 2 4" xfId="20684"/>
    <cellStyle name="40% - Accent2 4 2 4 2 5" xfId="13440"/>
    <cellStyle name="40% - Accent2 4 2 4 3" xfId="8668"/>
    <cellStyle name="40% - Accent2 4 2 4 3 2" xfId="25864"/>
    <cellStyle name="40% - Accent2 4 2 4 3 3" xfId="15463"/>
    <cellStyle name="40% - Accent2 4 2 4 4" xfId="5060"/>
    <cellStyle name="40% - Accent2 4 2 4 4 2" xfId="22256"/>
    <cellStyle name="40% - Accent2 4 2 4 5" xfId="19099"/>
    <cellStyle name="40% - Accent2 4 2 4 6" xfId="11855"/>
    <cellStyle name="40% - Accent2 4 2 5" xfId="2258"/>
    <cellStyle name="40% - Accent2 4 2 5 2" xfId="9024"/>
    <cellStyle name="40% - Accent2 4 2 5 2 2" xfId="26220"/>
    <cellStyle name="40% - Accent2 4 2 5 2 3" xfId="15819"/>
    <cellStyle name="40% - Accent2 4 2 5 3" xfId="5416"/>
    <cellStyle name="40% - Accent2 4 2 5 3 2" xfId="22612"/>
    <cellStyle name="40% - Accent2 4 2 5 4" xfId="19455"/>
    <cellStyle name="40% - Accent2 4 2 5 5" xfId="12211"/>
    <cellStyle name="40% - Accent2 4 2 6" xfId="675"/>
    <cellStyle name="40% - Accent2 4 2 6 2" xfId="7444"/>
    <cellStyle name="40% - Accent2 4 2 6 2 2" xfId="24640"/>
    <cellStyle name="40% - Accent2 4 2 6 3" xfId="17875"/>
    <cellStyle name="40% - Accent2 4 2 6 4" xfId="14239"/>
    <cellStyle name="40% - Accent2 4 2 7" xfId="7077"/>
    <cellStyle name="40% - Accent2 4 2 7 2" xfId="24273"/>
    <cellStyle name="40% - Accent2 4 2 7 3" xfId="13872"/>
    <cellStyle name="40% - Accent2 4 2 8" xfId="3836"/>
    <cellStyle name="40% - Accent2 4 2 8 2" xfId="21032"/>
    <cellStyle name="40% - Accent2 4 2 9" xfId="17508"/>
    <cellStyle name="40% - Accent2 4 3" xfId="406"/>
    <cellStyle name="40% - Accent2 4 3 10" xfId="27941"/>
    <cellStyle name="40% - Accent2 4 3 11" xfId="10729"/>
    <cellStyle name="40% - Accent2 4 3 2" xfId="1181"/>
    <cellStyle name="40% - Accent2 4 3 2 2" xfId="2794"/>
    <cellStyle name="40% - Accent2 4 3 2 2 2" xfId="9559"/>
    <cellStyle name="40% - Accent2 4 3 2 2 2 2" xfId="26755"/>
    <cellStyle name="40% - Accent2 4 3 2 2 2 3" xfId="16354"/>
    <cellStyle name="40% - Accent2 4 3 2 2 3" xfId="5951"/>
    <cellStyle name="40% - Accent2 4 3 2 2 3 2" xfId="23147"/>
    <cellStyle name="40% - Accent2 4 3 2 2 4" xfId="19990"/>
    <cellStyle name="40% - Accent2 4 3 2 2 5" xfId="12746"/>
    <cellStyle name="40% - Accent2 4 3 2 3" xfId="7950"/>
    <cellStyle name="40% - Accent2 4 3 2 3 2" xfId="25146"/>
    <cellStyle name="40% - Accent2 4 3 2 3 3" xfId="14745"/>
    <cellStyle name="40% - Accent2 4 3 2 4" xfId="4342"/>
    <cellStyle name="40% - Accent2 4 3 2 4 2" xfId="21538"/>
    <cellStyle name="40% - Accent2 4 3 2 5" xfId="18381"/>
    <cellStyle name="40% - Accent2 4 3 2 6" xfId="11137"/>
    <cellStyle name="40% - Accent2 4 3 3" xfId="1589"/>
    <cellStyle name="40% - Accent2 4 3 3 2" xfId="3190"/>
    <cellStyle name="40% - Accent2 4 3 3 2 2" xfId="9955"/>
    <cellStyle name="40% - Accent2 4 3 3 2 2 2" xfId="27151"/>
    <cellStyle name="40% - Accent2 4 3 3 2 2 3" xfId="16750"/>
    <cellStyle name="40% - Accent2 4 3 3 2 3" xfId="6347"/>
    <cellStyle name="40% - Accent2 4 3 3 2 3 2" xfId="23543"/>
    <cellStyle name="40% - Accent2 4 3 3 2 4" xfId="20386"/>
    <cellStyle name="40% - Accent2 4 3 3 2 5" xfId="13142"/>
    <cellStyle name="40% - Accent2 4 3 3 3" xfId="8358"/>
    <cellStyle name="40% - Accent2 4 3 3 3 2" xfId="25554"/>
    <cellStyle name="40% - Accent2 4 3 3 3 3" xfId="15153"/>
    <cellStyle name="40% - Accent2 4 3 3 4" xfId="4750"/>
    <cellStyle name="40% - Accent2 4 3 3 4 2" xfId="21946"/>
    <cellStyle name="40% - Accent2 4 3 3 5" xfId="18789"/>
    <cellStyle name="40% - Accent2 4 3 3 6" xfId="11545"/>
    <cellStyle name="40% - Accent2 4 3 4" xfId="1997"/>
    <cellStyle name="40% - Accent2 4 3 4 2" xfId="3586"/>
    <cellStyle name="40% - Accent2 4 3 4 2 2" xfId="10351"/>
    <cellStyle name="40% - Accent2 4 3 4 2 2 2" xfId="27547"/>
    <cellStyle name="40% - Accent2 4 3 4 2 2 3" xfId="17146"/>
    <cellStyle name="40% - Accent2 4 3 4 2 3" xfId="6743"/>
    <cellStyle name="40% - Accent2 4 3 4 2 3 2" xfId="23939"/>
    <cellStyle name="40% - Accent2 4 3 4 2 4" xfId="20782"/>
    <cellStyle name="40% - Accent2 4 3 4 2 5" xfId="13538"/>
    <cellStyle name="40% - Accent2 4 3 4 3" xfId="8766"/>
    <cellStyle name="40% - Accent2 4 3 4 3 2" xfId="25962"/>
    <cellStyle name="40% - Accent2 4 3 4 3 3" xfId="15561"/>
    <cellStyle name="40% - Accent2 4 3 4 4" xfId="5158"/>
    <cellStyle name="40% - Accent2 4 3 4 4 2" xfId="22354"/>
    <cellStyle name="40% - Accent2 4 3 4 5" xfId="19197"/>
    <cellStyle name="40% - Accent2 4 3 4 6" xfId="11953"/>
    <cellStyle name="40% - Accent2 4 3 5" xfId="2356"/>
    <cellStyle name="40% - Accent2 4 3 5 2" xfId="9122"/>
    <cellStyle name="40% - Accent2 4 3 5 2 2" xfId="26318"/>
    <cellStyle name="40% - Accent2 4 3 5 2 3" xfId="15917"/>
    <cellStyle name="40% - Accent2 4 3 5 3" xfId="5514"/>
    <cellStyle name="40% - Accent2 4 3 5 3 2" xfId="22710"/>
    <cellStyle name="40% - Accent2 4 3 5 4" xfId="19553"/>
    <cellStyle name="40% - Accent2 4 3 5 5" xfId="12309"/>
    <cellStyle name="40% - Accent2 4 3 6" xfId="773"/>
    <cellStyle name="40% - Accent2 4 3 6 2" xfId="7542"/>
    <cellStyle name="40% - Accent2 4 3 6 2 2" xfId="24738"/>
    <cellStyle name="40% - Accent2 4 3 6 3" xfId="17973"/>
    <cellStyle name="40% - Accent2 4 3 6 4" xfId="14337"/>
    <cellStyle name="40% - Accent2 4 3 7" xfId="7175"/>
    <cellStyle name="40% - Accent2 4 3 7 2" xfId="24371"/>
    <cellStyle name="40% - Accent2 4 3 7 3" xfId="13970"/>
    <cellStyle name="40% - Accent2 4 3 8" xfId="3934"/>
    <cellStyle name="40% - Accent2 4 3 8 2" xfId="21130"/>
    <cellStyle name="40% - Accent2 4 3 9" xfId="17606"/>
    <cellStyle name="40% - Accent2 4 4" xfId="222"/>
    <cellStyle name="40% - Accent2 4 4 2" xfId="1405"/>
    <cellStyle name="40% - Accent2 4 4 2 2" xfId="3006"/>
    <cellStyle name="40% - Accent2 4 4 2 2 2" xfId="9771"/>
    <cellStyle name="40% - Accent2 4 4 2 2 2 2" xfId="26967"/>
    <cellStyle name="40% - Accent2 4 4 2 2 2 3" xfId="16566"/>
    <cellStyle name="40% - Accent2 4 4 2 2 3" xfId="6163"/>
    <cellStyle name="40% - Accent2 4 4 2 2 3 2" xfId="23359"/>
    <cellStyle name="40% - Accent2 4 4 2 2 4" xfId="20202"/>
    <cellStyle name="40% - Accent2 4 4 2 2 5" xfId="12958"/>
    <cellStyle name="40% - Accent2 4 4 2 3" xfId="8174"/>
    <cellStyle name="40% - Accent2 4 4 2 3 2" xfId="25370"/>
    <cellStyle name="40% - Accent2 4 4 2 3 3" xfId="14969"/>
    <cellStyle name="40% - Accent2 4 4 2 4" xfId="4566"/>
    <cellStyle name="40% - Accent2 4 4 2 4 2" xfId="21762"/>
    <cellStyle name="40% - Accent2 4 4 2 5" xfId="18605"/>
    <cellStyle name="40% - Accent2 4 4 2 6" xfId="11361"/>
    <cellStyle name="40% - Accent2 4 4 3" xfId="1813"/>
    <cellStyle name="40% - Accent2 4 4 3 2" xfId="3402"/>
    <cellStyle name="40% - Accent2 4 4 3 2 2" xfId="10167"/>
    <cellStyle name="40% - Accent2 4 4 3 2 2 2" xfId="27363"/>
    <cellStyle name="40% - Accent2 4 4 3 2 2 3" xfId="16962"/>
    <cellStyle name="40% - Accent2 4 4 3 2 3" xfId="6559"/>
    <cellStyle name="40% - Accent2 4 4 3 2 3 2" xfId="23755"/>
    <cellStyle name="40% - Accent2 4 4 3 2 4" xfId="20598"/>
    <cellStyle name="40% - Accent2 4 4 3 2 5" xfId="13354"/>
    <cellStyle name="40% - Accent2 4 4 3 3" xfId="8582"/>
    <cellStyle name="40% - Accent2 4 4 3 3 2" xfId="25778"/>
    <cellStyle name="40% - Accent2 4 4 3 3 3" xfId="15377"/>
    <cellStyle name="40% - Accent2 4 4 3 4" xfId="4974"/>
    <cellStyle name="40% - Accent2 4 4 3 4 2" xfId="22170"/>
    <cellStyle name="40% - Accent2 4 4 3 5" xfId="19013"/>
    <cellStyle name="40% - Accent2 4 4 3 6" xfId="11769"/>
    <cellStyle name="40% - Accent2 4 4 4" xfId="2408"/>
    <cellStyle name="40% - Accent2 4 4 4 2" xfId="9173"/>
    <cellStyle name="40% - Accent2 4 4 4 2 2" xfId="26369"/>
    <cellStyle name="40% - Accent2 4 4 4 2 3" xfId="15968"/>
    <cellStyle name="40% - Accent2 4 4 4 3" xfId="5565"/>
    <cellStyle name="40% - Accent2 4 4 4 3 2" xfId="22761"/>
    <cellStyle name="40% - Accent2 4 4 4 4" xfId="19604"/>
    <cellStyle name="40% - Accent2 4 4 4 5" xfId="12360"/>
    <cellStyle name="40% - Accent2 4 4 5" xfId="997"/>
    <cellStyle name="40% - Accent2 4 4 5 2" xfId="7766"/>
    <cellStyle name="40% - Accent2 4 4 5 2 2" xfId="24962"/>
    <cellStyle name="40% - Accent2 4 4 5 3" xfId="18197"/>
    <cellStyle name="40% - Accent2 4 4 5 4" xfId="14561"/>
    <cellStyle name="40% - Accent2 4 4 6" xfId="6991"/>
    <cellStyle name="40% - Accent2 4 4 6 2" xfId="24187"/>
    <cellStyle name="40% - Accent2 4 4 6 3" xfId="13786"/>
    <cellStyle name="40% - Accent2 4 4 7" xfId="4158"/>
    <cellStyle name="40% - Accent2 4 4 7 2" xfId="21354"/>
    <cellStyle name="40% - Accent2 4 4 8" xfId="17422"/>
    <cellStyle name="40% - Accent2 4 4 9" xfId="10953"/>
    <cellStyle name="40% - Accent2 4 5" xfId="885"/>
    <cellStyle name="40% - Accent2 4 5 2" xfId="2583"/>
    <cellStyle name="40% - Accent2 4 5 2 2" xfId="9348"/>
    <cellStyle name="40% - Accent2 4 5 2 2 2" xfId="26544"/>
    <cellStyle name="40% - Accent2 4 5 2 2 3" xfId="16143"/>
    <cellStyle name="40% - Accent2 4 5 2 3" xfId="5740"/>
    <cellStyle name="40% - Accent2 4 5 2 3 2" xfId="22936"/>
    <cellStyle name="40% - Accent2 4 5 2 4" xfId="19779"/>
    <cellStyle name="40% - Accent2 4 5 2 5" xfId="12535"/>
    <cellStyle name="40% - Accent2 4 5 3" xfId="7654"/>
    <cellStyle name="40% - Accent2 4 5 3 2" xfId="24850"/>
    <cellStyle name="40% - Accent2 4 5 3 3" xfId="14449"/>
    <cellStyle name="40% - Accent2 4 5 4" xfId="4046"/>
    <cellStyle name="40% - Accent2 4 5 4 2" xfId="21242"/>
    <cellStyle name="40% - Accent2 4 5 5" xfId="18085"/>
    <cellStyle name="40% - Accent2 4 5 6" xfId="10841"/>
    <cellStyle name="40% - Accent2 4 6" xfId="1293"/>
    <cellStyle name="40% - Accent2 4 6 2" xfId="2894"/>
    <cellStyle name="40% - Accent2 4 6 2 2" xfId="9659"/>
    <cellStyle name="40% - Accent2 4 6 2 2 2" xfId="26855"/>
    <cellStyle name="40% - Accent2 4 6 2 2 3" xfId="16454"/>
    <cellStyle name="40% - Accent2 4 6 2 3" xfId="6051"/>
    <cellStyle name="40% - Accent2 4 6 2 3 2" xfId="23247"/>
    <cellStyle name="40% - Accent2 4 6 2 4" xfId="20090"/>
    <cellStyle name="40% - Accent2 4 6 2 5" xfId="12846"/>
    <cellStyle name="40% - Accent2 4 6 3" xfId="8062"/>
    <cellStyle name="40% - Accent2 4 6 3 2" xfId="25258"/>
    <cellStyle name="40% - Accent2 4 6 3 3" xfId="14857"/>
    <cellStyle name="40% - Accent2 4 6 4" xfId="4454"/>
    <cellStyle name="40% - Accent2 4 6 4 2" xfId="21650"/>
    <cellStyle name="40% - Accent2 4 6 5" xfId="18493"/>
    <cellStyle name="40% - Accent2 4 6 6" xfId="11249"/>
    <cellStyle name="40% - Accent2 4 7" xfId="1701"/>
    <cellStyle name="40% - Accent2 4 7 2" xfId="3290"/>
    <cellStyle name="40% - Accent2 4 7 2 2" xfId="10055"/>
    <cellStyle name="40% - Accent2 4 7 2 2 2" xfId="27251"/>
    <cellStyle name="40% - Accent2 4 7 2 2 3" xfId="16850"/>
    <cellStyle name="40% - Accent2 4 7 2 3" xfId="6447"/>
    <cellStyle name="40% - Accent2 4 7 2 3 2" xfId="23643"/>
    <cellStyle name="40% - Accent2 4 7 2 4" xfId="20486"/>
    <cellStyle name="40% - Accent2 4 7 2 5" xfId="13242"/>
    <cellStyle name="40% - Accent2 4 7 3" xfId="8470"/>
    <cellStyle name="40% - Accent2 4 7 3 2" xfId="25666"/>
    <cellStyle name="40% - Accent2 4 7 3 3" xfId="15265"/>
    <cellStyle name="40% - Accent2 4 7 4" xfId="4862"/>
    <cellStyle name="40% - Accent2 4 7 4 2" xfId="22058"/>
    <cellStyle name="40% - Accent2 4 7 5" xfId="18901"/>
    <cellStyle name="40% - Accent2 4 7 6" xfId="11657"/>
    <cellStyle name="40% - Accent2 4 8" xfId="2172"/>
    <cellStyle name="40% - Accent2 4 8 2" xfId="8938"/>
    <cellStyle name="40% - Accent2 4 8 2 2" xfId="26134"/>
    <cellStyle name="40% - Accent2 4 8 2 3" xfId="15733"/>
    <cellStyle name="40% - Accent2 4 8 3" xfId="5330"/>
    <cellStyle name="40% - Accent2 4 8 3 2" xfId="22526"/>
    <cellStyle name="40% - Accent2 4 8 4" xfId="19369"/>
    <cellStyle name="40% - Accent2 4 8 5" xfId="12125"/>
    <cellStyle name="40% - Accent2 4 9" xfId="589"/>
    <cellStyle name="40% - Accent2 4 9 2" xfId="7358"/>
    <cellStyle name="40% - Accent2 4 9 2 2" xfId="24554"/>
    <cellStyle name="40% - Accent2 4 9 3" xfId="17789"/>
    <cellStyle name="40% - Accent2 4 9 4" xfId="14153"/>
    <cellStyle name="40% - Accent2 5" xfId="159"/>
    <cellStyle name="40% - Accent2 5 10" xfId="27697"/>
    <cellStyle name="40% - Accent2 5 11" xfId="10485"/>
    <cellStyle name="40% - Accent2 5 2" xfId="937"/>
    <cellStyle name="40% - Accent2 5 2 2" xfId="2607"/>
    <cellStyle name="40% - Accent2 5 2 2 2" xfId="9372"/>
    <cellStyle name="40% - Accent2 5 2 2 2 2" xfId="26568"/>
    <cellStyle name="40% - Accent2 5 2 2 2 3" xfId="16167"/>
    <cellStyle name="40% - Accent2 5 2 2 3" xfId="5764"/>
    <cellStyle name="40% - Accent2 5 2 2 3 2" xfId="22960"/>
    <cellStyle name="40% - Accent2 5 2 2 4" xfId="19803"/>
    <cellStyle name="40% - Accent2 5 2 2 5" xfId="12559"/>
    <cellStyle name="40% - Accent2 5 2 3" xfId="7706"/>
    <cellStyle name="40% - Accent2 5 2 3 2" xfId="24902"/>
    <cellStyle name="40% - Accent2 5 2 3 3" xfId="14501"/>
    <cellStyle name="40% - Accent2 5 2 4" xfId="4098"/>
    <cellStyle name="40% - Accent2 5 2 4 2" xfId="21294"/>
    <cellStyle name="40% - Accent2 5 2 5" xfId="18137"/>
    <cellStyle name="40% - Accent2 5 2 6" xfId="10893"/>
    <cellStyle name="40% - Accent2 5 3" xfId="1345"/>
    <cellStyle name="40% - Accent2 5 3 2" xfId="2946"/>
    <cellStyle name="40% - Accent2 5 3 2 2" xfId="9711"/>
    <cellStyle name="40% - Accent2 5 3 2 2 2" xfId="26907"/>
    <cellStyle name="40% - Accent2 5 3 2 2 3" xfId="16506"/>
    <cellStyle name="40% - Accent2 5 3 2 3" xfId="6103"/>
    <cellStyle name="40% - Accent2 5 3 2 3 2" xfId="23299"/>
    <cellStyle name="40% - Accent2 5 3 2 4" xfId="20142"/>
    <cellStyle name="40% - Accent2 5 3 2 5" xfId="12898"/>
    <cellStyle name="40% - Accent2 5 3 3" xfId="8114"/>
    <cellStyle name="40% - Accent2 5 3 3 2" xfId="25310"/>
    <cellStyle name="40% - Accent2 5 3 3 3" xfId="14909"/>
    <cellStyle name="40% - Accent2 5 3 4" xfId="4506"/>
    <cellStyle name="40% - Accent2 5 3 4 2" xfId="21702"/>
    <cellStyle name="40% - Accent2 5 3 5" xfId="18545"/>
    <cellStyle name="40% - Accent2 5 3 6" xfId="11301"/>
    <cellStyle name="40% - Accent2 5 4" xfId="1753"/>
    <cellStyle name="40% - Accent2 5 4 2" xfId="3342"/>
    <cellStyle name="40% - Accent2 5 4 2 2" xfId="10107"/>
    <cellStyle name="40% - Accent2 5 4 2 2 2" xfId="27303"/>
    <cellStyle name="40% - Accent2 5 4 2 2 3" xfId="16902"/>
    <cellStyle name="40% - Accent2 5 4 2 3" xfId="6499"/>
    <cellStyle name="40% - Accent2 5 4 2 3 2" xfId="23695"/>
    <cellStyle name="40% - Accent2 5 4 2 4" xfId="20538"/>
    <cellStyle name="40% - Accent2 5 4 2 5" xfId="13294"/>
    <cellStyle name="40% - Accent2 5 4 3" xfId="8522"/>
    <cellStyle name="40% - Accent2 5 4 3 2" xfId="25718"/>
    <cellStyle name="40% - Accent2 5 4 3 3" xfId="15317"/>
    <cellStyle name="40% - Accent2 5 4 4" xfId="4914"/>
    <cellStyle name="40% - Accent2 5 4 4 2" xfId="22110"/>
    <cellStyle name="40% - Accent2 5 4 5" xfId="18953"/>
    <cellStyle name="40% - Accent2 5 4 6" xfId="11709"/>
    <cellStyle name="40% - Accent2 5 5" xfId="2112"/>
    <cellStyle name="40% - Accent2 5 5 2" xfId="8878"/>
    <cellStyle name="40% - Accent2 5 5 2 2" xfId="26074"/>
    <cellStyle name="40% - Accent2 5 5 2 3" xfId="15673"/>
    <cellStyle name="40% - Accent2 5 5 3" xfId="5270"/>
    <cellStyle name="40% - Accent2 5 5 3 2" xfId="22466"/>
    <cellStyle name="40% - Accent2 5 5 4" xfId="19309"/>
    <cellStyle name="40% - Accent2 5 5 5" xfId="12065"/>
    <cellStyle name="40% - Accent2 5 6" xfId="529"/>
    <cellStyle name="40% - Accent2 5 6 2" xfId="7298"/>
    <cellStyle name="40% - Accent2 5 6 2 2" xfId="24494"/>
    <cellStyle name="40% - Accent2 5 6 3" xfId="17729"/>
    <cellStyle name="40% - Accent2 5 6 4" xfId="14093"/>
    <cellStyle name="40% - Accent2 5 7" xfId="6931"/>
    <cellStyle name="40% - Accent2 5 7 2" xfId="24127"/>
    <cellStyle name="40% - Accent2 5 7 3" xfId="13726"/>
    <cellStyle name="40% - Accent2 5 8" xfId="3690"/>
    <cellStyle name="40% - Accent2 5 8 2" xfId="20886"/>
    <cellStyle name="40% - Accent2 5 9" xfId="17362"/>
    <cellStyle name="40% - Accent2 6" xfId="248"/>
    <cellStyle name="40% - Accent2 6 10" xfId="27783"/>
    <cellStyle name="40% - Accent2 6 11" xfId="10571"/>
    <cellStyle name="40% - Accent2 6 2" xfId="1023"/>
    <cellStyle name="40% - Accent2 6 2 2" xfId="2636"/>
    <cellStyle name="40% - Accent2 6 2 2 2" xfId="9401"/>
    <cellStyle name="40% - Accent2 6 2 2 2 2" xfId="26597"/>
    <cellStyle name="40% - Accent2 6 2 2 2 3" xfId="16196"/>
    <cellStyle name="40% - Accent2 6 2 2 3" xfId="5793"/>
    <cellStyle name="40% - Accent2 6 2 2 3 2" xfId="22989"/>
    <cellStyle name="40% - Accent2 6 2 2 4" xfId="19832"/>
    <cellStyle name="40% - Accent2 6 2 2 5" xfId="12588"/>
    <cellStyle name="40% - Accent2 6 2 3" xfId="7792"/>
    <cellStyle name="40% - Accent2 6 2 3 2" xfId="24988"/>
    <cellStyle name="40% - Accent2 6 2 3 3" xfId="14587"/>
    <cellStyle name="40% - Accent2 6 2 4" xfId="4184"/>
    <cellStyle name="40% - Accent2 6 2 4 2" xfId="21380"/>
    <cellStyle name="40% - Accent2 6 2 5" xfId="18223"/>
    <cellStyle name="40% - Accent2 6 2 6" xfId="10979"/>
    <cellStyle name="40% - Accent2 6 3" xfId="1431"/>
    <cellStyle name="40% - Accent2 6 3 2" xfId="3032"/>
    <cellStyle name="40% - Accent2 6 3 2 2" xfId="9797"/>
    <cellStyle name="40% - Accent2 6 3 2 2 2" xfId="26993"/>
    <cellStyle name="40% - Accent2 6 3 2 2 3" xfId="16592"/>
    <cellStyle name="40% - Accent2 6 3 2 3" xfId="6189"/>
    <cellStyle name="40% - Accent2 6 3 2 3 2" xfId="23385"/>
    <cellStyle name="40% - Accent2 6 3 2 4" xfId="20228"/>
    <cellStyle name="40% - Accent2 6 3 2 5" xfId="12984"/>
    <cellStyle name="40% - Accent2 6 3 3" xfId="8200"/>
    <cellStyle name="40% - Accent2 6 3 3 2" xfId="25396"/>
    <cellStyle name="40% - Accent2 6 3 3 3" xfId="14995"/>
    <cellStyle name="40% - Accent2 6 3 4" xfId="4592"/>
    <cellStyle name="40% - Accent2 6 3 4 2" xfId="21788"/>
    <cellStyle name="40% - Accent2 6 3 5" xfId="18631"/>
    <cellStyle name="40% - Accent2 6 3 6" xfId="11387"/>
    <cellStyle name="40% - Accent2 6 4" xfId="1839"/>
    <cellStyle name="40% - Accent2 6 4 2" xfId="3428"/>
    <cellStyle name="40% - Accent2 6 4 2 2" xfId="10193"/>
    <cellStyle name="40% - Accent2 6 4 2 2 2" xfId="27389"/>
    <cellStyle name="40% - Accent2 6 4 2 2 3" xfId="16988"/>
    <cellStyle name="40% - Accent2 6 4 2 3" xfId="6585"/>
    <cellStyle name="40% - Accent2 6 4 2 3 2" xfId="23781"/>
    <cellStyle name="40% - Accent2 6 4 2 4" xfId="20624"/>
    <cellStyle name="40% - Accent2 6 4 2 5" xfId="13380"/>
    <cellStyle name="40% - Accent2 6 4 3" xfId="8608"/>
    <cellStyle name="40% - Accent2 6 4 3 2" xfId="25804"/>
    <cellStyle name="40% - Accent2 6 4 3 3" xfId="15403"/>
    <cellStyle name="40% - Accent2 6 4 4" xfId="5000"/>
    <cellStyle name="40% - Accent2 6 4 4 2" xfId="22196"/>
    <cellStyle name="40% - Accent2 6 4 5" xfId="19039"/>
    <cellStyle name="40% - Accent2 6 4 6" xfId="11795"/>
    <cellStyle name="40% - Accent2 6 5" xfId="2198"/>
    <cellStyle name="40% - Accent2 6 5 2" xfId="8964"/>
    <cellStyle name="40% - Accent2 6 5 2 2" xfId="26160"/>
    <cellStyle name="40% - Accent2 6 5 2 3" xfId="15759"/>
    <cellStyle name="40% - Accent2 6 5 3" xfId="5356"/>
    <cellStyle name="40% - Accent2 6 5 3 2" xfId="22552"/>
    <cellStyle name="40% - Accent2 6 5 4" xfId="19395"/>
    <cellStyle name="40% - Accent2 6 5 5" xfId="12151"/>
    <cellStyle name="40% - Accent2 6 6" xfId="615"/>
    <cellStyle name="40% - Accent2 6 6 2" xfId="7384"/>
    <cellStyle name="40% - Accent2 6 6 2 2" xfId="24580"/>
    <cellStyle name="40% - Accent2 6 6 3" xfId="17815"/>
    <cellStyle name="40% - Accent2 6 6 4" xfId="14179"/>
    <cellStyle name="40% - Accent2 6 7" xfId="7017"/>
    <cellStyle name="40% - Accent2 6 7 2" xfId="24213"/>
    <cellStyle name="40% - Accent2 6 7 3" xfId="13812"/>
    <cellStyle name="40% - Accent2 6 8" xfId="3776"/>
    <cellStyle name="40% - Accent2 6 8 2" xfId="20972"/>
    <cellStyle name="40% - Accent2 6 9" xfId="17448"/>
    <cellStyle name="40% - Accent2 7" xfId="334"/>
    <cellStyle name="40% - Accent2 7 10" xfId="27869"/>
    <cellStyle name="40% - Accent2 7 11" xfId="10657"/>
    <cellStyle name="40% - Accent2 7 2" xfId="1109"/>
    <cellStyle name="40% - Accent2 7 2 2" xfId="2722"/>
    <cellStyle name="40% - Accent2 7 2 2 2" xfId="9487"/>
    <cellStyle name="40% - Accent2 7 2 2 2 2" xfId="26683"/>
    <cellStyle name="40% - Accent2 7 2 2 2 3" xfId="16282"/>
    <cellStyle name="40% - Accent2 7 2 2 3" xfId="5879"/>
    <cellStyle name="40% - Accent2 7 2 2 3 2" xfId="23075"/>
    <cellStyle name="40% - Accent2 7 2 2 4" xfId="19918"/>
    <cellStyle name="40% - Accent2 7 2 2 5" xfId="12674"/>
    <cellStyle name="40% - Accent2 7 2 3" xfId="7878"/>
    <cellStyle name="40% - Accent2 7 2 3 2" xfId="25074"/>
    <cellStyle name="40% - Accent2 7 2 3 3" xfId="14673"/>
    <cellStyle name="40% - Accent2 7 2 4" xfId="4270"/>
    <cellStyle name="40% - Accent2 7 2 4 2" xfId="21466"/>
    <cellStyle name="40% - Accent2 7 2 5" xfId="18309"/>
    <cellStyle name="40% - Accent2 7 2 6" xfId="11065"/>
    <cellStyle name="40% - Accent2 7 3" xfId="1517"/>
    <cellStyle name="40% - Accent2 7 3 2" xfId="3118"/>
    <cellStyle name="40% - Accent2 7 3 2 2" xfId="9883"/>
    <cellStyle name="40% - Accent2 7 3 2 2 2" xfId="27079"/>
    <cellStyle name="40% - Accent2 7 3 2 2 3" xfId="16678"/>
    <cellStyle name="40% - Accent2 7 3 2 3" xfId="6275"/>
    <cellStyle name="40% - Accent2 7 3 2 3 2" xfId="23471"/>
    <cellStyle name="40% - Accent2 7 3 2 4" xfId="20314"/>
    <cellStyle name="40% - Accent2 7 3 2 5" xfId="13070"/>
    <cellStyle name="40% - Accent2 7 3 3" xfId="8286"/>
    <cellStyle name="40% - Accent2 7 3 3 2" xfId="25482"/>
    <cellStyle name="40% - Accent2 7 3 3 3" xfId="15081"/>
    <cellStyle name="40% - Accent2 7 3 4" xfId="4678"/>
    <cellStyle name="40% - Accent2 7 3 4 2" xfId="21874"/>
    <cellStyle name="40% - Accent2 7 3 5" xfId="18717"/>
    <cellStyle name="40% - Accent2 7 3 6" xfId="11473"/>
    <cellStyle name="40% - Accent2 7 4" xfId="1925"/>
    <cellStyle name="40% - Accent2 7 4 2" xfId="3514"/>
    <cellStyle name="40% - Accent2 7 4 2 2" xfId="10279"/>
    <cellStyle name="40% - Accent2 7 4 2 2 2" xfId="27475"/>
    <cellStyle name="40% - Accent2 7 4 2 2 3" xfId="17074"/>
    <cellStyle name="40% - Accent2 7 4 2 3" xfId="6671"/>
    <cellStyle name="40% - Accent2 7 4 2 3 2" xfId="23867"/>
    <cellStyle name="40% - Accent2 7 4 2 4" xfId="20710"/>
    <cellStyle name="40% - Accent2 7 4 2 5" xfId="13466"/>
    <cellStyle name="40% - Accent2 7 4 3" xfId="8694"/>
    <cellStyle name="40% - Accent2 7 4 3 2" xfId="25890"/>
    <cellStyle name="40% - Accent2 7 4 3 3" xfId="15489"/>
    <cellStyle name="40% - Accent2 7 4 4" xfId="5086"/>
    <cellStyle name="40% - Accent2 7 4 4 2" xfId="22282"/>
    <cellStyle name="40% - Accent2 7 4 5" xfId="19125"/>
    <cellStyle name="40% - Accent2 7 4 6" xfId="11881"/>
    <cellStyle name="40% - Accent2 7 5" xfId="2284"/>
    <cellStyle name="40% - Accent2 7 5 2" xfId="9050"/>
    <cellStyle name="40% - Accent2 7 5 2 2" xfId="26246"/>
    <cellStyle name="40% - Accent2 7 5 2 3" xfId="15845"/>
    <cellStyle name="40% - Accent2 7 5 3" xfId="5442"/>
    <cellStyle name="40% - Accent2 7 5 3 2" xfId="22638"/>
    <cellStyle name="40% - Accent2 7 5 4" xfId="19481"/>
    <cellStyle name="40% - Accent2 7 5 5" xfId="12237"/>
    <cellStyle name="40% - Accent2 7 6" xfId="701"/>
    <cellStyle name="40% - Accent2 7 6 2" xfId="7470"/>
    <cellStyle name="40% - Accent2 7 6 2 2" xfId="24666"/>
    <cellStyle name="40% - Accent2 7 6 3" xfId="17901"/>
    <cellStyle name="40% - Accent2 7 6 4" xfId="14265"/>
    <cellStyle name="40% - Accent2 7 7" xfId="7103"/>
    <cellStyle name="40% - Accent2 7 7 2" xfId="24299"/>
    <cellStyle name="40% - Accent2 7 7 3" xfId="13898"/>
    <cellStyle name="40% - Accent2 7 8" xfId="3862"/>
    <cellStyle name="40% - Accent2 7 8 2" xfId="21058"/>
    <cellStyle name="40% - Accent2 7 9" xfId="17534"/>
    <cellStyle name="40% - Accent2 8" xfId="346"/>
    <cellStyle name="40% - Accent2 8 10" xfId="27881"/>
    <cellStyle name="40% - Accent2 8 11" xfId="10669"/>
    <cellStyle name="40% - Accent2 8 2" xfId="1121"/>
    <cellStyle name="40% - Accent2 8 2 2" xfId="2734"/>
    <cellStyle name="40% - Accent2 8 2 2 2" xfId="9499"/>
    <cellStyle name="40% - Accent2 8 2 2 2 2" xfId="26695"/>
    <cellStyle name="40% - Accent2 8 2 2 2 3" xfId="16294"/>
    <cellStyle name="40% - Accent2 8 2 2 3" xfId="5891"/>
    <cellStyle name="40% - Accent2 8 2 2 3 2" xfId="23087"/>
    <cellStyle name="40% - Accent2 8 2 2 4" xfId="19930"/>
    <cellStyle name="40% - Accent2 8 2 2 5" xfId="12686"/>
    <cellStyle name="40% - Accent2 8 2 3" xfId="7890"/>
    <cellStyle name="40% - Accent2 8 2 3 2" xfId="25086"/>
    <cellStyle name="40% - Accent2 8 2 3 3" xfId="14685"/>
    <cellStyle name="40% - Accent2 8 2 4" xfId="4282"/>
    <cellStyle name="40% - Accent2 8 2 4 2" xfId="21478"/>
    <cellStyle name="40% - Accent2 8 2 5" xfId="18321"/>
    <cellStyle name="40% - Accent2 8 2 6" xfId="11077"/>
    <cellStyle name="40% - Accent2 8 3" xfId="1529"/>
    <cellStyle name="40% - Accent2 8 3 2" xfId="3130"/>
    <cellStyle name="40% - Accent2 8 3 2 2" xfId="9895"/>
    <cellStyle name="40% - Accent2 8 3 2 2 2" xfId="27091"/>
    <cellStyle name="40% - Accent2 8 3 2 2 3" xfId="16690"/>
    <cellStyle name="40% - Accent2 8 3 2 3" xfId="6287"/>
    <cellStyle name="40% - Accent2 8 3 2 3 2" xfId="23483"/>
    <cellStyle name="40% - Accent2 8 3 2 4" xfId="20326"/>
    <cellStyle name="40% - Accent2 8 3 2 5" xfId="13082"/>
    <cellStyle name="40% - Accent2 8 3 3" xfId="8298"/>
    <cellStyle name="40% - Accent2 8 3 3 2" xfId="25494"/>
    <cellStyle name="40% - Accent2 8 3 3 3" xfId="15093"/>
    <cellStyle name="40% - Accent2 8 3 4" xfId="4690"/>
    <cellStyle name="40% - Accent2 8 3 4 2" xfId="21886"/>
    <cellStyle name="40% - Accent2 8 3 5" xfId="18729"/>
    <cellStyle name="40% - Accent2 8 3 6" xfId="11485"/>
    <cellStyle name="40% - Accent2 8 4" xfId="1937"/>
    <cellStyle name="40% - Accent2 8 4 2" xfId="3526"/>
    <cellStyle name="40% - Accent2 8 4 2 2" xfId="10291"/>
    <cellStyle name="40% - Accent2 8 4 2 2 2" xfId="27487"/>
    <cellStyle name="40% - Accent2 8 4 2 2 3" xfId="17086"/>
    <cellStyle name="40% - Accent2 8 4 2 3" xfId="6683"/>
    <cellStyle name="40% - Accent2 8 4 2 3 2" xfId="23879"/>
    <cellStyle name="40% - Accent2 8 4 2 4" xfId="20722"/>
    <cellStyle name="40% - Accent2 8 4 2 5" xfId="13478"/>
    <cellStyle name="40% - Accent2 8 4 3" xfId="8706"/>
    <cellStyle name="40% - Accent2 8 4 3 2" xfId="25902"/>
    <cellStyle name="40% - Accent2 8 4 3 3" xfId="15501"/>
    <cellStyle name="40% - Accent2 8 4 4" xfId="5098"/>
    <cellStyle name="40% - Accent2 8 4 4 2" xfId="22294"/>
    <cellStyle name="40% - Accent2 8 4 5" xfId="19137"/>
    <cellStyle name="40% - Accent2 8 4 6" xfId="11893"/>
    <cellStyle name="40% - Accent2 8 5" xfId="2296"/>
    <cellStyle name="40% - Accent2 8 5 2" xfId="9062"/>
    <cellStyle name="40% - Accent2 8 5 2 2" xfId="26258"/>
    <cellStyle name="40% - Accent2 8 5 2 3" xfId="15857"/>
    <cellStyle name="40% - Accent2 8 5 3" xfId="5454"/>
    <cellStyle name="40% - Accent2 8 5 3 2" xfId="22650"/>
    <cellStyle name="40% - Accent2 8 5 4" xfId="19493"/>
    <cellStyle name="40% - Accent2 8 5 5" xfId="12249"/>
    <cellStyle name="40% - Accent2 8 6" xfId="713"/>
    <cellStyle name="40% - Accent2 8 6 2" xfId="7482"/>
    <cellStyle name="40% - Accent2 8 6 2 2" xfId="24678"/>
    <cellStyle name="40% - Accent2 8 6 3" xfId="17913"/>
    <cellStyle name="40% - Accent2 8 6 4" xfId="14277"/>
    <cellStyle name="40% - Accent2 8 7" xfId="7115"/>
    <cellStyle name="40% - Accent2 8 7 2" xfId="24311"/>
    <cellStyle name="40% - Accent2 8 7 3" xfId="13910"/>
    <cellStyle name="40% - Accent2 8 8" xfId="3874"/>
    <cellStyle name="40% - Accent2 8 8 2" xfId="21070"/>
    <cellStyle name="40% - Accent2 8 9" xfId="17546"/>
    <cellStyle name="40% - Accent2 9" xfId="432"/>
    <cellStyle name="40% - Accent2 9 10" xfId="27967"/>
    <cellStyle name="40% - Accent2 9 11" xfId="10755"/>
    <cellStyle name="40% - Accent2 9 2" xfId="1207"/>
    <cellStyle name="40% - Accent2 9 2 2" xfId="2820"/>
    <cellStyle name="40% - Accent2 9 2 2 2" xfId="9585"/>
    <cellStyle name="40% - Accent2 9 2 2 2 2" xfId="26781"/>
    <cellStyle name="40% - Accent2 9 2 2 2 3" xfId="16380"/>
    <cellStyle name="40% - Accent2 9 2 2 3" xfId="5977"/>
    <cellStyle name="40% - Accent2 9 2 2 3 2" xfId="23173"/>
    <cellStyle name="40% - Accent2 9 2 2 4" xfId="20016"/>
    <cellStyle name="40% - Accent2 9 2 2 5" xfId="12772"/>
    <cellStyle name="40% - Accent2 9 2 3" xfId="7976"/>
    <cellStyle name="40% - Accent2 9 2 3 2" xfId="25172"/>
    <cellStyle name="40% - Accent2 9 2 3 3" xfId="14771"/>
    <cellStyle name="40% - Accent2 9 2 4" xfId="4368"/>
    <cellStyle name="40% - Accent2 9 2 4 2" xfId="21564"/>
    <cellStyle name="40% - Accent2 9 2 5" xfId="18407"/>
    <cellStyle name="40% - Accent2 9 2 6" xfId="11163"/>
    <cellStyle name="40% - Accent2 9 3" xfId="1615"/>
    <cellStyle name="40% - Accent2 9 3 2" xfId="3216"/>
    <cellStyle name="40% - Accent2 9 3 2 2" xfId="9981"/>
    <cellStyle name="40% - Accent2 9 3 2 2 2" xfId="27177"/>
    <cellStyle name="40% - Accent2 9 3 2 2 3" xfId="16776"/>
    <cellStyle name="40% - Accent2 9 3 2 3" xfId="6373"/>
    <cellStyle name="40% - Accent2 9 3 2 3 2" xfId="23569"/>
    <cellStyle name="40% - Accent2 9 3 2 4" xfId="20412"/>
    <cellStyle name="40% - Accent2 9 3 2 5" xfId="13168"/>
    <cellStyle name="40% - Accent2 9 3 3" xfId="8384"/>
    <cellStyle name="40% - Accent2 9 3 3 2" xfId="25580"/>
    <cellStyle name="40% - Accent2 9 3 3 3" xfId="15179"/>
    <cellStyle name="40% - Accent2 9 3 4" xfId="4776"/>
    <cellStyle name="40% - Accent2 9 3 4 2" xfId="21972"/>
    <cellStyle name="40% - Accent2 9 3 5" xfId="18815"/>
    <cellStyle name="40% - Accent2 9 3 6" xfId="11571"/>
    <cellStyle name="40% - Accent2 9 4" xfId="2023"/>
    <cellStyle name="40% - Accent2 9 4 2" xfId="3612"/>
    <cellStyle name="40% - Accent2 9 4 2 2" xfId="10377"/>
    <cellStyle name="40% - Accent2 9 4 2 2 2" xfId="27573"/>
    <cellStyle name="40% - Accent2 9 4 2 2 3" xfId="17172"/>
    <cellStyle name="40% - Accent2 9 4 2 3" xfId="6769"/>
    <cellStyle name="40% - Accent2 9 4 2 3 2" xfId="23965"/>
    <cellStyle name="40% - Accent2 9 4 2 4" xfId="20808"/>
    <cellStyle name="40% - Accent2 9 4 2 5" xfId="13564"/>
    <cellStyle name="40% - Accent2 9 4 3" xfId="8792"/>
    <cellStyle name="40% - Accent2 9 4 3 2" xfId="25988"/>
    <cellStyle name="40% - Accent2 9 4 3 3" xfId="15587"/>
    <cellStyle name="40% - Accent2 9 4 4" xfId="5184"/>
    <cellStyle name="40% - Accent2 9 4 4 2" xfId="22380"/>
    <cellStyle name="40% - Accent2 9 4 5" xfId="19223"/>
    <cellStyle name="40% - Accent2 9 4 6" xfId="11979"/>
    <cellStyle name="40% - Accent2 9 5" xfId="2382"/>
    <cellStyle name="40% - Accent2 9 5 2" xfId="9148"/>
    <cellStyle name="40% - Accent2 9 5 2 2" xfId="26344"/>
    <cellStyle name="40% - Accent2 9 5 2 3" xfId="15943"/>
    <cellStyle name="40% - Accent2 9 5 3" xfId="5540"/>
    <cellStyle name="40% - Accent2 9 5 3 2" xfId="22736"/>
    <cellStyle name="40% - Accent2 9 5 4" xfId="19579"/>
    <cellStyle name="40% - Accent2 9 5 5" xfId="12335"/>
    <cellStyle name="40% - Accent2 9 6" xfId="799"/>
    <cellStyle name="40% - Accent2 9 6 2" xfId="7568"/>
    <cellStyle name="40% - Accent2 9 6 2 2" xfId="24764"/>
    <cellStyle name="40% - Accent2 9 6 3" xfId="17999"/>
    <cellStyle name="40% - Accent2 9 6 4" xfId="14363"/>
    <cellStyle name="40% - Accent2 9 7" xfId="7201"/>
    <cellStyle name="40% - Accent2 9 7 2" xfId="24397"/>
    <cellStyle name="40% - Accent2 9 7 3" xfId="13996"/>
    <cellStyle name="40% - Accent2 9 8" xfId="3960"/>
    <cellStyle name="40% - Accent2 9 8 2" xfId="21156"/>
    <cellStyle name="40% - Accent2 9 9" xfId="17632"/>
    <cellStyle name="40% - Accent3" xfId="34" builtinId="39" customBuiltin="1"/>
    <cellStyle name="40% - Accent3 10" xfId="448"/>
    <cellStyle name="40% - Accent3 10 10" xfId="27983"/>
    <cellStyle name="40% - Accent3 10 11" xfId="10771"/>
    <cellStyle name="40% - Accent3 10 2" xfId="1223"/>
    <cellStyle name="40% - Accent3 10 2 2" xfId="2836"/>
    <cellStyle name="40% - Accent3 10 2 2 2" xfId="9601"/>
    <cellStyle name="40% - Accent3 10 2 2 2 2" xfId="26797"/>
    <cellStyle name="40% - Accent3 10 2 2 2 3" xfId="16396"/>
    <cellStyle name="40% - Accent3 10 2 2 3" xfId="5993"/>
    <cellStyle name="40% - Accent3 10 2 2 3 2" xfId="23189"/>
    <cellStyle name="40% - Accent3 10 2 2 4" xfId="20032"/>
    <cellStyle name="40% - Accent3 10 2 2 5" xfId="12788"/>
    <cellStyle name="40% - Accent3 10 2 3" xfId="7992"/>
    <cellStyle name="40% - Accent3 10 2 3 2" xfId="25188"/>
    <cellStyle name="40% - Accent3 10 2 3 3" xfId="14787"/>
    <cellStyle name="40% - Accent3 10 2 4" xfId="4384"/>
    <cellStyle name="40% - Accent3 10 2 4 2" xfId="21580"/>
    <cellStyle name="40% - Accent3 10 2 5" xfId="18423"/>
    <cellStyle name="40% - Accent3 10 2 6" xfId="11179"/>
    <cellStyle name="40% - Accent3 10 3" xfId="1631"/>
    <cellStyle name="40% - Accent3 10 3 2" xfId="3232"/>
    <cellStyle name="40% - Accent3 10 3 2 2" xfId="9997"/>
    <cellStyle name="40% - Accent3 10 3 2 2 2" xfId="27193"/>
    <cellStyle name="40% - Accent3 10 3 2 2 3" xfId="16792"/>
    <cellStyle name="40% - Accent3 10 3 2 3" xfId="6389"/>
    <cellStyle name="40% - Accent3 10 3 2 3 2" xfId="23585"/>
    <cellStyle name="40% - Accent3 10 3 2 4" xfId="20428"/>
    <cellStyle name="40% - Accent3 10 3 2 5" xfId="13184"/>
    <cellStyle name="40% - Accent3 10 3 3" xfId="8400"/>
    <cellStyle name="40% - Accent3 10 3 3 2" xfId="25596"/>
    <cellStyle name="40% - Accent3 10 3 3 3" xfId="15195"/>
    <cellStyle name="40% - Accent3 10 3 4" xfId="4792"/>
    <cellStyle name="40% - Accent3 10 3 4 2" xfId="21988"/>
    <cellStyle name="40% - Accent3 10 3 5" xfId="18831"/>
    <cellStyle name="40% - Accent3 10 3 6" xfId="11587"/>
    <cellStyle name="40% - Accent3 10 4" xfId="2039"/>
    <cellStyle name="40% - Accent3 10 4 2" xfId="3628"/>
    <cellStyle name="40% - Accent3 10 4 2 2" xfId="10393"/>
    <cellStyle name="40% - Accent3 10 4 2 2 2" xfId="27589"/>
    <cellStyle name="40% - Accent3 10 4 2 2 3" xfId="17188"/>
    <cellStyle name="40% - Accent3 10 4 2 3" xfId="6785"/>
    <cellStyle name="40% - Accent3 10 4 2 3 2" xfId="23981"/>
    <cellStyle name="40% - Accent3 10 4 2 4" xfId="20824"/>
    <cellStyle name="40% - Accent3 10 4 2 5" xfId="13580"/>
    <cellStyle name="40% - Accent3 10 4 3" xfId="8808"/>
    <cellStyle name="40% - Accent3 10 4 3 2" xfId="26004"/>
    <cellStyle name="40% - Accent3 10 4 3 3" xfId="15603"/>
    <cellStyle name="40% - Accent3 10 4 4" xfId="5200"/>
    <cellStyle name="40% - Accent3 10 4 4 2" xfId="22396"/>
    <cellStyle name="40% - Accent3 10 4 5" xfId="19239"/>
    <cellStyle name="40% - Accent3 10 4 6" xfId="11995"/>
    <cellStyle name="40% - Accent3 10 5" xfId="2398"/>
    <cellStyle name="40% - Accent3 10 5 2" xfId="9164"/>
    <cellStyle name="40% - Accent3 10 5 2 2" xfId="26360"/>
    <cellStyle name="40% - Accent3 10 5 2 3" xfId="15959"/>
    <cellStyle name="40% - Accent3 10 5 3" xfId="5556"/>
    <cellStyle name="40% - Accent3 10 5 3 2" xfId="22752"/>
    <cellStyle name="40% - Accent3 10 5 4" xfId="19595"/>
    <cellStyle name="40% - Accent3 10 5 5" xfId="12351"/>
    <cellStyle name="40% - Accent3 10 6" xfId="815"/>
    <cellStyle name="40% - Accent3 10 6 2" xfId="7584"/>
    <cellStyle name="40% - Accent3 10 6 2 2" xfId="24780"/>
    <cellStyle name="40% - Accent3 10 6 3" xfId="18015"/>
    <cellStyle name="40% - Accent3 10 6 4" xfId="14379"/>
    <cellStyle name="40% - Accent3 10 7" xfId="7217"/>
    <cellStyle name="40% - Accent3 10 7 2" xfId="24413"/>
    <cellStyle name="40% - Accent3 10 7 3" xfId="14012"/>
    <cellStyle name="40% - Accent3 10 8" xfId="3976"/>
    <cellStyle name="40% - Accent3 10 8 2" xfId="21172"/>
    <cellStyle name="40% - Accent3 10 9" xfId="17648"/>
    <cellStyle name="40% - Accent3 11" xfId="133"/>
    <cellStyle name="40% - Accent3 11 2" xfId="1322"/>
    <cellStyle name="40% - Accent3 11 2 2" xfId="2923"/>
    <cellStyle name="40% - Accent3 11 2 2 2" xfId="9688"/>
    <cellStyle name="40% - Accent3 11 2 2 2 2" xfId="26884"/>
    <cellStyle name="40% - Accent3 11 2 2 2 3" xfId="16483"/>
    <cellStyle name="40% - Accent3 11 2 2 3" xfId="6080"/>
    <cellStyle name="40% - Accent3 11 2 2 3 2" xfId="23276"/>
    <cellStyle name="40% - Accent3 11 2 2 4" xfId="20119"/>
    <cellStyle name="40% - Accent3 11 2 2 5" xfId="12875"/>
    <cellStyle name="40% - Accent3 11 2 3" xfId="8091"/>
    <cellStyle name="40% - Accent3 11 2 3 2" xfId="25287"/>
    <cellStyle name="40% - Accent3 11 2 3 3" xfId="14886"/>
    <cellStyle name="40% - Accent3 11 2 4" xfId="4483"/>
    <cellStyle name="40% - Accent3 11 2 4 2" xfId="21679"/>
    <cellStyle name="40% - Accent3 11 2 5" xfId="18522"/>
    <cellStyle name="40% - Accent3 11 2 6" xfId="11278"/>
    <cellStyle name="40% - Accent3 11 3" xfId="1730"/>
    <cellStyle name="40% - Accent3 11 3 2" xfId="3319"/>
    <cellStyle name="40% - Accent3 11 3 2 2" xfId="10084"/>
    <cellStyle name="40% - Accent3 11 3 2 2 2" xfId="27280"/>
    <cellStyle name="40% - Accent3 11 3 2 2 3" xfId="16879"/>
    <cellStyle name="40% - Accent3 11 3 2 3" xfId="6476"/>
    <cellStyle name="40% - Accent3 11 3 2 3 2" xfId="23672"/>
    <cellStyle name="40% - Accent3 11 3 2 4" xfId="20515"/>
    <cellStyle name="40% - Accent3 11 3 2 5" xfId="13271"/>
    <cellStyle name="40% - Accent3 11 3 3" xfId="8499"/>
    <cellStyle name="40% - Accent3 11 3 3 2" xfId="25695"/>
    <cellStyle name="40% - Accent3 11 3 3 3" xfId="15294"/>
    <cellStyle name="40% - Accent3 11 3 4" xfId="4891"/>
    <cellStyle name="40% - Accent3 11 3 4 2" xfId="22087"/>
    <cellStyle name="40% - Accent3 11 3 5" xfId="18930"/>
    <cellStyle name="40% - Accent3 11 3 6" xfId="11686"/>
    <cellStyle name="40% - Accent3 11 4" xfId="2459"/>
    <cellStyle name="40% - Accent3 11 4 2" xfId="9224"/>
    <cellStyle name="40% - Accent3 11 4 2 2" xfId="26420"/>
    <cellStyle name="40% - Accent3 11 4 2 3" xfId="16019"/>
    <cellStyle name="40% - Accent3 11 4 3" xfId="5616"/>
    <cellStyle name="40% - Accent3 11 4 3 2" xfId="22812"/>
    <cellStyle name="40% - Accent3 11 4 4" xfId="19655"/>
    <cellStyle name="40% - Accent3 11 4 5" xfId="12411"/>
    <cellStyle name="40% - Accent3 11 5" xfId="914"/>
    <cellStyle name="40% - Accent3 11 5 2" xfId="7683"/>
    <cellStyle name="40% - Accent3 11 5 2 2" xfId="24879"/>
    <cellStyle name="40% - Accent3 11 5 3" xfId="18114"/>
    <cellStyle name="40% - Accent3 11 5 4" xfId="14478"/>
    <cellStyle name="40% - Accent3 11 6" xfId="6908"/>
    <cellStyle name="40% - Accent3 11 6 2" xfId="24104"/>
    <cellStyle name="40% - Accent3 11 6 3" xfId="13703"/>
    <cellStyle name="40% - Accent3 11 7" xfId="4075"/>
    <cellStyle name="40% - Accent3 11 7 2" xfId="21271"/>
    <cellStyle name="40% - Accent3 11 8" xfId="17339"/>
    <cellStyle name="40% - Accent3 11 9" xfId="10870"/>
    <cellStyle name="40% - Accent3 12" xfId="463"/>
    <cellStyle name="40% - Accent3 12 2" xfId="2499"/>
    <cellStyle name="40% - Accent3 12 2 2" xfId="9264"/>
    <cellStyle name="40% - Accent3 12 2 2 2" xfId="26460"/>
    <cellStyle name="40% - Accent3 12 2 2 3" xfId="16059"/>
    <cellStyle name="40% - Accent3 12 2 3" xfId="5656"/>
    <cellStyle name="40% - Accent3 12 2 3 2" xfId="22852"/>
    <cellStyle name="40% - Accent3 12 2 4" xfId="19695"/>
    <cellStyle name="40% - Accent3 12 2 5" xfId="12451"/>
    <cellStyle name="40% - Accent3 12 3" xfId="827"/>
    <cellStyle name="40% - Accent3 12 3 2" xfId="7596"/>
    <cellStyle name="40% - Accent3 12 3 2 2" xfId="24792"/>
    <cellStyle name="40% - Accent3 12 3 3" xfId="18027"/>
    <cellStyle name="40% - Accent3 12 3 4" xfId="14391"/>
    <cellStyle name="40% - Accent3 12 4" xfId="7232"/>
    <cellStyle name="40% - Accent3 12 4 2" xfId="24428"/>
    <cellStyle name="40% - Accent3 12 4 3" xfId="14027"/>
    <cellStyle name="40% - Accent3 12 5" xfId="3988"/>
    <cellStyle name="40% - Accent3 12 5 2" xfId="21184"/>
    <cellStyle name="40% - Accent3 12 6" xfId="17663"/>
    <cellStyle name="40% - Accent3 12 7" xfId="10783"/>
    <cellStyle name="40% - Accent3 13" xfId="477"/>
    <cellStyle name="40% - Accent3 13 2" xfId="2513"/>
    <cellStyle name="40% - Accent3 13 2 2" xfId="9278"/>
    <cellStyle name="40% - Accent3 13 2 2 2" xfId="26474"/>
    <cellStyle name="40% - Accent3 13 2 2 3" xfId="16073"/>
    <cellStyle name="40% - Accent3 13 2 3" xfId="5670"/>
    <cellStyle name="40% - Accent3 13 2 3 2" xfId="22866"/>
    <cellStyle name="40% - Accent3 13 2 4" xfId="19709"/>
    <cellStyle name="40% - Accent3 13 2 5" xfId="12465"/>
    <cellStyle name="40% - Accent3 13 3" xfId="1235"/>
    <cellStyle name="40% - Accent3 13 3 2" xfId="8004"/>
    <cellStyle name="40% - Accent3 13 3 2 2" xfId="25200"/>
    <cellStyle name="40% - Accent3 13 3 3" xfId="18435"/>
    <cellStyle name="40% - Accent3 13 3 4" xfId="14799"/>
    <cellStyle name="40% - Accent3 13 4" xfId="7246"/>
    <cellStyle name="40% - Accent3 13 4 2" xfId="24442"/>
    <cellStyle name="40% - Accent3 13 4 3" xfId="14041"/>
    <cellStyle name="40% - Accent3 13 5" xfId="4396"/>
    <cellStyle name="40% - Accent3 13 5 2" xfId="21592"/>
    <cellStyle name="40% - Accent3 13 6" xfId="17677"/>
    <cellStyle name="40% - Accent3 13 7" xfId="11191"/>
    <cellStyle name="40% - Accent3 14" xfId="491"/>
    <cellStyle name="40% - Accent3 14 2" xfId="2525"/>
    <cellStyle name="40% - Accent3 14 2 2" xfId="9290"/>
    <cellStyle name="40% - Accent3 14 2 2 2" xfId="26486"/>
    <cellStyle name="40% - Accent3 14 2 2 3" xfId="16085"/>
    <cellStyle name="40% - Accent3 14 2 3" xfId="5682"/>
    <cellStyle name="40% - Accent3 14 2 3 2" xfId="22878"/>
    <cellStyle name="40% - Accent3 14 2 4" xfId="19721"/>
    <cellStyle name="40% - Accent3 14 2 5" xfId="12477"/>
    <cellStyle name="40% - Accent3 14 3" xfId="1643"/>
    <cellStyle name="40% - Accent3 14 3 2" xfId="8412"/>
    <cellStyle name="40% - Accent3 14 3 2 2" xfId="25608"/>
    <cellStyle name="40% - Accent3 14 3 3" xfId="18843"/>
    <cellStyle name="40% - Accent3 14 3 4" xfId="15207"/>
    <cellStyle name="40% - Accent3 14 4" xfId="7260"/>
    <cellStyle name="40% - Accent3 14 4 2" xfId="24456"/>
    <cellStyle name="40% - Accent3 14 4 3" xfId="14055"/>
    <cellStyle name="40% - Accent3 14 5" xfId="4804"/>
    <cellStyle name="40% - Accent3 14 5 2" xfId="22000"/>
    <cellStyle name="40% - Accent3 14 6" xfId="17691"/>
    <cellStyle name="40% - Accent3 14 7" xfId="11599"/>
    <cellStyle name="40% - Accent3 15" xfId="2054"/>
    <cellStyle name="40% - Accent3 15 2" xfId="3640"/>
    <cellStyle name="40% - Accent3 15 2 2" xfId="10405"/>
    <cellStyle name="40% - Accent3 15 2 2 2" xfId="27601"/>
    <cellStyle name="40% - Accent3 15 2 2 3" xfId="17200"/>
    <cellStyle name="40% - Accent3 15 2 3" xfId="6797"/>
    <cellStyle name="40% - Accent3 15 2 3 2" xfId="23993"/>
    <cellStyle name="40% - Accent3 15 2 4" xfId="20836"/>
    <cellStyle name="40% - Accent3 15 2 5" xfId="13592"/>
    <cellStyle name="40% - Accent3 15 3" xfId="8823"/>
    <cellStyle name="40% - Accent3 15 3 2" xfId="26019"/>
    <cellStyle name="40% - Accent3 15 3 3" xfId="15618"/>
    <cellStyle name="40% - Accent3 15 4" xfId="5215"/>
    <cellStyle name="40% - Accent3 15 4 2" xfId="22411"/>
    <cellStyle name="40% - Accent3 15 5" xfId="19254"/>
    <cellStyle name="40% - Accent3 15 6" xfId="12010"/>
    <cellStyle name="40% - Accent3 16" xfId="2068"/>
    <cellStyle name="40% - Accent3 16 2" xfId="3652"/>
    <cellStyle name="40% - Accent3 16 2 2" xfId="10417"/>
    <cellStyle name="40% - Accent3 16 2 2 2" xfId="27613"/>
    <cellStyle name="40% - Accent3 16 2 2 3" xfId="17212"/>
    <cellStyle name="40% - Accent3 16 2 3" xfId="6809"/>
    <cellStyle name="40% - Accent3 16 2 3 2" xfId="24005"/>
    <cellStyle name="40% - Accent3 16 2 4" xfId="20848"/>
    <cellStyle name="40% - Accent3 16 2 5" xfId="13604"/>
    <cellStyle name="40% - Accent3 16 3" xfId="8837"/>
    <cellStyle name="40% - Accent3 16 3 2" xfId="26033"/>
    <cellStyle name="40% - Accent3 16 3 3" xfId="15632"/>
    <cellStyle name="40% - Accent3 16 4" xfId="5229"/>
    <cellStyle name="40% - Accent3 16 4 2" xfId="22425"/>
    <cellStyle name="40% - Accent3 16 5" xfId="19268"/>
    <cellStyle name="40% - Accent3 16 6" xfId="12024"/>
    <cellStyle name="40% - Accent3 17" xfId="2083"/>
    <cellStyle name="40% - Accent3 17 2" xfId="8852"/>
    <cellStyle name="40% - Accent3 17 2 2" xfId="26048"/>
    <cellStyle name="40% - Accent3 17 2 3" xfId="15647"/>
    <cellStyle name="40% - Accent3 17 3" xfId="5244"/>
    <cellStyle name="40% - Accent3 17 3 2" xfId="22440"/>
    <cellStyle name="40% - Accent3 17 4" xfId="19283"/>
    <cellStyle name="40% - Accent3 17 5" xfId="12039"/>
    <cellStyle name="40% - Accent3 18" xfId="506"/>
    <cellStyle name="40% - Accent3 18 2" xfId="7275"/>
    <cellStyle name="40% - Accent3 18 2 2" xfId="24471"/>
    <cellStyle name="40% - Accent3 18 3" xfId="17706"/>
    <cellStyle name="40% - Accent3 18 4" xfId="14070"/>
    <cellStyle name="40% - Accent3 19" xfId="6821"/>
    <cellStyle name="40% - Accent3 19 2" xfId="24017"/>
    <cellStyle name="40% - Accent3 19 3" xfId="13616"/>
    <cellStyle name="40% - Accent3 2" xfId="59"/>
    <cellStyle name="40% - Accent3 2 10" xfId="1660"/>
    <cellStyle name="40% - Accent3 2 10 2" xfId="3249"/>
    <cellStyle name="40% - Accent3 2 10 2 2" xfId="10014"/>
    <cellStyle name="40% - Accent3 2 10 2 2 2" xfId="27210"/>
    <cellStyle name="40% - Accent3 2 10 2 2 3" xfId="16809"/>
    <cellStyle name="40% - Accent3 2 10 2 3" xfId="6406"/>
    <cellStyle name="40% - Accent3 2 10 2 3 2" xfId="23602"/>
    <cellStyle name="40% - Accent3 2 10 2 4" xfId="20445"/>
    <cellStyle name="40% - Accent3 2 10 2 5" xfId="13201"/>
    <cellStyle name="40% - Accent3 2 10 3" xfId="8429"/>
    <cellStyle name="40% - Accent3 2 10 3 2" xfId="25625"/>
    <cellStyle name="40% - Accent3 2 10 3 3" xfId="15224"/>
    <cellStyle name="40% - Accent3 2 10 4" xfId="4821"/>
    <cellStyle name="40% - Accent3 2 10 4 2" xfId="22017"/>
    <cellStyle name="40% - Accent3 2 10 5" xfId="18860"/>
    <cellStyle name="40% - Accent3 2 10 6" xfId="11616"/>
    <cellStyle name="40% - Accent3 2 11" xfId="2102"/>
    <cellStyle name="40% - Accent3 2 11 2" xfId="8868"/>
    <cellStyle name="40% - Accent3 2 11 2 2" xfId="26064"/>
    <cellStyle name="40% - Accent3 2 11 2 3" xfId="15663"/>
    <cellStyle name="40% - Accent3 2 11 3" xfId="5260"/>
    <cellStyle name="40% - Accent3 2 11 3 2" xfId="22456"/>
    <cellStyle name="40% - Accent3 2 11 4" xfId="19299"/>
    <cellStyle name="40% - Accent3 2 11 5" xfId="12055"/>
    <cellStyle name="40% - Accent3 2 12" xfId="519"/>
    <cellStyle name="40% - Accent3 2 12 2" xfId="7288"/>
    <cellStyle name="40% - Accent3 2 12 2 2" xfId="24484"/>
    <cellStyle name="40% - Accent3 2 12 3" xfId="17719"/>
    <cellStyle name="40% - Accent3 2 12 4" xfId="14083"/>
    <cellStyle name="40% - Accent3 2 13" xfId="6838"/>
    <cellStyle name="40% - Accent3 2 13 2" xfId="24034"/>
    <cellStyle name="40% - Accent3 2 13 3" xfId="13633"/>
    <cellStyle name="40% - Accent3 2 14" xfId="3680"/>
    <cellStyle name="40% - Accent3 2 14 2" xfId="20876"/>
    <cellStyle name="40% - Accent3 2 15" xfId="17269"/>
    <cellStyle name="40% - Accent3 2 16" xfId="27687"/>
    <cellStyle name="40% - Accent3 2 17" xfId="10475"/>
    <cellStyle name="40% - Accent3 2 2" xfId="90"/>
    <cellStyle name="40% - Accent3 2 2 10" xfId="6865"/>
    <cellStyle name="40% - Accent3 2 2 10 2" xfId="24061"/>
    <cellStyle name="40% - Accent3 2 2 10 3" xfId="13660"/>
    <cellStyle name="40% - Accent3 2 2 11" xfId="3736"/>
    <cellStyle name="40% - Accent3 2 2 11 2" xfId="20932"/>
    <cellStyle name="40% - Accent3 2 2 12" xfId="17296"/>
    <cellStyle name="40% - Accent3 2 2 13" xfId="27743"/>
    <cellStyle name="40% - Accent3 2 2 14" xfId="10531"/>
    <cellStyle name="40% - Accent3 2 2 2" xfId="294"/>
    <cellStyle name="40% - Accent3 2 2 2 10" xfId="27829"/>
    <cellStyle name="40% - Accent3 2 2 2 11" xfId="10617"/>
    <cellStyle name="40% - Accent3 2 2 2 2" xfId="1069"/>
    <cellStyle name="40% - Accent3 2 2 2 2 2" xfId="2682"/>
    <cellStyle name="40% - Accent3 2 2 2 2 2 2" xfId="9447"/>
    <cellStyle name="40% - Accent3 2 2 2 2 2 2 2" xfId="26643"/>
    <cellStyle name="40% - Accent3 2 2 2 2 2 2 3" xfId="16242"/>
    <cellStyle name="40% - Accent3 2 2 2 2 2 3" xfId="5839"/>
    <cellStyle name="40% - Accent3 2 2 2 2 2 3 2" xfId="23035"/>
    <cellStyle name="40% - Accent3 2 2 2 2 2 4" xfId="19878"/>
    <cellStyle name="40% - Accent3 2 2 2 2 2 5" xfId="12634"/>
    <cellStyle name="40% - Accent3 2 2 2 2 3" xfId="7838"/>
    <cellStyle name="40% - Accent3 2 2 2 2 3 2" xfId="25034"/>
    <cellStyle name="40% - Accent3 2 2 2 2 3 3" xfId="14633"/>
    <cellStyle name="40% - Accent3 2 2 2 2 4" xfId="4230"/>
    <cellStyle name="40% - Accent3 2 2 2 2 4 2" xfId="21426"/>
    <cellStyle name="40% - Accent3 2 2 2 2 5" xfId="18269"/>
    <cellStyle name="40% - Accent3 2 2 2 2 6" xfId="11025"/>
    <cellStyle name="40% - Accent3 2 2 2 3" xfId="1477"/>
    <cellStyle name="40% - Accent3 2 2 2 3 2" xfId="3078"/>
    <cellStyle name="40% - Accent3 2 2 2 3 2 2" xfId="9843"/>
    <cellStyle name="40% - Accent3 2 2 2 3 2 2 2" xfId="27039"/>
    <cellStyle name="40% - Accent3 2 2 2 3 2 2 3" xfId="16638"/>
    <cellStyle name="40% - Accent3 2 2 2 3 2 3" xfId="6235"/>
    <cellStyle name="40% - Accent3 2 2 2 3 2 3 2" xfId="23431"/>
    <cellStyle name="40% - Accent3 2 2 2 3 2 4" xfId="20274"/>
    <cellStyle name="40% - Accent3 2 2 2 3 2 5" xfId="13030"/>
    <cellStyle name="40% - Accent3 2 2 2 3 3" xfId="8246"/>
    <cellStyle name="40% - Accent3 2 2 2 3 3 2" xfId="25442"/>
    <cellStyle name="40% - Accent3 2 2 2 3 3 3" xfId="15041"/>
    <cellStyle name="40% - Accent3 2 2 2 3 4" xfId="4638"/>
    <cellStyle name="40% - Accent3 2 2 2 3 4 2" xfId="21834"/>
    <cellStyle name="40% - Accent3 2 2 2 3 5" xfId="18677"/>
    <cellStyle name="40% - Accent3 2 2 2 3 6" xfId="11433"/>
    <cellStyle name="40% - Accent3 2 2 2 4" xfId="1885"/>
    <cellStyle name="40% - Accent3 2 2 2 4 2" xfId="3474"/>
    <cellStyle name="40% - Accent3 2 2 2 4 2 2" xfId="10239"/>
    <cellStyle name="40% - Accent3 2 2 2 4 2 2 2" xfId="27435"/>
    <cellStyle name="40% - Accent3 2 2 2 4 2 2 3" xfId="17034"/>
    <cellStyle name="40% - Accent3 2 2 2 4 2 3" xfId="6631"/>
    <cellStyle name="40% - Accent3 2 2 2 4 2 3 2" xfId="23827"/>
    <cellStyle name="40% - Accent3 2 2 2 4 2 4" xfId="20670"/>
    <cellStyle name="40% - Accent3 2 2 2 4 2 5" xfId="13426"/>
    <cellStyle name="40% - Accent3 2 2 2 4 3" xfId="8654"/>
    <cellStyle name="40% - Accent3 2 2 2 4 3 2" xfId="25850"/>
    <cellStyle name="40% - Accent3 2 2 2 4 3 3" xfId="15449"/>
    <cellStyle name="40% - Accent3 2 2 2 4 4" xfId="5046"/>
    <cellStyle name="40% - Accent3 2 2 2 4 4 2" xfId="22242"/>
    <cellStyle name="40% - Accent3 2 2 2 4 5" xfId="19085"/>
    <cellStyle name="40% - Accent3 2 2 2 4 6" xfId="11841"/>
    <cellStyle name="40% - Accent3 2 2 2 5" xfId="2244"/>
    <cellStyle name="40% - Accent3 2 2 2 5 2" xfId="9010"/>
    <cellStyle name="40% - Accent3 2 2 2 5 2 2" xfId="26206"/>
    <cellStyle name="40% - Accent3 2 2 2 5 2 3" xfId="15805"/>
    <cellStyle name="40% - Accent3 2 2 2 5 3" xfId="5402"/>
    <cellStyle name="40% - Accent3 2 2 2 5 3 2" xfId="22598"/>
    <cellStyle name="40% - Accent3 2 2 2 5 4" xfId="19441"/>
    <cellStyle name="40% - Accent3 2 2 2 5 5" xfId="12197"/>
    <cellStyle name="40% - Accent3 2 2 2 6" xfId="661"/>
    <cellStyle name="40% - Accent3 2 2 2 6 2" xfId="7430"/>
    <cellStyle name="40% - Accent3 2 2 2 6 2 2" xfId="24626"/>
    <cellStyle name="40% - Accent3 2 2 2 6 3" xfId="17861"/>
    <cellStyle name="40% - Accent3 2 2 2 6 4" xfId="14225"/>
    <cellStyle name="40% - Accent3 2 2 2 7" xfId="7063"/>
    <cellStyle name="40% - Accent3 2 2 2 7 2" xfId="24259"/>
    <cellStyle name="40% - Accent3 2 2 2 7 3" xfId="13858"/>
    <cellStyle name="40% - Accent3 2 2 2 8" xfId="3822"/>
    <cellStyle name="40% - Accent3 2 2 2 8 2" xfId="21018"/>
    <cellStyle name="40% - Accent3 2 2 2 9" xfId="17494"/>
    <cellStyle name="40% - Accent3 2 2 3" xfId="392"/>
    <cellStyle name="40% - Accent3 2 2 3 10" xfId="27927"/>
    <cellStyle name="40% - Accent3 2 2 3 11" xfId="10715"/>
    <cellStyle name="40% - Accent3 2 2 3 2" xfId="1167"/>
    <cellStyle name="40% - Accent3 2 2 3 2 2" xfId="2780"/>
    <cellStyle name="40% - Accent3 2 2 3 2 2 2" xfId="9545"/>
    <cellStyle name="40% - Accent3 2 2 3 2 2 2 2" xfId="26741"/>
    <cellStyle name="40% - Accent3 2 2 3 2 2 2 3" xfId="16340"/>
    <cellStyle name="40% - Accent3 2 2 3 2 2 3" xfId="5937"/>
    <cellStyle name="40% - Accent3 2 2 3 2 2 3 2" xfId="23133"/>
    <cellStyle name="40% - Accent3 2 2 3 2 2 4" xfId="19976"/>
    <cellStyle name="40% - Accent3 2 2 3 2 2 5" xfId="12732"/>
    <cellStyle name="40% - Accent3 2 2 3 2 3" xfId="7936"/>
    <cellStyle name="40% - Accent3 2 2 3 2 3 2" xfId="25132"/>
    <cellStyle name="40% - Accent3 2 2 3 2 3 3" xfId="14731"/>
    <cellStyle name="40% - Accent3 2 2 3 2 4" xfId="4328"/>
    <cellStyle name="40% - Accent3 2 2 3 2 4 2" xfId="21524"/>
    <cellStyle name="40% - Accent3 2 2 3 2 5" xfId="18367"/>
    <cellStyle name="40% - Accent3 2 2 3 2 6" xfId="11123"/>
    <cellStyle name="40% - Accent3 2 2 3 3" xfId="1575"/>
    <cellStyle name="40% - Accent3 2 2 3 3 2" xfId="3176"/>
    <cellStyle name="40% - Accent3 2 2 3 3 2 2" xfId="9941"/>
    <cellStyle name="40% - Accent3 2 2 3 3 2 2 2" xfId="27137"/>
    <cellStyle name="40% - Accent3 2 2 3 3 2 2 3" xfId="16736"/>
    <cellStyle name="40% - Accent3 2 2 3 3 2 3" xfId="6333"/>
    <cellStyle name="40% - Accent3 2 2 3 3 2 3 2" xfId="23529"/>
    <cellStyle name="40% - Accent3 2 2 3 3 2 4" xfId="20372"/>
    <cellStyle name="40% - Accent3 2 2 3 3 2 5" xfId="13128"/>
    <cellStyle name="40% - Accent3 2 2 3 3 3" xfId="8344"/>
    <cellStyle name="40% - Accent3 2 2 3 3 3 2" xfId="25540"/>
    <cellStyle name="40% - Accent3 2 2 3 3 3 3" xfId="15139"/>
    <cellStyle name="40% - Accent3 2 2 3 3 4" xfId="4736"/>
    <cellStyle name="40% - Accent3 2 2 3 3 4 2" xfId="21932"/>
    <cellStyle name="40% - Accent3 2 2 3 3 5" xfId="18775"/>
    <cellStyle name="40% - Accent3 2 2 3 3 6" xfId="11531"/>
    <cellStyle name="40% - Accent3 2 2 3 4" xfId="1983"/>
    <cellStyle name="40% - Accent3 2 2 3 4 2" xfId="3572"/>
    <cellStyle name="40% - Accent3 2 2 3 4 2 2" xfId="10337"/>
    <cellStyle name="40% - Accent3 2 2 3 4 2 2 2" xfId="27533"/>
    <cellStyle name="40% - Accent3 2 2 3 4 2 2 3" xfId="17132"/>
    <cellStyle name="40% - Accent3 2 2 3 4 2 3" xfId="6729"/>
    <cellStyle name="40% - Accent3 2 2 3 4 2 3 2" xfId="23925"/>
    <cellStyle name="40% - Accent3 2 2 3 4 2 4" xfId="20768"/>
    <cellStyle name="40% - Accent3 2 2 3 4 2 5" xfId="13524"/>
    <cellStyle name="40% - Accent3 2 2 3 4 3" xfId="8752"/>
    <cellStyle name="40% - Accent3 2 2 3 4 3 2" xfId="25948"/>
    <cellStyle name="40% - Accent3 2 2 3 4 3 3" xfId="15547"/>
    <cellStyle name="40% - Accent3 2 2 3 4 4" xfId="5144"/>
    <cellStyle name="40% - Accent3 2 2 3 4 4 2" xfId="22340"/>
    <cellStyle name="40% - Accent3 2 2 3 4 5" xfId="19183"/>
    <cellStyle name="40% - Accent3 2 2 3 4 6" xfId="11939"/>
    <cellStyle name="40% - Accent3 2 2 3 5" xfId="2342"/>
    <cellStyle name="40% - Accent3 2 2 3 5 2" xfId="9108"/>
    <cellStyle name="40% - Accent3 2 2 3 5 2 2" xfId="26304"/>
    <cellStyle name="40% - Accent3 2 2 3 5 2 3" xfId="15903"/>
    <cellStyle name="40% - Accent3 2 2 3 5 3" xfId="5500"/>
    <cellStyle name="40% - Accent3 2 2 3 5 3 2" xfId="22696"/>
    <cellStyle name="40% - Accent3 2 2 3 5 4" xfId="19539"/>
    <cellStyle name="40% - Accent3 2 2 3 5 5" xfId="12295"/>
    <cellStyle name="40% - Accent3 2 2 3 6" xfId="759"/>
    <cellStyle name="40% - Accent3 2 2 3 6 2" xfId="7528"/>
    <cellStyle name="40% - Accent3 2 2 3 6 2 2" xfId="24724"/>
    <cellStyle name="40% - Accent3 2 2 3 6 3" xfId="17959"/>
    <cellStyle name="40% - Accent3 2 2 3 6 4" xfId="14323"/>
    <cellStyle name="40% - Accent3 2 2 3 7" xfId="7161"/>
    <cellStyle name="40% - Accent3 2 2 3 7 2" xfId="24357"/>
    <cellStyle name="40% - Accent3 2 2 3 7 3" xfId="13956"/>
    <cellStyle name="40% - Accent3 2 2 3 8" xfId="3920"/>
    <cellStyle name="40% - Accent3 2 2 3 8 2" xfId="21116"/>
    <cellStyle name="40% - Accent3 2 2 3 9" xfId="17592"/>
    <cellStyle name="40% - Accent3 2 2 4" xfId="208"/>
    <cellStyle name="40% - Accent3 2 2 4 2" xfId="1391"/>
    <cellStyle name="40% - Accent3 2 2 4 2 2" xfId="2992"/>
    <cellStyle name="40% - Accent3 2 2 4 2 2 2" xfId="9757"/>
    <cellStyle name="40% - Accent3 2 2 4 2 2 2 2" xfId="26953"/>
    <cellStyle name="40% - Accent3 2 2 4 2 2 2 3" xfId="16552"/>
    <cellStyle name="40% - Accent3 2 2 4 2 2 3" xfId="6149"/>
    <cellStyle name="40% - Accent3 2 2 4 2 2 3 2" xfId="23345"/>
    <cellStyle name="40% - Accent3 2 2 4 2 2 4" xfId="20188"/>
    <cellStyle name="40% - Accent3 2 2 4 2 2 5" xfId="12944"/>
    <cellStyle name="40% - Accent3 2 2 4 2 3" xfId="8160"/>
    <cellStyle name="40% - Accent3 2 2 4 2 3 2" xfId="25356"/>
    <cellStyle name="40% - Accent3 2 2 4 2 3 3" xfId="14955"/>
    <cellStyle name="40% - Accent3 2 2 4 2 4" xfId="4552"/>
    <cellStyle name="40% - Accent3 2 2 4 2 4 2" xfId="21748"/>
    <cellStyle name="40% - Accent3 2 2 4 2 5" xfId="18591"/>
    <cellStyle name="40% - Accent3 2 2 4 2 6" xfId="11347"/>
    <cellStyle name="40% - Accent3 2 2 4 3" xfId="1799"/>
    <cellStyle name="40% - Accent3 2 2 4 3 2" xfId="3388"/>
    <cellStyle name="40% - Accent3 2 2 4 3 2 2" xfId="10153"/>
    <cellStyle name="40% - Accent3 2 2 4 3 2 2 2" xfId="27349"/>
    <cellStyle name="40% - Accent3 2 2 4 3 2 2 3" xfId="16948"/>
    <cellStyle name="40% - Accent3 2 2 4 3 2 3" xfId="6545"/>
    <cellStyle name="40% - Accent3 2 2 4 3 2 3 2" xfId="23741"/>
    <cellStyle name="40% - Accent3 2 2 4 3 2 4" xfId="20584"/>
    <cellStyle name="40% - Accent3 2 2 4 3 2 5" xfId="13340"/>
    <cellStyle name="40% - Accent3 2 2 4 3 3" xfId="8568"/>
    <cellStyle name="40% - Accent3 2 2 4 3 3 2" xfId="25764"/>
    <cellStyle name="40% - Accent3 2 2 4 3 3 3" xfId="15363"/>
    <cellStyle name="40% - Accent3 2 2 4 3 4" xfId="4960"/>
    <cellStyle name="40% - Accent3 2 2 4 3 4 2" xfId="22156"/>
    <cellStyle name="40% - Accent3 2 2 4 3 5" xfId="18999"/>
    <cellStyle name="40% - Accent3 2 2 4 3 6" xfId="11755"/>
    <cellStyle name="40% - Accent3 2 2 4 4" xfId="2469"/>
    <cellStyle name="40% - Accent3 2 2 4 4 2" xfId="9234"/>
    <cellStyle name="40% - Accent3 2 2 4 4 2 2" xfId="26430"/>
    <cellStyle name="40% - Accent3 2 2 4 4 2 3" xfId="16029"/>
    <cellStyle name="40% - Accent3 2 2 4 4 3" xfId="5626"/>
    <cellStyle name="40% - Accent3 2 2 4 4 3 2" xfId="22822"/>
    <cellStyle name="40% - Accent3 2 2 4 4 4" xfId="19665"/>
    <cellStyle name="40% - Accent3 2 2 4 4 5" xfId="12421"/>
    <cellStyle name="40% - Accent3 2 2 4 5" xfId="983"/>
    <cellStyle name="40% - Accent3 2 2 4 5 2" xfId="7752"/>
    <cellStyle name="40% - Accent3 2 2 4 5 2 2" xfId="24948"/>
    <cellStyle name="40% - Accent3 2 2 4 5 3" xfId="18183"/>
    <cellStyle name="40% - Accent3 2 2 4 5 4" xfId="14547"/>
    <cellStyle name="40% - Accent3 2 2 4 6" xfId="6977"/>
    <cellStyle name="40% - Accent3 2 2 4 6 2" xfId="24173"/>
    <cellStyle name="40% - Accent3 2 2 4 6 3" xfId="13772"/>
    <cellStyle name="40% - Accent3 2 2 4 7" xfId="4144"/>
    <cellStyle name="40% - Accent3 2 2 4 7 2" xfId="21340"/>
    <cellStyle name="40% - Accent3 2 2 4 8" xfId="17408"/>
    <cellStyle name="40% - Accent3 2 2 4 9" xfId="10939"/>
    <cellStyle name="40% - Accent3 2 2 5" xfId="871"/>
    <cellStyle name="40% - Accent3 2 2 5 2" xfId="2569"/>
    <cellStyle name="40% - Accent3 2 2 5 2 2" xfId="9334"/>
    <cellStyle name="40% - Accent3 2 2 5 2 2 2" xfId="26530"/>
    <cellStyle name="40% - Accent3 2 2 5 2 2 3" xfId="16129"/>
    <cellStyle name="40% - Accent3 2 2 5 2 3" xfId="5726"/>
    <cellStyle name="40% - Accent3 2 2 5 2 3 2" xfId="22922"/>
    <cellStyle name="40% - Accent3 2 2 5 2 4" xfId="19765"/>
    <cellStyle name="40% - Accent3 2 2 5 2 5" xfId="12521"/>
    <cellStyle name="40% - Accent3 2 2 5 3" xfId="7640"/>
    <cellStyle name="40% - Accent3 2 2 5 3 2" xfId="24836"/>
    <cellStyle name="40% - Accent3 2 2 5 3 3" xfId="14435"/>
    <cellStyle name="40% - Accent3 2 2 5 4" xfId="4032"/>
    <cellStyle name="40% - Accent3 2 2 5 4 2" xfId="21228"/>
    <cellStyle name="40% - Accent3 2 2 5 5" xfId="18071"/>
    <cellStyle name="40% - Accent3 2 2 5 6" xfId="10827"/>
    <cellStyle name="40% - Accent3 2 2 6" xfId="1279"/>
    <cellStyle name="40% - Accent3 2 2 6 2" xfId="2880"/>
    <cellStyle name="40% - Accent3 2 2 6 2 2" xfId="9645"/>
    <cellStyle name="40% - Accent3 2 2 6 2 2 2" xfId="26841"/>
    <cellStyle name="40% - Accent3 2 2 6 2 2 3" xfId="16440"/>
    <cellStyle name="40% - Accent3 2 2 6 2 3" xfId="6037"/>
    <cellStyle name="40% - Accent3 2 2 6 2 3 2" xfId="23233"/>
    <cellStyle name="40% - Accent3 2 2 6 2 4" xfId="20076"/>
    <cellStyle name="40% - Accent3 2 2 6 2 5" xfId="12832"/>
    <cellStyle name="40% - Accent3 2 2 6 3" xfId="8048"/>
    <cellStyle name="40% - Accent3 2 2 6 3 2" xfId="25244"/>
    <cellStyle name="40% - Accent3 2 2 6 3 3" xfId="14843"/>
    <cellStyle name="40% - Accent3 2 2 6 4" xfId="4440"/>
    <cellStyle name="40% - Accent3 2 2 6 4 2" xfId="21636"/>
    <cellStyle name="40% - Accent3 2 2 6 5" xfId="18479"/>
    <cellStyle name="40% - Accent3 2 2 6 6" xfId="11235"/>
    <cellStyle name="40% - Accent3 2 2 7" xfId="1687"/>
    <cellStyle name="40% - Accent3 2 2 7 2" xfId="3276"/>
    <cellStyle name="40% - Accent3 2 2 7 2 2" xfId="10041"/>
    <cellStyle name="40% - Accent3 2 2 7 2 2 2" xfId="27237"/>
    <cellStyle name="40% - Accent3 2 2 7 2 2 3" xfId="16836"/>
    <cellStyle name="40% - Accent3 2 2 7 2 3" xfId="6433"/>
    <cellStyle name="40% - Accent3 2 2 7 2 3 2" xfId="23629"/>
    <cellStyle name="40% - Accent3 2 2 7 2 4" xfId="20472"/>
    <cellStyle name="40% - Accent3 2 2 7 2 5" xfId="13228"/>
    <cellStyle name="40% - Accent3 2 2 7 3" xfId="8456"/>
    <cellStyle name="40% - Accent3 2 2 7 3 2" xfId="25652"/>
    <cellStyle name="40% - Accent3 2 2 7 3 3" xfId="15251"/>
    <cellStyle name="40% - Accent3 2 2 7 4" xfId="4848"/>
    <cellStyle name="40% - Accent3 2 2 7 4 2" xfId="22044"/>
    <cellStyle name="40% - Accent3 2 2 7 5" xfId="18887"/>
    <cellStyle name="40% - Accent3 2 2 7 6" xfId="11643"/>
    <cellStyle name="40% - Accent3 2 2 8" xfId="2158"/>
    <cellStyle name="40% - Accent3 2 2 8 2" xfId="8924"/>
    <cellStyle name="40% - Accent3 2 2 8 2 2" xfId="26120"/>
    <cellStyle name="40% - Accent3 2 2 8 2 3" xfId="15719"/>
    <cellStyle name="40% - Accent3 2 2 8 3" xfId="5316"/>
    <cellStyle name="40% - Accent3 2 2 8 3 2" xfId="22512"/>
    <cellStyle name="40% - Accent3 2 2 8 4" xfId="19355"/>
    <cellStyle name="40% - Accent3 2 2 8 5" xfId="12111"/>
    <cellStyle name="40% - Accent3 2 2 9" xfId="575"/>
    <cellStyle name="40% - Accent3 2 2 9 2" xfId="7344"/>
    <cellStyle name="40% - Accent3 2 2 9 2 2" xfId="24540"/>
    <cellStyle name="40% - Accent3 2 2 9 3" xfId="17775"/>
    <cellStyle name="40% - Accent3 2 2 9 4" xfId="14139"/>
    <cellStyle name="40% - Accent3 2 3" xfId="118"/>
    <cellStyle name="40% - Accent3 2 3 10" xfId="6893"/>
    <cellStyle name="40% - Accent3 2 3 10 2" xfId="24089"/>
    <cellStyle name="40% - Accent3 2 3 10 3" xfId="13688"/>
    <cellStyle name="40% - Accent3 2 3 11" xfId="3764"/>
    <cellStyle name="40% - Accent3 2 3 11 2" xfId="20960"/>
    <cellStyle name="40% - Accent3 2 3 12" xfId="17324"/>
    <cellStyle name="40% - Accent3 2 3 13" xfId="27771"/>
    <cellStyle name="40% - Accent3 2 3 14" xfId="10559"/>
    <cellStyle name="40% - Accent3 2 3 2" xfId="322"/>
    <cellStyle name="40% - Accent3 2 3 2 10" xfId="27857"/>
    <cellStyle name="40% - Accent3 2 3 2 11" xfId="10645"/>
    <cellStyle name="40% - Accent3 2 3 2 2" xfId="1097"/>
    <cellStyle name="40% - Accent3 2 3 2 2 2" xfId="2710"/>
    <cellStyle name="40% - Accent3 2 3 2 2 2 2" xfId="9475"/>
    <cellStyle name="40% - Accent3 2 3 2 2 2 2 2" xfId="26671"/>
    <cellStyle name="40% - Accent3 2 3 2 2 2 2 3" xfId="16270"/>
    <cellStyle name="40% - Accent3 2 3 2 2 2 3" xfId="5867"/>
    <cellStyle name="40% - Accent3 2 3 2 2 2 3 2" xfId="23063"/>
    <cellStyle name="40% - Accent3 2 3 2 2 2 4" xfId="19906"/>
    <cellStyle name="40% - Accent3 2 3 2 2 2 5" xfId="12662"/>
    <cellStyle name="40% - Accent3 2 3 2 2 3" xfId="7866"/>
    <cellStyle name="40% - Accent3 2 3 2 2 3 2" xfId="25062"/>
    <cellStyle name="40% - Accent3 2 3 2 2 3 3" xfId="14661"/>
    <cellStyle name="40% - Accent3 2 3 2 2 4" xfId="4258"/>
    <cellStyle name="40% - Accent3 2 3 2 2 4 2" xfId="21454"/>
    <cellStyle name="40% - Accent3 2 3 2 2 5" xfId="18297"/>
    <cellStyle name="40% - Accent3 2 3 2 2 6" xfId="11053"/>
    <cellStyle name="40% - Accent3 2 3 2 3" xfId="1505"/>
    <cellStyle name="40% - Accent3 2 3 2 3 2" xfId="3106"/>
    <cellStyle name="40% - Accent3 2 3 2 3 2 2" xfId="9871"/>
    <cellStyle name="40% - Accent3 2 3 2 3 2 2 2" xfId="27067"/>
    <cellStyle name="40% - Accent3 2 3 2 3 2 2 3" xfId="16666"/>
    <cellStyle name="40% - Accent3 2 3 2 3 2 3" xfId="6263"/>
    <cellStyle name="40% - Accent3 2 3 2 3 2 3 2" xfId="23459"/>
    <cellStyle name="40% - Accent3 2 3 2 3 2 4" xfId="20302"/>
    <cellStyle name="40% - Accent3 2 3 2 3 2 5" xfId="13058"/>
    <cellStyle name="40% - Accent3 2 3 2 3 3" xfId="8274"/>
    <cellStyle name="40% - Accent3 2 3 2 3 3 2" xfId="25470"/>
    <cellStyle name="40% - Accent3 2 3 2 3 3 3" xfId="15069"/>
    <cellStyle name="40% - Accent3 2 3 2 3 4" xfId="4666"/>
    <cellStyle name="40% - Accent3 2 3 2 3 4 2" xfId="21862"/>
    <cellStyle name="40% - Accent3 2 3 2 3 5" xfId="18705"/>
    <cellStyle name="40% - Accent3 2 3 2 3 6" xfId="11461"/>
    <cellStyle name="40% - Accent3 2 3 2 4" xfId="1913"/>
    <cellStyle name="40% - Accent3 2 3 2 4 2" xfId="3502"/>
    <cellStyle name="40% - Accent3 2 3 2 4 2 2" xfId="10267"/>
    <cellStyle name="40% - Accent3 2 3 2 4 2 2 2" xfId="27463"/>
    <cellStyle name="40% - Accent3 2 3 2 4 2 2 3" xfId="17062"/>
    <cellStyle name="40% - Accent3 2 3 2 4 2 3" xfId="6659"/>
    <cellStyle name="40% - Accent3 2 3 2 4 2 3 2" xfId="23855"/>
    <cellStyle name="40% - Accent3 2 3 2 4 2 4" xfId="20698"/>
    <cellStyle name="40% - Accent3 2 3 2 4 2 5" xfId="13454"/>
    <cellStyle name="40% - Accent3 2 3 2 4 3" xfId="8682"/>
    <cellStyle name="40% - Accent3 2 3 2 4 3 2" xfId="25878"/>
    <cellStyle name="40% - Accent3 2 3 2 4 3 3" xfId="15477"/>
    <cellStyle name="40% - Accent3 2 3 2 4 4" xfId="5074"/>
    <cellStyle name="40% - Accent3 2 3 2 4 4 2" xfId="22270"/>
    <cellStyle name="40% - Accent3 2 3 2 4 5" xfId="19113"/>
    <cellStyle name="40% - Accent3 2 3 2 4 6" xfId="11869"/>
    <cellStyle name="40% - Accent3 2 3 2 5" xfId="2272"/>
    <cellStyle name="40% - Accent3 2 3 2 5 2" xfId="9038"/>
    <cellStyle name="40% - Accent3 2 3 2 5 2 2" xfId="26234"/>
    <cellStyle name="40% - Accent3 2 3 2 5 2 3" xfId="15833"/>
    <cellStyle name="40% - Accent3 2 3 2 5 3" xfId="5430"/>
    <cellStyle name="40% - Accent3 2 3 2 5 3 2" xfId="22626"/>
    <cellStyle name="40% - Accent3 2 3 2 5 4" xfId="19469"/>
    <cellStyle name="40% - Accent3 2 3 2 5 5" xfId="12225"/>
    <cellStyle name="40% - Accent3 2 3 2 6" xfId="689"/>
    <cellStyle name="40% - Accent3 2 3 2 6 2" xfId="7458"/>
    <cellStyle name="40% - Accent3 2 3 2 6 2 2" xfId="24654"/>
    <cellStyle name="40% - Accent3 2 3 2 6 3" xfId="17889"/>
    <cellStyle name="40% - Accent3 2 3 2 6 4" xfId="14253"/>
    <cellStyle name="40% - Accent3 2 3 2 7" xfId="7091"/>
    <cellStyle name="40% - Accent3 2 3 2 7 2" xfId="24287"/>
    <cellStyle name="40% - Accent3 2 3 2 7 3" xfId="13886"/>
    <cellStyle name="40% - Accent3 2 3 2 8" xfId="3850"/>
    <cellStyle name="40% - Accent3 2 3 2 8 2" xfId="21046"/>
    <cellStyle name="40% - Accent3 2 3 2 9" xfId="17522"/>
    <cellStyle name="40% - Accent3 2 3 3" xfId="420"/>
    <cellStyle name="40% - Accent3 2 3 3 10" xfId="27955"/>
    <cellStyle name="40% - Accent3 2 3 3 11" xfId="10743"/>
    <cellStyle name="40% - Accent3 2 3 3 2" xfId="1195"/>
    <cellStyle name="40% - Accent3 2 3 3 2 2" xfId="2808"/>
    <cellStyle name="40% - Accent3 2 3 3 2 2 2" xfId="9573"/>
    <cellStyle name="40% - Accent3 2 3 3 2 2 2 2" xfId="26769"/>
    <cellStyle name="40% - Accent3 2 3 3 2 2 2 3" xfId="16368"/>
    <cellStyle name="40% - Accent3 2 3 3 2 2 3" xfId="5965"/>
    <cellStyle name="40% - Accent3 2 3 3 2 2 3 2" xfId="23161"/>
    <cellStyle name="40% - Accent3 2 3 3 2 2 4" xfId="20004"/>
    <cellStyle name="40% - Accent3 2 3 3 2 2 5" xfId="12760"/>
    <cellStyle name="40% - Accent3 2 3 3 2 3" xfId="7964"/>
    <cellStyle name="40% - Accent3 2 3 3 2 3 2" xfId="25160"/>
    <cellStyle name="40% - Accent3 2 3 3 2 3 3" xfId="14759"/>
    <cellStyle name="40% - Accent3 2 3 3 2 4" xfId="4356"/>
    <cellStyle name="40% - Accent3 2 3 3 2 4 2" xfId="21552"/>
    <cellStyle name="40% - Accent3 2 3 3 2 5" xfId="18395"/>
    <cellStyle name="40% - Accent3 2 3 3 2 6" xfId="11151"/>
    <cellStyle name="40% - Accent3 2 3 3 3" xfId="1603"/>
    <cellStyle name="40% - Accent3 2 3 3 3 2" xfId="3204"/>
    <cellStyle name="40% - Accent3 2 3 3 3 2 2" xfId="9969"/>
    <cellStyle name="40% - Accent3 2 3 3 3 2 2 2" xfId="27165"/>
    <cellStyle name="40% - Accent3 2 3 3 3 2 2 3" xfId="16764"/>
    <cellStyle name="40% - Accent3 2 3 3 3 2 3" xfId="6361"/>
    <cellStyle name="40% - Accent3 2 3 3 3 2 3 2" xfId="23557"/>
    <cellStyle name="40% - Accent3 2 3 3 3 2 4" xfId="20400"/>
    <cellStyle name="40% - Accent3 2 3 3 3 2 5" xfId="13156"/>
    <cellStyle name="40% - Accent3 2 3 3 3 3" xfId="8372"/>
    <cellStyle name="40% - Accent3 2 3 3 3 3 2" xfId="25568"/>
    <cellStyle name="40% - Accent3 2 3 3 3 3 3" xfId="15167"/>
    <cellStyle name="40% - Accent3 2 3 3 3 4" xfId="4764"/>
    <cellStyle name="40% - Accent3 2 3 3 3 4 2" xfId="21960"/>
    <cellStyle name="40% - Accent3 2 3 3 3 5" xfId="18803"/>
    <cellStyle name="40% - Accent3 2 3 3 3 6" xfId="11559"/>
    <cellStyle name="40% - Accent3 2 3 3 4" xfId="2011"/>
    <cellStyle name="40% - Accent3 2 3 3 4 2" xfId="3600"/>
    <cellStyle name="40% - Accent3 2 3 3 4 2 2" xfId="10365"/>
    <cellStyle name="40% - Accent3 2 3 3 4 2 2 2" xfId="27561"/>
    <cellStyle name="40% - Accent3 2 3 3 4 2 2 3" xfId="17160"/>
    <cellStyle name="40% - Accent3 2 3 3 4 2 3" xfId="6757"/>
    <cellStyle name="40% - Accent3 2 3 3 4 2 3 2" xfId="23953"/>
    <cellStyle name="40% - Accent3 2 3 3 4 2 4" xfId="20796"/>
    <cellStyle name="40% - Accent3 2 3 3 4 2 5" xfId="13552"/>
    <cellStyle name="40% - Accent3 2 3 3 4 3" xfId="8780"/>
    <cellStyle name="40% - Accent3 2 3 3 4 3 2" xfId="25976"/>
    <cellStyle name="40% - Accent3 2 3 3 4 3 3" xfId="15575"/>
    <cellStyle name="40% - Accent3 2 3 3 4 4" xfId="5172"/>
    <cellStyle name="40% - Accent3 2 3 3 4 4 2" xfId="22368"/>
    <cellStyle name="40% - Accent3 2 3 3 4 5" xfId="19211"/>
    <cellStyle name="40% - Accent3 2 3 3 4 6" xfId="11967"/>
    <cellStyle name="40% - Accent3 2 3 3 5" xfId="2370"/>
    <cellStyle name="40% - Accent3 2 3 3 5 2" xfId="9136"/>
    <cellStyle name="40% - Accent3 2 3 3 5 2 2" xfId="26332"/>
    <cellStyle name="40% - Accent3 2 3 3 5 2 3" xfId="15931"/>
    <cellStyle name="40% - Accent3 2 3 3 5 3" xfId="5528"/>
    <cellStyle name="40% - Accent3 2 3 3 5 3 2" xfId="22724"/>
    <cellStyle name="40% - Accent3 2 3 3 5 4" xfId="19567"/>
    <cellStyle name="40% - Accent3 2 3 3 5 5" xfId="12323"/>
    <cellStyle name="40% - Accent3 2 3 3 6" xfId="787"/>
    <cellStyle name="40% - Accent3 2 3 3 6 2" xfId="7556"/>
    <cellStyle name="40% - Accent3 2 3 3 6 2 2" xfId="24752"/>
    <cellStyle name="40% - Accent3 2 3 3 6 3" xfId="17987"/>
    <cellStyle name="40% - Accent3 2 3 3 6 4" xfId="14351"/>
    <cellStyle name="40% - Accent3 2 3 3 7" xfId="7189"/>
    <cellStyle name="40% - Accent3 2 3 3 7 2" xfId="24385"/>
    <cellStyle name="40% - Accent3 2 3 3 7 3" xfId="13984"/>
    <cellStyle name="40% - Accent3 2 3 3 8" xfId="3948"/>
    <cellStyle name="40% - Accent3 2 3 3 8 2" xfId="21144"/>
    <cellStyle name="40% - Accent3 2 3 3 9" xfId="17620"/>
    <cellStyle name="40% - Accent3 2 3 4" xfId="236"/>
    <cellStyle name="40% - Accent3 2 3 4 2" xfId="1419"/>
    <cellStyle name="40% - Accent3 2 3 4 2 2" xfId="3020"/>
    <cellStyle name="40% - Accent3 2 3 4 2 2 2" xfId="9785"/>
    <cellStyle name="40% - Accent3 2 3 4 2 2 2 2" xfId="26981"/>
    <cellStyle name="40% - Accent3 2 3 4 2 2 2 3" xfId="16580"/>
    <cellStyle name="40% - Accent3 2 3 4 2 2 3" xfId="6177"/>
    <cellStyle name="40% - Accent3 2 3 4 2 2 3 2" xfId="23373"/>
    <cellStyle name="40% - Accent3 2 3 4 2 2 4" xfId="20216"/>
    <cellStyle name="40% - Accent3 2 3 4 2 2 5" xfId="12972"/>
    <cellStyle name="40% - Accent3 2 3 4 2 3" xfId="8188"/>
    <cellStyle name="40% - Accent3 2 3 4 2 3 2" xfId="25384"/>
    <cellStyle name="40% - Accent3 2 3 4 2 3 3" xfId="14983"/>
    <cellStyle name="40% - Accent3 2 3 4 2 4" xfId="4580"/>
    <cellStyle name="40% - Accent3 2 3 4 2 4 2" xfId="21776"/>
    <cellStyle name="40% - Accent3 2 3 4 2 5" xfId="18619"/>
    <cellStyle name="40% - Accent3 2 3 4 2 6" xfId="11375"/>
    <cellStyle name="40% - Accent3 2 3 4 3" xfId="1827"/>
    <cellStyle name="40% - Accent3 2 3 4 3 2" xfId="3416"/>
    <cellStyle name="40% - Accent3 2 3 4 3 2 2" xfId="10181"/>
    <cellStyle name="40% - Accent3 2 3 4 3 2 2 2" xfId="27377"/>
    <cellStyle name="40% - Accent3 2 3 4 3 2 2 3" xfId="16976"/>
    <cellStyle name="40% - Accent3 2 3 4 3 2 3" xfId="6573"/>
    <cellStyle name="40% - Accent3 2 3 4 3 2 3 2" xfId="23769"/>
    <cellStyle name="40% - Accent3 2 3 4 3 2 4" xfId="20612"/>
    <cellStyle name="40% - Accent3 2 3 4 3 2 5" xfId="13368"/>
    <cellStyle name="40% - Accent3 2 3 4 3 3" xfId="8596"/>
    <cellStyle name="40% - Accent3 2 3 4 3 3 2" xfId="25792"/>
    <cellStyle name="40% - Accent3 2 3 4 3 3 3" xfId="15391"/>
    <cellStyle name="40% - Accent3 2 3 4 3 4" xfId="4988"/>
    <cellStyle name="40% - Accent3 2 3 4 3 4 2" xfId="22184"/>
    <cellStyle name="40% - Accent3 2 3 4 3 5" xfId="19027"/>
    <cellStyle name="40% - Accent3 2 3 4 3 6" xfId="11783"/>
    <cellStyle name="40% - Accent3 2 3 4 4" xfId="2416"/>
    <cellStyle name="40% - Accent3 2 3 4 4 2" xfId="9181"/>
    <cellStyle name="40% - Accent3 2 3 4 4 2 2" xfId="26377"/>
    <cellStyle name="40% - Accent3 2 3 4 4 2 3" xfId="15976"/>
    <cellStyle name="40% - Accent3 2 3 4 4 3" xfId="5573"/>
    <cellStyle name="40% - Accent3 2 3 4 4 3 2" xfId="22769"/>
    <cellStyle name="40% - Accent3 2 3 4 4 4" xfId="19612"/>
    <cellStyle name="40% - Accent3 2 3 4 4 5" xfId="12368"/>
    <cellStyle name="40% - Accent3 2 3 4 5" xfId="1011"/>
    <cellStyle name="40% - Accent3 2 3 4 5 2" xfId="7780"/>
    <cellStyle name="40% - Accent3 2 3 4 5 2 2" xfId="24976"/>
    <cellStyle name="40% - Accent3 2 3 4 5 3" xfId="18211"/>
    <cellStyle name="40% - Accent3 2 3 4 5 4" xfId="14575"/>
    <cellStyle name="40% - Accent3 2 3 4 6" xfId="7005"/>
    <cellStyle name="40% - Accent3 2 3 4 6 2" xfId="24201"/>
    <cellStyle name="40% - Accent3 2 3 4 6 3" xfId="13800"/>
    <cellStyle name="40% - Accent3 2 3 4 7" xfId="4172"/>
    <cellStyle name="40% - Accent3 2 3 4 7 2" xfId="21368"/>
    <cellStyle name="40% - Accent3 2 3 4 8" xfId="17436"/>
    <cellStyle name="40% - Accent3 2 3 4 9" xfId="10967"/>
    <cellStyle name="40% - Accent3 2 3 5" xfId="899"/>
    <cellStyle name="40% - Accent3 2 3 5 2" xfId="2597"/>
    <cellStyle name="40% - Accent3 2 3 5 2 2" xfId="9362"/>
    <cellStyle name="40% - Accent3 2 3 5 2 2 2" xfId="26558"/>
    <cellStyle name="40% - Accent3 2 3 5 2 2 3" xfId="16157"/>
    <cellStyle name="40% - Accent3 2 3 5 2 3" xfId="5754"/>
    <cellStyle name="40% - Accent3 2 3 5 2 3 2" xfId="22950"/>
    <cellStyle name="40% - Accent3 2 3 5 2 4" xfId="19793"/>
    <cellStyle name="40% - Accent3 2 3 5 2 5" xfId="12549"/>
    <cellStyle name="40% - Accent3 2 3 5 3" xfId="7668"/>
    <cellStyle name="40% - Accent3 2 3 5 3 2" xfId="24864"/>
    <cellStyle name="40% - Accent3 2 3 5 3 3" xfId="14463"/>
    <cellStyle name="40% - Accent3 2 3 5 4" xfId="4060"/>
    <cellStyle name="40% - Accent3 2 3 5 4 2" xfId="21256"/>
    <cellStyle name="40% - Accent3 2 3 5 5" xfId="18099"/>
    <cellStyle name="40% - Accent3 2 3 5 6" xfId="10855"/>
    <cellStyle name="40% - Accent3 2 3 6" xfId="1307"/>
    <cellStyle name="40% - Accent3 2 3 6 2" xfId="2908"/>
    <cellStyle name="40% - Accent3 2 3 6 2 2" xfId="9673"/>
    <cellStyle name="40% - Accent3 2 3 6 2 2 2" xfId="26869"/>
    <cellStyle name="40% - Accent3 2 3 6 2 2 3" xfId="16468"/>
    <cellStyle name="40% - Accent3 2 3 6 2 3" xfId="6065"/>
    <cellStyle name="40% - Accent3 2 3 6 2 3 2" xfId="23261"/>
    <cellStyle name="40% - Accent3 2 3 6 2 4" xfId="20104"/>
    <cellStyle name="40% - Accent3 2 3 6 2 5" xfId="12860"/>
    <cellStyle name="40% - Accent3 2 3 6 3" xfId="8076"/>
    <cellStyle name="40% - Accent3 2 3 6 3 2" xfId="25272"/>
    <cellStyle name="40% - Accent3 2 3 6 3 3" xfId="14871"/>
    <cellStyle name="40% - Accent3 2 3 6 4" xfId="4468"/>
    <cellStyle name="40% - Accent3 2 3 6 4 2" xfId="21664"/>
    <cellStyle name="40% - Accent3 2 3 6 5" xfId="18507"/>
    <cellStyle name="40% - Accent3 2 3 6 6" xfId="11263"/>
    <cellStyle name="40% - Accent3 2 3 7" xfId="1715"/>
    <cellStyle name="40% - Accent3 2 3 7 2" xfId="3304"/>
    <cellStyle name="40% - Accent3 2 3 7 2 2" xfId="10069"/>
    <cellStyle name="40% - Accent3 2 3 7 2 2 2" xfId="27265"/>
    <cellStyle name="40% - Accent3 2 3 7 2 2 3" xfId="16864"/>
    <cellStyle name="40% - Accent3 2 3 7 2 3" xfId="6461"/>
    <cellStyle name="40% - Accent3 2 3 7 2 3 2" xfId="23657"/>
    <cellStyle name="40% - Accent3 2 3 7 2 4" xfId="20500"/>
    <cellStyle name="40% - Accent3 2 3 7 2 5" xfId="13256"/>
    <cellStyle name="40% - Accent3 2 3 7 3" xfId="8484"/>
    <cellStyle name="40% - Accent3 2 3 7 3 2" xfId="25680"/>
    <cellStyle name="40% - Accent3 2 3 7 3 3" xfId="15279"/>
    <cellStyle name="40% - Accent3 2 3 7 4" xfId="4876"/>
    <cellStyle name="40% - Accent3 2 3 7 4 2" xfId="22072"/>
    <cellStyle name="40% - Accent3 2 3 7 5" xfId="18915"/>
    <cellStyle name="40% - Accent3 2 3 7 6" xfId="11671"/>
    <cellStyle name="40% - Accent3 2 3 8" xfId="2186"/>
    <cellStyle name="40% - Accent3 2 3 8 2" xfId="8952"/>
    <cellStyle name="40% - Accent3 2 3 8 2 2" xfId="26148"/>
    <cellStyle name="40% - Accent3 2 3 8 2 3" xfId="15747"/>
    <cellStyle name="40% - Accent3 2 3 8 3" xfId="5344"/>
    <cellStyle name="40% - Accent3 2 3 8 3 2" xfId="22540"/>
    <cellStyle name="40% - Accent3 2 3 8 4" xfId="19383"/>
    <cellStyle name="40% - Accent3 2 3 8 5" xfId="12139"/>
    <cellStyle name="40% - Accent3 2 3 9" xfId="603"/>
    <cellStyle name="40% - Accent3 2 3 9 2" xfId="7372"/>
    <cellStyle name="40% - Accent3 2 3 9 2 2" xfId="24568"/>
    <cellStyle name="40% - Accent3 2 3 9 3" xfId="17803"/>
    <cellStyle name="40% - Accent3 2 3 9 4" xfId="14167"/>
    <cellStyle name="40% - Accent3 2 4" xfId="179"/>
    <cellStyle name="40% - Accent3 2 4 10" xfId="27716"/>
    <cellStyle name="40% - Accent3 2 4 11" xfId="10504"/>
    <cellStyle name="40% - Accent3 2 4 2" xfId="956"/>
    <cellStyle name="40% - Accent3 2 4 2 2" xfId="2626"/>
    <cellStyle name="40% - Accent3 2 4 2 2 2" xfId="9391"/>
    <cellStyle name="40% - Accent3 2 4 2 2 2 2" xfId="26587"/>
    <cellStyle name="40% - Accent3 2 4 2 2 2 3" xfId="16186"/>
    <cellStyle name="40% - Accent3 2 4 2 2 3" xfId="5783"/>
    <cellStyle name="40% - Accent3 2 4 2 2 3 2" xfId="22979"/>
    <cellStyle name="40% - Accent3 2 4 2 2 4" xfId="19822"/>
    <cellStyle name="40% - Accent3 2 4 2 2 5" xfId="12578"/>
    <cellStyle name="40% - Accent3 2 4 2 3" xfId="7725"/>
    <cellStyle name="40% - Accent3 2 4 2 3 2" xfId="24921"/>
    <cellStyle name="40% - Accent3 2 4 2 3 3" xfId="14520"/>
    <cellStyle name="40% - Accent3 2 4 2 4" xfId="4117"/>
    <cellStyle name="40% - Accent3 2 4 2 4 2" xfId="21313"/>
    <cellStyle name="40% - Accent3 2 4 2 5" xfId="18156"/>
    <cellStyle name="40% - Accent3 2 4 2 6" xfId="10912"/>
    <cellStyle name="40% - Accent3 2 4 3" xfId="1364"/>
    <cellStyle name="40% - Accent3 2 4 3 2" xfId="2965"/>
    <cellStyle name="40% - Accent3 2 4 3 2 2" xfId="9730"/>
    <cellStyle name="40% - Accent3 2 4 3 2 2 2" xfId="26926"/>
    <cellStyle name="40% - Accent3 2 4 3 2 2 3" xfId="16525"/>
    <cellStyle name="40% - Accent3 2 4 3 2 3" xfId="6122"/>
    <cellStyle name="40% - Accent3 2 4 3 2 3 2" xfId="23318"/>
    <cellStyle name="40% - Accent3 2 4 3 2 4" xfId="20161"/>
    <cellStyle name="40% - Accent3 2 4 3 2 5" xfId="12917"/>
    <cellStyle name="40% - Accent3 2 4 3 3" xfId="8133"/>
    <cellStyle name="40% - Accent3 2 4 3 3 2" xfId="25329"/>
    <cellStyle name="40% - Accent3 2 4 3 3 3" xfId="14928"/>
    <cellStyle name="40% - Accent3 2 4 3 4" xfId="4525"/>
    <cellStyle name="40% - Accent3 2 4 3 4 2" xfId="21721"/>
    <cellStyle name="40% - Accent3 2 4 3 5" xfId="18564"/>
    <cellStyle name="40% - Accent3 2 4 3 6" xfId="11320"/>
    <cellStyle name="40% - Accent3 2 4 4" xfId="1772"/>
    <cellStyle name="40% - Accent3 2 4 4 2" xfId="3361"/>
    <cellStyle name="40% - Accent3 2 4 4 2 2" xfId="10126"/>
    <cellStyle name="40% - Accent3 2 4 4 2 2 2" xfId="27322"/>
    <cellStyle name="40% - Accent3 2 4 4 2 2 3" xfId="16921"/>
    <cellStyle name="40% - Accent3 2 4 4 2 3" xfId="6518"/>
    <cellStyle name="40% - Accent3 2 4 4 2 3 2" xfId="23714"/>
    <cellStyle name="40% - Accent3 2 4 4 2 4" xfId="20557"/>
    <cellStyle name="40% - Accent3 2 4 4 2 5" xfId="13313"/>
    <cellStyle name="40% - Accent3 2 4 4 3" xfId="8541"/>
    <cellStyle name="40% - Accent3 2 4 4 3 2" xfId="25737"/>
    <cellStyle name="40% - Accent3 2 4 4 3 3" xfId="15336"/>
    <cellStyle name="40% - Accent3 2 4 4 4" xfId="4933"/>
    <cellStyle name="40% - Accent3 2 4 4 4 2" xfId="22129"/>
    <cellStyle name="40% - Accent3 2 4 4 5" xfId="18972"/>
    <cellStyle name="40% - Accent3 2 4 4 6" xfId="11728"/>
    <cellStyle name="40% - Accent3 2 4 5" xfId="2131"/>
    <cellStyle name="40% - Accent3 2 4 5 2" xfId="8897"/>
    <cellStyle name="40% - Accent3 2 4 5 2 2" xfId="26093"/>
    <cellStyle name="40% - Accent3 2 4 5 2 3" xfId="15692"/>
    <cellStyle name="40% - Accent3 2 4 5 3" xfId="5289"/>
    <cellStyle name="40% - Accent3 2 4 5 3 2" xfId="22485"/>
    <cellStyle name="40% - Accent3 2 4 5 4" xfId="19328"/>
    <cellStyle name="40% - Accent3 2 4 5 5" xfId="12084"/>
    <cellStyle name="40% - Accent3 2 4 6" xfId="548"/>
    <cellStyle name="40% - Accent3 2 4 6 2" xfId="7317"/>
    <cellStyle name="40% - Accent3 2 4 6 2 2" xfId="24513"/>
    <cellStyle name="40% - Accent3 2 4 6 3" xfId="17748"/>
    <cellStyle name="40% - Accent3 2 4 6 4" xfId="14112"/>
    <cellStyle name="40% - Accent3 2 4 7" xfId="6950"/>
    <cellStyle name="40% - Accent3 2 4 7 2" xfId="24146"/>
    <cellStyle name="40% - Accent3 2 4 7 3" xfId="13745"/>
    <cellStyle name="40% - Accent3 2 4 8" xfId="3709"/>
    <cellStyle name="40% - Accent3 2 4 8 2" xfId="20905"/>
    <cellStyle name="40% - Accent3 2 4 9" xfId="17381"/>
    <cellStyle name="40% - Accent3 2 5" xfId="267"/>
    <cellStyle name="40% - Accent3 2 5 10" xfId="27802"/>
    <cellStyle name="40% - Accent3 2 5 11" xfId="10590"/>
    <cellStyle name="40% - Accent3 2 5 2" xfId="1042"/>
    <cellStyle name="40% - Accent3 2 5 2 2" xfId="2655"/>
    <cellStyle name="40% - Accent3 2 5 2 2 2" xfId="9420"/>
    <cellStyle name="40% - Accent3 2 5 2 2 2 2" xfId="26616"/>
    <cellStyle name="40% - Accent3 2 5 2 2 2 3" xfId="16215"/>
    <cellStyle name="40% - Accent3 2 5 2 2 3" xfId="5812"/>
    <cellStyle name="40% - Accent3 2 5 2 2 3 2" xfId="23008"/>
    <cellStyle name="40% - Accent3 2 5 2 2 4" xfId="19851"/>
    <cellStyle name="40% - Accent3 2 5 2 2 5" xfId="12607"/>
    <cellStyle name="40% - Accent3 2 5 2 3" xfId="7811"/>
    <cellStyle name="40% - Accent3 2 5 2 3 2" xfId="25007"/>
    <cellStyle name="40% - Accent3 2 5 2 3 3" xfId="14606"/>
    <cellStyle name="40% - Accent3 2 5 2 4" xfId="4203"/>
    <cellStyle name="40% - Accent3 2 5 2 4 2" xfId="21399"/>
    <cellStyle name="40% - Accent3 2 5 2 5" xfId="18242"/>
    <cellStyle name="40% - Accent3 2 5 2 6" xfId="10998"/>
    <cellStyle name="40% - Accent3 2 5 3" xfId="1450"/>
    <cellStyle name="40% - Accent3 2 5 3 2" xfId="3051"/>
    <cellStyle name="40% - Accent3 2 5 3 2 2" xfId="9816"/>
    <cellStyle name="40% - Accent3 2 5 3 2 2 2" xfId="27012"/>
    <cellStyle name="40% - Accent3 2 5 3 2 2 3" xfId="16611"/>
    <cellStyle name="40% - Accent3 2 5 3 2 3" xfId="6208"/>
    <cellStyle name="40% - Accent3 2 5 3 2 3 2" xfId="23404"/>
    <cellStyle name="40% - Accent3 2 5 3 2 4" xfId="20247"/>
    <cellStyle name="40% - Accent3 2 5 3 2 5" xfId="13003"/>
    <cellStyle name="40% - Accent3 2 5 3 3" xfId="8219"/>
    <cellStyle name="40% - Accent3 2 5 3 3 2" xfId="25415"/>
    <cellStyle name="40% - Accent3 2 5 3 3 3" xfId="15014"/>
    <cellStyle name="40% - Accent3 2 5 3 4" xfId="4611"/>
    <cellStyle name="40% - Accent3 2 5 3 4 2" xfId="21807"/>
    <cellStyle name="40% - Accent3 2 5 3 5" xfId="18650"/>
    <cellStyle name="40% - Accent3 2 5 3 6" xfId="11406"/>
    <cellStyle name="40% - Accent3 2 5 4" xfId="1858"/>
    <cellStyle name="40% - Accent3 2 5 4 2" xfId="3447"/>
    <cellStyle name="40% - Accent3 2 5 4 2 2" xfId="10212"/>
    <cellStyle name="40% - Accent3 2 5 4 2 2 2" xfId="27408"/>
    <cellStyle name="40% - Accent3 2 5 4 2 2 3" xfId="17007"/>
    <cellStyle name="40% - Accent3 2 5 4 2 3" xfId="6604"/>
    <cellStyle name="40% - Accent3 2 5 4 2 3 2" xfId="23800"/>
    <cellStyle name="40% - Accent3 2 5 4 2 4" xfId="20643"/>
    <cellStyle name="40% - Accent3 2 5 4 2 5" xfId="13399"/>
    <cellStyle name="40% - Accent3 2 5 4 3" xfId="8627"/>
    <cellStyle name="40% - Accent3 2 5 4 3 2" xfId="25823"/>
    <cellStyle name="40% - Accent3 2 5 4 3 3" xfId="15422"/>
    <cellStyle name="40% - Accent3 2 5 4 4" xfId="5019"/>
    <cellStyle name="40% - Accent3 2 5 4 4 2" xfId="22215"/>
    <cellStyle name="40% - Accent3 2 5 4 5" xfId="19058"/>
    <cellStyle name="40% - Accent3 2 5 4 6" xfId="11814"/>
    <cellStyle name="40% - Accent3 2 5 5" xfId="2217"/>
    <cellStyle name="40% - Accent3 2 5 5 2" xfId="8983"/>
    <cellStyle name="40% - Accent3 2 5 5 2 2" xfId="26179"/>
    <cellStyle name="40% - Accent3 2 5 5 2 3" xfId="15778"/>
    <cellStyle name="40% - Accent3 2 5 5 3" xfId="5375"/>
    <cellStyle name="40% - Accent3 2 5 5 3 2" xfId="22571"/>
    <cellStyle name="40% - Accent3 2 5 5 4" xfId="19414"/>
    <cellStyle name="40% - Accent3 2 5 5 5" xfId="12170"/>
    <cellStyle name="40% - Accent3 2 5 6" xfId="634"/>
    <cellStyle name="40% - Accent3 2 5 6 2" xfId="7403"/>
    <cellStyle name="40% - Accent3 2 5 6 2 2" xfId="24599"/>
    <cellStyle name="40% - Accent3 2 5 6 3" xfId="17834"/>
    <cellStyle name="40% - Accent3 2 5 6 4" xfId="14198"/>
    <cellStyle name="40% - Accent3 2 5 7" xfId="7036"/>
    <cellStyle name="40% - Accent3 2 5 7 2" xfId="24232"/>
    <cellStyle name="40% - Accent3 2 5 7 3" xfId="13831"/>
    <cellStyle name="40% - Accent3 2 5 8" xfId="3795"/>
    <cellStyle name="40% - Accent3 2 5 8 2" xfId="20991"/>
    <cellStyle name="40% - Accent3 2 5 9" xfId="17467"/>
    <cellStyle name="40% - Accent3 2 6" xfId="365"/>
    <cellStyle name="40% - Accent3 2 6 10" xfId="27900"/>
    <cellStyle name="40% - Accent3 2 6 11" xfId="10688"/>
    <cellStyle name="40% - Accent3 2 6 2" xfId="1140"/>
    <cellStyle name="40% - Accent3 2 6 2 2" xfId="2753"/>
    <cellStyle name="40% - Accent3 2 6 2 2 2" xfId="9518"/>
    <cellStyle name="40% - Accent3 2 6 2 2 2 2" xfId="26714"/>
    <cellStyle name="40% - Accent3 2 6 2 2 2 3" xfId="16313"/>
    <cellStyle name="40% - Accent3 2 6 2 2 3" xfId="5910"/>
    <cellStyle name="40% - Accent3 2 6 2 2 3 2" xfId="23106"/>
    <cellStyle name="40% - Accent3 2 6 2 2 4" xfId="19949"/>
    <cellStyle name="40% - Accent3 2 6 2 2 5" xfId="12705"/>
    <cellStyle name="40% - Accent3 2 6 2 3" xfId="7909"/>
    <cellStyle name="40% - Accent3 2 6 2 3 2" xfId="25105"/>
    <cellStyle name="40% - Accent3 2 6 2 3 3" xfId="14704"/>
    <cellStyle name="40% - Accent3 2 6 2 4" xfId="4301"/>
    <cellStyle name="40% - Accent3 2 6 2 4 2" xfId="21497"/>
    <cellStyle name="40% - Accent3 2 6 2 5" xfId="18340"/>
    <cellStyle name="40% - Accent3 2 6 2 6" xfId="11096"/>
    <cellStyle name="40% - Accent3 2 6 3" xfId="1548"/>
    <cellStyle name="40% - Accent3 2 6 3 2" xfId="3149"/>
    <cellStyle name="40% - Accent3 2 6 3 2 2" xfId="9914"/>
    <cellStyle name="40% - Accent3 2 6 3 2 2 2" xfId="27110"/>
    <cellStyle name="40% - Accent3 2 6 3 2 2 3" xfId="16709"/>
    <cellStyle name="40% - Accent3 2 6 3 2 3" xfId="6306"/>
    <cellStyle name="40% - Accent3 2 6 3 2 3 2" xfId="23502"/>
    <cellStyle name="40% - Accent3 2 6 3 2 4" xfId="20345"/>
    <cellStyle name="40% - Accent3 2 6 3 2 5" xfId="13101"/>
    <cellStyle name="40% - Accent3 2 6 3 3" xfId="8317"/>
    <cellStyle name="40% - Accent3 2 6 3 3 2" xfId="25513"/>
    <cellStyle name="40% - Accent3 2 6 3 3 3" xfId="15112"/>
    <cellStyle name="40% - Accent3 2 6 3 4" xfId="4709"/>
    <cellStyle name="40% - Accent3 2 6 3 4 2" xfId="21905"/>
    <cellStyle name="40% - Accent3 2 6 3 5" xfId="18748"/>
    <cellStyle name="40% - Accent3 2 6 3 6" xfId="11504"/>
    <cellStyle name="40% - Accent3 2 6 4" xfId="1956"/>
    <cellStyle name="40% - Accent3 2 6 4 2" xfId="3545"/>
    <cellStyle name="40% - Accent3 2 6 4 2 2" xfId="10310"/>
    <cellStyle name="40% - Accent3 2 6 4 2 2 2" xfId="27506"/>
    <cellStyle name="40% - Accent3 2 6 4 2 2 3" xfId="17105"/>
    <cellStyle name="40% - Accent3 2 6 4 2 3" xfId="6702"/>
    <cellStyle name="40% - Accent3 2 6 4 2 3 2" xfId="23898"/>
    <cellStyle name="40% - Accent3 2 6 4 2 4" xfId="20741"/>
    <cellStyle name="40% - Accent3 2 6 4 2 5" xfId="13497"/>
    <cellStyle name="40% - Accent3 2 6 4 3" xfId="8725"/>
    <cellStyle name="40% - Accent3 2 6 4 3 2" xfId="25921"/>
    <cellStyle name="40% - Accent3 2 6 4 3 3" xfId="15520"/>
    <cellStyle name="40% - Accent3 2 6 4 4" xfId="5117"/>
    <cellStyle name="40% - Accent3 2 6 4 4 2" xfId="22313"/>
    <cellStyle name="40% - Accent3 2 6 4 5" xfId="19156"/>
    <cellStyle name="40% - Accent3 2 6 4 6" xfId="11912"/>
    <cellStyle name="40% - Accent3 2 6 5" xfId="2315"/>
    <cellStyle name="40% - Accent3 2 6 5 2" xfId="9081"/>
    <cellStyle name="40% - Accent3 2 6 5 2 2" xfId="26277"/>
    <cellStyle name="40% - Accent3 2 6 5 2 3" xfId="15876"/>
    <cellStyle name="40% - Accent3 2 6 5 3" xfId="5473"/>
    <cellStyle name="40% - Accent3 2 6 5 3 2" xfId="22669"/>
    <cellStyle name="40% - Accent3 2 6 5 4" xfId="19512"/>
    <cellStyle name="40% - Accent3 2 6 5 5" xfId="12268"/>
    <cellStyle name="40% - Accent3 2 6 6" xfId="732"/>
    <cellStyle name="40% - Accent3 2 6 6 2" xfId="7501"/>
    <cellStyle name="40% - Accent3 2 6 6 2 2" xfId="24697"/>
    <cellStyle name="40% - Accent3 2 6 6 3" xfId="17932"/>
    <cellStyle name="40% - Accent3 2 6 6 4" xfId="14296"/>
    <cellStyle name="40% - Accent3 2 6 7" xfId="7134"/>
    <cellStyle name="40% - Accent3 2 6 7 2" xfId="24330"/>
    <cellStyle name="40% - Accent3 2 6 7 3" xfId="13929"/>
    <cellStyle name="40% - Accent3 2 6 8" xfId="3893"/>
    <cellStyle name="40% - Accent3 2 6 8 2" xfId="21089"/>
    <cellStyle name="40% - Accent3 2 6 9" xfId="17565"/>
    <cellStyle name="40% - Accent3 2 7" xfId="146"/>
    <cellStyle name="40% - Accent3 2 7 2" xfId="1335"/>
    <cellStyle name="40% - Accent3 2 7 2 2" xfId="2936"/>
    <cellStyle name="40% - Accent3 2 7 2 2 2" xfId="9701"/>
    <cellStyle name="40% - Accent3 2 7 2 2 2 2" xfId="26897"/>
    <cellStyle name="40% - Accent3 2 7 2 2 2 3" xfId="16496"/>
    <cellStyle name="40% - Accent3 2 7 2 2 3" xfId="6093"/>
    <cellStyle name="40% - Accent3 2 7 2 2 3 2" xfId="23289"/>
    <cellStyle name="40% - Accent3 2 7 2 2 4" xfId="20132"/>
    <cellStyle name="40% - Accent3 2 7 2 2 5" xfId="12888"/>
    <cellStyle name="40% - Accent3 2 7 2 3" xfId="8104"/>
    <cellStyle name="40% - Accent3 2 7 2 3 2" xfId="25300"/>
    <cellStyle name="40% - Accent3 2 7 2 3 3" xfId="14899"/>
    <cellStyle name="40% - Accent3 2 7 2 4" xfId="4496"/>
    <cellStyle name="40% - Accent3 2 7 2 4 2" xfId="21692"/>
    <cellStyle name="40% - Accent3 2 7 2 5" xfId="18535"/>
    <cellStyle name="40% - Accent3 2 7 2 6" xfId="11291"/>
    <cellStyle name="40% - Accent3 2 7 3" xfId="1743"/>
    <cellStyle name="40% - Accent3 2 7 3 2" xfId="3332"/>
    <cellStyle name="40% - Accent3 2 7 3 2 2" xfId="10097"/>
    <cellStyle name="40% - Accent3 2 7 3 2 2 2" xfId="27293"/>
    <cellStyle name="40% - Accent3 2 7 3 2 2 3" xfId="16892"/>
    <cellStyle name="40% - Accent3 2 7 3 2 3" xfId="6489"/>
    <cellStyle name="40% - Accent3 2 7 3 2 3 2" xfId="23685"/>
    <cellStyle name="40% - Accent3 2 7 3 2 4" xfId="20528"/>
    <cellStyle name="40% - Accent3 2 7 3 2 5" xfId="13284"/>
    <cellStyle name="40% - Accent3 2 7 3 3" xfId="8512"/>
    <cellStyle name="40% - Accent3 2 7 3 3 2" xfId="25708"/>
    <cellStyle name="40% - Accent3 2 7 3 3 3" xfId="15307"/>
    <cellStyle name="40% - Accent3 2 7 3 4" xfId="4904"/>
    <cellStyle name="40% - Accent3 2 7 3 4 2" xfId="22100"/>
    <cellStyle name="40% - Accent3 2 7 3 5" xfId="18943"/>
    <cellStyle name="40% - Accent3 2 7 3 6" xfId="11699"/>
    <cellStyle name="40% - Accent3 2 7 4" xfId="2456"/>
    <cellStyle name="40% - Accent3 2 7 4 2" xfId="9221"/>
    <cellStyle name="40% - Accent3 2 7 4 2 2" xfId="26417"/>
    <cellStyle name="40% - Accent3 2 7 4 2 3" xfId="16016"/>
    <cellStyle name="40% - Accent3 2 7 4 3" xfId="5613"/>
    <cellStyle name="40% - Accent3 2 7 4 3 2" xfId="22809"/>
    <cellStyle name="40% - Accent3 2 7 4 4" xfId="19652"/>
    <cellStyle name="40% - Accent3 2 7 4 5" xfId="12408"/>
    <cellStyle name="40% - Accent3 2 7 5" xfId="927"/>
    <cellStyle name="40% - Accent3 2 7 5 2" xfId="7696"/>
    <cellStyle name="40% - Accent3 2 7 5 2 2" xfId="24892"/>
    <cellStyle name="40% - Accent3 2 7 5 3" xfId="18127"/>
    <cellStyle name="40% - Accent3 2 7 5 4" xfId="14491"/>
    <cellStyle name="40% - Accent3 2 7 6" xfId="6921"/>
    <cellStyle name="40% - Accent3 2 7 6 2" xfId="24117"/>
    <cellStyle name="40% - Accent3 2 7 6 3" xfId="13716"/>
    <cellStyle name="40% - Accent3 2 7 7" xfId="4088"/>
    <cellStyle name="40% - Accent3 2 7 7 2" xfId="21284"/>
    <cellStyle name="40% - Accent3 2 7 8" xfId="17352"/>
    <cellStyle name="40% - Accent3 2 7 9" xfId="10883"/>
    <cellStyle name="40% - Accent3 2 8" xfId="844"/>
    <cellStyle name="40% - Accent3 2 8 2" xfId="2542"/>
    <cellStyle name="40% - Accent3 2 8 2 2" xfId="9307"/>
    <cellStyle name="40% - Accent3 2 8 2 2 2" xfId="26503"/>
    <cellStyle name="40% - Accent3 2 8 2 2 3" xfId="16102"/>
    <cellStyle name="40% - Accent3 2 8 2 3" xfId="5699"/>
    <cellStyle name="40% - Accent3 2 8 2 3 2" xfId="22895"/>
    <cellStyle name="40% - Accent3 2 8 2 4" xfId="19738"/>
    <cellStyle name="40% - Accent3 2 8 2 5" xfId="12494"/>
    <cellStyle name="40% - Accent3 2 8 3" xfId="7613"/>
    <cellStyle name="40% - Accent3 2 8 3 2" xfId="24809"/>
    <cellStyle name="40% - Accent3 2 8 3 3" xfId="14408"/>
    <cellStyle name="40% - Accent3 2 8 4" xfId="4005"/>
    <cellStyle name="40% - Accent3 2 8 4 2" xfId="21201"/>
    <cellStyle name="40% - Accent3 2 8 5" xfId="18044"/>
    <cellStyle name="40% - Accent3 2 8 6" xfId="10800"/>
    <cellStyle name="40% - Accent3 2 9" xfId="1252"/>
    <cellStyle name="40% - Accent3 2 9 2" xfId="2853"/>
    <cellStyle name="40% - Accent3 2 9 2 2" xfId="9618"/>
    <cellStyle name="40% - Accent3 2 9 2 2 2" xfId="26814"/>
    <cellStyle name="40% - Accent3 2 9 2 2 3" xfId="16413"/>
    <cellStyle name="40% - Accent3 2 9 2 3" xfId="6010"/>
    <cellStyle name="40% - Accent3 2 9 2 3 2" xfId="23206"/>
    <cellStyle name="40% - Accent3 2 9 2 4" xfId="20049"/>
    <cellStyle name="40% - Accent3 2 9 2 5" xfId="12805"/>
    <cellStyle name="40% - Accent3 2 9 3" xfId="8021"/>
    <cellStyle name="40% - Accent3 2 9 3 2" xfId="25217"/>
    <cellStyle name="40% - Accent3 2 9 3 3" xfId="14816"/>
    <cellStyle name="40% - Accent3 2 9 4" xfId="4413"/>
    <cellStyle name="40% - Accent3 2 9 4 2" xfId="21609"/>
    <cellStyle name="40% - Accent3 2 9 5" xfId="18452"/>
    <cellStyle name="40% - Accent3 2 9 6" xfId="11208"/>
    <cellStyle name="40% - Accent3 20" xfId="10431"/>
    <cellStyle name="40% - Accent3 20 2" xfId="27627"/>
    <cellStyle name="40% - Accent3 20 3" xfId="17226"/>
    <cellStyle name="40% - Accent3 21" xfId="10445"/>
    <cellStyle name="40% - Accent3 21 2" xfId="27641"/>
    <cellStyle name="40% - Accent3 21 3" xfId="17240"/>
    <cellStyle name="40% - Accent3 22" xfId="3667"/>
    <cellStyle name="40% - Accent3 22 2" xfId="20863"/>
    <cellStyle name="40% - Accent3 23" xfId="17252"/>
    <cellStyle name="40% - Accent3 24" xfId="27655"/>
    <cellStyle name="40% - Accent3 25" xfId="27670"/>
    <cellStyle name="40% - Accent3 26" xfId="10461"/>
    <cellStyle name="40% - Accent3 27" xfId="28010"/>
    <cellStyle name="40% - Accent3 3" xfId="75"/>
    <cellStyle name="40% - Accent3 3 10" xfId="6852"/>
    <cellStyle name="40% - Accent3 3 10 2" xfId="24048"/>
    <cellStyle name="40% - Accent3 3 10 3" xfId="13647"/>
    <cellStyle name="40% - Accent3 3 11" xfId="3723"/>
    <cellStyle name="40% - Accent3 3 11 2" xfId="20919"/>
    <cellStyle name="40% - Accent3 3 12" xfId="17283"/>
    <cellStyle name="40% - Accent3 3 13" xfId="27730"/>
    <cellStyle name="40% - Accent3 3 14" xfId="10518"/>
    <cellStyle name="40% - Accent3 3 2" xfId="281"/>
    <cellStyle name="40% - Accent3 3 2 10" xfId="27816"/>
    <cellStyle name="40% - Accent3 3 2 11" xfId="10604"/>
    <cellStyle name="40% - Accent3 3 2 2" xfId="1056"/>
    <cellStyle name="40% - Accent3 3 2 2 2" xfId="2669"/>
    <cellStyle name="40% - Accent3 3 2 2 2 2" xfId="9434"/>
    <cellStyle name="40% - Accent3 3 2 2 2 2 2" xfId="26630"/>
    <cellStyle name="40% - Accent3 3 2 2 2 2 3" xfId="16229"/>
    <cellStyle name="40% - Accent3 3 2 2 2 3" xfId="5826"/>
    <cellStyle name="40% - Accent3 3 2 2 2 3 2" xfId="23022"/>
    <cellStyle name="40% - Accent3 3 2 2 2 4" xfId="19865"/>
    <cellStyle name="40% - Accent3 3 2 2 2 5" xfId="12621"/>
    <cellStyle name="40% - Accent3 3 2 2 3" xfId="7825"/>
    <cellStyle name="40% - Accent3 3 2 2 3 2" xfId="25021"/>
    <cellStyle name="40% - Accent3 3 2 2 3 3" xfId="14620"/>
    <cellStyle name="40% - Accent3 3 2 2 4" xfId="4217"/>
    <cellStyle name="40% - Accent3 3 2 2 4 2" xfId="21413"/>
    <cellStyle name="40% - Accent3 3 2 2 5" xfId="18256"/>
    <cellStyle name="40% - Accent3 3 2 2 6" xfId="11012"/>
    <cellStyle name="40% - Accent3 3 2 3" xfId="1464"/>
    <cellStyle name="40% - Accent3 3 2 3 2" xfId="3065"/>
    <cellStyle name="40% - Accent3 3 2 3 2 2" xfId="9830"/>
    <cellStyle name="40% - Accent3 3 2 3 2 2 2" xfId="27026"/>
    <cellStyle name="40% - Accent3 3 2 3 2 2 3" xfId="16625"/>
    <cellStyle name="40% - Accent3 3 2 3 2 3" xfId="6222"/>
    <cellStyle name="40% - Accent3 3 2 3 2 3 2" xfId="23418"/>
    <cellStyle name="40% - Accent3 3 2 3 2 4" xfId="20261"/>
    <cellStyle name="40% - Accent3 3 2 3 2 5" xfId="13017"/>
    <cellStyle name="40% - Accent3 3 2 3 3" xfId="8233"/>
    <cellStyle name="40% - Accent3 3 2 3 3 2" xfId="25429"/>
    <cellStyle name="40% - Accent3 3 2 3 3 3" xfId="15028"/>
    <cellStyle name="40% - Accent3 3 2 3 4" xfId="4625"/>
    <cellStyle name="40% - Accent3 3 2 3 4 2" xfId="21821"/>
    <cellStyle name="40% - Accent3 3 2 3 5" xfId="18664"/>
    <cellStyle name="40% - Accent3 3 2 3 6" xfId="11420"/>
    <cellStyle name="40% - Accent3 3 2 4" xfId="1872"/>
    <cellStyle name="40% - Accent3 3 2 4 2" xfId="3461"/>
    <cellStyle name="40% - Accent3 3 2 4 2 2" xfId="10226"/>
    <cellStyle name="40% - Accent3 3 2 4 2 2 2" xfId="27422"/>
    <cellStyle name="40% - Accent3 3 2 4 2 2 3" xfId="17021"/>
    <cellStyle name="40% - Accent3 3 2 4 2 3" xfId="6618"/>
    <cellStyle name="40% - Accent3 3 2 4 2 3 2" xfId="23814"/>
    <cellStyle name="40% - Accent3 3 2 4 2 4" xfId="20657"/>
    <cellStyle name="40% - Accent3 3 2 4 2 5" xfId="13413"/>
    <cellStyle name="40% - Accent3 3 2 4 3" xfId="8641"/>
    <cellStyle name="40% - Accent3 3 2 4 3 2" xfId="25837"/>
    <cellStyle name="40% - Accent3 3 2 4 3 3" xfId="15436"/>
    <cellStyle name="40% - Accent3 3 2 4 4" xfId="5033"/>
    <cellStyle name="40% - Accent3 3 2 4 4 2" xfId="22229"/>
    <cellStyle name="40% - Accent3 3 2 4 5" xfId="19072"/>
    <cellStyle name="40% - Accent3 3 2 4 6" xfId="11828"/>
    <cellStyle name="40% - Accent3 3 2 5" xfId="2231"/>
    <cellStyle name="40% - Accent3 3 2 5 2" xfId="8997"/>
    <cellStyle name="40% - Accent3 3 2 5 2 2" xfId="26193"/>
    <cellStyle name="40% - Accent3 3 2 5 2 3" xfId="15792"/>
    <cellStyle name="40% - Accent3 3 2 5 3" xfId="5389"/>
    <cellStyle name="40% - Accent3 3 2 5 3 2" xfId="22585"/>
    <cellStyle name="40% - Accent3 3 2 5 4" xfId="19428"/>
    <cellStyle name="40% - Accent3 3 2 5 5" xfId="12184"/>
    <cellStyle name="40% - Accent3 3 2 6" xfId="648"/>
    <cellStyle name="40% - Accent3 3 2 6 2" xfId="7417"/>
    <cellStyle name="40% - Accent3 3 2 6 2 2" xfId="24613"/>
    <cellStyle name="40% - Accent3 3 2 6 3" xfId="17848"/>
    <cellStyle name="40% - Accent3 3 2 6 4" xfId="14212"/>
    <cellStyle name="40% - Accent3 3 2 7" xfId="7050"/>
    <cellStyle name="40% - Accent3 3 2 7 2" xfId="24246"/>
    <cellStyle name="40% - Accent3 3 2 7 3" xfId="13845"/>
    <cellStyle name="40% - Accent3 3 2 8" xfId="3809"/>
    <cellStyle name="40% - Accent3 3 2 8 2" xfId="21005"/>
    <cellStyle name="40% - Accent3 3 2 9" xfId="17481"/>
    <cellStyle name="40% - Accent3 3 3" xfId="379"/>
    <cellStyle name="40% - Accent3 3 3 10" xfId="27914"/>
    <cellStyle name="40% - Accent3 3 3 11" xfId="10702"/>
    <cellStyle name="40% - Accent3 3 3 2" xfId="1154"/>
    <cellStyle name="40% - Accent3 3 3 2 2" xfId="2767"/>
    <cellStyle name="40% - Accent3 3 3 2 2 2" xfId="9532"/>
    <cellStyle name="40% - Accent3 3 3 2 2 2 2" xfId="26728"/>
    <cellStyle name="40% - Accent3 3 3 2 2 2 3" xfId="16327"/>
    <cellStyle name="40% - Accent3 3 3 2 2 3" xfId="5924"/>
    <cellStyle name="40% - Accent3 3 3 2 2 3 2" xfId="23120"/>
    <cellStyle name="40% - Accent3 3 3 2 2 4" xfId="19963"/>
    <cellStyle name="40% - Accent3 3 3 2 2 5" xfId="12719"/>
    <cellStyle name="40% - Accent3 3 3 2 3" xfId="7923"/>
    <cellStyle name="40% - Accent3 3 3 2 3 2" xfId="25119"/>
    <cellStyle name="40% - Accent3 3 3 2 3 3" xfId="14718"/>
    <cellStyle name="40% - Accent3 3 3 2 4" xfId="4315"/>
    <cellStyle name="40% - Accent3 3 3 2 4 2" xfId="21511"/>
    <cellStyle name="40% - Accent3 3 3 2 5" xfId="18354"/>
    <cellStyle name="40% - Accent3 3 3 2 6" xfId="11110"/>
    <cellStyle name="40% - Accent3 3 3 3" xfId="1562"/>
    <cellStyle name="40% - Accent3 3 3 3 2" xfId="3163"/>
    <cellStyle name="40% - Accent3 3 3 3 2 2" xfId="9928"/>
    <cellStyle name="40% - Accent3 3 3 3 2 2 2" xfId="27124"/>
    <cellStyle name="40% - Accent3 3 3 3 2 2 3" xfId="16723"/>
    <cellStyle name="40% - Accent3 3 3 3 2 3" xfId="6320"/>
    <cellStyle name="40% - Accent3 3 3 3 2 3 2" xfId="23516"/>
    <cellStyle name="40% - Accent3 3 3 3 2 4" xfId="20359"/>
    <cellStyle name="40% - Accent3 3 3 3 2 5" xfId="13115"/>
    <cellStyle name="40% - Accent3 3 3 3 3" xfId="8331"/>
    <cellStyle name="40% - Accent3 3 3 3 3 2" xfId="25527"/>
    <cellStyle name="40% - Accent3 3 3 3 3 3" xfId="15126"/>
    <cellStyle name="40% - Accent3 3 3 3 4" xfId="4723"/>
    <cellStyle name="40% - Accent3 3 3 3 4 2" xfId="21919"/>
    <cellStyle name="40% - Accent3 3 3 3 5" xfId="18762"/>
    <cellStyle name="40% - Accent3 3 3 3 6" xfId="11518"/>
    <cellStyle name="40% - Accent3 3 3 4" xfId="1970"/>
    <cellStyle name="40% - Accent3 3 3 4 2" xfId="3559"/>
    <cellStyle name="40% - Accent3 3 3 4 2 2" xfId="10324"/>
    <cellStyle name="40% - Accent3 3 3 4 2 2 2" xfId="27520"/>
    <cellStyle name="40% - Accent3 3 3 4 2 2 3" xfId="17119"/>
    <cellStyle name="40% - Accent3 3 3 4 2 3" xfId="6716"/>
    <cellStyle name="40% - Accent3 3 3 4 2 3 2" xfId="23912"/>
    <cellStyle name="40% - Accent3 3 3 4 2 4" xfId="20755"/>
    <cellStyle name="40% - Accent3 3 3 4 2 5" xfId="13511"/>
    <cellStyle name="40% - Accent3 3 3 4 3" xfId="8739"/>
    <cellStyle name="40% - Accent3 3 3 4 3 2" xfId="25935"/>
    <cellStyle name="40% - Accent3 3 3 4 3 3" xfId="15534"/>
    <cellStyle name="40% - Accent3 3 3 4 4" xfId="5131"/>
    <cellStyle name="40% - Accent3 3 3 4 4 2" xfId="22327"/>
    <cellStyle name="40% - Accent3 3 3 4 5" xfId="19170"/>
    <cellStyle name="40% - Accent3 3 3 4 6" xfId="11926"/>
    <cellStyle name="40% - Accent3 3 3 5" xfId="2329"/>
    <cellStyle name="40% - Accent3 3 3 5 2" xfId="9095"/>
    <cellStyle name="40% - Accent3 3 3 5 2 2" xfId="26291"/>
    <cellStyle name="40% - Accent3 3 3 5 2 3" xfId="15890"/>
    <cellStyle name="40% - Accent3 3 3 5 3" xfId="5487"/>
    <cellStyle name="40% - Accent3 3 3 5 3 2" xfId="22683"/>
    <cellStyle name="40% - Accent3 3 3 5 4" xfId="19526"/>
    <cellStyle name="40% - Accent3 3 3 5 5" xfId="12282"/>
    <cellStyle name="40% - Accent3 3 3 6" xfId="746"/>
    <cellStyle name="40% - Accent3 3 3 6 2" xfId="7515"/>
    <cellStyle name="40% - Accent3 3 3 6 2 2" xfId="24711"/>
    <cellStyle name="40% - Accent3 3 3 6 3" xfId="17946"/>
    <cellStyle name="40% - Accent3 3 3 6 4" xfId="14310"/>
    <cellStyle name="40% - Accent3 3 3 7" xfId="7148"/>
    <cellStyle name="40% - Accent3 3 3 7 2" xfId="24344"/>
    <cellStyle name="40% - Accent3 3 3 7 3" xfId="13943"/>
    <cellStyle name="40% - Accent3 3 3 8" xfId="3907"/>
    <cellStyle name="40% - Accent3 3 3 8 2" xfId="21103"/>
    <cellStyle name="40% - Accent3 3 3 9" xfId="17579"/>
    <cellStyle name="40% - Accent3 3 4" xfId="195"/>
    <cellStyle name="40% - Accent3 3 4 2" xfId="1378"/>
    <cellStyle name="40% - Accent3 3 4 2 2" xfId="2979"/>
    <cellStyle name="40% - Accent3 3 4 2 2 2" xfId="9744"/>
    <cellStyle name="40% - Accent3 3 4 2 2 2 2" xfId="26940"/>
    <cellStyle name="40% - Accent3 3 4 2 2 2 3" xfId="16539"/>
    <cellStyle name="40% - Accent3 3 4 2 2 3" xfId="6136"/>
    <cellStyle name="40% - Accent3 3 4 2 2 3 2" xfId="23332"/>
    <cellStyle name="40% - Accent3 3 4 2 2 4" xfId="20175"/>
    <cellStyle name="40% - Accent3 3 4 2 2 5" xfId="12931"/>
    <cellStyle name="40% - Accent3 3 4 2 3" xfId="8147"/>
    <cellStyle name="40% - Accent3 3 4 2 3 2" xfId="25343"/>
    <cellStyle name="40% - Accent3 3 4 2 3 3" xfId="14942"/>
    <cellStyle name="40% - Accent3 3 4 2 4" xfId="4539"/>
    <cellStyle name="40% - Accent3 3 4 2 4 2" xfId="21735"/>
    <cellStyle name="40% - Accent3 3 4 2 5" xfId="18578"/>
    <cellStyle name="40% - Accent3 3 4 2 6" xfId="11334"/>
    <cellStyle name="40% - Accent3 3 4 3" xfId="1786"/>
    <cellStyle name="40% - Accent3 3 4 3 2" xfId="3375"/>
    <cellStyle name="40% - Accent3 3 4 3 2 2" xfId="10140"/>
    <cellStyle name="40% - Accent3 3 4 3 2 2 2" xfId="27336"/>
    <cellStyle name="40% - Accent3 3 4 3 2 2 3" xfId="16935"/>
    <cellStyle name="40% - Accent3 3 4 3 2 3" xfId="6532"/>
    <cellStyle name="40% - Accent3 3 4 3 2 3 2" xfId="23728"/>
    <cellStyle name="40% - Accent3 3 4 3 2 4" xfId="20571"/>
    <cellStyle name="40% - Accent3 3 4 3 2 5" xfId="13327"/>
    <cellStyle name="40% - Accent3 3 4 3 3" xfId="8555"/>
    <cellStyle name="40% - Accent3 3 4 3 3 2" xfId="25751"/>
    <cellStyle name="40% - Accent3 3 4 3 3 3" xfId="15350"/>
    <cellStyle name="40% - Accent3 3 4 3 4" xfId="4947"/>
    <cellStyle name="40% - Accent3 3 4 3 4 2" xfId="22143"/>
    <cellStyle name="40% - Accent3 3 4 3 5" xfId="18986"/>
    <cellStyle name="40% - Accent3 3 4 3 6" xfId="11742"/>
    <cellStyle name="40% - Accent3 3 4 4" xfId="2447"/>
    <cellStyle name="40% - Accent3 3 4 4 2" xfId="9212"/>
    <cellStyle name="40% - Accent3 3 4 4 2 2" xfId="26408"/>
    <cellStyle name="40% - Accent3 3 4 4 2 3" xfId="16007"/>
    <cellStyle name="40% - Accent3 3 4 4 3" xfId="5604"/>
    <cellStyle name="40% - Accent3 3 4 4 3 2" xfId="22800"/>
    <cellStyle name="40% - Accent3 3 4 4 4" xfId="19643"/>
    <cellStyle name="40% - Accent3 3 4 4 5" xfId="12399"/>
    <cellStyle name="40% - Accent3 3 4 5" xfId="970"/>
    <cellStyle name="40% - Accent3 3 4 5 2" xfId="7739"/>
    <cellStyle name="40% - Accent3 3 4 5 2 2" xfId="24935"/>
    <cellStyle name="40% - Accent3 3 4 5 3" xfId="18170"/>
    <cellStyle name="40% - Accent3 3 4 5 4" xfId="14534"/>
    <cellStyle name="40% - Accent3 3 4 6" xfId="6964"/>
    <cellStyle name="40% - Accent3 3 4 6 2" xfId="24160"/>
    <cellStyle name="40% - Accent3 3 4 6 3" xfId="13759"/>
    <cellStyle name="40% - Accent3 3 4 7" xfId="4131"/>
    <cellStyle name="40% - Accent3 3 4 7 2" xfId="21327"/>
    <cellStyle name="40% - Accent3 3 4 8" xfId="17395"/>
    <cellStyle name="40% - Accent3 3 4 9" xfId="10926"/>
    <cellStyle name="40% - Accent3 3 5" xfId="858"/>
    <cellStyle name="40% - Accent3 3 5 2" xfId="2556"/>
    <cellStyle name="40% - Accent3 3 5 2 2" xfId="9321"/>
    <cellStyle name="40% - Accent3 3 5 2 2 2" xfId="26517"/>
    <cellStyle name="40% - Accent3 3 5 2 2 3" xfId="16116"/>
    <cellStyle name="40% - Accent3 3 5 2 3" xfId="5713"/>
    <cellStyle name="40% - Accent3 3 5 2 3 2" xfId="22909"/>
    <cellStyle name="40% - Accent3 3 5 2 4" xfId="19752"/>
    <cellStyle name="40% - Accent3 3 5 2 5" xfId="12508"/>
    <cellStyle name="40% - Accent3 3 5 3" xfId="7627"/>
    <cellStyle name="40% - Accent3 3 5 3 2" xfId="24823"/>
    <cellStyle name="40% - Accent3 3 5 3 3" xfId="14422"/>
    <cellStyle name="40% - Accent3 3 5 4" xfId="4019"/>
    <cellStyle name="40% - Accent3 3 5 4 2" xfId="21215"/>
    <cellStyle name="40% - Accent3 3 5 5" xfId="18058"/>
    <cellStyle name="40% - Accent3 3 5 6" xfId="10814"/>
    <cellStyle name="40% - Accent3 3 6" xfId="1266"/>
    <cellStyle name="40% - Accent3 3 6 2" xfId="2867"/>
    <cellStyle name="40% - Accent3 3 6 2 2" xfId="9632"/>
    <cellStyle name="40% - Accent3 3 6 2 2 2" xfId="26828"/>
    <cellStyle name="40% - Accent3 3 6 2 2 3" xfId="16427"/>
    <cellStyle name="40% - Accent3 3 6 2 3" xfId="6024"/>
    <cellStyle name="40% - Accent3 3 6 2 3 2" xfId="23220"/>
    <cellStyle name="40% - Accent3 3 6 2 4" xfId="20063"/>
    <cellStyle name="40% - Accent3 3 6 2 5" xfId="12819"/>
    <cellStyle name="40% - Accent3 3 6 3" xfId="8035"/>
    <cellStyle name="40% - Accent3 3 6 3 2" xfId="25231"/>
    <cellStyle name="40% - Accent3 3 6 3 3" xfId="14830"/>
    <cellStyle name="40% - Accent3 3 6 4" xfId="4427"/>
    <cellStyle name="40% - Accent3 3 6 4 2" xfId="21623"/>
    <cellStyle name="40% - Accent3 3 6 5" xfId="18466"/>
    <cellStyle name="40% - Accent3 3 6 6" xfId="11222"/>
    <cellStyle name="40% - Accent3 3 7" xfId="1674"/>
    <cellStyle name="40% - Accent3 3 7 2" xfId="3263"/>
    <cellStyle name="40% - Accent3 3 7 2 2" xfId="10028"/>
    <cellStyle name="40% - Accent3 3 7 2 2 2" xfId="27224"/>
    <cellStyle name="40% - Accent3 3 7 2 2 3" xfId="16823"/>
    <cellStyle name="40% - Accent3 3 7 2 3" xfId="6420"/>
    <cellStyle name="40% - Accent3 3 7 2 3 2" xfId="23616"/>
    <cellStyle name="40% - Accent3 3 7 2 4" xfId="20459"/>
    <cellStyle name="40% - Accent3 3 7 2 5" xfId="13215"/>
    <cellStyle name="40% - Accent3 3 7 3" xfId="8443"/>
    <cellStyle name="40% - Accent3 3 7 3 2" xfId="25639"/>
    <cellStyle name="40% - Accent3 3 7 3 3" xfId="15238"/>
    <cellStyle name="40% - Accent3 3 7 4" xfId="4835"/>
    <cellStyle name="40% - Accent3 3 7 4 2" xfId="22031"/>
    <cellStyle name="40% - Accent3 3 7 5" xfId="18874"/>
    <cellStyle name="40% - Accent3 3 7 6" xfId="11630"/>
    <cellStyle name="40% - Accent3 3 8" xfId="2145"/>
    <cellStyle name="40% - Accent3 3 8 2" xfId="8911"/>
    <cellStyle name="40% - Accent3 3 8 2 2" xfId="26107"/>
    <cellStyle name="40% - Accent3 3 8 2 3" xfId="15706"/>
    <cellStyle name="40% - Accent3 3 8 3" xfId="5303"/>
    <cellStyle name="40% - Accent3 3 8 3 2" xfId="22499"/>
    <cellStyle name="40% - Accent3 3 8 4" xfId="19342"/>
    <cellStyle name="40% - Accent3 3 8 5" xfId="12098"/>
    <cellStyle name="40% - Accent3 3 9" xfId="562"/>
    <cellStyle name="40% - Accent3 3 9 2" xfId="7331"/>
    <cellStyle name="40% - Accent3 3 9 2 2" xfId="24527"/>
    <cellStyle name="40% - Accent3 3 9 3" xfId="17762"/>
    <cellStyle name="40% - Accent3 3 9 4" xfId="14126"/>
    <cellStyle name="40% - Accent3 4" xfId="105"/>
    <cellStyle name="40% - Accent3 4 10" xfId="6880"/>
    <cellStyle name="40% - Accent3 4 10 2" xfId="24076"/>
    <cellStyle name="40% - Accent3 4 10 3" xfId="13675"/>
    <cellStyle name="40% - Accent3 4 11" xfId="3751"/>
    <cellStyle name="40% - Accent3 4 11 2" xfId="20947"/>
    <cellStyle name="40% - Accent3 4 12" xfId="17311"/>
    <cellStyle name="40% - Accent3 4 13" xfId="27758"/>
    <cellStyle name="40% - Accent3 4 14" xfId="10546"/>
    <cellStyle name="40% - Accent3 4 2" xfId="309"/>
    <cellStyle name="40% - Accent3 4 2 10" xfId="27844"/>
    <cellStyle name="40% - Accent3 4 2 11" xfId="10632"/>
    <cellStyle name="40% - Accent3 4 2 2" xfId="1084"/>
    <cellStyle name="40% - Accent3 4 2 2 2" xfId="2697"/>
    <cellStyle name="40% - Accent3 4 2 2 2 2" xfId="9462"/>
    <cellStyle name="40% - Accent3 4 2 2 2 2 2" xfId="26658"/>
    <cellStyle name="40% - Accent3 4 2 2 2 2 3" xfId="16257"/>
    <cellStyle name="40% - Accent3 4 2 2 2 3" xfId="5854"/>
    <cellStyle name="40% - Accent3 4 2 2 2 3 2" xfId="23050"/>
    <cellStyle name="40% - Accent3 4 2 2 2 4" xfId="19893"/>
    <cellStyle name="40% - Accent3 4 2 2 2 5" xfId="12649"/>
    <cellStyle name="40% - Accent3 4 2 2 3" xfId="7853"/>
    <cellStyle name="40% - Accent3 4 2 2 3 2" xfId="25049"/>
    <cellStyle name="40% - Accent3 4 2 2 3 3" xfId="14648"/>
    <cellStyle name="40% - Accent3 4 2 2 4" xfId="4245"/>
    <cellStyle name="40% - Accent3 4 2 2 4 2" xfId="21441"/>
    <cellStyle name="40% - Accent3 4 2 2 5" xfId="18284"/>
    <cellStyle name="40% - Accent3 4 2 2 6" xfId="11040"/>
    <cellStyle name="40% - Accent3 4 2 3" xfId="1492"/>
    <cellStyle name="40% - Accent3 4 2 3 2" xfId="3093"/>
    <cellStyle name="40% - Accent3 4 2 3 2 2" xfId="9858"/>
    <cellStyle name="40% - Accent3 4 2 3 2 2 2" xfId="27054"/>
    <cellStyle name="40% - Accent3 4 2 3 2 2 3" xfId="16653"/>
    <cellStyle name="40% - Accent3 4 2 3 2 3" xfId="6250"/>
    <cellStyle name="40% - Accent3 4 2 3 2 3 2" xfId="23446"/>
    <cellStyle name="40% - Accent3 4 2 3 2 4" xfId="20289"/>
    <cellStyle name="40% - Accent3 4 2 3 2 5" xfId="13045"/>
    <cellStyle name="40% - Accent3 4 2 3 3" xfId="8261"/>
    <cellStyle name="40% - Accent3 4 2 3 3 2" xfId="25457"/>
    <cellStyle name="40% - Accent3 4 2 3 3 3" xfId="15056"/>
    <cellStyle name="40% - Accent3 4 2 3 4" xfId="4653"/>
    <cellStyle name="40% - Accent3 4 2 3 4 2" xfId="21849"/>
    <cellStyle name="40% - Accent3 4 2 3 5" xfId="18692"/>
    <cellStyle name="40% - Accent3 4 2 3 6" xfId="11448"/>
    <cellStyle name="40% - Accent3 4 2 4" xfId="1900"/>
    <cellStyle name="40% - Accent3 4 2 4 2" xfId="3489"/>
    <cellStyle name="40% - Accent3 4 2 4 2 2" xfId="10254"/>
    <cellStyle name="40% - Accent3 4 2 4 2 2 2" xfId="27450"/>
    <cellStyle name="40% - Accent3 4 2 4 2 2 3" xfId="17049"/>
    <cellStyle name="40% - Accent3 4 2 4 2 3" xfId="6646"/>
    <cellStyle name="40% - Accent3 4 2 4 2 3 2" xfId="23842"/>
    <cellStyle name="40% - Accent3 4 2 4 2 4" xfId="20685"/>
    <cellStyle name="40% - Accent3 4 2 4 2 5" xfId="13441"/>
    <cellStyle name="40% - Accent3 4 2 4 3" xfId="8669"/>
    <cellStyle name="40% - Accent3 4 2 4 3 2" xfId="25865"/>
    <cellStyle name="40% - Accent3 4 2 4 3 3" xfId="15464"/>
    <cellStyle name="40% - Accent3 4 2 4 4" xfId="5061"/>
    <cellStyle name="40% - Accent3 4 2 4 4 2" xfId="22257"/>
    <cellStyle name="40% - Accent3 4 2 4 5" xfId="19100"/>
    <cellStyle name="40% - Accent3 4 2 4 6" xfId="11856"/>
    <cellStyle name="40% - Accent3 4 2 5" xfId="2259"/>
    <cellStyle name="40% - Accent3 4 2 5 2" xfId="9025"/>
    <cellStyle name="40% - Accent3 4 2 5 2 2" xfId="26221"/>
    <cellStyle name="40% - Accent3 4 2 5 2 3" xfId="15820"/>
    <cellStyle name="40% - Accent3 4 2 5 3" xfId="5417"/>
    <cellStyle name="40% - Accent3 4 2 5 3 2" xfId="22613"/>
    <cellStyle name="40% - Accent3 4 2 5 4" xfId="19456"/>
    <cellStyle name="40% - Accent3 4 2 5 5" xfId="12212"/>
    <cellStyle name="40% - Accent3 4 2 6" xfId="676"/>
    <cellStyle name="40% - Accent3 4 2 6 2" xfId="7445"/>
    <cellStyle name="40% - Accent3 4 2 6 2 2" xfId="24641"/>
    <cellStyle name="40% - Accent3 4 2 6 3" xfId="17876"/>
    <cellStyle name="40% - Accent3 4 2 6 4" xfId="14240"/>
    <cellStyle name="40% - Accent3 4 2 7" xfId="7078"/>
    <cellStyle name="40% - Accent3 4 2 7 2" xfId="24274"/>
    <cellStyle name="40% - Accent3 4 2 7 3" xfId="13873"/>
    <cellStyle name="40% - Accent3 4 2 8" xfId="3837"/>
    <cellStyle name="40% - Accent3 4 2 8 2" xfId="21033"/>
    <cellStyle name="40% - Accent3 4 2 9" xfId="17509"/>
    <cellStyle name="40% - Accent3 4 3" xfId="407"/>
    <cellStyle name="40% - Accent3 4 3 10" xfId="27942"/>
    <cellStyle name="40% - Accent3 4 3 11" xfId="10730"/>
    <cellStyle name="40% - Accent3 4 3 2" xfId="1182"/>
    <cellStyle name="40% - Accent3 4 3 2 2" xfId="2795"/>
    <cellStyle name="40% - Accent3 4 3 2 2 2" xfId="9560"/>
    <cellStyle name="40% - Accent3 4 3 2 2 2 2" xfId="26756"/>
    <cellStyle name="40% - Accent3 4 3 2 2 2 3" xfId="16355"/>
    <cellStyle name="40% - Accent3 4 3 2 2 3" xfId="5952"/>
    <cellStyle name="40% - Accent3 4 3 2 2 3 2" xfId="23148"/>
    <cellStyle name="40% - Accent3 4 3 2 2 4" xfId="19991"/>
    <cellStyle name="40% - Accent3 4 3 2 2 5" xfId="12747"/>
    <cellStyle name="40% - Accent3 4 3 2 3" xfId="7951"/>
    <cellStyle name="40% - Accent3 4 3 2 3 2" xfId="25147"/>
    <cellStyle name="40% - Accent3 4 3 2 3 3" xfId="14746"/>
    <cellStyle name="40% - Accent3 4 3 2 4" xfId="4343"/>
    <cellStyle name="40% - Accent3 4 3 2 4 2" xfId="21539"/>
    <cellStyle name="40% - Accent3 4 3 2 5" xfId="18382"/>
    <cellStyle name="40% - Accent3 4 3 2 6" xfId="11138"/>
    <cellStyle name="40% - Accent3 4 3 3" xfId="1590"/>
    <cellStyle name="40% - Accent3 4 3 3 2" xfId="3191"/>
    <cellStyle name="40% - Accent3 4 3 3 2 2" xfId="9956"/>
    <cellStyle name="40% - Accent3 4 3 3 2 2 2" xfId="27152"/>
    <cellStyle name="40% - Accent3 4 3 3 2 2 3" xfId="16751"/>
    <cellStyle name="40% - Accent3 4 3 3 2 3" xfId="6348"/>
    <cellStyle name="40% - Accent3 4 3 3 2 3 2" xfId="23544"/>
    <cellStyle name="40% - Accent3 4 3 3 2 4" xfId="20387"/>
    <cellStyle name="40% - Accent3 4 3 3 2 5" xfId="13143"/>
    <cellStyle name="40% - Accent3 4 3 3 3" xfId="8359"/>
    <cellStyle name="40% - Accent3 4 3 3 3 2" xfId="25555"/>
    <cellStyle name="40% - Accent3 4 3 3 3 3" xfId="15154"/>
    <cellStyle name="40% - Accent3 4 3 3 4" xfId="4751"/>
    <cellStyle name="40% - Accent3 4 3 3 4 2" xfId="21947"/>
    <cellStyle name="40% - Accent3 4 3 3 5" xfId="18790"/>
    <cellStyle name="40% - Accent3 4 3 3 6" xfId="11546"/>
    <cellStyle name="40% - Accent3 4 3 4" xfId="1998"/>
    <cellStyle name="40% - Accent3 4 3 4 2" xfId="3587"/>
    <cellStyle name="40% - Accent3 4 3 4 2 2" xfId="10352"/>
    <cellStyle name="40% - Accent3 4 3 4 2 2 2" xfId="27548"/>
    <cellStyle name="40% - Accent3 4 3 4 2 2 3" xfId="17147"/>
    <cellStyle name="40% - Accent3 4 3 4 2 3" xfId="6744"/>
    <cellStyle name="40% - Accent3 4 3 4 2 3 2" xfId="23940"/>
    <cellStyle name="40% - Accent3 4 3 4 2 4" xfId="20783"/>
    <cellStyle name="40% - Accent3 4 3 4 2 5" xfId="13539"/>
    <cellStyle name="40% - Accent3 4 3 4 3" xfId="8767"/>
    <cellStyle name="40% - Accent3 4 3 4 3 2" xfId="25963"/>
    <cellStyle name="40% - Accent3 4 3 4 3 3" xfId="15562"/>
    <cellStyle name="40% - Accent3 4 3 4 4" xfId="5159"/>
    <cellStyle name="40% - Accent3 4 3 4 4 2" xfId="22355"/>
    <cellStyle name="40% - Accent3 4 3 4 5" xfId="19198"/>
    <cellStyle name="40% - Accent3 4 3 4 6" xfId="11954"/>
    <cellStyle name="40% - Accent3 4 3 5" xfId="2357"/>
    <cellStyle name="40% - Accent3 4 3 5 2" xfId="9123"/>
    <cellStyle name="40% - Accent3 4 3 5 2 2" xfId="26319"/>
    <cellStyle name="40% - Accent3 4 3 5 2 3" xfId="15918"/>
    <cellStyle name="40% - Accent3 4 3 5 3" xfId="5515"/>
    <cellStyle name="40% - Accent3 4 3 5 3 2" xfId="22711"/>
    <cellStyle name="40% - Accent3 4 3 5 4" xfId="19554"/>
    <cellStyle name="40% - Accent3 4 3 5 5" xfId="12310"/>
    <cellStyle name="40% - Accent3 4 3 6" xfId="774"/>
    <cellStyle name="40% - Accent3 4 3 6 2" xfId="7543"/>
    <cellStyle name="40% - Accent3 4 3 6 2 2" xfId="24739"/>
    <cellStyle name="40% - Accent3 4 3 6 3" xfId="17974"/>
    <cellStyle name="40% - Accent3 4 3 6 4" xfId="14338"/>
    <cellStyle name="40% - Accent3 4 3 7" xfId="7176"/>
    <cellStyle name="40% - Accent3 4 3 7 2" xfId="24372"/>
    <cellStyle name="40% - Accent3 4 3 7 3" xfId="13971"/>
    <cellStyle name="40% - Accent3 4 3 8" xfId="3935"/>
    <cellStyle name="40% - Accent3 4 3 8 2" xfId="21131"/>
    <cellStyle name="40% - Accent3 4 3 9" xfId="17607"/>
    <cellStyle name="40% - Accent3 4 4" xfId="223"/>
    <cellStyle name="40% - Accent3 4 4 2" xfId="1406"/>
    <cellStyle name="40% - Accent3 4 4 2 2" xfId="3007"/>
    <cellStyle name="40% - Accent3 4 4 2 2 2" xfId="9772"/>
    <cellStyle name="40% - Accent3 4 4 2 2 2 2" xfId="26968"/>
    <cellStyle name="40% - Accent3 4 4 2 2 2 3" xfId="16567"/>
    <cellStyle name="40% - Accent3 4 4 2 2 3" xfId="6164"/>
    <cellStyle name="40% - Accent3 4 4 2 2 3 2" xfId="23360"/>
    <cellStyle name="40% - Accent3 4 4 2 2 4" xfId="20203"/>
    <cellStyle name="40% - Accent3 4 4 2 2 5" xfId="12959"/>
    <cellStyle name="40% - Accent3 4 4 2 3" xfId="8175"/>
    <cellStyle name="40% - Accent3 4 4 2 3 2" xfId="25371"/>
    <cellStyle name="40% - Accent3 4 4 2 3 3" xfId="14970"/>
    <cellStyle name="40% - Accent3 4 4 2 4" xfId="4567"/>
    <cellStyle name="40% - Accent3 4 4 2 4 2" xfId="21763"/>
    <cellStyle name="40% - Accent3 4 4 2 5" xfId="18606"/>
    <cellStyle name="40% - Accent3 4 4 2 6" xfId="11362"/>
    <cellStyle name="40% - Accent3 4 4 3" xfId="1814"/>
    <cellStyle name="40% - Accent3 4 4 3 2" xfId="3403"/>
    <cellStyle name="40% - Accent3 4 4 3 2 2" xfId="10168"/>
    <cellStyle name="40% - Accent3 4 4 3 2 2 2" xfId="27364"/>
    <cellStyle name="40% - Accent3 4 4 3 2 2 3" xfId="16963"/>
    <cellStyle name="40% - Accent3 4 4 3 2 3" xfId="6560"/>
    <cellStyle name="40% - Accent3 4 4 3 2 3 2" xfId="23756"/>
    <cellStyle name="40% - Accent3 4 4 3 2 4" xfId="20599"/>
    <cellStyle name="40% - Accent3 4 4 3 2 5" xfId="13355"/>
    <cellStyle name="40% - Accent3 4 4 3 3" xfId="8583"/>
    <cellStyle name="40% - Accent3 4 4 3 3 2" xfId="25779"/>
    <cellStyle name="40% - Accent3 4 4 3 3 3" xfId="15378"/>
    <cellStyle name="40% - Accent3 4 4 3 4" xfId="4975"/>
    <cellStyle name="40% - Accent3 4 4 3 4 2" xfId="22171"/>
    <cellStyle name="40% - Accent3 4 4 3 5" xfId="19014"/>
    <cellStyle name="40% - Accent3 4 4 3 6" xfId="11770"/>
    <cellStyle name="40% - Accent3 4 4 4" xfId="2485"/>
    <cellStyle name="40% - Accent3 4 4 4 2" xfId="9250"/>
    <cellStyle name="40% - Accent3 4 4 4 2 2" xfId="26446"/>
    <cellStyle name="40% - Accent3 4 4 4 2 3" xfId="16045"/>
    <cellStyle name="40% - Accent3 4 4 4 3" xfId="5642"/>
    <cellStyle name="40% - Accent3 4 4 4 3 2" xfId="22838"/>
    <cellStyle name="40% - Accent3 4 4 4 4" xfId="19681"/>
    <cellStyle name="40% - Accent3 4 4 4 5" xfId="12437"/>
    <cellStyle name="40% - Accent3 4 4 5" xfId="998"/>
    <cellStyle name="40% - Accent3 4 4 5 2" xfId="7767"/>
    <cellStyle name="40% - Accent3 4 4 5 2 2" xfId="24963"/>
    <cellStyle name="40% - Accent3 4 4 5 3" xfId="18198"/>
    <cellStyle name="40% - Accent3 4 4 5 4" xfId="14562"/>
    <cellStyle name="40% - Accent3 4 4 6" xfId="6992"/>
    <cellStyle name="40% - Accent3 4 4 6 2" xfId="24188"/>
    <cellStyle name="40% - Accent3 4 4 6 3" xfId="13787"/>
    <cellStyle name="40% - Accent3 4 4 7" xfId="4159"/>
    <cellStyle name="40% - Accent3 4 4 7 2" xfId="21355"/>
    <cellStyle name="40% - Accent3 4 4 8" xfId="17423"/>
    <cellStyle name="40% - Accent3 4 4 9" xfId="10954"/>
    <cellStyle name="40% - Accent3 4 5" xfId="886"/>
    <cellStyle name="40% - Accent3 4 5 2" xfId="2584"/>
    <cellStyle name="40% - Accent3 4 5 2 2" xfId="9349"/>
    <cellStyle name="40% - Accent3 4 5 2 2 2" xfId="26545"/>
    <cellStyle name="40% - Accent3 4 5 2 2 3" xfId="16144"/>
    <cellStyle name="40% - Accent3 4 5 2 3" xfId="5741"/>
    <cellStyle name="40% - Accent3 4 5 2 3 2" xfId="22937"/>
    <cellStyle name="40% - Accent3 4 5 2 4" xfId="19780"/>
    <cellStyle name="40% - Accent3 4 5 2 5" xfId="12536"/>
    <cellStyle name="40% - Accent3 4 5 3" xfId="7655"/>
    <cellStyle name="40% - Accent3 4 5 3 2" xfId="24851"/>
    <cellStyle name="40% - Accent3 4 5 3 3" xfId="14450"/>
    <cellStyle name="40% - Accent3 4 5 4" xfId="4047"/>
    <cellStyle name="40% - Accent3 4 5 4 2" xfId="21243"/>
    <cellStyle name="40% - Accent3 4 5 5" xfId="18086"/>
    <cellStyle name="40% - Accent3 4 5 6" xfId="10842"/>
    <cellStyle name="40% - Accent3 4 6" xfId="1294"/>
    <cellStyle name="40% - Accent3 4 6 2" xfId="2895"/>
    <cellStyle name="40% - Accent3 4 6 2 2" xfId="9660"/>
    <cellStyle name="40% - Accent3 4 6 2 2 2" xfId="26856"/>
    <cellStyle name="40% - Accent3 4 6 2 2 3" xfId="16455"/>
    <cellStyle name="40% - Accent3 4 6 2 3" xfId="6052"/>
    <cellStyle name="40% - Accent3 4 6 2 3 2" xfId="23248"/>
    <cellStyle name="40% - Accent3 4 6 2 4" xfId="20091"/>
    <cellStyle name="40% - Accent3 4 6 2 5" xfId="12847"/>
    <cellStyle name="40% - Accent3 4 6 3" xfId="8063"/>
    <cellStyle name="40% - Accent3 4 6 3 2" xfId="25259"/>
    <cellStyle name="40% - Accent3 4 6 3 3" xfId="14858"/>
    <cellStyle name="40% - Accent3 4 6 4" xfId="4455"/>
    <cellStyle name="40% - Accent3 4 6 4 2" xfId="21651"/>
    <cellStyle name="40% - Accent3 4 6 5" xfId="18494"/>
    <cellStyle name="40% - Accent3 4 6 6" xfId="11250"/>
    <cellStyle name="40% - Accent3 4 7" xfId="1702"/>
    <cellStyle name="40% - Accent3 4 7 2" xfId="3291"/>
    <cellStyle name="40% - Accent3 4 7 2 2" xfId="10056"/>
    <cellStyle name="40% - Accent3 4 7 2 2 2" xfId="27252"/>
    <cellStyle name="40% - Accent3 4 7 2 2 3" xfId="16851"/>
    <cellStyle name="40% - Accent3 4 7 2 3" xfId="6448"/>
    <cellStyle name="40% - Accent3 4 7 2 3 2" xfId="23644"/>
    <cellStyle name="40% - Accent3 4 7 2 4" xfId="20487"/>
    <cellStyle name="40% - Accent3 4 7 2 5" xfId="13243"/>
    <cellStyle name="40% - Accent3 4 7 3" xfId="8471"/>
    <cellStyle name="40% - Accent3 4 7 3 2" xfId="25667"/>
    <cellStyle name="40% - Accent3 4 7 3 3" xfId="15266"/>
    <cellStyle name="40% - Accent3 4 7 4" xfId="4863"/>
    <cellStyle name="40% - Accent3 4 7 4 2" xfId="22059"/>
    <cellStyle name="40% - Accent3 4 7 5" xfId="18902"/>
    <cellStyle name="40% - Accent3 4 7 6" xfId="11658"/>
    <cellStyle name="40% - Accent3 4 8" xfId="2173"/>
    <cellStyle name="40% - Accent3 4 8 2" xfId="8939"/>
    <cellStyle name="40% - Accent3 4 8 2 2" xfId="26135"/>
    <cellStyle name="40% - Accent3 4 8 2 3" xfId="15734"/>
    <cellStyle name="40% - Accent3 4 8 3" xfId="5331"/>
    <cellStyle name="40% - Accent3 4 8 3 2" xfId="22527"/>
    <cellStyle name="40% - Accent3 4 8 4" xfId="19370"/>
    <cellStyle name="40% - Accent3 4 8 5" xfId="12126"/>
    <cellStyle name="40% - Accent3 4 9" xfId="590"/>
    <cellStyle name="40% - Accent3 4 9 2" xfId="7359"/>
    <cellStyle name="40% - Accent3 4 9 2 2" xfId="24555"/>
    <cellStyle name="40% - Accent3 4 9 3" xfId="17790"/>
    <cellStyle name="40% - Accent3 4 9 4" xfId="14154"/>
    <cellStyle name="40% - Accent3 5" xfId="161"/>
    <cellStyle name="40% - Accent3 5 10" xfId="27699"/>
    <cellStyle name="40% - Accent3 5 11" xfId="10487"/>
    <cellStyle name="40% - Accent3 5 2" xfId="939"/>
    <cellStyle name="40% - Accent3 5 2 2" xfId="2609"/>
    <cellStyle name="40% - Accent3 5 2 2 2" xfId="9374"/>
    <cellStyle name="40% - Accent3 5 2 2 2 2" xfId="26570"/>
    <cellStyle name="40% - Accent3 5 2 2 2 3" xfId="16169"/>
    <cellStyle name="40% - Accent3 5 2 2 3" xfId="5766"/>
    <cellStyle name="40% - Accent3 5 2 2 3 2" xfId="22962"/>
    <cellStyle name="40% - Accent3 5 2 2 4" xfId="19805"/>
    <cellStyle name="40% - Accent3 5 2 2 5" xfId="12561"/>
    <cellStyle name="40% - Accent3 5 2 3" xfId="7708"/>
    <cellStyle name="40% - Accent3 5 2 3 2" xfId="24904"/>
    <cellStyle name="40% - Accent3 5 2 3 3" xfId="14503"/>
    <cellStyle name="40% - Accent3 5 2 4" xfId="4100"/>
    <cellStyle name="40% - Accent3 5 2 4 2" xfId="21296"/>
    <cellStyle name="40% - Accent3 5 2 5" xfId="18139"/>
    <cellStyle name="40% - Accent3 5 2 6" xfId="10895"/>
    <cellStyle name="40% - Accent3 5 3" xfId="1347"/>
    <cellStyle name="40% - Accent3 5 3 2" xfId="2948"/>
    <cellStyle name="40% - Accent3 5 3 2 2" xfId="9713"/>
    <cellStyle name="40% - Accent3 5 3 2 2 2" xfId="26909"/>
    <cellStyle name="40% - Accent3 5 3 2 2 3" xfId="16508"/>
    <cellStyle name="40% - Accent3 5 3 2 3" xfId="6105"/>
    <cellStyle name="40% - Accent3 5 3 2 3 2" xfId="23301"/>
    <cellStyle name="40% - Accent3 5 3 2 4" xfId="20144"/>
    <cellStyle name="40% - Accent3 5 3 2 5" xfId="12900"/>
    <cellStyle name="40% - Accent3 5 3 3" xfId="8116"/>
    <cellStyle name="40% - Accent3 5 3 3 2" xfId="25312"/>
    <cellStyle name="40% - Accent3 5 3 3 3" xfId="14911"/>
    <cellStyle name="40% - Accent3 5 3 4" xfId="4508"/>
    <cellStyle name="40% - Accent3 5 3 4 2" xfId="21704"/>
    <cellStyle name="40% - Accent3 5 3 5" xfId="18547"/>
    <cellStyle name="40% - Accent3 5 3 6" xfId="11303"/>
    <cellStyle name="40% - Accent3 5 4" xfId="1755"/>
    <cellStyle name="40% - Accent3 5 4 2" xfId="3344"/>
    <cellStyle name="40% - Accent3 5 4 2 2" xfId="10109"/>
    <cellStyle name="40% - Accent3 5 4 2 2 2" xfId="27305"/>
    <cellStyle name="40% - Accent3 5 4 2 2 3" xfId="16904"/>
    <cellStyle name="40% - Accent3 5 4 2 3" xfId="6501"/>
    <cellStyle name="40% - Accent3 5 4 2 3 2" xfId="23697"/>
    <cellStyle name="40% - Accent3 5 4 2 4" xfId="20540"/>
    <cellStyle name="40% - Accent3 5 4 2 5" xfId="13296"/>
    <cellStyle name="40% - Accent3 5 4 3" xfId="8524"/>
    <cellStyle name="40% - Accent3 5 4 3 2" xfId="25720"/>
    <cellStyle name="40% - Accent3 5 4 3 3" xfId="15319"/>
    <cellStyle name="40% - Accent3 5 4 4" xfId="4916"/>
    <cellStyle name="40% - Accent3 5 4 4 2" xfId="22112"/>
    <cellStyle name="40% - Accent3 5 4 5" xfId="18955"/>
    <cellStyle name="40% - Accent3 5 4 6" xfId="11711"/>
    <cellStyle name="40% - Accent3 5 5" xfId="2114"/>
    <cellStyle name="40% - Accent3 5 5 2" xfId="8880"/>
    <cellStyle name="40% - Accent3 5 5 2 2" xfId="26076"/>
    <cellStyle name="40% - Accent3 5 5 2 3" xfId="15675"/>
    <cellStyle name="40% - Accent3 5 5 3" xfId="5272"/>
    <cellStyle name="40% - Accent3 5 5 3 2" xfId="22468"/>
    <cellStyle name="40% - Accent3 5 5 4" xfId="19311"/>
    <cellStyle name="40% - Accent3 5 5 5" xfId="12067"/>
    <cellStyle name="40% - Accent3 5 6" xfId="531"/>
    <cellStyle name="40% - Accent3 5 6 2" xfId="7300"/>
    <cellStyle name="40% - Accent3 5 6 2 2" xfId="24496"/>
    <cellStyle name="40% - Accent3 5 6 3" xfId="17731"/>
    <cellStyle name="40% - Accent3 5 6 4" xfId="14095"/>
    <cellStyle name="40% - Accent3 5 7" xfId="6933"/>
    <cellStyle name="40% - Accent3 5 7 2" xfId="24129"/>
    <cellStyle name="40% - Accent3 5 7 3" xfId="13728"/>
    <cellStyle name="40% - Accent3 5 8" xfId="3692"/>
    <cellStyle name="40% - Accent3 5 8 2" xfId="20888"/>
    <cellStyle name="40% - Accent3 5 9" xfId="17364"/>
    <cellStyle name="40% - Accent3 6" xfId="250"/>
    <cellStyle name="40% - Accent3 6 10" xfId="27785"/>
    <cellStyle name="40% - Accent3 6 11" xfId="10573"/>
    <cellStyle name="40% - Accent3 6 2" xfId="1025"/>
    <cellStyle name="40% - Accent3 6 2 2" xfId="2638"/>
    <cellStyle name="40% - Accent3 6 2 2 2" xfId="9403"/>
    <cellStyle name="40% - Accent3 6 2 2 2 2" xfId="26599"/>
    <cellStyle name="40% - Accent3 6 2 2 2 3" xfId="16198"/>
    <cellStyle name="40% - Accent3 6 2 2 3" xfId="5795"/>
    <cellStyle name="40% - Accent3 6 2 2 3 2" xfId="22991"/>
    <cellStyle name="40% - Accent3 6 2 2 4" xfId="19834"/>
    <cellStyle name="40% - Accent3 6 2 2 5" xfId="12590"/>
    <cellStyle name="40% - Accent3 6 2 3" xfId="7794"/>
    <cellStyle name="40% - Accent3 6 2 3 2" xfId="24990"/>
    <cellStyle name="40% - Accent3 6 2 3 3" xfId="14589"/>
    <cellStyle name="40% - Accent3 6 2 4" xfId="4186"/>
    <cellStyle name="40% - Accent3 6 2 4 2" xfId="21382"/>
    <cellStyle name="40% - Accent3 6 2 5" xfId="18225"/>
    <cellStyle name="40% - Accent3 6 2 6" xfId="10981"/>
    <cellStyle name="40% - Accent3 6 3" xfId="1433"/>
    <cellStyle name="40% - Accent3 6 3 2" xfId="3034"/>
    <cellStyle name="40% - Accent3 6 3 2 2" xfId="9799"/>
    <cellStyle name="40% - Accent3 6 3 2 2 2" xfId="26995"/>
    <cellStyle name="40% - Accent3 6 3 2 2 3" xfId="16594"/>
    <cellStyle name="40% - Accent3 6 3 2 3" xfId="6191"/>
    <cellStyle name="40% - Accent3 6 3 2 3 2" xfId="23387"/>
    <cellStyle name="40% - Accent3 6 3 2 4" xfId="20230"/>
    <cellStyle name="40% - Accent3 6 3 2 5" xfId="12986"/>
    <cellStyle name="40% - Accent3 6 3 3" xfId="8202"/>
    <cellStyle name="40% - Accent3 6 3 3 2" xfId="25398"/>
    <cellStyle name="40% - Accent3 6 3 3 3" xfId="14997"/>
    <cellStyle name="40% - Accent3 6 3 4" xfId="4594"/>
    <cellStyle name="40% - Accent3 6 3 4 2" xfId="21790"/>
    <cellStyle name="40% - Accent3 6 3 5" xfId="18633"/>
    <cellStyle name="40% - Accent3 6 3 6" xfId="11389"/>
    <cellStyle name="40% - Accent3 6 4" xfId="1841"/>
    <cellStyle name="40% - Accent3 6 4 2" xfId="3430"/>
    <cellStyle name="40% - Accent3 6 4 2 2" xfId="10195"/>
    <cellStyle name="40% - Accent3 6 4 2 2 2" xfId="27391"/>
    <cellStyle name="40% - Accent3 6 4 2 2 3" xfId="16990"/>
    <cellStyle name="40% - Accent3 6 4 2 3" xfId="6587"/>
    <cellStyle name="40% - Accent3 6 4 2 3 2" xfId="23783"/>
    <cellStyle name="40% - Accent3 6 4 2 4" xfId="20626"/>
    <cellStyle name="40% - Accent3 6 4 2 5" xfId="13382"/>
    <cellStyle name="40% - Accent3 6 4 3" xfId="8610"/>
    <cellStyle name="40% - Accent3 6 4 3 2" xfId="25806"/>
    <cellStyle name="40% - Accent3 6 4 3 3" xfId="15405"/>
    <cellStyle name="40% - Accent3 6 4 4" xfId="5002"/>
    <cellStyle name="40% - Accent3 6 4 4 2" xfId="22198"/>
    <cellStyle name="40% - Accent3 6 4 5" xfId="19041"/>
    <cellStyle name="40% - Accent3 6 4 6" xfId="11797"/>
    <cellStyle name="40% - Accent3 6 5" xfId="2200"/>
    <cellStyle name="40% - Accent3 6 5 2" xfId="8966"/>
    <cellStyle name="40% - Accent3 6 5 2 2" xfId="26162"/>
    <cellStyle name="40% - Accent3 6 5 2 3" xfId="15761"/>
    <cellStyle name="40% - Accent3 6 5 3" xfId="5358"/>
    <cellStyle name="40% - Accent3 6 5 3 2" xfId="22554"/>
    <cellStyle name="40% - Accent3 6 5 4" xfId="19397"/>
    <cellStyle name="40% - Accent3 6 5 5" xfId="12153"/>
    <cellStyle name="40% - Accent3 6 6" xfId="617"/>
    <cellStyle name="40% - Accent3 6 6 2" xfId="7386"/>
    <cellStyle name="40% - Accent3 6 6 2 2" xfId="24582"/>
    <cellStyle name="40% - Accent3 6 6 3" xfId="17817"/>
    <cellStyle name="40% - Accent3 6 6 4" xfId="14181"/>
    <cellStyle name="40% - Accent3 6 7" xfId="7019"/>
    <cellStyle name="40% - Accent3 6 7 2" xfId="24215"/>
    <cellStyle name="40% - Accent3 6 7 3" xfId="13814"/>
    <cellStyle name="40% - Accent3 6 8" xfId="3778"/>
    <cellStyle name="40% - Accent3 6 8 2" xfId="20974"/>
    <cellStyle name="40% - Accent3 6 9" xfId="17450"/>
    <cellStyle name="40% - Accent3 7" xfId="336"/>
    <cellStyle name="40% - Accent3 7 10" xfId="27871"/>
    <cellStyle name="40% - Accent3 7 11" xfId="10659"/>
    <cellStyle name="40% - Accent3 7 2" xfId="1111"/>
    <cellStyle name="40% - Accent3 7 2 2" xfId="2724"/>
    <cellStyle name="40% - Accent3 7 2 2 2" xfId="9489"/>
    <cellStyle name="40% - Accent3 7 2 2 2 2" xfId="26685"/>
    <cellStyle name="40% - Accent3 7 2 2 2 3" xfId="16284"/>
    <cellStyle name="40% - Accent3 7 2 2 3" xfId="5881"/>
    <cellStyle name="40% - Accent3 7 2 2 3 2" xfId="23077"/>
    <cellStyle name="40% - Accent3 7 2 2 4" xfId="19920"/>
    <cellStyle name="40% - Accent3 7 2 2 5" xfId="12676"/>
    <cellStyle name="40% - Accent3 7 2 3" xfId="7880"/>
    <cellStyle name="40% - Accent3 7 2 3 2" xfId="25076"/>
    <cellStyle name="40% - Accent3 7 2 3 3" xfId="14675"/>
    <cellStyle name="40% - Accent3 7 2 4" xfId="4272"/>
    <cellStyle name="40% - Accent3 7 2 4 2" xfId="21468"/>
    <cellStyle name="40% - Accent3 7 2 5" xfId="18311"/>
    <cellStyle name="40% - Accent3 7 2 6" xfId="11067"/>
    <cellStyle name="40% - Accent3 7 3" xfId="1519"/>
    <cellStyle name="40% - Accent3 7 3 2" xfId="3120"/>
    <cellStyle name="40% - Accent3 7 3 2 2" xfId="9885"/>
    <cellStyle name="40% - Accent3 7 3 2 2 2" xfId="27081"/>
    <cellStyle name="40% - Accent3 7 3 2 2 3" xfId="16680"/>
    <cellStyle name="40% - Accent3 7 3 2 3" xfId="6277"/>
    <cellStyle name="40% - Accent3 7 3 2 3 2" xfId="23473"/>
    <cellStyle name="40% - Accent3 7 3 2 4" xfId="20316"/>
    <cellStyle name="40% - Accent3 7 3 2 5" xfId="13072"/>
    <cellStyle name="40% - Accent3 7 3 3" xfId="8288"/>
    <cellStyle name="40% - Accent3 7 3 3 2" xfId="25484"/>
    <cellStyle name="40% - Accent3 7 3 3 3" xfId="15083"/>
    <cellStyle name="40% - Accent3 7 3 4" xfId="4680"/>
    <cellStyle name="40% - Accent3 7 3 4 2" xfId="21876"/>
    <cellStyle name="40% - Accent3 7 3 5" xfId="18719"/>
    <cellStyle name="40% - Accent3 7 3 6" xfId="11475"/>
    <cellStyle name="40% - Accent3 7 4" xfId="1927"/>
    <cellStyle name="40% - Accent3 7 4 2" xfId="3516"/>
    <cellStyle name="40% - Accent3 7 4 2 2" xfId="10281"/>
    <cellStyle name="40% - Accent3 7 4 2 2 2" xfId="27477"/>
    <cellStyle name="40% - Accent3 7 4 2 2 3" xfId="17076"/>
    <cellStyle name="40% - Accent3 7 4 2 3" xfId="6673"/>
    <cellStyle name="40% - Accent3 7 4 2 3 2" xfId="23869"/>
    <cellStyle name="40% - Accent3 7 4 2 4" xfId="20712"/>
    <cellStyle name="40% - Accent3 7 4 2 5" xfId="13468"/>
    <cellStyle name="40% - Accent3 7 4 3" xfId="8696"/>
    <cellStyle name="40% - Accent3 7 4 3 2" xfId="25892"/>
    <cellStyle name="40% - Accent3 7 4 3 3" xfId="15491"/>
    <cellStyle name="40% - Accent3 7 4 4" xfId="5088"/>
    <cellStyle name="40% - Accent3 7 4 4 2" xfId="22284"/>
    <cellStyle name="40% - Accent3 7 4 5" xfId="19127"/>
    <cellStyle name="40% - Accent3 7 4 6" xfId="11883"/>
    <cellStyle name="40% - Accent3 7 5" xfId="2286"/>
    <cellStyle name="40% - Accent3 7 5 2" xfId="9052"/>
    <cellStyle name="40% - Accent3 7 5 2 2" xfId="26248"/>
    <cellStyle name="40% - Accent3 7 5 2 3" xfId="15847"/>
    <cellStyle name="40% - Accent3 7 5 3" xfId="5444"/>
    <cellStyle name="40% - Accent3 7 5 3 2" xfId="22640"/>
    <cellStyle name="40% - Accent3 7 5 4" xfId="19483"/>
    <cellStyle name="40% - Accent3 7 5 5" xfId="12239"/>
    <cellStyle name="40% - Accent3 7 6" xfId="703"/>
    <cellStyle name="40% - Accent3 7 6 2" xfId="7472"/>
    <cellStyle name="40% - Accent3 7 6 2 2" xfId="24668"/>
    <cellStyle name="40% - Accent3 7 6 3" xfId="17903"/>
    <cellStyle name="40% - Accent3 7 6 4" xfId="14267"/>
    <cellStyle name="40% - Accent3 7 7" xfId="7105"/>
    <cellStyle name="40% - Accent3 7 7 2" xfId="24301"/>
    <cellStyle name="40% - Accent3 7 7 3" xfId="13900"/>
    <cellStyle name="40% - Accent3 7 8" xfId="3864"/>
    <cellStyle name="40% - Accent3 7 8 2" xfId="21060"/>
    <cellStyle name="40% - Accent3 7 9" xfId="17536"/>
    <cellStyle name="40% - Accent3 8" xfId="348"/>
    <cellStyle name="40% - Accent3 8 10" xfId="27883"/>
    <cellStyle name="40% - Accent3 8 11" xfId="10671"/>
    <cellStyle name="40% - Accent3 8 2" xfId="1123"/>
    <cellStyle name="40% - Accent3 8 2 2" xfId="2736"/>
    <cellStyle name="40% - Accent3 8 2 2 2" xfId="9501"/>
    <cellStyle name="40% - Accent3 8 2 2 2 2" xfId="26697"/>
    <cellStyle name="40% - Accent3 8 2 2 2 3" xfId="16296"/>
    <cellStyle name="40% - Accent3 8 2 2 3" xfId="5893"/>
    <cellStyle name="40% - Accent3 8 2 2 3 2" xfId="23089"/>
    <cellStyle name="40% - Accent3 8 2 2 4" xfId="19932"/>
    <cellStyle name="40% - Accent3 8 2 2 5" xfId="12688"/>
    <cellStyle name="40% - Accent3 8 2 3" xfId="7892"/>
    <cellStyle name="40% - Accent3 8 2 3 2" xfId="25088"/>
    <cellStyle name="40% - Accent3 8 2 3 3" xfId="14687"/>
    <cellStyle name="40% - Accent3 8 2 4" xfId="4284"/>
    <cellStyle name="40% - Accent3 8 2 4 2" xfId="21480"/>
    <cellStyle name="40% - Accent3 8 2 5" xfId="18323"/>
    <cellStyle name="40% - Accent3 8 2 6" xfId="11079"/>
    <cellStyle name="40% - Accent3 8 3" xfId="1531"/>
    <cellStyle name="40% - Accent3 8 3 2" xfId="3132"/>
    <cellStyle name="40% - Accent3 8 3 2 2" xfId="9897"/>
    <cellStyle name="40% - Accent3 8 3 2 2 2" xfId="27093"/>
    <cellStyle name="40% - Accent3 8 3 2 2 3" xfId="16692"/>
    <cellStyle name="40% - Accent3 8 3 2 3" xfId="6289"/>
    <cellStyle name="40% - Accent3 8 3 2 3 2" xfId="23485"/>
    <cellStyle name="40% - Accent3 8 3 2 4" xfId="20328"/>
    <cellStyle name="40% - Accent3 8 3 2 5" xfId="13084"/>
    <cellStyle name="40% - Accent3 8 3 3" xfId="8300"/>
    <cellStyle name="40% - Accent3 8 3 3 2" xfId="25496"/>
    <cellStyle name="40% - Accent3 8 3 3 3" xfId="15095"/>
    <cellStyle name="40% - Accent3 8 3 4" xfId="4692"/>
    <cellStyle name="40% - Accent3 8 3 4 2" xfId="21888"/>
    <cellStyle name="40% - Accent3 8 3 5" xfId="18731"/>
    <cellStyle name="40% - Accent3 8 3 6" xfId="11487"/>
    <cellStyle name="40% - Accent3 8 4" xfId="1939"/>
    <cellStyle name="40% - Accent3 8 4 2" xfId="3528"/>
    <cellStyle name="40% - Accent3 8 4 2 2" xfId="10293"/>
    <cellStyle name="40% - Accent3 8 4 2 2 2" xfId="27489"/>
    <cellStyle name="40% - Accent3 8 4 2 2 3" xfId="17088"/>
    <cellStyle name="40% - Accent3 8 4 2 3" xfId="6685"/>
    <cellStyle name="40% - Accent3 8 4 2 3 2" xfId="23881"/>
    <cellStyle name="40% - Accent3 8 4 2 4" xfId="20724"/>
    <cellStyle name="40% - Accent3 8 4 2 5" xfId="13480"/>
    <cellStyle name="40% - Accent3 8 4 3" xfId="8708"/>
    <cellStyle name="40% - Accent3 8 4 3 2" xfId="25904"/>
    <cellStyle name="40% - Accent3 8 4 3 3" xfId="15503"/>
    <cellStyle name="40% - Accent3 8 4 4" xfId="5100"/>
    <cellStyle name="40% - Accent3 8 4 4 2" xfId="22296"/>
    <cellStyle name="40% - Accent3 8 4 5" xfId="19139"/>
    <cellStyle name="40% - Accent3 8 4 6" xfId="11895"/>
    <cellStyle name="40% - Accent3 8 5" xfId="2298"/>
    <cellStyle name="40% - Accent3 8 5 2" xfId="9064"/>
    <cellStyle name="40% - Accent3 8 5 2 2" xfId="26260"/>
    <cellStyle name="40% - Accent3 8 5 2 3" xfId="15859"/>
    <cellStyle name="40% - Accent3 8 5 3" xfId="5456"/>
    <cellStyle name="40% - Accent3 8 5 3 2" xfId="22652"/>
    <cellStyle name="40% - Accent3 8 5 4" xfId="19495"/>
    <cellStyle name="40% - Accent3 8 5 5" xfId="12251"/>
    <cellStyle name="40% - Accent3 8 6" xfId="715"/>
    <cellStyle name="40% - Accent3 8 6 2" xfId="7484"/>
    <cellStyle name="40% - Accent3 8 6 2 2" xfId="24680"/>
    <cellStyle name="40% - Accent3 8 6 3" xfId="17915"/>
    <cellStyle name="40% - Accent3 8 6 4" xfId="14279"/>
    <cellStyle name="40% - Accent3 8 7" xfId="7117"/>
    <cellStyle name="40% - Accent3 8 7 2" xfId="24313"/>
    <cellStyle name="40% - Accent3 8 7 3" xfId="13912"/>
    <cellStyle name="40% - Accent3 8 8" xfId="3876"/>
    <cellStyle name="40% - Accent3 8 8 2" xfId="21072"/>
    <cellStyle name="40% - Accent3 8 9" xfId="17548"/>
    <cellStyle name="40% - Accent3 9" xfId="434"/>
    <cellStyle name="40% - Accent3 9 10" xfId="27969"/>
    <cellStyle name="40% - Accent3 9 11" xfId="10757"/>
    <cellStyle name="40% - Accent3 9 2" xfId="1209"/>
    <cellStyle name="40% - Accent3 9 2 2" xfId="2822"/>
    <cellStyle name="40% - Accent3 9 2 2 2" xfId="9587"/>
    <cellStyle name="40% - Accent3 9 2 2 2 2" xfId="26783"/>
    <cellStyle name="40% - Accent3 9 2 2 2 3" xfId="16382"/>
    <cellStyle name="40% - Accent3 9 2 2 3" xfId="5979"/>
    <cellStyle name="40% - Accent3 9 2 2 3 2" xfId="23175"/>
    <cellStyle name="40% - Accent3 9 2 2 4" xfId="20018"/>
    <cellStyle name="40% - Accent3 9 2 2 5" xfId="12774"/>
    <cellStyle name="40% - Accent3 9 2 3" xfId="7978"/>
    <cellStyle name="40% - Accent3 9 2 3 2" xfId="25174"/>
    <cellStyle name="40% - Accent3 9 2 3 3" xfId="14773"/>
    <cellStyle name="40% - Accent3 9 2 4" xfId="4370"/>
    <cellStyle name="40% - Accent3 9 2 4 2" xfId="21566"/>
    <cellStyle name="40% - Accent3 9 2 5" xfId="18409"/>
    <cellStyle name="40% - Accent3 9 2 6" xfId="11165"/>
    <cellStyle name="40% - Accent3 9 3" xfId="1617"/>
    <cellStyle name="40% - Accent3 9 3 2" xfId="3218"/>
    <cellStyle name="40% - Accent3 9 3 2 2" xfId="9983"/>
    <cellStyle name="40% - Accent3 9 3 2 2 2" xfId="27179"/>
    <cellStyle name="40% - Accent3 9 3 2 2 3" xfId="16778"/>
    <cellStyle name="40% - Accent3 9 3 2 3" xfId="6375"/>
    <cellStyle name="40% - Accent3 9 3 2 3 2" xfId="23571"/>
    <cellStyle name="40% - Accent3 9 3 2 4" xfId="20414"/>
    <cellStyle name="40% - Accent3 9 3 2 5" xfId="13170"/>
    <cellStyle name="40% - Accent3 9 3 3" xfId="8386"/>
    <cellStyle name="40% - Accent3 9 3 3 2" xfId="25582"/>
    <cellStyle name="40% - Accent3 9 3 3 3" xfId="15181"/>
    <cellStyle name="40% - Accent3 9 3 4" xfId="4778"/>
    <cellStyle name="40% - Accent3 9 3 4 2" xfId="21974"/>
    <cellStyle name="40% - Accent3 9 3 5" xfId="18817"/>
    <cellStyle name="40% - Accent3 9 3 6" xfId="11573"/>
    <cellStyle name="40% - Accent3 9 4" xfId="2025"/>
    <cellStyle name="40% - Accent3 9 4 2" xfId="3614"/>
    <cellStyle name="40% - Accent3 9 4 2 2" xfId="10379"/>
    <cellStyle name="40% - Accent3 9 4 2 2 2" xfId="27575"/>
    <cellStyle name="40% - Accent3 9 4 2 2 3" xfId="17174"/>
    <cellStyle name="40% - Accent3 9 4 2 3" xfId="6771"/>
    <cellStyle name="40% - Accent3 9 4 2 3 2" xfId="23967"/>
    <cellStyle name="40% - Accent3 9 4 2 4" xfId="20810"/>
    <cellStyle name="40% - Accent3 9 4 2 5" xfId="13566"/>
    <cellStyle name="40% - Accent3 9 4 3" xfId="8794"/>
    <cellStyle name="40% - Accent3 9 4 3 2" xfId="25990"/>
    <cellStyle name="40% - Accent3 9 4 3 3" xfId="15589"/>
    <cellStyle name="40% - Accent3 9 4 4" xfId="5186"/>
    <cellStyle name="40% - Accent3 9 4 4 2" xfId="22382"/>
    <cellStyle name="40% - Accent3 9 4 5" xfId="19225"/>
    <cellStyle name="40% - Accent3 9 4 6" xfId="11981"/>
    <cellStyle name="40% - Accent3 9 5" xfId="2384"/>
    <cellStyle name="40% - Accent3 9 5 2" xfId="9150"/>
    <cellStyle name="40% - Accent3 9 5 2 2" xfId="26346"/>
    <cellStyle name="40% - Accent3 9 5 2 3" xfId="15945"/>
    <cellStyle name="40% - Accent3 9 5 3" xfId="5542"/>
    <cellStyle name="40% - Accent3 9 5 3 2" xfId="22738"/>
    <cellStyle name="40% - Accent3 9 5 4" xfId="19581"/>
    <cellStyle name="40% - Accent3 9 5 5" xfId="12337"/>
    <cellStyle name="40% - Accent3 9 6" xfId="801"/>
    <cellStyle name="40% - Accent3 9 6 2" xfId="7570"/>
    <cellStyle name="40% - Accent3 9 6 2 2" xfId="24766"/>
    <cellStyle name="40% - Accent3 9 6 3" xfId="18001"/>
    <cellStyle name="40% - Accent3 9 6 4" xfId="14365"/>
    <cellStyle name="40% - Accent3 9 7" xfId="7203"/>
    <cellStyle name="40% - Accent3 9 7 2" xfId="24399"/>
    <cellStyle name="40% - Accent3 9 7 3" xfId="13998"/>
    <cellStyle name="40% - Accent3 9 8" xfId="3962"/>
    <cellStyle name="40% - Accent3 9 8 2" xfId="21158"/>
    <cellStyle name="40% - Accent3 9 9" xfId="17634"/>
    <cellStyle name="40% - Accent4" xfId="38" builtinId="43" customBuiltin="1"/>
    <cellStyle name="40% - Accent4 10" xfId="450"/>
    <cellStyle name="40% - Accent4 10 10" xfId="27985"/>
    <cellStyle name="40% - Accent4 10 11" xfId="10773"/>
    <cellStyle name="40% - Accent4 10 2" xfId="1225"/>
    <cellStyle name="40% - Accent4 10 2 2" xfId="2838"/>
    <cellStyle name="40% - Accent4 10 2 2 2" xfId="9603"/>
    <cellStyle name="40% - Accent4 10 2 2 2 2" xfId="26799"/>
    <cellStyle name="40% - Accent4 10 2 2 2 3" xfId="16398"/>
    <cellStyle name="40% - Accent4 10 2 2 3" xfId="5995"/>
    <cellStyle name="40% - Accent4 10 2 2 3 2" xfId="23191"/>
    <cellStyle name="40% - Accent4 10 2 2 4" xfId="20034"/>
    <cellStyle name="40% - Accent4 10 2 2 5" xfId="12790"/>
    <cellStyle name="40% - Accent4 10 2 3" xfId="7994"/>
    <cellStyle name="40% - Accent4 10 2 3 2" xfId="25190"/>
    <cellStyle name="40% - Accent4 10 2 3 3" xfId="14789"/>
    <cellStyle name="40% - Accent4 10 2 4" xfId="4386"/>
    <cellStyle name="40% - Accent4 10 2 4 2" xfId="21582"/>
    <cellStyle name="40% - Accent4 10 2 5" xfId="18425"/>
    <cellStyle name="40% - Accent4 10 2 6" xfId="11181"/>
    <cellStyle name="40% - Accent4 10 3" xfId="1633"/>
    <cellStyle name="40% - Accent4 10 3 2" xfId="3234"/>
    <cellStyle name="40% - Accent4 10 3 2 2" xfId="9999"/>
    <cellStyle name="40% - Accent4 10 3 2 2 2" xfId="27195"/>
    <cellStyle name="40% - Accent4 10 3 2 2 3" xfId="16794"/>
    <cellStyle name="40% - Accent4 10 3 2 3" xfId="6391"/>
    <cellStyle name="40% - Accent4 10 3 2 3 2" xfId="23587"/>
    <cellStyle name="40% - Accent4 10 3 2 4" xfId="20430"/>
    <cellStyle name="40% - Accent4 10 3 2 5" xfId="13186"/>
    <cellStyle name="40% - Accent4 10 3 3" xfId="8402"/>
    <cellStyle name="40% - Accent4 10 3 3 2" xfId="25598"/>
    <cellStyle name="40% - Accent4 10 3 3 3" xfId="15197"/>
    <cellStyle name="40% - Accent4 10 3 4" xfId="4794"/>
    <cellStyle name="40% - Accent4 10 3 4 2" xfId="21990"/>
    <cellStyle name="40% - Accent4 10 3 5" xfId="18833"/>
    <cellStyle name="40% - Accent4 10 3 6" xfId="11589"/>
    <cellStyle name="40% - Accent4 10 4" xfId="2041"/>
    <cellStyle name="40% - Accent4 10 4 2" xfId="3630"/>
    <cellStyle name="40% - Accent4 10 4 2 2" xfId="10395"/>
    <cellStyle name="40% - Accent4 10 4 2 2 2" xfId="27591"/>
    <cellStyle name="40% - Accent4 10 4 2 2 3" xfId="17190"/>
    <cellStyle name="40% - Accent4 10 4 2 3" xfId="6787"/>
    <cellStyle name="40% - Accent4 10 4 2 3 2" xfId="23983"/>
    <cellStyle name="40% - Accent4 10 4 2 4" xfId="20826"/>
    <cellStyle name="40% - Accent4 10 4 2 5" xfId="13582"/>
    <cellStyle name="40% - Accent4 10 4 3" xfId="8810"/>
    <cellStyle name="40% - Accent4 10 4 3 2" xfId="26006"/>
    <cellStyle name="40% - Accent4 10 4 3 3" xfId="15605"/>
    <cellStyle name="40% - Accent4 10 4 4" xfId="5202"/>
    <cellStyle name="40% - Accent4 10 4 4 2" xfId="22398"/>
    <cellStyle name="40% - Accent4 10 4 5" xfId="19241"/>
    <cellStyle name="40% - Accent4 10 4 6" xfId="11997"/>
    <cellStyle name="40% - Accent4 10 5" xfId="2400"/>
    <cellStyle name="40% - Accent4 10 5 2" xfId="9166"/>
    <cellStyle name="40% - Accent4 10 5 2 2" xfId="26362"/>
    <cellStyle name="40% - Accent4 10 5 2 3" xfId="15961"/>
    <cellStyle name="40% - Accent4 10 5 3" xfId="5558"/>
    <cellStyle name="40% - Accent4 10 5 3 2" xfId="22754"/>
    <cellStyle name="40% - Accent4 10 5 4" xfId="19597"/>
    <cellStyle name="40% - Accent4 10 5 5" xfId="12353"/>
    <cellStyle name="40% - Accent4 10 6" xfId="817"/>
    <cellStyle name="40% - Accent4 10 6 2" xfId="7586"/>
    <cellStyle name="40% - Accent4 10 6 2 2" xfId="24782"/>
    <cellStyle name="40% - Accent4 10 6 3" xfId="18017"/>
    <cellStyle name="40% - Accent4 10 6 4" xfId="14381"/>
    <cellStyle name="40% - Accent4 10 7" xfId="7219"/>
    <cellStyle name="40% - Accent4 10 7 2" xfId="24415"/>
    <cellStyle name="40% - Accent4 10 7 3" xfId="14014"/>
    <cellStyle name="40% - Accent4 10 8" xfId="3978"/>
    <cellStyle name="40% - Accent4 10 8 2" xfId="21174"/>
    <cellStyle name="40% - Accent4 10 9" xfId="17650"/>
    <cellStyle name="40% - Accent4 11" xfId="134"/>
    <cellStyle name="40% - Accent4 11 2" xfId="1323"/>
    <cellStyle name="40% - Accent4 11 2 2" xfId="2924"/>
    <cellStyle name="40% - Accent4 11 2 2 2" xfId="9689"/>
    <cellStyle name="40% - Accent4 11 2 2 2 2" xfId="26885"/>
    <cellStyle name="40% - Accent4 11 2 2 2 3" xfId="16484"/>
    <cellStyle name="40% - Accent4 11 2 2 3" xfId="6081"/>
    <cellStyle name="40% - Accent4 11 2 2 3 2" xfId="23277"/>
    <cellStyle name="40% - Accent4 11 2 2 4" xfId="20120"/>
    <cellStyle name="40% - Accent4 11 2 2 5" xfId="12876"/>
    <cellStyle name="40% - Accent4 11 2 3" xfId="8092"/>
    <cellStyle name="40% - Accent4 11 2 3 2" xfId="25288"/>
    <cellStyle name="40% - Accent4 11 2 3 3" xfId="14887"/>
    <cellStyle name="40% - Accent4 11 2 4" xfId="4484"/>
    <cellStyle name="40% - Accent4 11 2 4 2" xfId="21680"/>
    <cellStyle name="40% - Accent4 11 2 5" xfId="18523"/>
    <cellStyle name="40% - Accent4 11 2 6" xfId="11279"/>
    <cellStyle name="40% - Accent4 11 3" xfId="1731"/>
    <cellStyle name="40% - Accent4 11 3 2" xfId="3320"/>
    <cellStyle name="40% - Accent4 11 3 2 2" xfId="10085"/>
    <cellStyle name="40% - Accent4 11 3 2 2 2" xfId="27281"/>
    <cellStyle name="40% - Accent4 11 3 2 2 3" xfId="16880"/>
    <cellStyle name="40% - Accent4 11 3 2 3" xfId="6477"/>
    <cellStyle name="40% - Accent4 11 3 2 3 2" xfId="23673"/>
    <cellStyle name="40% - Accent4 11 3 2 4" xfId="20516"/>
    <cellStyle name="40% - Accent4 11 3 2 5" xfId="13272"/>
    <cellStyle name="40% - Accent4 11 3 3" xfId="8500"/>
    <cellStyle name="40% - Accent4 11 3 3 2" xfId="25696"/>
    <cellStyle name="40% - Accent4 11 3 3 3" xfId="15295"/>
    <cellStyle name="40% - Accent4 11 3 4" xfId="4892"/>
    <cellStyle name="40% - Accent4 11 3 4 2" xfId="22088"/>
    <cellStyle name="40% - Accent4 11 3 5" xfId="18931"/>
    <cellStyle name="40% - Accent4 11 3 6" xfId="11687"/>
    <cellStyle name="40% - Accent4 11 4" xfId="2437"/>
    <cellStyle name="40% - Accent4 11 4 2" xfId="9202"/>
    <cellStyle name="40% - Accent4 11 4 2 2" xfId="26398"/>
    <cellStyle name="40% - Accent4 11 4 2 3" xfId="15997"/>
    <cellStyle name="40% - Accent4 11 4 3" xfId="5594"/>
    <cellStyle name="40% - Accent4 11 4 3 2" xfId="22790"/>
    <cellStyle name="40% - Accent4 11 4 4" xfId="19633"/>
    <cellStyle name="40% - Accent4 11 4 5" xfId="12389"/>
    <cellStyle name="40% - Accent4 11 5" xfId="915"/>
    <cellStyle name="40% - Accent4 11 5 2" xfId="7684"/>
    <cellStyle name="40% - Accent4 11 5 2 2" xfId="24880"/>
    <cellStyle name="40% - Accent4 11 5 3" xfId="18115"/>
    <cellStyle name="40% - Accent4 11 5 4" xfId="14479"/>
    <cellStyle name="40% - Accent4 11 6" xfId="6909"/>
    <cellStyle name="40% - Accent4 11 6 2" xfId="24105"/>
    <cellStyle name="40% - Accent4 11 6 3" xfId="13704"/>
    <cellStyle name="40% - Accent4 11 7" xfId="4076"/>
    <cellStyle name="40% - Accent4 11 7 2" xfId="21272"/>
    <cellStyle name="40% - Accent4 11 8" xfId="17340"/>
    <cellStyle name="40% - Accent4 11 9" xfId="10871"/>
    <cellStyle name="40% - Accent4 12" xfId="465"/>
    <cellStyle name="40% - Accent4 12 2" xfId="2501"/>
    <cellStyle name="40% - Accent4 12 2 2" xfId="9266"/>
    <cellStyle name="40% - Accent4 12 2 2 2" xfId="26462"/>
    <cellStyle name="40% - Accent4 12 2 2 3" xfId="16061"/>
    <cellStyle name="40% - Accent4 12 2 3" xfId="5658"/>
    <cellStyle name="40% - Accent4 12 2 3 2" xfId="22854"/>
    <cellStyle name="40% - Accent4 12 2 4" xfId="19697"/>
    <cellStyle name="40% - Accent4 12 2 5" xfId="12453"/>
    <cellStyle name="40% - Accent4 12 3" xfId="829"/>
    <cellStyle name="40% - Accent4 12 3 2" xfId="7598"/>
    <cellStyle name="40% - Accent4 12 3 2 2" xfId="24794"/>
    <cellStyle name="40% - Accent4 12 3 3" xfId="18029"/>
    <cellStyle name="40% - Accent4 12 3 4" xfId="14393"/>
    <cellStyle name="40% - Accent4 12 4" xfId="7234"/>
    <cellStyle name="40% - Accent4 12 4 2" xfId="24430"/>
    <cellStyle name="40% - Accent4 12 4 3" xfId="14029"/>
    <cellStyle name="40% - Accent4 12 5" xfId="3990"/>
    <cellStyle name="40% - Accent4 12 5 2" xfId="21186"/>
    <cellStyle name="40% - Accent4 12 6" xfId="17665"/>
    <cellStyle name="40% - Accent4 12 7" xfId="10785"/>
    <cellStyle name="40% - Accent4 13" xfId="479"/>
    <cellStyle name="40% - Accent4 13 2" xfId="2515"/>
    <cellStyle name="40% - Accent4 13 2 2" xfId="9280"/>
    <cellStyle name="40% - Accent4 13 2 2 2" xfId="26476"/>
    <cellStyle name="40% - Accent4 13 2 2 3" xfId="16075"/>
    <cellStyle name="40% - Accent4 13 2 3" xfId="5672"/>
    <cellStyle name="40% - Accent4 13 2 3 2" xfId="22868"/>
    <cellStyle name="40% - Accent4 13 2 4" xfId="19711"/>
    <cellStyle name="40% - Accent4 13 2 5" xfId="12467"/>
    <cellStyle name="40% - Accent4 13 3" xfId="1237"/>
    <cellStyle name="40% - Accent4 13 3 2" xfId="8006"/>
    <cellStyle name="40% - Accent4 13 3 2 2" xfId="25202"/>
    <cellStyle name="40% - Accent4 13 3 3" xfId="18437"/>
    <cellStyle name="40% - Accent4 13 3 4" xfId="14801"/>
    <cellStyle name="40% - Accent4 13 4" xfId="7248"/>
    <cellStyle name="40% - Accent4 13 4 2" xfId="24444"/>
    <cellStyle name="40% - Accent4 13 4 3" xfId="14043"/>
    <cellStyle name="40% - Accent4 13 5" xfId="4398"/>
    <cellStyle name="40% - Accent4 13 5 2" xfId="21594"/>
    <cellStyle name="40% - Accent4 13 6" xfId="17679"/>
    <cellStyle name="40% - Accent4 13 7" xfId="11193"/>
    <cellStyle name="40% - Accent4 14" xfId="493"/>
    <cellStyle name="40% - Accent4 14 2" xfId="2527"/>
    <cellStyle name="40% - Accent4 14 2 2" xfId="9292"/>
    <cellStyle name="40% - Accent4 14 2 2 2" xfId="26488"/>
    <cellStyle name="40% - Accent4 14 2 2 3" xfId="16087"/>
    <cellStyle name="40% - Accent4 14 2 3" xfId="5684"/>
    <cellStyle name="40% - Accent4 14 2 3 2" xfId="22880"/>
    <cellStyle name="40% - Accent4 14 2 4" xfId="19723"/>
    <cellStyle name="40% - Accent4 14 2 5" xfId="12479"/>
    <cellStyle name="40% - Accent4 14 3" xfId="1645"/>
    <cellStyle name="40% - Accent4 14 3 2" xfId="8414"/>
    <cellStyle name="40% - Accent4 14 3 2 2" xfId="25610"/>
    <cellStyle name="40% - Accent4 14 3 3" xfId="18845"/>
    <cellStyle name="40% - Accent4 14 3 4" xfId="15209"/>
    <cellStyle name="40% - Accent4 14 4" xfId="7262"/>
    <cellStyle name="40% - Accent4 14 4 2" xfId="24458"/>
    <cellStyle name="40% - Accent4 14 4 3" xfId="14057"/>
    <cellStyle name="40% - Accent4 14 5" xfId="4806"/>
    <cellStyle name="40% - Accent4 14 5 2" xfId="22002"/>
    <cellStyle name="40% - Accent4 14 6" xfId="17693"/>
    <cellStyle name="40% - Accent4 14 7" xfId="11601"/>
    <cellStyle name="40% - Accent4 15" xfId="2056"/>
    <cellStyle name="40% - Accent4 15 2" xfId="3642"/>
    <cellStyle name="40% - Accent4 15 2 2" xfId="10407"/>
    <cellStyle name="40% - Accent4 15 2 2 2" xfId="27603"/>
    <cellStyle name="40% - Accent4 15 2 2 3" xfId="17202"/>
    <cellStyle name="40% - Accent4 15 2 3" xfId="6799"/>
    <cellStyle name="40% - Accent4 15 2 3 2" xfId="23995"/>
    <cellStyle name="40% - Accent4 15 2 4" xfId="20838"/>
    <cellStyle name="40% - Accent4 15 2 5" xfId="13594"/>
    <cellStyle name="40% - Accent4 15 3" xfId="8825"/>
    <cellStyle name="40% - Accent4 15 3 2" xfId="26021"/>
    <cellStyle name="40% - Accent4 15 3 3" xfId="15620"/>
    <cellStyle name="40% - Accent4 15 4" xfId="5217"/>
    <cellStyle name="40% - Accent4 15 4 2" xfId="22413"/>
    <cellStyle name="40% - Accent4 15 5" xfId="19256"/>
    <cellStyle name="40% - Accent4 15 6" xfId="12012"/>
    <cellStyle name="40% - Accent4 16" xfId="2070"/>
    <cellStyle name="40% - Accent4 16 2" xfId="3654"/>
    <cellStyle name="40% - Accent4 16 2 2" xfId="10419"/>
    <cellStyle name="40% - Accent4 16 2 2 2" xfId="27615"/>
    <cellStyle name="40% - Accent4 16 2 2 3" xfId="17214"/>
    <cellStyle name="40% - Accent4 16 2 3" xfId="6811"/>
    <cellStyle name="40% - Accent4 16 2 3 2" xfId="24007"/>
    <cellStyle name="40% - Accent4 16 2 4" xfId="20850"/>
    <cellStyle name="40% - Accent4 16 2 5" xfId="13606"/>
    <cellStyle name="40% - Accent4 16 3" xfId="8839"/>
    <cellStyle name="40% - Accent4 16 3 2" xfId="26035"/>
    <cellStyle name="40% - Accent4 16 3 3" xfId="15634"/>
    <cellStyle name="40% - Accent4 16 4" xfId="5231"/>
    <cellStyle name="40% - Accent4 16 4 2" xfId="22427"/>
    <cellStyle name="40% - Accent4 16 5" xfId="19270"/>
    <cellStyle name="40% - Accent4 16 6" xfId="12026"/>
    <cellStyle name="40% - Accent4 17" xfId="2085"/>
    <cellStyle name="40% - Accent4 17 2" xfId="8854"/>
    <cellStyle name="40% - Accent4 17 2 2" xfId="26050"/>
    <cellStyle name="40% - Accent4 17 2 3" xfId="15649"/>
    <cellStyle name="40% - Accent4 17 3" xfId="5246"/>
    <cellStyle name="40% - Accent4 17 3 2" xfId="22442"/>
    <cellStyle name="40% - Accent4 17 4" xfId="19285"/>
    <cellStyle name="40% - Accent4 17 5" xfId="12041"/>
    <cellStyle name="40% - Accent4 18" xfId="507"/>
    <cellStyle name="40% - Accent4 18 2" xfId="7276"/>
    <cellStyle name="40% - Accent4 18 2 2" xfId="24472"/>
    <cellStyle name="40% - Accent4 18 3" xfId="17707"/>
    <cellStyle name="40% - Accent4 18 4" xfId="14071"/>
    <cellStyle name="40% - Accent4 19" xfId="6823"/>
    <cellStyle name="40% - Accent4 19 2" xfId="24019"/>
    <cellStyle name="40% - Accent4 19 3" xfId="13618"/>
    <cellStyle name="40% - Accent4 2" xfId="60"/>
    <cellStyle name="40% - Accent4 2 10" xfId="1661"/>
    <cellStyle name="40% - Accent4 2 10 2" xfId="3250"/>
    <cellStyle name="40% - Accent4 2 10 2 2" xfId="10015"/>
    <cellStyle name="40% - Accent4 2 10 2 2 2" xfId="27211"/>
    <cellStyle name="40% - Accent4 2 10 2 2 3" xfId="16810"/>
    <cellStyle name="40% - Accent4 2 10 2 3" xfId="6407"/>
    <cellStyle name="40% - Accent4 2 10 2 3 2" xfId="23603"/>
    <cellStyle name="40% - Accent4 2 10 2 4" xfId="20446"/>
    <cellStyle name="40% - Accent4 2 10 2 5" xfId="13202"/>
    <cellStyle name="40% - Accent4 2 10 3" xfId="8430"/>
    <cellStyle name="40% - Accent4 2 10 3 2" xfId="25626"/>
    <cellStyle name="40% - Accent4 2 10 3 3" xfId="15225"/>
    <cellStyle name="40% - Accent4 2 10 4" xfId="4822"/>
    <cellStyle name="40% - Accent4 2 10 4 2" xfId="22018"/>
    <cellStyle name="40% - Accent4 2 10 5" xfId="18861"/>
    <cellStyle name="40% - Accent4 2 10 6" xfId="11617"/>
    <cellStyle name="40% - Accent4 2 11" xfId="2104"/>
    <cellStyle name="40% - Accent4 2 11 2" xfId="8870"/>
    <cellStyle name="40% - Accent4 2 11 2 2" xfId="26066"/>
    <cellStyle name="40% - Accent4 2 11 2 3" xfId="15665"/>
    <cellStyle name="40% - Accent4 2 11 3" xfId="5262"/>
    <cellStyle name="40% - Accent4 2 11 3 2" xfId="22458"/>
    <cellStyle name="40% - Accent4 2 11 4" xfId="19301"/>
    <cellStyle name="40% - Accent4 2 11 5" xfId="12057"/>
    <cellStyle name="40% - Accent4 2 12" xfId="521"/>
    <cellStyle name="40% - Accent4 2 12 2" xfId="7290"/>
    <cellStyle name="40% - Accent4 2 12 2 2" xfId="24486"/>
    <cellStyle name="40% - Accent4 2 12 3" xfId="17721"/>
    <cellStyle name="40% - Accent4 2 12 4" xfId="14085"/>
    <cellStyle name="40% - Accent4 2 13" xfId="6839"/>
    <cellStyle name="40% - Accent4 2 13 2" xfId="24035"/>
    <cellStyle name="40% - Accent4 2 13 3" xfId="13634"/>
    <cellStyle name="40% - Accent4 2 14" xfId="3682"/>
    <cellStyle name="40% - Accent4 2 14 2" xfId="20878"/>
    <cellStyle name="40% - Accent4 2 15" xfId="17270"/>
    <cellStyle name="40% - Accent4 2 16" xfId="27689"/>
    <cellStyle name="40% - Accent4 2 17" xfId="10477"/>
    <cellStyle name="40% - Accent4 2 2" xfId="92"/>
    <cellStyle name="40% - Accent4 2 2 10" xfId="6867"/>
    <cellStyle name="40% - Accent4 2 2 10 2" xfId="24063"/>
    <cellStyle name="40% - Accent4 2 2 10 3" xfId="13662"/>
    <cellStyle name="40% - Accent4 2 2 11" xfId="3738"/>
    <cellStyle name="40% - Accent4 2 2 11 2" xfId="20934"/>
    <cellStyle name="40% - Accent4 2 2 12" xfId="17298"/>
    <cellStyle name="40% - Accent4 2 2 13" xfId="27745"/>
    <cellStyle name="40% - Accent4 2 2 14" xfId="10533"/>
    <cellStyle name="40% - Accent4 2 2 2" xfId="296"/>
    <cellStyle name="40% - Accent4 2 2 2 10" xfId="27831"/>
    <cellStyle name="40% - Accent4 2 2 2 11" xfId="10619"/>
    <cellStyle name="40% - Accent4 2 2 2 2" xfId="1071"/>
    <cellStyle name="40% - Accent4 2 2 2 2 2" xfId="2684"/>
    <cellStyle name="40% - Accent4 2 2 2 2 2 2" xfId="9449"/>
    <cellStyle name="40% - Accent4 2 2 2 2 2 2 2" xfId="26645"/>
    <cellStyle name="40% - Accent4 2 2 2 2 2 2 3" xfId="16244"/>
    <cellStyle name="40% - Accent4 2 2 2 2 2 3" xfId="5841"/>
    <cellStyle name="40% - Accent4 2 2 2 2 2 3 2" xfId="23037"/>
    <cellStyle name="40% - Accent4 2 2 2 2 2 4" xfId="19880"/>
    <cellStyle name="40% - Accent4 2 2 2 2 2 5" xfId="12636"/>
    <cellStyle name="40% - Accent4 2 2 2 2 3" xfId="7840"/>
    <cellStyle name="40% - Accent4 2 2 2 2 3 2" xfId="25036"/>
    <cellStyle name="40% - Accent4 2 2 2 2 3 3" xfId="14635"/>
    <cellStyle name="40% - Accent4 2 2 2 2 4" xfId="4232"/>
    <cellStyle name="40% - Accent4 2 2 2 2 4 2" xfId="21428"/>
    <cellStyle name="40% - Accent4 2 2 2 2 5" xfId="18271"/>
    <cellStyle name="40% - Accent4 2 2 2 2 6" xfId="11027"/>
    <cellStyle name="40% - Accent4 2 2 2 3" xfId="1479"/>
    <cellStyle name="40% - Accent4 2 2 2 3 2" xfId="3080"/>
    <cellStyle name="40% - Accent4 2 2 2 3 2 2" xfId="9845"/>
    <cellStyle name="40% - Accent4 2 2 2 3 2 2 2" xfId="27041"/>
    <cellStyle name="40% - Accent4 2 2 2 3 2 2 3" xfId="16640"/>
    <cellStyle name="40% - Accent4 2 2 2 3 2 3" xfId="6237"/>
    <cellStyle name="40% - Accent4 2 2 2 3 2 3 2" xfId="23433"/>
    <cellStyle name="40% - Accent4 2 2 2 3 2 4" xfId="20276"/>
    <cellStyle name="40% - Accent4 2 2 2 3 2 5" xfId="13032"/>
    <cellStyle name="40% - Accent4 2 2 2 3 3" xfId="8248"/>
    <cellStyle name="40% - Accent4 2 2 2 3 3 2" xfId="25444"/>
    <cellStyle name="40% - Accent4 2 2 2 3 3 3" xfId="15043"/>
    <cellStyle name="40% - Accent4 2 2 2 3 4" xfId="4640"/>
    <cellStyle name="40% - Accent4 2 2 2 3 4 2" xfId="21836"/>
    <cellStyle name="40% - Accent4 2 2 2 3 5" xfId="18679"/>
    <cellStyle name="40% - Accent4 2 2 2 3 6" xfId="11435"/>
    <cellStyle name="40% - Accent4 2 2 2 4" xfId="1887"/>
    <cellStyle name="40% - Accent4 2 2 2 4 2" xfId="3476"/>
    <cellStyle name="40% - Accent4 2 2 2 4 2 2" xfId="10241"/>
    <cellStyle name="40% - Accent4 2 2 2 4 2 2 2" xfId="27437"/>
    <cellStyle name="40% - Accent4 2 2 2 4 2 2 3" xfId="17036"/>
    <cellStyle name="40% - Accent4 2 2 2 4 2 3" xfId="6633"/>
    <cellStyle name="40% - Accent4 2 2 2 4 2 3 2" xfId="23829"/>
    <cellStyle name="40% - Accent4 2 2 2 4 2 4" xfId="20672"/>
    <cellStyle name="40% - Accent4 2 2 2 4 2 5" xfId="13428"/>
    <cellStyle name="40% - Accent4 2 2 2 4 3" xfId="8656"/>
    <cellStyle name="40% - Accent4 2 2 2 4 3 2" xfId="25852"/>
    <cellStyle name="40% - Accent4 2 2 2 4 3 3" xfId="15451"/>
    <cellStyle name="40% - Accent4 2 2 2 4 4" xfId="5048"/>
    <cellStyle name="40% - Accent4 2 2 2 4 4 2" xfId="22244"/>
    <cellStyle name="40% - Accent4 2 2 2 4 5" xfId="19087"/>
    <cellStyle name="40% - Accent4 2 2 2 4 6" xfId="11843"/>
    <cellStyle name="40% - Accent4 2 2 2 5" xfId="2246"/>
    <cellStyle name="40% - Accent4 2 2 2 5 2" xfId="9012"/>
    <cellStyle name="40% - Accent4 2 2 2 5 2 2" xfId="26208"/>
    <cellStyle name="40% - Accent4 2 2 2 5 2 3" xfId="15807"/>
    <cellStyle name="40% - Accent4 2 2 2 5 3" xfId="5404"/>
    <cellStyle name="40% - Accent4 2 2 2 5 3 2" xfId="22600"/>
    <cellStyle name="40% - Accent4 2 2 2 5 4" xfId="19443"/>
    <cellStyle name="40% - Accent4 2 2 2 5 5" xfId="12199"/>
    <cellStyle name="40% - Accent4 2 2 2 6" xfId="663"/>
    <cellStyle name="40% - Accent4 2 2 2 6 2" xfId="7432"/>
    <cellStyle name="40% - Accent4 2 2 2 6 2 2" xfId="24628"/>
    <cellStyle name="40% - Accent4 2 2 2 6 3" xfId="17863"/>
    <cellStyle name="40% - Accent4 2 2 2 6 4" xfId="14227"/>
    <cellStyle name="40% - Accent4 2 2 2 7" xfId="7065"/>
    <cellStyle name="40% - Accent4 2 2 2 7 2" xfId="24261"/>
    <cellStyle name="40% - Accent4 2 2 2 7 3" xfId="13860"/>
    <cellStyle name="40% - Accent4 2 2 2 8" xfId="3824"/>
    <cellStyle name="40% - Accent4 2 2 2 8 2" xfId="21020"/>
    <cellStyle name="40% - Accent4 2 2 2 9" xfId="17496"/>
    <cellStyle name="40% - Accent4 2 2 3" xfId="394"/>
    <cellStyle name="40% - Accent4 2 2 3 10" xfId="27929"/>
    <cellStyle name="40% - Accent4 2 2 3 11" xfId="10717"/>
    <cellStyle name="40% - Accent4 2 2 3 2" xfId="1169"/>
    <cellStyle name="40% - Accent4 2 2 3 2 2" xfId="2782"/>
    <cellStyle name="40% - Accent4 2 2 3 2 2 2" xfId="9547"/>
    <cellStyle name="40% - Accent4 2 2 3 2 2 2 2" xfId="26743"/>
    <cellStyle name="40% - Accent4 2 2 3 2 2 2 3" xfId="16342"/>
    <cellStyle name="40% - Accent4 2 2 3 2 2 3" xfId="5939"/>
    <cellStyle name="40% - Accent4 2 2 3 2 2 3 2" xfId="23135"/>
    <cellStyle name="40% - Accent4 2 2 3 2 2 4" xfId="19978"/>
    <cellStyle name="40% - Accent4 2 2 3 2 2 5" xfId="12734"/>
    <cellStyle name="40% - Accent4 2 2 3 2 3" xfId="7938"/>
    <cellStyle name="40% - Accent4 2 2 3 2 3 2" xfId="25134"/>
    <cellStyle name="40% - Accent4 2 2 3 2 3 3" xfId="14733"/>
    <cellStyle name="40% - Accent4 2 2 3 2 4" xfId="4330"/>
    <cellStyle name="40% - Accent4 2 2 3 2 4 2" xfId="21526"/>
    <cellStyle name="40% - Accent4 2 2 3 2 5" xfId="18369"/>
    <cellStyle name="40% - Accent4 2 2 3 2 6" xfId="11125"/>
    <cellStyle name="40% - Accent4 2 2 3 3" xfId="1577"/>
    <cellStyle name="40% - Accent4 2 2 3 3 2" xfId="3178"/>
    <cellStyle name="40% - Accent4 2 2 3 3 2 2" xfId="9943"/>
    <cellStyle name="40% - Accent4 2 2 3 3 2 2 2" xfId="27139"/>
    <cellStyle name="40% - Accent4 2 2 3 3 2 2 3" xfId="16738"/>
    <cellStyle name="40% - Accent4 2 2 3 3 2 3" xfId="6335"/>
    <cellStyle name="40% - Accent4 2 2 3 3 2 3 2" xfId="23531"/>
    <cellStyle name="40% - Accent4 2 2 3 3 2 4" xfId="20374"/>
    <cellStyle name="40% - Accent4 2 2 3 3 2 5" xfId="13130"/>
    <cellStyle name="40% - Accent4 2 2 3 3 3" xfId="8346"/>
    <cellStyle name="40% - Accent4 2 2 3 3 3 2" xfId="25542"/>
    <cellStyle name="40% - Accent4 2 2 3 3 3 3" xfId="15141"/>
    <cellStyle name="40% - Accent4 2 2 3 3 4" xfId="4738"/>
    <cellStyle name="40% - Accent4 2 2 3 3 4 2" xfId="21934"/>
    <cellStyle name="40% - Accent4 2 2 3 3 5" xfId="18777"/>
    <cellStyle name="40% - Accent4 2 2 3 3 6" xfId="11533"/>
    <cellStyle name="40% - Accent4 2 2 3 4" xfId="1985"/>
    <cellStyle name="40% - Accent4 2 2 3 4 2" xfId="3574"/>
    <cellStyle name="40% - Accent4 2 2 3 4 2 2" xfId="10339"/>
    <cellStyle name="40% - Accent4 2 2 3 4 2 2 2" xfId="27535"/>
    <cellStyle name="40% - Accent4 2 2 3 4 2 2 3" xfId="17134"/>
    <cellStyle name="40% - Accent4 2 2 3 4 2 3" xfId="6731"/>
    <cellStyle name="40% - Accent4 2 2 3 4 2 3 2" xfId="23927"/>
    <cellStyle name="40% - Accent4 2 2 3 4 2 4" xfId="20770"/>
    <cellStyle name="40% - Accent4 2 2 3 4 2 5" xfId="13526"/>
    <cellStyle name="40% - Accent4 2 2 3 4 3" xfId="8754"/>
    <cellStyle name="40% - Accent4 2 2 3 4 3 2" xfId="25950"/>
    <cellStyle name="40% - Accent4 2 2 3 4 3 3" xfId="15549"/>
    <cellStyle name="40% - Accent4 2 2 3 4 4" xfId="5146"/>
    <cellStyle name="40% - Accent4 2 2 3 4 4 2" xfId="22342"/>
    <cellStyle name="40% - Accent4 2 2 3 4 5" xfId="19185"/>
    <cellStyle name="40% - Accent4 2 2 3 4 6" xfId="11941"/>
    <cellStyle name="40% - Accent4 2 2 3 5" xfId="2344"/>
    <cellStyle name="40% - Accent4 2 2 3 5 2" xfId="9110"/>
    <cellStyle name="40% - Accent4 2 2 3 5 2 2" xfId="26306"/>
    <cellStyle name="40% - Accent4 2 2 3 5 2 3" xfId="15905"/>
    <cellStyle name="40% - Accent4 2 2 3 5 3" xfId="5502"/>
    <cellStyle name="40% - Accent4 2 2 3 5 3 2" xfId="22698"/>
    <cellStyle name="40% - Accent4 2 2 3 5 4" xfId="19541"/>
    <cellStyle name="40% - Accent4 2 2 3 5 5" xfId="12297"/>
    <cellStyle name="40% - Accent4 2 2 3 6" xfId="761"/>
    <cellStyle name="40% - Accent4 2 2 3 6 2" xfId="7530"/>
    <cellStyle name="40% - Accent4 2 2 3 6 2 2" xfId="24726"/>
    <cellStyle name="40% - Accent4 2 2 3 6 3" xfId="17961"/>
    <cellStyle name="40% - Accent4 2 2 3 6 4" xfId="14325"/>
    <cellStyle name="40% - Accent4 2 2 3 7" xfId="7163"/>
    <cellStyle name="40% - Accent4 2 2 3 7 2" xfId="24359"/>
    <cellStyle name="40% - Accent4 2 2 3 7 3" xfId="13958"/>
    <cellStyle name="40% - Accent4 2 2 3 8" xfId="3922"/>
    <cellStyle name="40% - Accent4 2 2 3 8 2" xfId="21118"/>
    <cellStyle name="40% - Accent4 2 2 3 9" xfId="17594"/>
    <cellStyle name="40% - Accent4 2 2 4" xfId="210"/>
    <cellStyle name="40% - Accent4 2 2 4 2" xfId="1393"/>
    <cellStyle name="40% - Accent4 2 2 4 2 2" xfId="2994"/>
    <cellStyle name="40% - Accent4 2 2 4 2 2 2" xfId="9759"/>
    <cellStyle name="40% - Accent4 2 2 4 2 2 2 2" xfId="26955"/>
    <cellStyle name="40% - Accent4 2 2 4 2 2 2 3" xfId="16554"/>
    <cellStyle name="40% - Accent4 2 2 4 2 2 3" xfId="6151"/>
    <cellStyle name="40% - Accent4 2 2 4 2 2 3 2" xfId="23347"/>
    <cellStyle name="40% - Accent4 2 2 4 2 2 4" xfId="20190"/>
    <cellStyle name="40% - Accent4 2 2 4 2 2 5" xfId="12946"/>
    <cellStyle name="40% - Accent4 2 2 4 2 3" xfId="8162"/>
    <cellStyle name="40% - Accent4 2 2 4 2 3 2" xfId="25358"/>
    <cellStyle name="40% - Accent4 2 2 4 2 3 3" xfId="14957"/>
    <cellStyle name="40% - Accent4 2 2 4 2 4" xfId="4554"/>
    <cellStyle name="40% - Accent4 2 2 4 2 4 2" xfId="21750"/>
    <cellStyle name="40% - Accent4 2 2 4 2 5" xfId="18593"/>
    <cellStyle name="40% - Accent4 2 2 4 2 6" xfId="11349"/>
    <cellStyle name="40% - Accent4 2 2 4 3" xfId="1801"/>
    <cellStyle name="40% - Accent4 2 2 4 3 2" xfId="3390"/>
    <cellStyle name="40% - Accent4 2 2 4 3 2 2" xfId="10155"/>
    <cellStyle name="40% - Accent4 2 2 4 3 2 2 2" xfId="27351"/>
    <cellStyle name="40% - Accent4 2 2 4 3 2 2 3" xfId="16950"/>
    <cellStyle name="40% - Accent4 2 2 4 3 2 3" xfId="6547"/>
    <cellStyle name="40% - Accent4 2 2 4 3 2 3 2" xfId="23743"/>
    <cellStyle name="40% - Accent4 2 2 4 3 2 4" xfId="20586"/>
    <cellStyle name="40% - Accent4 2 2 4 3 2 5" xfId="13342"/>
    <cellStyle name="40% - Accent4 2 2 4 3 3" xfId="8570"/>
    <cellStyle name="40% - Accent4 2 2 4 3 3 2" xfId="25766"/>
    <cellStyle name="40% - Accent4 2 2 4 3 3 3" xfId="15365"/>
    <cellStyle name="40% - Accent4 2 2 4 3 4" xfId="4962"/>
    <cellStyle name="40% - Accent4 2 2 4 3 4 2" xfId="22158"/>
    <cellStyle name="40% - Accent4 2 2 4 3 5" xfId="19001"/>
    <cellStyle name="40% - Accent4 2 2 4 3 6" xfId="11757"/>
    <cellStyle name="40% - Accent4 2 2 4 4" xfId="2421"/>
    <cellStyle name="40% - Accent4 2 2 4 4 2" xfId="9186"/>
    <cellStyle name="40% - Accent4 2 2 4 4 2 2" xfId="26382"/>
    <cellStyle name="40% - Accent4 2 2 4 4 2 3" xfId="15981"/>
    <cellStyle name="40% - Accent4 2 2 4 4 3" xfId="5578"/>
    <cellStyle name="40% - Accent4 2 2 4 4 3 2" xfId="22774"/>
    <cellStyle name="40% - Accent4 2 2 4 4 4" xfId="19617"/>
    <cellStyle name="40% - Accent4 2 2 4 4 5" xfId="12373"/>
    <cellStyle name="40% - Accent4 2 2 4 5" xfId="985"/>
    <cellStyle name="40% - Accent4 2 2 4 5 2" xfId="7754"/>
    <cellStyle name="40% - Accent4 2 2 4 5 2 2" xfId="24950"/>
    <cellStyle name="40% - Accent4 2 2 4 5 3" xfId="18185"/>
    <cellStyle name="40% - Accent4 2 2 4 5 4" xfId="14549"/>
    <cellStyle name="40% - Accent4 2 2 4 6" xfId="6979"/>
    <cellStyle name="40% - Accent4 2 2 4 6 2" xfId="24175"/>
    <cellStyle name="40% - Accent4 2 2 4 6 3" xfId="13774"/>
    <cellStyle name="40% - Accent4 2 2 4 7" xfId="4146"/>
    <cellStyle name="40% - Accent4 2 2 4 7 2" xfId="21342"/>
    <cellStyle name="40% - Accent4 2 2 4 8" xfId="17410"/>
    <cellStyle name="40% - Accent4 2 2 4 9" xfId="10941"/>
    <cellStyle name="40% - Accent4 2 2 5" xfId="873"/>
    <cellStyle name="40% - Accent4 2 2 5 2" xfId="2571"/>
    <cellStyle name="40% - Accent4 2 2 5 2 2" xfId="9336"/>
    <cellStyle name="40% - Accent4 2 2 5 2 2 2" xfId="26532"/>
    <cellStyle name="40% - Accent4 2 2 5 2 2 3" xfId="16131"/>
    <cellStyle name="40% - Accent4 2 2 5 2 3" xfId="5728"/>
    <cellStyle name="40% - Accent4 2 2 5 2 3 2" xfId="22924"/>
    <cellStyle name="40% - Accent4 2 2 5 2 4" xfId="19767"/>
    <cellStyle name="40% - Accent4 2 2 5 2 5" xfId="12523"/>
    <cellStyle name="40% - Accent4 2 2 5 3" xfId="7642"/>
    <cellStyle name="40% - Accent4 2 2 5 3 2" xfId="24838"/>
    <cellStyle name="40% - Accent4 2 2 5 3 3" xfId="14437"/>
    <cellStyle name="40% - Accent4 2 2 5 4" xfId="4034"/>
    <cellStyle name="40% - Accent4 2 2 5 4 2" xfId="21230"/>
    <cellStyle name="40% - Accent4 2 2 5 5" xfId="18073"/>
    <cellStyle name="40% - Accent4 2 2 5 6" xfId="10829"/>
    <cellStyle name="40% - Accent4 2 2 6" xfId="1281"/>
    <cellStyle name="40% - Accent4 2 2 6 2" xfId="2882"/>
    <cellStyle name="40% - Accent4 2 2 6 2 2" xfId="9647"/>
    <cellStyle name="40% - Accent4 2 2 6 2 2 2" xfId="26843"/>
    <cellStyle name="40% - Accent4 2 2 6 2 2 3" xfId="16442"/>
    <cellStyle name="40% - Accent4 2 2 6 2 3" xfId="6039"/>
    <cellStyle name="40% - Accent4 2 2 6 2 3 2" xfId="23235"/>
    <cellStyle name="40% - Accent4 2 2 6 2 4" xfId="20078"/>
    <cellStyle name="40% - Accent4 2 2 6 2 5" xfId="12834"/>
    <cellStyle name="40% - Accent4 2 2 6 3" xfId="8050"/>
    <cellStyle name="40% - Accent4 2 2 6 3 2" xfId="25246"/>
    <cellStyle name="40% - Accent4 2 2 6 3 3" xfId="14845"/>
    <cellStyle name="40% - Accent4 2 2 6 4" xfId="4442"/>
    <cellStyle name="40% - Accent4 2 2 6 4 2" xfId="21638"/>
    <cellStyle name="40% - Accent4 2 2 6 5" xfId="18481"/>
    <cellStyle name="40% - Accent4 2 2 6 6" xfId="11237"/>
    <cellStyle name="40% - Accent4 2 2 7" xfId="1689"/>
    <cellStyle name="40% - Accent4 2 2 7 2" xfId="3278"/>
    <cellStyle name="40% - Accent4 2 2 7 2 2" xfId="10043"/>
    <cellStyle name="40% - Accent4 2 2 7 2 2 2" xfId="27239"/>
    <cellStyle name="40% - Accent4 2 2 7 2 2 3" xfId="16838"/>
    <cellStyle name="40% - Accent4 2 2 7 2 3" xfId="6435"/>
    <cellStyle name="40% - Accent4 2 2 7 2 3 2" xfId="23631"/>
    <cellStyle name="40% - Accent4 2 2 7 2 4" xfId="20474"/>
    <cellStyle name="40% - Accent4 2 2 7 2 5" xfId="13230"/>
    <cellStyle name="40% - Accent4 2 2 7 3" xfId="8458"/>
    <cellStyle name="40% - Accent4 2 2 7 3 2" xfId="25654"/>
    <cellStyle name="40% - Accent4 2 2 7 3 3" xfId="15253"/>
    <cellStyle name="40% - Accent4 2 2 7 4" xfId="4850"/>
    <cellStyle name="40% - Accent4 2 2 7 4 2" xfId="22046"/>
    <cellStyle name="40% - Accent4 2 2 7 5" xfId="18889"/>
    <cellStyle name="40% - Accent4 2 2 7 6" xfId="11645"/>
    <cellStyle name="40% - Accent4 2 2 8" xfId="2160"/>
    <cellStyle name="40% - Accent4 2 2 8 2" xfId="8926"/>
    <cellStyle name="40% - Accent4 2 2 8 2 2" xfId="26122"/>
    <cellStyle name="40% - Accent4 2 2 8 2 3" xfId="15721"/>
    <cellStyle name="40% - Accent4 2 2 8 3" xfId="5318"/>
    <cellStyle name="40% - Accent4 2 2 8 3 2" xfId="22514"/>
    <cellStyle name="40% - Accent4 2 2 8 4" xfId="19357"/>
    <cellStyle name="40% - Accent4 2 2 8 5" xfId="12113"/>
    <cellStyle name="40% - Accent4 2 2 9" xfId="577"/>
    <cellStyle name="40% - Accent4 2 2 9 2" xfId="7346"/>
    <cellStyle name="40% - Accent4 2 2 9 2 2" xfId="24542"/>
    <cellStyle name="40% - Accent4 2 2 9 3" xfId="17777"/>
    <cellStyle name="40% - Accent4 2 2 9 4" xfId="14141"/>
    <cellStyle name="40% - Accent4 2 3" xfId="120"/>
    <cellStyle name="40% - Accent4 2 3 10" xfId="6895"/>
    <cellStyle name="40% - Accent4 2 3 10 2" xfId="24091"/>
    <cellStyle name="40% - Accent4 2 3 10 3" xfId="13690"/>
    <cellStyle name="40% - Accent4 2 3 11" xfId="3766"/>
    <cellStyle name="40% - Accent4 2 3 11 2" xfId="20962"/>
    <cellStyle name="40% - Accent4 2 3 12" xfId="17326"/>
    <cellStyle name="40% - Accent4 2 3 13" xfId="27773"/>
    <cellStyle name="40% - Accent4 2 3 14" xfId="10561"/>
    <cellStyle name="40% - Accent4 2 3 2" xfId="324"/>
    <cellStyle name="40% - Accent4 2 3 2 10" xfId="27859"/>
    <cellStyle name="40% - Accent4 2 3 2 11" xfId="10647"/>
    <cellStyle name="40% - Accent4 2 3 2 2" xfId="1099"/>
    <cellStyle name="40% - Accent4 2 3 2 2 2" xfId="2712"/>
    <cellStyle name="40% - Accent4 2 3 2 2 2 2" xfId="9477"/>
    <cellStyle name="40% - Accent4 2 3 2 2 2 2 2" xfId="26673"/>
    <cellStyle name="40% - Accent4 2 3 2 2 2 2 3" xfId="16272"/>
    <cellStyle name="40% - Accent4 2 3 2 2 2 3" xfId="5869"/>
    <cellStyle name="40% - Accent4 2 3 2 2 2 3 2" xfId="23065"/>
    <cellStyle name="40% - Accent4 2 3 2 2 2 4" xfId="19908"/>
    <cellStyle name="40% - Accent4 2 3 2 2 2 5" xfId="12664"/>
    <cellStyle name="40% - Accent4 2 3 2 2 3" xfId="7868"/>
    <cellStyle name="40% - Accent4 2 3 2 2 3 2" xfId="25064"/>
    <cellStyle name="40% - Accent4 2 3 2 2 3 3" xfId="14663"/>
    <cellStyle name="40% - Accent4 2 3 2 2 4" xfId="4260"/>
    <cellStyle name="40% - Accent4 2 3 2 2 4 2" xfId="21456"/>
    <cellStyle name="40% - Accent4 2 3 2 2 5" xfId="18299"/>
    <cellStyle name="40% - Accent4 2 3 2 2 6" xfId="11055"/>
    <cellStyle name="40% - Accent4 2 3 2 3" xfId="1507"/>
    <cellStyle name="40% - Accent4 2 3 2 3 2" xfId="3108"/>
    <cellStyle name="40% - Accent4 2 3 2 3 2 2" xfId="9873"/>
    <cellStyle name="40% - Accent4 2 3 2 3 2 2 2" xfId="27069"/>
    <cellStyle name="40% - Accent4 2 3 2 3 2 2 3" xfId="16668"/>
    <cellStyle name="40% - Accent4 2 3 2 3 2 3" xfId="6265"/>
    <cellStyle name="40% - Accent4 2 3 2 3 2 3 2" xfId="23461"/>
    <cellStyle name="40% - Accent4 2 3 2 3 2 4" xfId="20304"/>
    <cellStyle name="40% - Accent4 2 3 2 3 2 5" xfId="13060"/>
    <cellStyle name="40% - Accent4 2 3 2 3 3" xfId="8276"/>
    <cellStyle name="40% - Accent4 2 3 2 3 3 2" xfId="25472"/>
    <cellStyle name="40% - Accent4 2 3 2 3 3 3" xfId="15071"/>
    <cellStyle name="40% - Accent4 2 3 2 3 4" xfId="4668"/>
    <cellStyle name="40% - Accent4 2 3 2 3 4 2" xfId="21864"/>
    <cellStyle name="40% - Accent4 2 3 2 3 5" xfId="18707"/>
    <cellStyle name="40% - Accent4 2 3 2 3 6" xfId="11463"/>
    <cellStyle name="40% - Accent4 2 3 2 4" xfId="1915"/>
    <cellStyle name="40% - Accent4 2 3 2 4 2" xfId="3504"/>
    <cellStyle name="40% - Accent4 2 3 2 4 2 2" xfId="10269"/>
    <cellStyle name="40% - Accent4 2 3 2 4 2 2 2" xfId="27465"/>
    <cellStyle name="40% - Accent4 2 3 2 4 2 2 3" xfId="17064"/>
    <cellStyle name="40% - Accent4 2 3 2 4 2 3" xfId="6661"/>
    <cellStyle name="40% - Accent4 2 3 2 4 2 3 2" xfId="23857"/>
    <cellStyle name="40% - Accent4 2 3 2 4 2 4" xfId="20700"/>
    <cellStyle name="40% - Accent4 2 3 2 4 2 5" xfId="13456"/>
    <cellStyle name="40% - Accent4 2 3 2 4 3" xfId="8684"/>
    <cellStyle name="40% - Accent4 2 3 2 4 3 2" xfId="25880"/>
    <cellStyle name="40% - Accent4 2 3 2 4 3 3" xfId="15479"/>
    <cellStyle name="40% - Accent4 2 3 2 4 4" xfId="5076"/>
    <cellStyle name="40% - Accent4 2 3 2 4 4 2" xfId="22272"/>
    <cellStyle name="40% - Accent4 2 3 2 4 5" xfId="19115"/>
    <cellStyle name="40% - Accent4 2 3 2 4 6" xfId="11871"/>
    <cellStyle name="40% - Accent4 2 3 2 5" xfId="2274"/>
    <cellStyle name="40% - Accent4 2 3 2 5 2" xfId="9040"/>
    <cellStyle name="40% - Accent4 2 3 2 5 2 2" xfId="26236"/>
    <cellStyle name="40% - Accent4 2 3 2 5 2 3" xfId="15835"/>
    <cellStyle name="40% - Accent4 2 3 2 5 3" xfId="5432"/>
    <cellStyle name="40% - Accent4 2 3 2 5 3 2" xfId="22628"/>
    <cellStyle name="40% - Accent4 2 3 2 5 4" xfId="19471"/>
    <cellStyle name="40% - Accent4 2 3 2 5 5" xfId="12227"/>
    <cellStyle name="40% - Accent4 2 3 2 6" xfId="691"/>
    <cellStyle name="40% - Accent4 2 3 2 6 2" xfId="7460"/>
    <cellStyle name="40% - Accent4 2 3 2 6 2 2" xfId="24656"/>
    <cellStyle name="40% - Accent4 2 3 2 6 3" xfId="17891"/>
    <cellStyle name="40% - Accent4 2 3 2 6 4" xfId="14255"/>
    <cellStyle name="40% - Accent4 2 3 2 7" xfId="7093"/>
    <cellStyle name="40% - Accent4 2 3 2 7 2" xfId="24289"/>
    <cellStyle name="40% - Accent4 2 3 2 7 3" xfId="13888"/>
    <cellStyle name="40% - Accent4 2 3 2 8" xfId="3852"/>
    <cellStyle name="40% - Accent4 2 3 2 8 2" xfId="21048"/>
    <cellStyle name="40% - Accent4 2 3 2 9" xfId="17524"/>
    <cellStyle name="40% - Accent4 2 3 3" xfId="422"/>
    <cellStyle name="40% - Accent4 2 3 3 10" xfId="27957"/>
    <cellStyle name="40% - Accent4 2 3 3 11" xfId="10745"/>
    <cellStyle name="40% - Accent4 2 3 3 2" xfId="1197"/>
    <cellStyle name="40% - Accent4 2 3 3 2 2" xfId="2810"/>
    <cellStyle name="40% - Accent4 2 3 3 2 2 2" xfId="9575"/>
    <cellStyle name="40% - Accent4 2 3 3 2 2 2 2" xfId="26771"/>
    <cellStyle name="40% - Accent4 2 3 3 2 2 2 3" xfId="16370"/>
    <cellStyle name="40% - Accent4 2 3 3 2 2 3" xfId="5967"/>
    <cellStyle name="40% - Accent4 2 3 3 2 2 3 2" xfId="23163"/>
    <cellStyle name="40% - Accent4 2 3 3 2 2 4" xfId="20006"/>
    <cellStyle name="40% - Accent4 2 3 3 2 2 5" xfId="12762"/>
    <cellStyle name="40% - Accent4 2 3 3 2 3" xfId="7966"/>
    <cellStyle name="40% - Accent4 2 3 3 2 3 2" xfId="25162"/>
    <cellStyle name="40% - Accent4 2 3 3 2 3 3" xfId="14761"/>
    <cellStyle name="40% - Accent4 2 3 3 2 4" xfId="4358"/>
    <cellStyle name="40% - Accent4 2 3 3 2 4 2" xfId="21554"/>
    <cellStyle name="40% - Accent4 2 3 3 2 5" xfId="18397"/>
    <cellStyle name="40% - Accent4 2 3 3 2 6" xfId="11153"/>
    <cellStyle name="40% - Accent4 2 3 3 3" xfId="1605"/>
    <cellStyle name="40% - Accent4 2 3 3 3 2" xfId="3206"/>
    <cellStyle name="40% - Accent4 2 3 3 3 2 2" xfId="9971"/>
    <cellStyle name="40% - Accent4 2 3 3 3 2 2 2" xfId="27167"/>
    <cellStyle name="40% - Accent4 2 3 3 3 2 2 3" xfId="16766"/>
    <cellStyle name="40% - Accent4 2 3 3 3 2 3" xfId="6363"/>
    <cellStyle name="40% - Accent4 2 3 3 3 2 3 2" xfId="23559"/>
    <cellStyle name="40% - Accent4 2 3 3 3 2 4" xfId="20402"/>
    <cellStyle name="40% - Accent4 2 3 3 3 2 5" xfId="13158"/>
    <cellStyle name="40% - Accent4 2 3 3 3 3" xfId="8374"/>
    <cellStyle name="40% - Accent4 2 3 3 3 3 2" xfId="25570"/>
    <cellStyle name="40% - Accent4 2 3 3 3 3 3" xfId="15169"/>
    <cellStyle name="40% - Accent4 2 3 3 3 4" xfId="4766"/>
    <cellStyle name="40% - Accent4 2 3 3 3 4 2" xfId="21962"/>
    <cellStyle name="40% - Accent4 2 3 3 3 5" xfId="18805"/>
    <cellStyle name="40% - Accent4 2 3 3 3 6" xfId="11561"/>
    <cellStyle name="40% - Accent4 2 3 3 4" xfId="2013"/>
    <cellStyle name="40% - Accent4 2 3 3 4 2" xfId="3602"/>
    <cellStyle name="40% - Accent4 2 3 3 4 2 2" xfId="10367"/>
    <cellStyle name="40% - Accent4 2 3 3 4 2 2 2" xfId="27563"/>
    <cellStyle name="40% - Accent4 2 3 3 4 2 2 3" xfId="17162"/>
    <cellStyle name="40% - Accent4 2 3 3 4 2 3" xfId="6759"/>
    <cellStyle name="40% - Accent4 2 3 3 4 2 3 2" xfId="23955"/>
    <cellStyle name="40% - Accent4 2 3 3 4 2 4" xfId="20798"/>
    <cellStyle name="40% - Accent4 2 3 3 4 2 5" xfId="13554"/>
    <cellStyle name="40% - Accent4 2 3 3 4 3" xfId="8782"/>
    <cellStyle name="40% - Accent4 2 3 3 4 3 2" xfId="25978"/>
    <cellStyle name="40% - Accent4 2 3 3 4 3 3" xfId="15577"/>
    <cellStyle name="40% - Accent4 2 3 3 4 4" xfId="5174"/>
    <cellStyle name="40% - Accent4 2 3 3 4 4 2" xfId="22370"/>
    <cellStyle name="40% - Accent4 2 3 3 4 5" xfId="19213"/>
    <cellStyle name="40% - Accent4 2 3 3 4 6" xfId="11969"/>
    <cellStyle name="40% - Accent4 2 3 3 5" xfId="2372"/>
    <cellStyle name="40% - Accent4 2 3 3 5 2" xfId="9138"/>
    <cellStyle name="40% - Accent4 2 3 3 5 2 2" xfId="26334"/>
    <cellStyle name="40% - Accent4 2 3 3 5 2 3" xfId="15933"/>
    <cellStyle name="40% - Accent4 2 3 3 5 3" xfId="5530"/>
    <cellStyle name="40% - Accent4 2 3 3 5 3 2" xfId="22726"/>
    <cellStyle name="40% - Accent4 2 3 3 5 4" xfId="19569"/>
    <cellStyle name="40% - Accent4 2 3 3 5 5" xfId="12325"/>
    <cellStyle name="40% - Accent4 2 3 3 6" xfId="789"/>
    <cellStyle name="40% - Accent4 2 3 3 6 2" xfId="7558"/>
    <cellStyle name="40% - Accent4 2 3 3 6 2 2" xfId="24754"/>
    <cellStyle name="40% - Accent4 2 3 3 6 3" xfId="17989"/>
    <cellStyle name="40% - Accent4 2 3 3 6 4" xfId="14353"/>
    <cellStyle name="40% - Accent4 2 3 3 7" xfId="7191"/>
    <cellStyle name="40% - Accent4 2 3 3 7 2" xfId="24387"/>
    <cellStyle name="40% - Accent4 2 3 3 7 3" xfId="13986"/>
    <cellStyle name="40% - Accent4 2 3 3 8" xfId="3950"/>
    <cellStyle name="40% - Accent4 2 3 3 8 2" xfId="21146"/>
    <cellStyle name="40% - Accent4 2 3 3 9" xfId="17622"/>
    <cellStyle name="40% - Accent4 2 3 4" xfId="238"/>
    <cellStyle name="40% - Accent4 2 3 4 2" xfId="1421"/>
    <cellStyle name="40% - Accent4 2 3 4 2 2" xfId="3022"/>
    <cellStyle name="40% - Accent4 2 3 4 2 2 2" xfId="9787"/>
    <cellStyle name="40% - Accent4 2 3 4 2 2 2 2" xfId="26983"/>
    <cellStyle name="40% - Accent4 2 3 4 2 2 2 3" xfId="16582"/>
    <cellStyle name="40% - Accent4 2 3 4 2 2 3" xfId="6179"/>
    <cellStyle name="40% - Accent4 2 3 4 2 2 3 2" xfId="23375"/>
    <cellStyle name="40% - Accent4 2 3 4 2 2 4" xfId="20218"/>
    <cellStyle name="40% - Accent4 2 3 4 2 2 5" xfId="12974"/>
    <cellStyle name="40% - Accent4 2 3 4 2 3" xfId="8190"/>
    <cellStyle name="40% - Accent4 2 3 4 2 3 2" xfId="25386"/>
    <cellStyle name="40% - Accent4 2 3 4 2 3 3" xfId="14985"/>
    <cellStyle name="40% - Accent4 2 3 4 2 4" xfId="4582"/>
    <cellStyle name="40% - Accent4 2 3 4 2 4 2" xfId="21778"/>
    <cellStyle name="40% - Accent4 2 3 4 2 5" xfId="18621"/>
    <cellStyle name="40% - Accent4 2 3 4 2 6" xfId="11377"/>
    <cellStyle name="40% - Accent4 2 3 4 3" xfId="1829"/>
    <cellStyle name="40% - Accent4 2 3 4 3 2" xfId="3418"/>
    <cellStyle name="40% - Accent4 2 3 4 3 2 2" xfId="10183"/>
    <cellStyle name="40% - Accent4 2 3 4 3 2 2 2" xfId="27379"/>
    <cellStyle name="40% - Accent4 2 3 4 3 2 2 3" xfId="16978"/>
    <cellStyle name="40% - Accent4 2 3 4 3 2 3" xfId="6575"/>
    <cellStyle name="40% - Accent4 2 3 4 3 2 3 2" xfId="23771"/>
    <cellStyle name="40% - Accent4 2 3 4 3 2 4" xfId="20614"/>
    <cellStyle name="40% - Accent4 2 3 4 3 2 5" xfId="13370"/>
    <cellStyle name="40% - Accent4 2 3 4 3 3" xfId="8598"/>
    <cellStyle name="40% - Accent4 2 3 4 3 3 2" xfId="25794"/>
    <cellStyle name="40% - Accent4 2 3 4 3 3 3" xfId="15393"/>
    <cellStyle name="40% - Accent4 2 3 4 3 4" xfId="4990"/>
    <cellStyle name="40% - Accent4 2 3 4 3 4 2" xfId="22186"/>
    <cellStyle name="40% - Accent4 2 3 4 3 5" xfId="19029"/>
    <cellStyle name="40% - Accent4 2 3 4 3 6" xfId="11785"/>
    <cellStyle name="40% - Accent4 2 3 4 4" xfId="2457"/>
    <cellStyle name="40% - Accent4 2 3 4 4 2" xfId="9222"/>
    <cellStyle name="40% - Accent4 2 3 4 4 2 2" xfId="26418"/>
    <cellStyle name="40% - Accent4 2 3 4 4 2 3" xfId="16017"/>
    <cellStyle name="40% - Accent4 2 3 4 4 3" xfId="5614"/>
    <cellStyle name="40% - Accent4 2 3 4 4 3 2" xfId="22810"/>
    <cellStyle name="40% - Accent4 2 3 4 4 4" xfId="19653"/>
    <cellStyle name="40% - Accent4 2 3 4 4 5" xfId="12409"/>
    <cellStyle name="40% - Accent4 2 3 4 5" xfId="1013"/>
    <cellStyle name="40% - Accent4 2 3 4 5 2" xfId="7782"/>
    <cellStyle name="40% - Accent4 2 3 4 5 2 2" xfId="24978"/>
    <cellStyle name="40% - Accent4 2 3 4 5 3" xfId="18213"/>
    <cellStyle name="40% - Accent4 2 3 4 5 4" xfId="14577"/>
    <cellStyle name="40% - Accent4 2 3 4 6" xfId="7007"/>
    <cellStyle name="40% - Accent4 2 3 4 6 2" xfId="24203"/>
    <cellStyle name="40% - Accent4 2 3 4 6 3" xfId="13802"/>
    <cellStyle name="40% - Accent4 2 3 4 7" xfId="4174"/>
    <cellStyle name="40% - Accent4 2 3 4 7 2" xfId="21370"/>
    <cellStyle name="40% - Accent4 2 3 4 8" xfId="17438"/>
    <cellStyle name="40% - Accent4 2 3 4 9" xfId="10969"/>
    <cellStyle name="40% - Accent4 2 3 5" xfId="901"/>
    <cellStyle name="40% - Accent4 2 3 5 2" xfId="2599"/>
    <cellStyle name="40% - Accent4 2 3 5 2 2" xfId="9364"/>
    <cellStyle name="40% - Accent4 2 3 5 2 2 2" xfId="26560"/>
    <cellStyle name="40% - Accent4 2 3 5 2 2 3" xfId="16159"/>
    <cellStyle name="40% - Accent4 2 3 5 2 3" xfId="5756"/>
    <cellStyle name="40% - Accent4 2 3 5 2 3 2" xfId="22952"/>
    <cellStyle name="40% - Accent4 2 3 5 2 4" xfId="19795"/>
    <cellStyle name="40% - Accent4 2 3 5 2 5" xfId="12551"/>
    <cellStyle name="40% - Accent4 2 3 5 3" xfId="7670"/>
    <cellStyle name="40% - Accent4 2 3 5 3 2" xfId="24866"/>
    <cellStyle name="40% - Accent4 2 3 5 3 3" xfId="14465"/>
    <cellStyle name="40% - Accent4 2 3 5 4" xfId="4062"/>
    <cellStyle name="40% - Accent4 2 3 5 4 2" xfId="21258"/>
    <cellStyle name="40% - Accent4 2 3 5 5" xfId="18101"/>
    <cellStyle name="40% - Accent4 2 3 5 6" xfId="10857"/>
    <cellStyle name="40% - Accent4 2 3 6" xfId="1309"/>
    <cellStyle name="40% - Accent4 2 3 6 2" xfId="2910"/>
    <cellStyle name="40% - Accent4 2 3 6 2 2" xfId="9675"/>
    <cellStyle name="40% - Accent4 2 3 6 2 2 2" xfId="26871"/>
    <cellStyle name="40% - Accent4 2 3 6 2 2 3" xfId="16470"/>
    <cellStyle name="40% - Accent4 2 3 6 2 3" xfId="6067"/>
    <cellStyle name="40% - Accent4 2 3 6 2 3 2" xfId="23263"/>
    <cellStyle name="40% - Accent4 2 3 6 2 4" xfId="20106"/>
    <cellStyle name="40% - Accent4 2 3 6 2 5" xfId="12862"/>
    <cellStyle name="40% - Accent4 2 3 6 3" xfId="8078"/>
    <cellStyle name="40% - Accent4 2 3 6 3 2" xfId="25274"/>
    <cellStyle name="40% - Accent4 2 3 6 3 3" xfId="14873"/>
    <cellStyle name="40% - Accent4 2 3 6 4" xfId="4470"/>
    <cellStyle name="40% - Accent4 2 3 6 4 2" xfId="21666"/>
    <cellStyle name="40% - Accent4 2 3 6 5" xfId="18509"/>
    <cellStyle name="40% - Accent4 2 3 6 6" xfId="11265"/>
    <cellStyle name="40% - Accent4 2 3 7" xfId="1717"/>
    <cellStyle name="40% - Accent4 2 3 7 2" xfId="3306"/>
    <cellStyle name="40% - Accent4 2 3 7 2 2" xfId="10071"/>
    <cellStyle name="40% - Accent4 2 3 7 2 2 2" xfId="27267"/>
    <cellStyle name="40% - Accent4 2 3 7 2 2 3" xfId="16866"/>
    <cellStyle name="40% - Accent4 2 3 7 2 3" xfId="6463"/>
    <cellStyle name="40% - Accent4 2 3 7 2 3 2" xfId="23659"/>
    <cellStyle name="40% - Accent4 2 3 7 2 4" xfId="20502"/>
    <cellStyle name="40% - Accent4 2 3 7 2 5" xfId="13258"/>
    <cellStyle name="40% - Accent4 2 3 7 3" xfId="8486"/>
    <cellStyle name="40% - Accent4 2 3 7 3 2" xfId="25682"/>
    <cellStyle name="40% - Accent4 2 3 7 3 3" xfId="15281"/>
    <cellStyle name="40% - Accent4 2 3 7 4" xfId="4878"/>
    <cellStyle name="40% - Accent4 2 3 7 4 2" xfId="22074"/>
    <cellStyle name="40% - Accent4 2 3 7 5" xfId="18917"/>
    <cellStyle name="40% - Accent4 2 3 7 6" xfId="11673"/>
    <cellStyle name="40% - Accent4 2 3 8" xfId="2188"/>
    <cellStyle name="40% - Accent4 2 3 8 2" xfId="8954"/>
    <cellStyle name="40% - Accent4 2 3 8 2 2" xfId="26150"/>
    <cellStyle name="40% - Accent4 2 3 8 2 3" xfId="15749"/>
    <cellStyle name="40% - Accent4 2 3 8 3" xfId="5346"/>
    <cellStyle name="40% - Accent4 2 3 8 3 2" xfId="22542"/>
    <cellStyle name="40% - Accent4 2 3 8 4" xfId="19385"/>
    <cellStyle name="40% - Accent4 2 3 8 5" xfId="12141"/>
    <cellStyle name="40% - Accent4 2 3 9" xfId="605"/>
    <cellStyle name="40% - Accent4 2 3 9 2" xfId="7374"/>
    <cellStyle name="40% - Accent4 2 3 9 2 2" xfId="24570"/>
    <cellStyle name="40% - Accent4 2 3 9 3" xfId="17805"/>
    <cellStyle name="40% - Accent4 2 3 9 4" xfId="14169"/>
    <cellStyle name="40% - Accent4 2 4" xfId="180"/>
    <cellStyle name="40% - Accent4 2 4 10" xfId="27717"/>
    <cellStyle name="40% - Accent4 2 4 11" xfId="10505"/>
    <cellStyle name="40% - Accent4 2 4 2" xfId="957"/>
    <cellStyle name="40% - Accent4 2 4 2 2" xfId="2627"/>
    <cellStyle name="40% - Accent4 2 4 2 2 2" xfId="9392"/>
    <cellStyle name="40% - Accent4 2 4 2 2 2 2" xfId="26588"/>
    <cellStyle name="40% - Accent4 2 4 2 2 2 3" xfId="16187"/>
    <cellStyle name="40% - Accent4 2 4 2 2 3" xfId="5784"/>
    <cellStyle name="40% - Accent4 2 4 2 2 3 2" xfId="22980"/>
    <cellStyle name="40% - Accent4 2 4 2 2 4" xfId="19823"/>
    <cellStyle name="40% - Accent4 2 4 2 2 5" xfId="12579"/>
    <cellStyle name="40% - Accent4 2 4 2 3" xfId="7726"/>
    <cellStyle name="40% - Accent4 2 4 2 3 2" xfId="24922"/>
    <cellStyle name="40% - Accent4 2 4 2 3 3" xfId="14521"/>
    <cellStyle name="40% - Accent4 2 4 2 4" xfId="4118"/>
    <cellStyle name="40% - Accent4 2 4 2 4 2" xfId="21314"/>
    <cellStyle name="40% - Accent4 2 4 2 5" xfId="18157"/>
    <cellStyle name="40% - Accent4 2 4 2 6" xfId="10913"/>
    <cellStyle name="40% - Accent4 2 4 3" xfId="1365"/>
    <cellStyle name="40% - Accent4 2 4 3 2" xfId="2966"/>
    <cellStyle name="40% - Accent4 2 4 3 2 2" xfId="9731"/>
    <cellStyle name="40% - Accent4 2 4 3 2 2 2" xfId="26927"/>
    <cellStyle name="40% - Accent4 2 4 3 2 2 3" xfId="16526"/>
    <cellStyle name="40% - Accent4 2 4 3 2 3" xfId="6123"/>
    <cellStyle name="40% - Accent4 2 4 3 2 3 2" xfId="23319"/>
    <cellStyle name="40% - Accent4 2 4 3 2 4" xfId="20162"/>
    <cellStyle name="40% - Accent4 2 4 3 2 5" xfId="12918"/>
    <cellStyle name="40% - Accent4 2 4 3 3" xfId="8134"/>
    <cellStyle name="40% - Accent4 2 4 3 3 2" xfId="25330"/>
    <cellStyle name="40% - Accent4 2 4 3 3 3" xfId="14929"/>
    <cellStyle name="40% - Accent4 2 4 3 4" xfId="4526"/>
    <cellStyle name="40% - Accent4 2 4 3 4 2" xfId="21722"/>
    <cellStyle name="40% - Accent4 2 4 3 5" xfId="18565"/>
    <cellStyle name="40% - Accent4 2 4 3 6" xfId="11321"/>
    <cellStyle name="40% - Accent4 2 4 4" xfId="1773"/>
    <cellStyle name="40% - Accent4 2 4 4 2" xfId="3362"/>
    <cellStyle name="40% - Accent4 2 4 4 2 2" xfId="10127"/>
    <cellStyle name="40% - Accent4 2 4 4 2 2 2" xfId="27323"/>
    <cellStyle name="40% - Accent4 2 4 4 2 2 3" xfId="16922"/>
    <cellStyle name="40% - Accent4 2 4 4 2 3" xfId="6519"/>
    <cellStyle name="40% - Accent4 2 4 4 2 3 2" xfId="23715"/>
    <cellStyle name="40% - Accent4 2 4 4 2 4" xfId="20558"/>
    <cellStyle name="40% - Accent4 2 4 4 2 5" xfId="13314"/>
    <cellStyle name="40% - Accent4 2 4 4 3" xfId="8542"/>
    <cellStyle name="40% - Accent4 2 4 4 3 2" xfId="25738"/>
    <cellStyle name="40% - Accent4 2 4 4 3 3" xfId="15337"/>
    <cellStyle name="40% - Accent4 2 4 4 4" xfId="4934"/>
    <cellStyle name="40% - Accent4 2 4 4 4 2" xfId="22130"/>
    <cellStyle name="40% - Accent4 2 4 4 5" xfId="18973"/>
    <cellStyle name="40% - Accent4 2 4 4 6" xfId="11729"/>
    <cellStyle name="40% - Accent4 2 4 5" xfId="2132"/>
    <cellStyle name="40% - Accent4 2 4 5 2" xfId="8898"/>
    <cellStyle name="40% - Accent4 2 4 5 2 2" xfId="26094"/>
    <cellStyle name="40% - Accent4 2 4 5 2 3" xfId="15693"/>
    <cellStyle name="40% - Accent4 2 4 5 3" xfId="5290"/>
    <cellStyle name="40% - Accent4 2 4 5 3 2" xfId="22486"/>
    <cellStyle name="40% - Accent4 2 4 5 4" xfId="19329"/>
    <cellStyle name="40% - Accent4 2 4 5 5" xfId="12085"/>
    <cellStyle name="40% - Accent4 2 4 6" xfId="549"/>
    <cellStyle name="40% - Accent4 2 4 6 2" xfId="7318"/>
    <cellStyle name="40% - Accent4 2 4 6 2 2" xfId="24514"/>
    <cellStyle name="40% - Accent4 2 4 6 3" xfId="17749"/>
    <cellStyle name="40% - Accent4 2 4 6 4" xfId="14113"/>
    <cellStyle name="40% - Accent4 2 4 7" xfId="6951"/>
    <cellStyle name="40% - Accent4 2 4 7 2" xfId="24147"/>
    <cellStyle name="40% - Accent4 2 4 7 3" xfId="13746"/>
    <cellStyle name="40% - Accent4 2 4 8" xfId="3710"/>
    <cellStyle name="40% - Accent4 2 4 8 2" xfId="20906"/>
    <cellStyle name="40% - Accent4 2 4 9" xfId="17382"/>
    <cellStyle name="40% - Accent4 2 5" xfId="268"/>
    <cellStyle name="40% - Accent4 2 5 10" xfId="27803"/>
    <cellStyle name="40% - Accent4 2 5 11" xfId="10591"/>
    <cellStyle name="40% - Accent4 2 5 2" xfId="1043"/>
    <cellStyle name="40% - Accent4 2 5 2 2" xfId="2656"/>
    <cellStyle name="40% - Accent4 2 5 2 2 2" xfId="9421"/>
    <cellStyle name="40% - Accent4 2 5 2 2 2 2" xfId="26617"/>
    <cellStyle name="40% - Accent4 2 5 2 2 2 3" xfId="16216"/>
    <cellStyle name="40% - Accent4 2 5 2 2 3" xfId="5813"/>
    <cellStyle name="40% - Accent4 2 5 2 2 3 2" xfId="23009"/>
    <cellStyle name="40% - Accent4 2 5 2 2 4" xfId="19852"/>
    <cellStyle name="40% - Accent4 2 5 2 2 5" xfId="12608"/>
    <cellStyle name="40% - Accent4 2 5 2 3" xfId="7812"/>
    <cellStyle name="40% - Accent4 2 5 2 3 2" xfId="25008"/>
    <cellStyle name="40% - Accent4 2 5 2 3 3" xfId="14607"/>
    <cellStyle name="40% - Accent4 2 5 2 4" xfId="4204"/>
    <cellStyle name="40% - Accent4 2 5 2 4 2" xfId="21400"/>
    <cellStyle name="40% - Accent4 2 5 2 5" xfId="18243"/>
    <cellStyle name="40% - Accent4 2 5 2 6" xfId="10999"/>
    <cellStyle name="40% - Accent4 2 5 3" xfId="1451"/>
    <cellStyle name="40% - Accent4 2 5 3 2" xfId="3052"/>
    <cellStyle name="40% - Accent4 2 5 3 2 2" xfId="9817"/>
    <cellStyle name="40% - Accent4 2 5 3 2 2 2" xfId="27013"/>
    <cellStyle name="40% - Accent4 2 5 3 2 2 3" xfId="16612"/>
    <cellStyle name="40% - Accent4 2 5 3 2 3" xfId="6209"/>
    <cellStyle name="40% - Accent4 2 5 3 2 3 2" xfId="23405"/>
    <cellStyle name="40% - Accent4 2 5 3 2 4" xfId="20248"/>
    <cellStyle name="40% - Accent4 2 5 3 2 5" xfId="13004"/>
    <cellStyle name="40% - Accent4 2 5 3 3" xfId="8220"/>
    <cellStyle name="40% - Accent4 2 5 3 3 2" xfId="25416"/>
    <cellStyle name="40% - Accent4 2 5 3 3 3" xfId="15015"/>
    <cellStyle name="40% - Accent4 2 5 3 4" xfId="4612"/>
    <cellStyle name="40% - Accent4 2 5 3 4 2" xfId="21808"/>
    <cellStyle name="40% - Accent4 2 5 3 5" xfId="18651"/>
    <cellStyle name="40% - Accent4 2 5 3 6" xfId="11407"/>
    <cellStyle name="40% - Accent4 2 5 4" xfId="1859"/>
    <cellStyle name="40% - Accent4 2 5 4 2" xfId="3448"/>
    <cellStyle name="40% - Accent4 2 5 4 2 2" xfId="10213"/>
    <cellStyle name="40% - Accent4 2 5 4 2 2 2" xfId="27409"/>
    <cellStyle name="40% - Accent4 2 5 4 2 2 3" xfId="17008"/>
    <cellStyle name="40% - Accent4 2 5 4 2 3" xfId="6605"/>
    <cellStyle name="40% - Accent4 2 5 4 2 3 2" xfId="23801"/>
    <cellStyle name="40% - Accent4 2 5 4 2 4" xfId="20644"/>
    <cellStyle name="40% - Accent4 2 5 4 2 5" xfId="13400"/>
    <cellStyle name="40% - Accent4 2 5 4 3" xfId="8628"/>
    <cellStyle name="40% - Accent4 2 5 4 3 2" xfId="25824"/>
    <cellStyle name="40% - Accent4 2 5 4 3 3" xfId="15423"/>
    <cellStyle name="40% - Accent4 2 5 4 4" xfId="5020"/>
    <cellStyle name="40% - Accent4 2 5 4 4 2" xfId="22216"/>
    <cellStyle name="40% - Accent4 2 5 4 5" xfId="19059"/>
    <cellStyle name="40% - Accent4 2 5 4 6" xfId="11815"/>
    <cellStyle name="40% - Accent4 2 5 5" xfId="2218"/>
    <cellStyle name="40% - Accent4 2 5 5 2" xfId="8984"/>
    <cellStyle name="40% - Accent4 2 5 5 2 2" xfId="26180"/>
    <cellStyle name="40% - Accent4 2 5 5 2 3" xfId="15779"/>
    <cellStyle name="40% - Accent4 2 5 5 3" xfId="5376"/>
    <cellStyle name="40% - Accent4 2 5 5 3 2" xfId="22572"/>
    <cellStyle name="40% - Accent4 2 5 5 4" xfId="19415"/>
    <cellStyle name="40% - Accent4 2 5 5 5" xfId="12171"/>
    <cellStyle name="40% - Accent4 2 5 6" xfId="635"/>
    <cellStyle name="40% - Accent4 2 5 6 2" xfId="7404"/>
    <cellStyle name="40% - Accent4 2 5 6 2 2" xfId="24600"/>
    <cellStyle name="40% - Accent4 2 5 6 3" xfId="17835"/>
    <cellStyle name="40% - Accent4 2 5 6 4" xfId="14199"/>
    <cellStyle name="40% - Accent4 2 5 7" xfId="7037"/>
    <cellStyle name="40% - Accent4 2 5 7 2" xfId="24233"/>
    <cellStyle name="40% - Accent4 2 5 7 3" xfId="13832"/>
    <cellStyle name="40% - Accent4 2 5 8" xfId="3796"/>
    <cellStyle name="40% - Accent4 2 5 8 2" xfId="20992"/>
    <cellStyle name="40% - Accent4 2 5 9" xfId="17468"/>
    <cellStyle name="40% - Accent4 2 6" xfId="366"/>
    <cellStyle name="40% - Accent4 2 6 10" xfId="27901"/>
    <cellStyle name="40% - Accent4 2 6 11" xfId="10689"/>
    <cellStyle name="40% - Accent4 2 6 2" xfId="1141"/>
    <cellStyle name="40% - Accent4 2 6 2 2" xfId="2754"/>
    <cellStyle name="40% - Accent4 2 6 2 2 2" xfId="9519"/>
    <cellStyle name="40% - Accent4 2 6 2 2 2 2" xfId="26715"/>
    <cellStyle name="40% - Accent4 2 6 2 2 2 3" xfId="16314"/>
    <cellStyle name="40% - Accent4 2 6 2 2 3" xfId="5911"/>
    <cellStyle name="40% - Accent4 2 6 2 2 3 2" xfId="23107"/>
    <cellStyle name="40% - Accent4 2 6 2 2 4" xfId="19950"/>
    <cellStyle name="40% - Accent4 2 6 2 2 5" xfId="12706"/>
    <cellStyle name="40% - Accent4 2 6 2 3" xfId="7910"/>
    <cellStyle name="40% - Accent4 2 6 2 3 2" xfId="25106"/>
    <cellStyle name="40% - Accent4 2 6 2 3 3" xfId="14705"/>
    <cellStyle name="40% - Accent4 2 6 2 4" xfId="4302"/>
    <cellStyle name="40% - Accent4 2 6 2 4 2" xfId="21498"/>
    <cellStyle name="40% - Accent4 2 6 2 5" xfId="18341"/>
    <cellStyle name="40% - Accent4 2 6 2 6" xfId="11097"/>
    <cellStyle name="40% - Accent4 2 6 3" xfId="1549"/>
    <cellStyle name="40% - Accent4 2 6 3 2" xfId="3150"/>
    <cellStyle name="40% - Accent4 2 6 3 2 2" xfId="9915"/>
    <cellStyle name="40% - Accent4 2 6 3 2 2 2" xfId="27111"/>
    <cellStyle name="40% - Accent4 2 6 3 2 2 3" xfId="16710"/>
    <cellStyle name="40% - Accent4 2 6 3 2 3" xfId="6307"/>
    <cellStyle name="40% - Accent4 2 6 3 2 3 2" xfId="23503"/>
    <cellStyle name="40% - Accent4 2 6 3 2 4" xfId="20346"/>
    <cellStyle name="40% - Accent4 2 6 3 2 5" xfId="13102"/>
    <cellStyle name="40% - Accent4 2 6 3 3" xfId="8318"/>
    <cellStyle name="40% - Accent4 2 6 3 3 2" xfId="25514"/>
    <cellStyle name="40% - Accent4 2 6 3 3 3" xfId="15113"/>
    <cellStyle name="40% - Accent4 2 6 3 4" xfId="4710"/>
    <cellStyle name="40% - Accent4 2 6 3 4 2" xfId="21906"/>
    <cellStyle name="40% - Accent4 2 6 3 5" xfId="18749"/>
    <cellStyle name="40% - Accent4 2 6 3 6" xfId="11505"/>
    <cellStyle name="40% - Accent4 2 6 4" xfId="1957"/>
    <cellStyle name="40% - Accent4 2 6 4 2" xfId="3546"/>
    <cellStyle name="40% - Accent4 2 6 4 2 2" xfId="10311"/>
    <cellStyle name="40% - Accent4 2 6 4 2 2 2" xfId="27507"/>
    <cellStyle name="40% - Accent4 2 6 4 2 2 3" xfId="17106"/>
    <cellStyle name="40% - Accent4 2 6 4 2 3" xfId="6703"/>
    <cellStyle name="40% - Accent4 2 6 4 2 3 2" xfId="23899"/>
    <cellStyle name="40% - Accent4 2 6 4 2 4" xfId="20742"/>
    <cellStyle name="40% - Accent4 2 6 4 2 5" xfId="13498"/>
    <cellStyle name="40% - Accent4 2 6 4 3" xfId="8726"/>
    <cellStyle name="40% - Accent4 2 6 4 3 2" xfId="25922"/>
    <cellStyle name="40% - Accent4 2 6 4 3 3" xfId="15521"/>
    <cellStyle name="40% - Accent4 2 6 4 4" xfId="5118"/>
    <cellStyle name="40% - Accent4 2 6 4 4 2" xfId="22314"/>
    <cellStyle name="40% - Accent4 2 6 4 5" xfId="19157"/>
    <cellStyle name="40% - Accent4 2 6 4 6" xfId="11913"/>
    <cellStyle name="40% - Accent4 2 6 5" xfId="2316"/>
    <cellStyle name="40% - Accent4 2 6 5 2" xfId="9082"/>
    <cellStyle name="40% - Accent4 2 6 5 2 2" xfId="26278"/>
    <cellStyle name="40% - Accent4 2 6 5 2 3" xfId="15877"/>
    <cellStyle name="40% - Accent4 2 6 5 3" xfId="5474"/>
    <cellStyle name="40% - Accent4 2 6 5 3 2" xfId="22670"/>
    <cellStyle name="40% - Accent4 2 6 5 4" xfId="19513"/>
    <cellStyle name="40% - Accent4 2 6 5 5" xfId="12269"/>
    <cellStyle name="40% - Accent4 2 6 6" xfId="733"/>
    <cellStyle name="40% - Accent4 2 6 6 2" xfId="7502"/>
    <cellStyle name="40% - Accent4 2 6 6 2 2" xfId="24698"/>
    <cellStyle name="40% - Accent4 2 6 6 3" xfId="17933"/>
    <cellStyle name="40% - Accent4 2 6 6 4" xfId="14297"/>
    <cellStyle name="40% - Accent4 2 6 7" xfId="7135"/>
    <cellStyle name="40% - Accent4 2 6 7 2" xfId="24331"/>
    <cellStyle name="40% - Accent4 2 6 7 3" xfId="13930"/>
    <cellStyle name="40% - Accent4 2 6 8" xfId="3894"/>
    <cellStyle name="40% - Accent4 2 6 8 2" xfId="21090"/>
    <cellStyle name="40% - Accent4 2 6 9" xfId="17566"/>
    <cellStyle name="40% - Accent4 2 7" xfId="148"/>
    <cellStyle name="40% - Accent4 2 7 2" xfId="1337"/>
    <cellStyle name="40% - Accent4 2 7 2 2" xfId="2938"/>
    <cellStyle name="40% - Accent4 2 7 2 2 2" xfId="9703"/>
    <cellStyle name="40% - Accent4 2 7 2 2 2 2" xfId="26899"/>
    <cellStyle name="40% - Accent4 2 7 2 2 2 3" xfId="16498"/>
    <cellStyle name="40% - Accent4 2 7 2 2 3" xfId="6095"/>
    <cellStyle name="40% - Accent4 2 7 2 2 3 2" xfId="23291"/>
    <cellStyle name="40% - Accent4 2 7 2 2 4" xfId="20134"/>
    <cellStyle name="40% - Accent4 2 7 2 2 5" xfId="12890"/>
    <cellStyle name="40% - Accent4 2 7 2 3" xfId="8106"/>
    <cellStyle name="40% - Accent4 2 7 2 3 2" xfId="25302"/>
    <cellStyle name="40% - Accent4 2 7 2 3 3" xfId="14901"/>
    <cellStyle name="40% - Accent4 2 7 2 4" xfId="4498"/>
    <cellStyle name="40% - Accent4 2 7 2 4 2" xfId="21694"/>
    <cellStyle name="40% - Accent4 2 7 2 5" xfId="18537"/>
    <cellStyle name="40% - Accent4 2 7 2 6" xfId="11293"/>
    <cellStyle name="40% - Accent4 2 7 3" xfId="1745"/>
    <cellStyle name="40% - Accent4 2 7 3 2" xfId="3334"/>
    <cellStyle name="40% - Accent4 2 7 3 2 2" xfId="10099"/>
    <cellStyle name="40% - Accent4 2 7 3 2 2 2" xfId="27295"/>
    <cellStyle name="40% - Accent4 2 7 3 2 2 3" xfId="16894"/>
    <cellStyle name="40% - Accent4 2 7 3 2 3" xfId="6491"/>
    <cellStyle name="40% - Accent4 2 7 3 2 3 2" xfId="23687"/>
    <cellStyle name="40% - Accent4 2 7 3 2 4" xfId="20530"/>
    <cellStyle name="40% - Accent4 2 7 3 2 5" xfId="13286"/>
    <cellStyle name="40% - Accent4 2 7 3 3" xfId="8514"/>
    <cellStyle name="40% - Accent4 2 7 3 3 2" xfId="25710"/>
    <cellStyle name="40% - Accent4 2 7 3 3 3" xfId="15309"/>
    <cellStyle name="40% - Accent4 2 7 3 4" xfId="4906"/>
    <cellStyle name="40% - Accent4 2 7 3 4 2" xfId="22102"/>
    <cellStyle name="40% - Accent4 2 7 3 5" xfId="18945"/>
    <cellStyle name="40% - Accent4 2 7 3 6" xfId="11701"/>
    <cellStyle name="40% - Accent4 2 7 4" xfId="2473"/>
    <cellStyle name="40% - Accent4 2 7 4 2" xfId="9238"/>
    <cellStyle name="40% - Accent4 2 7 4 2 2" xfId="26434"/>
    <cellStyle name="40% - Accent4 2 7 4 2 3" xfId="16033"/>
    <cellStyle name="40% - Accent4 2 7 4 3" xfId="5630"/>
    <cellStyle name="40% - Accent4 2 7 4 3 2" xfId="22826"/>
    <cellStyle name="40% - Accent4 2 7 4 4" xfId="19669"/>
    <cellStyle name="40% - Accent4 2 7 4 5" xfId="12425"/>
    <cellStyle name="40% - Accent4 2 7 5" xfId="929"/>
    <cellStyle name="40% - Accent4 2 7 5 2" xfId="7698"/>
    <cellStyle name="40% - Accent4 2 7 5 2 2" xfId="24894"/>
    <cellStyle name="40% - Accent4 2 7 5 3" xfId="18129"/>
    <cellStyle name="40% - Accent4 2 7 5 4" xfId="14493"/>
    <cellStyle name="40% - Accent4 2 7 6" xfId="6923"/>
    <cellStyle name="40% - Accent4 2 7 6 2" xfId="24119"/>
    <cellStyle name="40% - Accent4 2 7 6 3" xfId="13718"/>
    <cellStyle name="40% - Accent4 2 7 7" xfId="4090"/>
    <cellStyle name="40% - Accent4 2 7 7 2" xfId="21286"/>
    <cellStyle name="40% - Accent4 2 7 8" xfId="17354"/>
    <cellStyle name="40% - Accent4 2 7 9" xfId="10885"/>
    <cellStyle name="40% - Accent4 2 8" xfId="845"/>
    <cellStyle name="40% - Accent4 2 8 2" xfId="2543"/>
    <cellStyle name="40% - Accent4 2 8 2 2" xfId="9308"/>
    <cellStyle name="40% - Accent4 2 8 2 2 2" xfId="26504"/>
    <cellStyle name="40% - Accent4 2 8 2 2 3" xfId="16103"/>
    <cellStyle name="40% - Accent4 2 8 2 3" xfId="5700"/>
    <cellStyle name="40% - Accent4 2 8 2 3 2" xfId="22896"/>
    <cellStyle name="40% - Accent4 2 8 2 4" xfId="19739"/>
    <cellStyle name="40% - Accent4 2 8 2 5" xfId="12495"/>
    <cellStyle name="40% - Accent4 2 8 3" xfId="7614"/>
    <cellStyle name="40% - Accent4 2 8 3 2" xfId="24810"/>
    <cellStyle name="40% - Accent4 2 8 3 3" xfId="14409"/>
    <cellStyle name="40% - Accent4 2 8 4" xfId="4006"/>
    <cellStyle name="40% - Accent4 2 8 4 2" xfId="21202"/>
    <cellStyle name="40% - Accent4 2 8 5" xfId="18045"/>
    <cellStyle name="40% - Accent4 2 8 6" xfId="10801"/>
    <cellStyle name="40% - Accent4 2 9" xfId="1253"/>
    <cellStyle name="40% - Accent4 2 9 2" xfId="2854"/>
    <cellStyle name="40% - Accent4 2 9 2 2" xfId="9619"/>
    <cellStyle name="40% - Accent4 2 9 2 2 2" xfId="26815"/>
    <cellStyle name="40% - Accent4 2 9 2 2 3" xfId="16414"/>
    <cellStyle name="40% - Accent4 2 9 2 3" xfId="6011"/>
    <cellStyle name="40% - Accent4 2 9 2 3 2" xfId="23207"/>
    <cellStyle name="40% - Accent4 2 9 2 4" xfId="20050"/>
    <cellStyle name="40% - Accent4 2 9 2 5" xfId="12806"/>
    <cellStyle name="40% - Accent4 2 9 3" xfId="8022"/>
    <cellStyle name="40% - Accent4 2 9 3 2" xfId="25218"/>
    <cellStyle name="40% - Accent4 2 9 3 3" xfId="14817"/>
    <cellStyle name="40% - Accent4 2 9 4" xfId="4414"/>
    <cellStyle name="40% - Accent4 2 9 4 2" xfId="21610"/>
    <cellStyle name="40% - Accent4 2 9 5" xfId="18453"/>
    <cellStyle name="40% - Accent4 2 9 6" xfId="11209"/>
    <cellStyle name="40% - Accent4 20" xfId="10433"/>
    <cellStyle name="40% - Accent4 20 2" xfId="27629"/>
    <cellStyle name="40% - Accent4 20 3" xfId="17228"/>
    <cellStyle name="40% - Accent4 21" xfId="10447"/>
    <cellStyle name="40% - Accent4 21 2" xfId="27643"/>
    <cellStyle name="40% - Accent4 21 3" xfId="17242"/>
    <cellStyle name="40% - Accent4 22" xfId="3668"/>
    <cellStyle name="40% - Accent4 22 2" xfId="20864"/>
    <cellStyle name="40% - Accent4 23" xfId="17254"/>
    <cellStyle name="40% - Accent4 24" xfId="27657"/>
    <cellStyle name="40% - Accent4 25" xfId="27672"/>
    <cellStyle name="40% - Accent4 26" xfId="10462"/>
    <cellStyle name="40% - Accent4 27" xfId="28012"/>
    <cellStyle name="40% - Accent4 3" xfId="76"/>
    <cellStyle name="40% - Accent4 3 10" xfId="6853"/>
    <cellStyle name="40% - Accent4 3 10 2" xfId="24049"/>
    <cellStyle name="40% - Accent4 3 10 3" xfId="13648"/>
    <cellStyle name="40% - Accent4 3 11" xfId="3724"/>
    <cellStyle name="40% - Accent4 3 11 2" xfId="20920"/>
    <cellStyle name="40% - Accent4 3 12" xfId="17284"/>
    <cellStyle name="40% - Accent4 3 13" xfId="27731"/>
    <cellStyle name="40% - Accent4 3 14" xfId="10519"/>
    <cellStyle name="40% - Accent4 3 2" xfId="282"/>
    <cellStyle name="40% - Accent4 3 2 10" xfId="27817"/>
    <cellStyle name="40% - Accent4 3 2 11" xfId="10605"/>
    <cellStyle name="40% - Accent4 3 2 2" xfId="1057"/>
    <cellStyle name="40% - Accent4 3 2 2 2" xfId="2670"/>
    <cellStyle name="40% - Accent4 3 2 2 2 2" xfId="9435"/>
    <cellStyle name="40% - Accent4 3 2 2 2 2 2" xfId="26631"/>
    <cellStyle name="40% - Accent4 3 2 2 2 2 3" xfId="16230"/>
    <cellStyle name="40% - Accent4 3 2 2 2 3" xfId="5827"/>
    <cellStyle name="40% - Accent4 3 2 2 2 3 2" xfId="23023"/>
    <cellStyle name="40% - Accent4 3 2 2 2 4" xfId="19866"/>
    <cellStyle name="40% - Accent4 3 2 2 2 5" xfId="12622"/>
    <cellStyle name="40% - Accent4 3 2 2 3" xfId="7826"/>
    <cellStyle name="40% - Accent4 3 2 2 3 2" xfId="25022"/>
    <cellStyle name="40% - Accent4 3 2 2 3 3" xfId="14621"/>
    <cellStyle name="40% - Accent4 3 2 2 4" xfId="4218"/>
    <cellStyle name="40% - Accent4 3 2 2 4 2" xfId="21414"/>
    <cellStyle name="40% - Accent4 3 2 2 5" xfId="18257"/>
    <cellStyle name="40% - Accent4 3 2 2 6" xfId="11013"/>
    <cellStyle name="40% - Accent4 3 2 3" xfId="1465"/>
    <cellStyle name="40% - Accent4 3 2 3 2" xfId="3066"/>
    <cellStyle name="40% - Accent4 3 2 3 2 2" xfId="9831"/>
    <cellStyle name="40% - Accent4 3 2 3 2 2 2" xfId="27027"/>
    <cellStyle name="40% - Accent4 3 2 3 2 2 3" xfId="16626"/>
    <cellStyle name="40% - Accent4 3 2 3 2 3" xfId="6223"/>
    <cellStyle name="40% - Accent4 3 2 3 2 3 2" xfId="23419"/>
    <cellStyle name="40% - Accent4 3 2 3 2 4" xfId="20262"/>
    <cellStyle name="40% - Accent4 3 2 3 2 5" xfId="13018"/>
    <cellStyle name="40% - Accent4 3 2 3 3" xfId="8234"/>
    <cellStyle name="40% - Accent4 3 2 3 3 2" xfId="25430"/>
    <cellStyle name="40% - Accent4 3 2 3 3 3" xfId="15029"/>
    <cellStyle name="40% - Accent4 3 2 3 4" xfId="4626"/>
    <cellStyle name="40% - Accent4 3 2 3 4 2" xfId="21822"/>
    <cellStyle name="40% - Accent4 3 2 3 5" xfId="18665"/>
    <cellStyle name="40% - Accent4 3 2 3 6" xfId="11421"/>
    <cellStyle name="40% - Accent4 3 2 4" xfId="1873"/>
    <cellStyle name="40% - Accent4 3 2 4 2" xfId="3462"/>
    <cellStyle name="40% - Accent4 3 2 4 2 2" xfId="10227"/>
    <cellStyle name="40% - Accent4 3 2 4 2 2 2" xfId="27423"/>
    <cellStyle name="40% - Accent4 3 2 4 2 2 3" xfId="17022"/>
    <cellStyle name="40% - Accent4 3 2 4 2 3" xfId="6619"/>
    <cellStyle name="40% - Accent4 3 2 4 2 3 2" xfId="23815"/>
    <cellStyle name="40% - Accent4 3 2 4 2 4" xfId="20658"/>
    <cellStyle name="40% - Accent4 3 2 4 2 5" xfId="13414"/>
    <cellStyle name="40% - Accent4 3 2 4 3" xfId="8642"/>
    <cellStyle name="40% - Accent4 3 2 4 3 2" xfId="25838"/>
    <cellStyle name="40% - Accent4 3 2 4 3 3" xfId="15437"/>
    <cellStyle name="40% - Accent4 3 2 4 4" xfId="5034"/>
    <cellStyle name="40% - Accent4 3 2 4 4 2" xfId="22230"/>
    <cellStyle name="40% - Accent4 3 2 4 5" xfId="19073"/>
    <cellStyle name="40% - Accent4 3 2 4 6" xfId="11829"/>
    <cellStyle name="40% - Accent4 3 2 5" xfId="2232"/>
    <cellStyle name="40% - Accent4 3 2 5 2" xfId="8998"/>
    <cellStyle name="40% - Accent4 3 2 5 2 2" xfId="26194"/>
    <cellStyle name="40% - Accent4 3 2 5 2 3" xfId="15793"/>
    <cellStyle name="40% - Accent4 3 2 5 3" xfId="5390"/>
    <cellStyle name="40% - Accent4 3 2 5 3 2" xfId="22586"/>
    <cellStyle name="40% - Accent4 3 2 5 4" xfId="19429"/>
    <cellStyle name="40% - Accent4 3 2 5 5" xfId="12185"/>
    <cellStyle name="40% - Accent4 3 2 6" xfId="649"/>
    <cellStyle name="40% - Accent4 3 2 6 2" xfId="7418"/>
    <cellStyle name="40% - Accent4 3 2 6 2 2" xfId="24614"/>
    <cellStyle name="40% - Accent4 3 2 6 3" xfId="17849"/>
    <cellStyle name="40% - Accent4 3 2 6 4" xfId="14213"/>
    <cellStyle name="40% - Accent4 3 2 7" xfId="7051"/>
    <cellStyle name="40% - Accent4 3 2 7 2" xfId="24247"/>
    <cellStyle name="40% - Accent4 3 2 7 3" xfId="13846"/>
    <cellStyle name="40% - Accent4 3 2 8" xfId="3810"/>
    <cellStyle name="40% - Accent4 3 2 8 2" xfId="21006"/>
    <cellStyle name="40% - Accent4 3 2 9" xfId="17482"/>
    <cellStyle name="40% - Accent4 3 3" xfId="380"/>
    <cellStyle name="40% - Accent4 3 3 10" xfId="27915"/>
    <cellStyle name="40% - Accent4 3 3 11" xfId="10703"/>
    <cellStyle name="40% - Accent4 3 3 2" xfId="1155"/>
    <cellStyle name="40% - Accent4 3 3 2 2" xfId="2768"/>
    <cellStyle name="40% - Accent4 3 3 2 2 2" xfId="9533"/>
    <cellStyle name="40% - Accent4 3 3 2 2 2 2" xfId="26729"/>
    <cellStyle name="40% - Accent4 3 3 2 2 2 3" xfId="16328"/>
    <cellStyle name="40% - Accent4 3 3 2 2 3" xfId="5925"/>
    <cellStyle name="40% - Accent4 3 3 2 2 3 2" xfId="23121"/>
    <cellStyle name="40% - Accent4 3 3 2 2 4" xfId="19964"/>
    <cellStyle name="40% - Accent4 3 3 2 2 5" xfId="12720"/>
    <cellStyle name="40% - Accent4 3 3 2 3" xfId="7924"/>
    <cellStyle name="40% - Accent4 3 3 2 3 2" xfId="25120"/>
    <cellStyle name="40% - Accent4 3 3 2 3 3" xfId="14719"/>
    <cellStyle name="40% - Accent4 3 3 2 4" xfId="4316"/>
    <cellStyle name="40% - Accent4 3 3 2 4 2" xfId="21512"/>
    <cellStyle name="40% - Accent4 3 3 2 5" xfId="18355"/>
    <cellStyle name="40% - Accent4 3 3 2 6" xfId="11111"/>
    <cellStyle name="40% - Accent4 3 3 3" xfId="1563"/>
    <cellStyle name="40% - Accent4 3 3 3 2" xfId="3164"/>
    <cellStyle name="40% - Accent4 3 3 3 2 2" xfId="9929"/>
    <cellStyle name="40% - Accent4 3 3 3 2 2 2" xfId="27125"/>
    <cellStyle name="40% - Accent4 3 3 3 2 2 3" xfId="16724"/>
    <cellStyle name="40% - Accent4 3 3 3 2 3" xfId="6321"/>
    <cellStyle name="40% - Accent4 3 3 3 2 3 2" xfId="23517"/>
    <cellStyle name="40% - Accent4 3 3 3 2 4" xfId="20360"/>
    <cellStyle name="40% - Accent4 3 3 3 2 5" xfId="13116"/>
    <cellStyle name="40% - Accent4 3 3 3 3" xfId="8332"/>
    <cellStyle name="40% - Accent4 3 3 3 3 2" xfId="25528"/>
    <cellStyle name="40% - Accent4 3 3 3 3 3" xfId="15127"/>
    <cellStyle name="40% - Accent4 3 3 3 4" xfId="4724"/>
    <cellStyle name="40% - Accent4 3 3 3 4 2" xfId="21920"/>
    <cellStyle name="40% - Accent4 3 3 3 5" xfId="18763"/>
    <cellStyle name="40% - Accent4 3 3 3 6" xfId="11519"/>
    <cellStyle name="40% - Accent4 3 3 4" xfId="1971"/>
    <cellStyle name="40% - Accent4 3 3 4 2" xfId="3560"/>
    <cellStyle name="40% - Accent4 3 3 4 2 2" xfId="10325"/>
    <cellStyle name="40% - Accent4 3 3 4 2 2 2" xfId="27521"/>
    <cellStyle name="40% - Accent4 3 3 4 2 2 3" xfId="17120"/>
    <cellStyle name="40% - Accent4 3 3 4 2 3" xfId="6717"/>
    <cellStyle name="40% - Accent4 3 3 4 2 3 2" xfId="23913"/>
    <cellStyle name="40% - Accent4 3 3 4 2 4" xfId="20756"/>
    <cellStyle name="40% - Accent4 3 3 4 2 5" xfId="13512"/>
    <cellStyle name="40% - Accent4 3 3 4 3" xfId="8740"/>
    <cellStyle name="40% - Accent4 3 3 4 3 2" xfId="25936"/>
    <cellStyle name="40% - Accent4 3 3 4 3 3" xfId="15535"/>
    <cellStyle name="40% - Accent4 3 3 4 4" xfId="5132"/>
    <cellStyle name="40% - Accent4 3 3 4 4 2" xfId="22328"/>
    <cellStyle name="40% - Accent4 3 3 4 5" xfId="19171"/>
    <cellStyle name="40% - Accent4 3 3 4 6" xfId="11927"/>
    <cellStyle name="40% - Accent4 3 3 5" xfId="2330"/>
    <cellStyle name="40% - Accent4 3 3 5 2" xfId="9096"/>
    <cellStyle name="40% - Accent4 3 3 5 2 2" xfId="26292"/>
    <cellStyle name="40% - Accent4 3 3 5 2 3" xfId="15891"/>
    <cellStyle name="40% - Accent4 3 3 5 3" xfId="5488"/>
    <cellStyle name="40% - Accent4 3 3 5 3 2" xfId="22684"/>
    <cellStyle name="40% - Accent4 3 3 5 4" xfId="19527"/>
    <cellStyle name="40% - Accent4 3 3 5 5" xfId="12283"/>
    <cellStyle name="40% - Accent4 3 3 6" xfId="747"/>
    <cellStyle name="40% - Accent4 3 3 6 2" xfId="7516"/>
    <cellStyle name="40% - Accent4 3 3 6 2 2" xfId="24712"/>
    <cellStyle name="40% - Accent4 3 3 6 3" xfId="17947"/>
    <cellStyle name="40% - Accent4 3 3 6 4" xfId="14311"/>
    <cellStyle name="40% - Accent4 3 3 7" xfId="7149"/>
    <cellStyle name="40% - Accent4 3 3 7 2" xfId="24345"/>
    <cellStyle name="40% - Accent4 3 3 7 3" xfId="13944"/>
    <cellStyle name="40% - Accent4 3 3 8" xfId="3908"/>
    <cellStyle name="40% - Accent4 3 3 8 2" xfId="21104"/>
    <cellStyle name="40% - Accent4 3 3 9" xfId="17580"/>
    <cellStyle name="40% - Accent4 3 4" xfId="196"/>
    <cellStyle name="40% - Accent4 3 4 2" xfId="1379"/>
    <cellStyle name="40% - Accent4 3 4 2 2" xfId="2980"/>
    <cellStyle name="40% - Accent4 3 4 2 2 2" xfId="9745"/>
    <cellStyle name="40% - Accent4 3 4 2 2 2 2" xfId="26941"/>
    <cellStyle name="40% - Accent4 3 4 2 2 2 3" xfId="16540"/>
    <cellStyle name="40% - Accent4 3 4 2 2 3" xfId="6137"/>
    <cellStyle name="40% - Accent4 3 4 2 2 3 2" xfId="23333"/>
    <cellStyle name="40% - Accent4 3 4 2 2 4" xfId="20176"/>
    <cellStyle name="40% - Accent4 3 4 2 2 5" xfId="12932"/>
    <cellStyle name="40% - Accent4 3 4 2 3" xfId="8148"/>
    <cellStyle name="40% - Accent4 3 4 2 3 2" xfId="25344"/>
    <cellStyle name="40% - Accent4 3 4 2 3 3" xfId="14943"/>
    <cellStyle name="40% - Accent4 3 4 2 4" xfId="4540"/>
    <cellStyle name="40% - Accent4 3 4 2 4 2" xfId="21736"/>
    <cellStyle name="40% - Accent4 3 4 2 5" xfId="18579"/>
    <cellStyle name="40% - Accent4 3 4 2 6" xfId="11335"/>
    <cellStyle name="40% - Accent4 3 4 3" xfId="1787"/>
    <cellStyle name="40% - Accent4 3 4 3 2" xfId="3376"/>
    <cellStyle name="40% - Accent4 3 4 3 2 2" xfId="10141"/>
    <cellStyle name="40% - Accent4 3 4 3 2 2 2" xfId="27337"/>
    <cellStyle name="40% - Accent4 3 4 3 2 2 3" xfId="16936"/>
    <cellStyle name="40% - Accent4 3 4 3 2 3" xfId="6533"/>
    <cellStyle name="40% - Accent4 3 4 3 2 3 2" xfId="23729"/>
    <cellStyle name="40% - Accent4 3 4 3 2 4" xfId="20572"/>
    <cellStyle name="40% - Accent4 3 4 3 2 5" xfId="13328"/>
    <cellStyle name="40% - Accent4 3 4 3 3" xfId="8556"/>
    <cellStyle name="40% - Accent4 3 4 3 3 2" xfId="25752"/>
    <cellStyle name="40% - Accent4 3 4 3 3 3" xfId="15351"/>
    <cellStyle name="40% - Accent4 3 4 3 4" xfId="4948"/>
    <cellStyle name="40% - Accent4 3 4 3 4 2" xfId="22144"/>
    <cellStyle name="40% - Accent4 3 4 3 5" xfId="18987"/>
    <cellStyle name="40% - Accent4 3 4 3 6" xfId="11743"/>
    <cellStyle name="40% - Accent4 3 4 4" xfId="2424"/>
    <cellStyle name="40% - Accent4 3 4 4 2" xfId="9189"/>
    <cellStyle name="40% - Accent4 3 4 4 2 2" xfId="26385"/>
    <cellStyle name="40% - Accent4 3 4 4 2 3" xfId="15984"/>
    <cellStyle name="40% - Accent4 3 4 4 3" xfId="5581"/>
    <cellStyle name="40% - Accent4 3 4 4 3 2" xfId="22777"/>
    <cellStyle name="40% - Accent4 3 4 4 4" xfId="19620"/>
    <cellStyle name="40% - Accent4 3 4 4 5" xfId="12376"/>
    <cellStyle name="40% - Accent4 3 4 5" xfId="971"/>
    <cellStyle name="40% - Accent4 3 4 5 2" xfId="7740"/>
    <cellStyle name="40% - Accent4 3 4 5 2 2" xfId="24936"/>
    <cellStyle name="40% - Accent4 3 4 5 3" xfId="18171"/>
    <cellStyle name="40% - Accent4 3 4 5 4" xfId="14535"/>
    <cellStyle name="40% - Accent4 3 4 6" xfId="6965"/>
    <cellStyle name="40% - Accent4 3 4 6 2" xfId="24161"/>
    <cellStyle name="40% - Accent4 3 4 6 3" xfId="13760"/>
    <cellStyle name="40% - Accent4 3 4 7" xfId="4132"/>
    <cellStyle name="40% - Accent4 3 4 7 2" xfId="21328"/>
    <cellStyle name="40% - Accent4 3 4 8" xfId="17396"/>
    <cellStyle name="40% - Accent4 3 4 9" xfId="10927"/>
    <cellStyle name="40% - Accent4 3 5" xfId="859"/>
    <cellStyle name="40% - Accent4 3 5 2" xfId="2557"/>
    <cellStyle name="40% - Accent4 3 5 2 2" xfId="9322"/>
    <cellStyle name="40% - Accent4 3 5 2 2 2" xfId="26518"/>
    <cellStyle name="40% - Accent4 3 5 2 2 3" xfId="16117"/>
    <cellStyle name="40% - Accent4 3 5 2 3" xfId="5714"/>
    <cellStyle name="40% - Accent4 3 5 2 3 2" xfId="22910"/>
    <cellStyle name="40% - Accent4 3 5 2 4" xfId="19753"/>
    <cellStyle name="40% - Accent4 3 5 2 5" xfId="12509"/>
    <cellStyle name="40% - Accent4 3 5 3" xfId="7628"/>
    <cellStyle name="40% - Accent4 3 5 3 2" xfId="24824"/>
    <cellStyle name="40% - Accent4 3 5 3 3" xfId="14423"/>
    <cellStyle name="40% - Accent4 3 5 4" xfId="4020"/>
    <cellStyle name="40% - Accent4 3 5 4 2" xfId="21216"/>
    <cellStyle name="40% - Accent4 3 5 5" xfId="18059"/>
    <cellStyle name="40% - Accent4 3 5 6" xfId="10815"/>
    <cellStyle name="40% - Accent4 3 6" xfId="1267"/>
    <cellStyle name="40% - Accent4 3 6 2" xfId="2868"/>
    <cellStyle name="40% - Accent4 3 6 2 2" xfId="9633"/>
    <cellStyle name="40% - Accent4 3 6 2 2 2" xfId="26829"/>
    <cellStyle name="40% - Accent4 3 6 2 2 3" xfId="16428"/>
    <cellStyle name="40% - Accent4 3 6 2 3" xfId="6025"/>
    <cellStyle name="40% - Accent4 3 6 2 3 2" xfId="23221"/>
    <cellStyle name="40% - Accent4 3 6 2 4" xfId="20064"/>
    <cellStyle name="40% - Accent4 3 6 2 5" xfId="12820"/>
    <cellStyle name="40% - Accent4 3 6 3" xfId="8036"/>
    <cellStyle name="40% - Accent4 3 6 3 2" xfId="25232"/>
    <cellStyle name="40% - Accent4 3 6 3 3" xfId="14831"/>
    <cellStyle name="40% - Accent4 3 6 4" xfId="4428"/>
    <cellStyle name="40% - Accent4 3 6 4 2" xfId="21624"/>
    <cellStyle name="40% - Accent4 3 6 5" xfId="18467"/>
    <cellStyle name="40% - Accent4 3 6 6" xfId="11223"/>
    <cellStyle name="40% - Accent4 3 7" xfId="1675"/>
    <cellStyle name="40% - Accent4 3 7 2" xfId="3264"/>
    <cellStyle name="40% - Accent4 3 7 2 2" xfId="10029"/>
    <cellStyle name="40% - Accent4 3 7 2 2 2" xfId="27225"/>
    <cellStyle name="40% - Accent4 3 7 2 2 3" xfId="16824"/>
    <cellStyle name="40% - Accent4 3 7 2 3" xfId="6421"/>
    <cellStyle name="40% - Accent4 3 7 2 3 2" xfId="23617"/>
    <cellStyle name="40% - Accent4 3 7 2 4" xfId="20460"/>
    <cellStyle name="40% - Accent4 3 7 2 5" xfId="13216"/>
    <cellStyle name="40% - Accent4 3 7 3" xfId="8444"/>
    <cellStyle name="40% - Accent4 3 7 3 2" xfId="25640"/>
    <cellStyle name="40% - Accent4 3 7 3 3" xfId="15239"/>
    <cellStyle name="40% - Accent4 3 7 4" xfId="4836"/>
    <cellStyle name="40% - Accent4 3 7 4 2" xfId="22032"/>
    <cellStyle name="40% - Accent4 3 7 5" xfId="18875"/>
    <cellStyle name="40% - Accent4 3 7 6" xfId="11631"/>
    <cellStyle name="40% - Accent4 3 8" xfId="2146"/>
    <cellStyle name="40% - Accent4 3 8 2" xfId="8912"/>
    <cellStyle name="40% - Accent4 3 8 2 2" xfId="26108"/>
    <cellStyle name="40% - Accent4 3 8 2 3" xfId="15707"/>
    <cellStyle name="40% - Accent4 3 8 3" xfId="5304"/>
    <cellStyle name="40% - Accent4 3 8 3 2" xfId="22500"/>
    <cellStyle name="40% - Accent4 3 8 4" xfId="19343"/>
    <cellStyle name="40% - Accent4 3 8 5" xfId="12099"/>
    <cellStyle name="40% - Accent4 3 9" xfId="563"/>
    <cellStyle name="40% - Accent4 3 9 2" xfId="7332"/>
    <cellStyle name="40% - Accent4 3 9 2 2" xfId="24528"/>
    <cellStyle name="40% - Accent4 3 9 3" xfId="17763"/>
    <cellStyle name="40% - Accent4 3 9 4" xfId="14127"/>
    <cellStyle name="40% - Accent4 4" xfId="106"/>
    <cellStyle name="40% - Accent4 4 10" xfId="6881"/>
    <cellStyle name="40% - Accent4 4 10 2" xfId="24077"/>
    <cellStyle name="40% - Accent4 4 10 3" xfId="13676"/>
    <cellStyle name="40% - Accent4 4 11" xfId="3752"/>
    <cellStyle name="40% - Accent4 4 11 2" xfId="20948"/>
    <cellStyle name="40% - Accent4 4 12" xfId="17312"/>
    <cellStyle name="40% - Accent4 4 13" xfId="27759"/>
    <cellStyle name="40% - Accent4 4 14" xfId="10547"/>
    <cellStyle name="40% - Accent4 4 2" xfId="310"/>
    <cellStyle name="40% - Accent4 4 2 10" xfId="27845"/>
    <cellStyle name="40% - Accent4 4 2 11" xfId="10633"/>
    <cellStyle name="40% - Accent4 4 2 2" xfId="1085"/>
    <cellStyle name="40% - Accent4 4 2 2 2" xfId="2698"/>
    <cellStyle name="40% - Accent4 4 2 2 2 2" xfId="9463"/>
    <cellStyle name="40% - Accent4 4 2 2 2 2 2" xfId="26659"/>
    <cellStyle name="40% - Accent4 4 2 2 2 2 3" xfId="16258"/>
    <cellStyle name="40% - Accent4 4 2 2 2 3" xfId="5855"/>
    <cellStyle name="40% - Accent4 4 2 2 2 3 2" xfId="23051"/>
    <cellStyle name="40% - Accent4 4 2 2 2 4" xfId="19894"/>
    <cellStyle name="40% - Accent4 4 2 2 2 5" xfId="12650"/>
    <cellStyle name="40% - Accent4 4 2 2 3" xfId="7854"/>
    <cellStyle name="40% - Accent4 4 2 2 3 2" xfId="25050"/>
    <cellStyle name="40% - Accent4 4 2 2 3 3" xfId="14649"/>
    <cellStyle name="40% - Accent4 4 2 2 4" xfId="4246"/>
    <cellStyle name="40% - Accent4 4 2 2 4 2" xfId="21442"/>
    <cellStyle name="40% - Accent4 4 2 2 5" xfId="18285"/>
    <cellStyle name="40% - Accent4 4 2 2 6" xfId="11041"/>
    <cellStyle name="40% - Accent4 4 2 3" xfId="1493"/>
    <cellStyle name="40% - Accent4 4 2 3 2" xfId="3094"/>
    <cellStyle name="40% - Accent4 4 2 3 2 2" xfId="9859"/>
    <cellStyle name="40% - Accent4 4 2 3 2 2 2" xfId="27055"/>
    <cellStyle name="40% - Accent4 4 2 3 2 2 3" xfId="16654"/>
    <cellStyle name="40% - Accent4 4 2 3 2 3" xfId="6251"/>
    <cellStyle name="40% - Accent4 4 2 3 2 3 2" xfId="23447"/>
    <cellStyle name="40% - Accent4 4 2 3 2 4" xfId="20290"/>
    <cellStyle name="40% - Accent4 4 2 3 2 5" xfId="13046"/>
    <cellStyle name="40% - Accent4 4 2 3 3" xfId="8262"/>
    <cellStyle name="40% - Accent4 4 2 3 3 2" xfId="25458"/>
    <cellStyle name="40% - Accent4 4 2 3 3 3" xfId="15057"/>
    <cellStyle name="40% - Accent4 4 2 3 4" xfId="4654"/>
    <cellStyle name="40% - Accent4 4 2 3 4 2" xfId="21850"/>
    <cellStyle name="40% - Accent4 4 2 3 5" xfId="18693"/>
    <cellStyle name="40% - Accent4 4 2 3 6" xfId="11449"/>
    <cellStyle name="40% - Accent4 4 2 4" xfId="1901"/>
    <cellStyle name="40% - Accent4 4 2 4 2" xfId="3490"/>
    <cellStyle name="40% - Accent4 4 2 4 2 2" xfId="10255"/>
    <cellStyle name="40% - Accent4 4 2 4 2 2 2" xfId="27451"/>
    <cellStyle name="40% - Accent4 4 2 4 2 2 3" xfId="17050"/>
    <cellStyle name="40% - Accent4 4 2 4 2 3" xfId="6647"/>
    <cellStyle name="40% - Accent4 4 2 4 2 3 2" xfId="23843"/>
    <cellStyle name="40% - Accent4 4 2 4 2 4" xfId="20686"/>
    <cellStyle name="40% - Accent4 4 2 4 2 5" xfId="13442"/>
    <cellStyle name="40% - Accent4 4 2 4 3" xfId="8670"/>
    <cellStyle name="40% - Accent4 4 2 4 3 2" xfId="25866"/>
    <cellStyle name="40% - Accent4 4 2 4 3 3" xfId="15465"/>
    <cellStyle name="40% - Accent4 4 2 4 4" xfId="5062"/>
    <cellStyle name="40% - Accent4 4 2 4 4 2" xfId="22258"/>
    <cellStyle name="40% - Accent4 4 2 4 5" xfId="19101"/>
    <cellStyle name="40% - Accent4 4 2 4 6" xfId="11857"/>
    <cellStyle name="40% - Accent4 4 2 5" xfId="2260"/>
    <cellStyle name="40% - Accent4 4 2 5 2" xfId="9026"/>
    <cellStyle name="40% - Accent4 4 2 5 2 2" xfId="26222"/>
    <cellStyle name="40% - Accent4 4 2 5 2 3" xfId="15821"/>
    <cellStyle name="40% - Accent4 4 2 5 3" xfId="5418"/>
    <cellStyle name="40% - Accent4 4 2 5 3 2" xfId="22614"/>
    <cellStyle name="40% - Accent4 4 2 5 4" xfId="19457"/>
    <cellStyle name="40% - Accent4 4 2 5 5" xfId="12213"/>
    <cellStyle name="40% - Accent4 4 2 6" xfId="677"/>
    <cellStyle name="40% - Accent4 4 2 6 2" xfId="7446"/>
    <cellStyle name="40% - Accent4 4 2 6 2 2" xfId="24642"/>
    <cellStyle name="40% - Accent4 4 2 6 3" xfId="17877"/>
    <cellStyle name="40% - Accent4 4 2 6 4" xfId="14241"/>
    <cellStyle name="40% - Accent4 4 2 7" xfId="7079"/>
    <cellStyle name="40% - Accent4 4 2 7 2" xfId="24275"/>
    <cellStyle name="40% - Accent4 4 2 7 3" xfId="13874"/>
    <cellStyle name="40% - Accent4 4 2 8" xfId="3838"/>
    <cellStyle name="40% - Accent4 4 2 8 2" xfId="21034"/>
    <cellStyle name="40% - Accent4 4 2 9" xfId="17510"/>
    <cellStyle name="40% - Accent4 4 3" xfId="408"/>
    <cellStyle name="40% - Accent4 4 3 10" xfId="27943"/>
    <cellStyle name="40% - Accent4 4 3 11" xfId="10731"/>
    <cellStyle name="40% - Accent4 4 3 2" xfId="1183"/>
    <cellStyle name="40% - Accent4 4 3 2 2" xfId="2796"/>
    <cellStyle name="40% - Accent4 4 3 2 2 2" xfId="9561"/>
    <cellStyle name="40% - Accent4 4 3 2 2 2 2" xfId="26757"/>
    <cellStyle name="40% - Accent4 4 3 2 2 2 3" xfId="16356"/>
    <cellStyle name="40% - Accent4 4 3 2 2 3" xfId="5953"/>
    <cellStyle name="40% - Accent4 4 3 2 2 3 2" xfId="23149"/>
    <cellStyle name="40% - Accent4 4 3 2 2 4" xfId="19992"/>
    <cellStyle name="40% - Accent4 4 3 2 2 5" xfId="12748"/>
    <cellStyle name="40% - Accent4 4 3 2 3" xfId="7952"/>
    <cellStyle name="40% - Accent4 4 3 2 3 2" xfId="25148"/>
    <cellStyle name="40% - Accent4 4 3 2 3 3" xfId="14747"/>
    <cellStyle name="40% - Accent4 4 3 2 4" xfId="4344"/>
    <cellStyle name="40% - Accent4 4 3 2 4 2" xfId="21540"/>
    <cellStyle name="40% - Accent4 4 3 2 5" xfId="18383"/>
    <cellStyle name="40% - Accent4 4 3 2 6" xfId="11139"/>
    <cellStyle name="40% - Accent4 4 3 3" xfId="1591"/>
    <cellStyle name="40% - Accent4 4 3 3 2" xfId="3192"/>
    <cellStyle name="40% - Accent4 4 3 3 2 2" xfId="9957"/>
    <cellStyle name="40% - Accent4 4 3 3 2 2 2" xfId="27153"/>
    <cellStyle name="40% - Accent4 4 3 3 2 2 3" xfId="16752"/>
    <cellStyle name="40% - Accent4 4 3 3 2 3" xfId="6349"/>
    <cellStyle name="40% - Accent4 4 3 3 2 3 2" xfId="23545"/>
    <cellStyle name="40% - Accent4 4 3 3 2 4" xfId="20388"/>
    <cellStyle name="40% - Accent4 4 3 3 2 5" xfId="13144"/>
    <cellStyle name="40% - Accent4 4 3 3 3" xfId="8360"/>
    <cellStyle name="40% - Accent4 4 3 3 3 2" xfId="25556"/>
    <cellStyle name="40% - Accent4 4 3 3 3 3" xfId="15155"/>
    <cellStyle name="40% - Accent4 4 3 3 4" xfId="4752"/>
    <cellStyle name="40% - Accent4 4 3 3 4 2" xfId="21948"/>
    <cellStyle name="40% - Accent4 4 3 3 5" xfId="18791"/>
    <cellStyle name="40% - Accent4 4 3 3 6" xfId="11547"/>
    <cellStyle name="40% - Accent4 4 3 4" xfId="1999"/>
    <cellStyle name="40% - Accent4 4 3 4 2" xfId="3588"/>
    <cellStyle name="40% - Accent4 4 3 4 2 2" xfId="10353"/>
    <cellStyle name="40% - Accent4 4 3 4 2 2 2" xfId="27549"/>
    <cellStyle name="40% - Accent4 4 3 4 2 2 3" xfId="17148"/>
    <cellStyle name="40% - Accent4 4 3 4 2 3" xfId="6745"/>
    <cellStyle name="40% - Accent4 4 3 4 2 3 2" xfId="23941"/>
    <cellStyle name="40% - Accent4 4 3 4 2 4" xfId="20784"/>
    <cellStyle name="40% - Accent4 4 3 4 2 5" xfId="13540"/>
    <cellStyle name="40% - Accent4 4 3 4 3" xfId="8768"/>
    <cellStyle name="40% - Accent4 4 3 4 3 2" xfId="25964"/>
    <cellStyle name="40% - Accent4 4 3 4 3 3" xfId="15563"/>
    <cellStyle name="40% - Accent4 4 3 4 4" xfId="5160"/>
    <cellStyle name="40% - Accent4 4 3 4 4 2" xfId="22356"/>
    <cellStyle name="40% - Accent4 4 3 4 5" xfId="19199"/>
    <cellStyle name="40% - Accent4 4 3 4 6" xfId="11955"/>
    <cellStyle name="40% - Accent4 4 3 5" xfId="2358"/>
    <cellStyle name="40% - Accent4 4 3 5 2" xfId="9124"/>
    <cellStyle name="40% - Accent4 4 3 5 2 2" xfId="26320"/>
    <cellStyle name="40% - Accent4 4 3 5 2 3" xfId="15919"/>
    <cellStyle name="40% - Accent4 4 3 5 3" xfId="5516"/>
    <cellStyle name="40% - Accent4 4 3 5 3 2" xfId="22712"/>
    <cellStyle name="40% - Accent4 4 3 5 4" xfId="19555"/>
    <cellStyle name="40% - Accent4 4 3 5 5" xfId="12311"/>
    <cellStyle name="40% - Accent4 4 3 6" xfId="775"/>
    <cellStyle name="40% - Accent4 4 3 6 2" xfId="7544"/>
    <cellStyle name="40% - Accent4 4 3 6 2 2" xfId="24740"/>
    <cellStyle name="40% - Accent4 4 3 6 3" xfId="17975"/>
    <cellStyle name="40% - Accent4 4 3 6 4" xfId="14339"/>
    <cellStyle name="40% - Accent4 4 3 7" xfId="7177"/>
    <cellStyle name="40% - Accent4 4 3 7 2" xfId="24373"/>
    <cellStyle name="40% - Accent4 4 3 7 3" xfId="13972"/>
    <cellStyle name="40% - Accent4 4 3 8" xfId="3936"/>
    <cellStyle name="40% - Accent4 4 3 8 2" xfId="21132"/>
    <cellStyle name="40% - Accent4 4 3 9" xfId="17608"/>
    <cellStyle name="40% - Accent4 4 4" xfId="224"/>
    <cellStyle name="40% - Accent4 4 4 2" xfId="1407"/>
    <cellStyle name="40% - Accent4 4 4 2 2" xfId="3008"/>
    <cellStyle name="40% - Accent4 4 4 2 2 2" xfId="9773"/>
    <cellStyle name="40% - Accent4 4 4 2 2 2 2" xfId="26969"/>
    <cellStyle name="40% - Accent4 4 4 2 2 2 3" xfId="16568"/>
    <cellStyle name="40% - Accent4 4 4 2 2 3" xfId="6165"/>
    <cellStyle name="40% - Accent4 4 4 2 2 3 2" xfId="23361"/>
    <cellStyle name="40% - Accent4 4 4 2 2 4" xfId="20204"/>
    <cellStyle name="40% - Accent4 4 4 2 2 5" xfId="12960"/>
    <cellStyle name="40% - Accent4 4 4 2 3" xfId="8176"/>
    <cellStyle name="40% - Accent4 4 4 2 3 2" xfId="25372"/>
    <cellStyle name="40% - Accent4 4 4 2 3 3" xfId="14971"/>
    <cellStyle name="40% - Accent4 4 4 2 4" xfId="4568"/>
    <cellStyle name="40% - Accent4 4 4 2 4 2" xfId="21764"/>
    <cellStyle name="40% - Accent4 4 4 2 5" xfId="18607"/>
    <cellStyle name="40% - Accent4 4 4 2 6" xfId="11363"/>
    <cellStyle name="40% - Accent4 4 4 3" xfId="1815"/>
    <cellStyle name="40% - Accent4 4 4 3 2" xfId="3404"/>
    <cellStyle name="40% - Accent4 4 4 3 2 2" xfId="10169"/>
    <cellStyle name="40% - Accent4 4 4 3 2 2 2" xfId="27365"/>
    <cellStyle name="40% - Accent4 4 4 3 2 2 3" xfId="16964"/>
    <cellStyle name="40% - Accent4 4 4 3 2 3" xfId="6561"/>
    <cellStyle name="40% - Accent4 4 4 3 2 3 2" xfId="23757"/>
    <cellStyle name="40% - Accent4 4 4 3 2 4" xfId="20600"/>
    <cellStyle name="40% - Accent4 4 4 3 2 5" xfId="13356"/>
    <cellStyle name="40% - Accent4 4 4 3 3" xfId="8584"/>
    <cellStyle name="40% - Accent4 4 4 3 3 2" xfId="25780"/>
    <cellStyle name="40% - Accent4 4 4 3 3 3" xfId="15379"/>
    <cellStyle name="40% - Accent4 4 4 3 4" xfId="4976"/>
    <cellStyle name="40% - Accent4 4 4 3 4 2" xfId="22172"/>
    <cellStyle name="40% - Accent4 4 4 3 5" xfId="19015"/>
    <cellStyle name="40% - Accent4 4 4 3 6" xfId="11771"/>
    <cellStyle name="40% - Accent4 4 4 4" xfId="2462"/>
    <cellStyle name="40% - Accent4 4 4 4 2" xfId="9227"/>
    <cellStyle name="40% - Accent4 4 4 4 2 2" xfId="26423"/>
    <cellStyle name="40% - Accent4 4 4 4 2 3" xfId="16022"/>
    <cellStyle name="40% - Accent4 4 4 4 3" xfId="5619"/>
    <cellStyle name="40% - Accent4 4 4 4 3 2" xfId="22815"/>
    <cellStyle name="40% - Accent4 4 4 4 4" xfId="19658"/>
    <cellStyle name="40% - Accent4 4 4 4 5" xfId="12414"/>
    <cellStyle name="40% - Accent4 4 4 5" xfId="999"/>
    <cellStyle name="40% - Accent4 4 4 5 2" xfId="7768"/>
    <cellStyle name="40% - Accent4 4 4 5 2 2" xfId="24964"/>
    <cellStyle name="40% - Accent4 4 4 5 3" xfId="18199"/>
    <cellStyle name="40% - Accent4 4 4 5 4" xfId="14563"/>
    <cellStyle name="40% - Accent4 4 4 6" xfId="6993"/>
    <cellStyle name="40% - Accent4 4 4 6 2" xfId="24189"/>
    <cellStyle name="40% - Accent4 4 4 6 3" xfId="13788"/>
    <cellStyle name="40% - Accent4 4 4 7" xfId="4160"/>
    <cellStyle name="40% - Accent4 4 4 7 2" xfId="21356"/>
    <cellStyle name="40% - Accent4 4 4 8" xfId="17424"/>
    <cellStyle name="40% - Accent4 4 4 9" xfId="10955"/>
    <cellStyle name="40% - Accent4 4 5" xfId="887"/>
    <cellStyle name="40% - Accent4 4 5 2" xfId="2585"/>
    <cellStyle name="40% - Accent4 4 5 2 2" xfId="9350"/>
    <cellStyle name="40% - Accent4 4 5 2 2 2" xfId="26546"/>
    <cellStyle name="40% - Accent4 4 5 2 2 3" xfId="16145"/>
    <cellStyle name="40% - Accent4 4 5 2 3" xfId="5742"/>
    <cellStyle name="40% - Accent4 4 5 2 3 2" xfId="22938"/>
    <cellStyle name="40% - Accent4 4 5 2 4" xfId="19781"/>
    <cellStyle name="40% - Accent4 4 5 2 5" xfId="12537"/>
    <cellStyle name="40% - Accent4 4 5 3" xfId="7656"/>
    <cellStyle name="40% - Accent4 4 5 3 2" xfId="24852"/>
    <cellStyle name="40% - Accent4 4 5 3 3" xfId="14451"/>
    <cellStyle name="40% - Accent4 4 5 4" xfId="4048"/>
    <cellStyle name="40% - Accent4 4 5 4 2" xfId="21244"/>
    <cellStyle name="40% - Accent4 4 5 5" xfId="18087"/>
    <cellStyle name="40% - Accent4 4 5 6" xfId="10843"/>
    <cellStyle name="40% - Accent4 4 6" xfId="1295"/>
    <cellStyle name="40% - Accent4 4 6 2" xfId="2896"/>
    <cellStyle name="40% - Accent4 4 6 2 2" xfId="9661"/>
    <cellStyle name="40% - Accent4 4 6 2 2 2" xfId="26857"/>
    <cellStyle name="40% - Accent4 4 6 2 2 3" xfId="16456"/>
    <cellStyle name="40% - Accent4 4 6 2 3" xfId="6053"/>
    <cellStyle name="40% - Accent4 4 6 2 3 2" xfId="23249"/>
    <cellStyle name="40% - Accent4 4 6 2 4" xfId="20092"/>
    <cellStyle name="40% - Accent4 4 6 2 5" xfId="12848"/>
    <cellStyle name="40% - Accent4 4 6 3" xfId="8064"/>
    <cellStyle name="40% - Accent4 4 6 3 2" xfId="25260"/>
    <cellStyle name="40% - Accent4 4 6 3 3" xfId="14859"/>
    <cellStyle name="40% - Accent4 4 6 4" xfId="4456"/>
    <cellStyle name="40% - Accent4 4 6 4 2" xfId="21652"/>
    <cellStyle name="40% - Accent4 4 6 5" xfId="18495"/>
    <cellStyle name="40% - Accent4 4 6 6" xfId="11251"/>
    <cellStyle name="40% - Accent4 4 7" xfId="1703"/>
    <cellStyle name="40% - Accent4 4 7 2" xfId="3292"/>
    <cellStyle name="40% - Accent4 4 7 2 2" xfId="10057"/>
    <cellStyle name="40% - Accent4 4 7 2 2 2" xfId="27253"/>
    <cellStyle name="40% - Accent4 4 7 2 2 3" xfId="16852"/>
    <cellStyle name="40% - Accent4 4 7 2 3" xfId="6449"/>
    <cellStyle name="40% - Accent4 4 7 2 3 2" xfId="23645"/>
    <cellStyle name="40% - Accent4 4 7 2 4" xfId="20488"/>
    <cellStyle name="40% - Accent4 4 7 2 5" xfId="13244"/>
    <cellStyle name="40% - Accent4 4 7 3" xfId="8472"/>
    <cellStyle name="40% - Accent4 4 7 3 2" xfId="25668"/>
    <cellStyle name="40% - Accent4 4 7 3 3" xfId="15267"/>
    <cellStyle name="40% - Accent4 4 7 4" xfId="4864"/>
    <cellStyle name="40% - Accent4 4 7 4 2" xfId="22060"/>
    <cellStyle name="40% - Accent4 4 7 5" xfId="18903"/>
    <cellStyle name="40% - Accent4 4 7 6" xfId="11659"/>
    <cellStyle name="40% - Accent4 4 8" xfId="2174"/>
    <cellStyle name="40% - Accent4 4 8 2" xfId="8940"/>
    <cellStyle name="40% - Accent4 4 8 2 2" xfId="26136"/>
    <cellStyle name="40% - Accent4 4 8 2 3" xfId="15735"/>
    <cellStyle name="40% - Accent4 4 8 3" xfId="5332"/>
    <cellStyle name="40% - Accent4 4 8 3 2" xfId="22528"/>
    <cellStyle name="40% - Accent4 4 8 4" xfId="19371"/>
    <cellStyle name="40% - Accent4 4 8 5" xfId="12127"/>
    <cellStyle name="40% - Accent4 4 9" xfId="591"/>
    <cellStyle name="40% - Accent4 4 9 2" xfId="7360"/>
    <cellStyle name="40% - Accent4 4 9 2 2" xfId="24556"/>
    <cellStyle name="40% - Accent4 4 9 3" xfId="17791"/>
    <cellStyle name="40% - Accent4 4 9 4" xfId="14155"/>
    <cellStyle name="40% - Accent4 5" xfId="163"/>
    <cellStyle name="40% - Accent4 5 10" xfId="27701"/>
    <cellStyle name="40% - Accent4 5 11" xfId="10489"/>
    <cellStyle name="40% - Accent4 5 2" xfId="941"/>
    <cellStyle name="40% - Accent4 5 2 2" xfId="2611"/>
    <cellStyle name="40% - Accent4 5 2 2 2" xfId="9376"/>
    <cellStyle name="40% - Accent4 5 2 2 2 2" xfId="26572"/>
    <cellStyle name="40% - Accent4 5 2 2 2 3" xfId="16171"/>
    <cellStyle name="40% - Accent4 5 2 2 3" xfId="5768"/>
    <cellStyle name="40% - Accent4 5 2 2 3 2" xfId="22964"/>
    <cellStyle name="40% - Accent4 5 2 2 4" xfId="19807"/>
    <cellStyle name="40% - Accent4 5 2 2 5" xfId="12563"/>
    <cellStyle name="40% - Accent4 5 2 3" xfId="7710"/>
    <cellStyle name="40% - Accent4 5 2 3 2" xfId="24906"/>
    <cellStyle name="40% - Accent4 5 2 3 3" xfId="14505"/>
    <cellStyle name="40% - Accent4 5 2 4" xfId="4102"/>
    <cellStyle name="40% - Accent4 5 2 4 2" xfId="21298"/>
    <cellStyle name="40% - Accent4 5 2 5" xfId="18141"/>
    <cellStyle name="40% - Accent4 5 2 6" xfId="10897"/>
    <cellStyle name="40% - Accent4 5 3" xfId="1349"/>
    <cellStyle name="40% - Accent4 5 3 2" xfId="2950"/>
    <cellStyle name="40% - Accent4 5 3 2 2" xfId="9715"/>
    <cellStyle name="40% - Accent4 5 3 2 2 2" xfId="26911"/>
    <cellStyle name="40% - Accent4 5 3 2 2 3" xfId="16510"/>
    <cellStyle name="40% - Accent4 5 3 2 3" xfId="6107"/>
    <cellStyle name="40% - Accent4 5 3 2 3 2" xfId="23303"/>
    <cellStyle name="40% - Accent4 5 3 2 4" xfId="20146"/>
    <cellStyle name="40% - Accent4 5 3 2 5" xfId="12902"/>
    <cellStyle name="40% - Accent4 5 3 3" xfId="8118"/>
    <cellStyle name="40% - Accent4 5 3 3 2" xfId="25314"/>
    <cellStyle name="40% - Accent4 5 3 3 3" xfId="14913"/>
    <cellStyle name="40% - Accent4 5 3 4" xfId="4510"/>
    <cellStyle name="40% - Accent4 5 3 4 2" xfId="21706"/>
    <cellStyle name="40% - Accent4 5 3 5" xfId="18549"/>
    <cellStyle name="40% - Accent4 5 3 6" xfId="11305"/>
    <cellStyle name="40% - Accent4 5 4" xfId="1757"/>
    <cellStyle name="40% - Accent4 5 4 2" xfId="3346"/>
    <cellStyle name="40% - Accent4 5 4 2 2" xfId="10111"/>
    <cellStyle name="40% - Accent4 5 4 2 2 2" xfId="27307"/>
    <cellStyle name="40% - Accent4 5 4 2 2 3" xfId="16906"/>
    <cellStyle name="40% - Accent4 5 4 2 3" xfId="6503"/>
    <cellStyle name="40% - Accent4 5 4 2 3 2" xfId="23699"/>
    <cellStyle name="40% - Accent4 5 4 2 4" xfId="20542"/>
    <cellStyle name="40% - Accent4 5 4 2 5" xfId="13298"/>
    <cellStyle name="40% - Accent4 5 4 3" xfId="8526"/>
    <cellStyle name="40% - Accent4 5 4 3 2" xfId="25722"/>
    <cellStyle name="40% - Accent4 5 4 3 3" xfId="15321"/>
    <cellStyle name="40% - Accent4 5 4 4" xfId="4918"/>
    <cellStyle name="40% - Accent4 5 4 4 2" xfId="22114"/>
    <cellStyle name="40% - Accent4 5 4 5" xfId="18957"/>
    <cellStyle name="40% - Accent4 5 4 6" xfId="11713"/>
    <cellStyle name="40% - Accent4 5 5" xfId="2116"/>
    <cellStyle name="40% - Accent4 5 5 2" xfId="8882"/>
    <cellStyle name="40% - Accent4 5 5 2 2" xfId="26078"/>
    <cellStyle name="40% - Accent4 5 5 2 3" xfId="15677"/>
    <cellStyle name="40% - Accent4 5 5 3" xfId="5274"/>
    <cellStyle name="40% - Accent4 5 5 3 2" xfId="22470"/>
    <cellStyle name="40% - Accent4 5 5 4" xfId="19313"/>
    <cellStyle name="40% - Accent4 5 5 5" xfId="12069"/>
    <cellStyle name="40% - Accent4 5 6" xfId="533"/>
    <cellStyle name="40% - Accent4 5 6 2" xfId="7302"/>
    <cellStyle name="40% - Accent4 5 6 2 2" xfId="24498"/>
    <cellStyle name="40% - Accent4 5 6 3" xfId="17733"/>
    <cellStyle name="40% - Accent4 5 6 4" xfId="14097"/>
    <cellStyle name="40% - Accent4 5 7" xfId="6935"/>
    <cellStyle name="40% - Accent4 5 7 2" xfId="24131"/>
    <cellStyle name="40% - Accent4 5 7 3" xfId="13730"/>
    <cellStyle name="40% - Accent4 5 8" xfId="3694"/>
    <cellStyle name="40% - Accent4 5 8 2" xfId="20890"/>
    <cellStyle name="40% - Accent4 5 9" xfId="17366"/>
    <cellStyle name="40% - Accent4 6" xfId="252"/>
    <cellStyle name="40% - Accent4 6 10" xfId="27787"/>
    <cellStyle name="40% - Accent4 6 11" xfId="10575"/>
    <cellStyle name="40% - Accent4 6 2" xfId="1027"/>
    <cellStyle name="40% - Accent4 6 2 2" xfId="2640"/>
    <cellStyle name="40% - Accent4 6 2 2 2" xfId="9405"/>
    <cellStyle name="40% - Accent4 6 2 2 2 2" xfId="26601"/>
    <cellStyle name="40% - Accent4 6 2 2 2 3" xfId="16200"/>
    <cellStyle name="40% - Accent4 6 2 2 3" xfId="5797"/>
    <cellStyle name="40% - Accent4 6 2 2 3 2" xfId="22993"/>
    <cellStyle name="40% - Accent4 6 2 2 4" xfId="19836"/>
    <cellStyle name="40% - Accent4 6 2 2 5" xfId="12592"/>
    <cellStyle name="40% - Accent4 6 2 3" xfId="7796"/>
    <cellStyle name="40% - Accent4 6 2 3 2" xfId="24992"/>
    <cellStyle name="40% - Accent4 6 2 3 3" xfId="14591"/>
    <cellStyle name="40% - Accent4 6 2 4" xfId="4188"/>
    <cellStyle name="40% - Accent4 6 2 4 2" xfId="21384"/>
    <cellStyle name="40% - Accent4 6 2 5" xfId="18227"/>
    <cellStyle name="40% - Accent4 6 2 6" xfId="10983"/>
    <cellStyle name="40% - Accent4 6 3" xfId="1435"/>
    <cellStyle name="40% - Accent4 6 3 2" xfId="3036"/>
    <cellStyle name="40% - Accent4 6 3 2 2" xfId="9801"/>
    <cellStyle name="40% - Accent4 6 3 2 2 2" xfId="26997"/>
    <cellStyle name="40% - Accent4 6 3 2 2 3" xfId="16596"/>
    <cellStyle name="40% - Accent4 6 3 2 3" xfId="6193"/>
    <cellStyle name="40% - Accent4 6 3 2 3 2" xfId="23389"/>
    <cellStyle name="40% - Accent4 6 3 2 4" xfId="20232"/>
    <cellStyle name="40% - Accent4 6 3 2 5" xfId="12988"/>
    <cellStyle name="40% - Accent4 6 3 3" xfId="8204"/>
    <cellStyle name="40% - Accent4 6 3 3 2" xfId="25400"/>
    <cellStyle name="40% - Accent4 6 3 3 3" xfId="14999"/>
    <cellStyle name="40% - Accent4 6 3 4" xfId="4596"/>
    <cellStyle name="40% - Accent4 6 3 4 2" xfId="21792"/>
    <cellStyle name="40% - Accent4 6 3 5" xfId="18635"/>
    <cellStyle name="40% - Accent4 6 3 6" xfId="11391"/>
    <cellStyle name="40% - Accent4 6 4" xfId="1843"/>
    <cellStyle name="40% - Accent4 6 4 2" xfId="3432"/>
    <cellStyle name="40% - Accent4 6 4 2 2" xfId="10197"/>
    <cellStyle name="40% - Accent4 6 4 2 2 2" xfId="27393"/>
    <cellStyle name="40% - Accent4 6 4 2 2 3" xfId="16992"/>
    <cellStyle name="40% - Accent4 6 4 2 3" xfId="6589"/>
    <cellStyle name="40% - Accent4 6 4 2 3 2" xfId="23785"/>
    <cellStyle name="40% - Accent4 6 4 2 4" xfId="20628"/>
    <cellStyle name="40% - Accent4 6 4 2 5" xfId="13384"/>
    <cellStyle name="40% - Accent4 6 4 3" xfId="8612"/>
    <cellStyle name="40% - Accent4 6 4 3 2" xfId="25808"/>
    <cellStyle name="40% - Accent4 6 4 3 3" xfId="15407"/>
    <cellStyle name="40% - Accent4 6 4 4" xfId="5004"/>
    <cellStyle name="40% - Accent4 6 4 4 2" xfId="22200"/>
    <cellStyle name="40% - Accent4 6 4 5" xfId="19043"/>
    <cellStyle name="40% - Accent4 6 4 6" xfId="11799"/>
    <cellStyle name="40% - Accent4 6 5" xfId="2202"/>
    <cellStyle name="40% - Accent4 6 5 2" xfId="8968"/>
    <cellStyle name="40% - Accent4 6 5 2 2" xfId="26164"/>
    <cellStyle name="40% - Accent4 6 5 2 3" xfId="15763"/>
    <cellStyle name="40% - Accent4 6 5 3" xfId="5360"/>
    <cellStyle name="40% - Accent4 6 5 3 2" xfId="22556"/>
    <cellStyle name="40% - Accent4 6 5 4" xfId="19399"/>
    <cellStyle name="40% - Accent4 6 5 5" xfId="12155"/>
    <cellStyle name="40% - Accent4 6 6" xfId="619"/>
    <cellStyle name="40% - Accent4 6 6 2" xfId="7388"/>
    <cellStyle name="40% - Accent4 6 6 2 2" xfId="24584"/>
    <cellStyle name="40% - Accent4 6 6 3" xfId="17819"/>
    <cellStyle name="40% - Accent4 6 6 4" xfId="14183"/>
    <cellStyle name="40% - Accent4 6 7" xfId="7021"/>
    <cellStyle name="40% - Accent4 6 7 2" xfId="24217"/>
    <cellStyle name="40% - Accent4 6 7 3" xfId="13816"/>
    <cellStyle name="40% - Accent4 6 8" xfId="3780"/>
    <cellStyle name="40% - Accent4 6 8 2" xfId="20976"/>
    <cellStyle name="40% - Accent4 6 9" xfId="17452"/>
    <cellStyle name="40% - Accent4 7" xfId="338"/>
    <cellStyle name="40% - Accent4 7 10" xfId="27873"/>
    <cellStyle name="40% - Accent4 7 11" xfId="10661"/>
    <cellStyle name="40% - Accent4 7 2" xfId="1113"/>
    <cellStyle name="40% - Accent4 7 2 2" xfId="2726"/>
    <cellStyle name="40% - Accent4 7 2 2 2" xfId="9491"/>
    <cellStyle name="40% - Accent4 7 2 2 2 2" xfId="26687"/>
    <cellStyle name="40% - Accent4 7 2 2 2 3" xfId="16286"/>
    <cellStyle name="40% - Accent4 7 2 2 3" xfId="5883"/>
    <cellStyle name="40% - Accent4 7 2 2 3 2" xfId="23079"/>
    <cellStyle name="40% - Accent4 7 2 2 4" xfId="19922"/>
    <cellStyle name="40% - Accent4 7 2 2 5" xfId="12678"/>
    <cellStyle name="40% - Accent4 7 2 3" xfId="7882"/>
    <cellStyle name="40% - Accent4 7 2 3 2" xfId="25078"/>
    <cellStyle name="40% - Accent4 7 2 3 3" xfId="14677"/>
    <cellStyle name="40% - Accent4 7 2 4" xfId="4274"/>
    <cellStyle name="40% - Accent4 7 2 4 2" xfId="21470"/>
    <cellStyle name="40% - Accent4 7 2 5" xfId="18313"/>
    <cellStyle name="40% - Accent4 7 2 6" xfId="11069"/>
    <cellStyle name="40% - Accent4 7 3" xfId="1521"/>
    <cellStyle name="40% - Accent4 7 3 2" xfId="3122"/>
    <cellStyle name="40% - Accent4 7 3 2 2" xfId="9887"/>
    <cellStyle name="40% - Accent4 7 3 2 2 2" xfId="27083"/>
    <cellStyle name="40% - Accent4 7 3 2 2 3" xfId="16682"/>
    <cellStyle name="40% - Accent4 7 3 2 3" xfId="6279"/>
    <cellStyle name="40% - Accent4 7 3 2 3 2" xfId="23475"/>
    <cellStyle name="40% - Accent4 7 3 2 4" xfId="20318"/>
    <cellStyle name="40% - Accent4 7 3 2 5" xfId="13074"/>
    <cellStyle name="40% - Accent4 7 3 3" xfId="8290"/>
    <cellStyle name="40% - Accent4 7 3 3 2" xfId="25486"/>
    <cellStyle name="40% - Accent4 7 3 3 3" xfId="15085"/>
    <cellStyle name="40% - Accent4 7 3 4" xfId="4682"/>
    <cellStyle name="40% - Accent4 7 3 4 2" xfId="21878"/>
    <cellStyle name="40% - Accent4 7 3 5" xfId="18721"/>
    <cellStyle name="40% - Accent4 7 3 6" xfId="11477"/>
    <cellStyle name="40% - Accent4 7 4" xfId="1929"/>
    <cellStyle name="40% - Accent4 7 4 2" xfId="3518"/>
    <cellStyle name="40% - Accent4 7 4 2 2" xfId="10283"/>
    <cellStyle name="40% - Accent4 7 4 2 2 2" xfId="27479"/>
    <cellStyle name="40% - Accent4 7 4 2 2 3" xfId="17078"/>
    <cellStyle name="40% - Accent4 7 4 2 3" xfId="6675"/>
    <cellStyle name="40% - Accent4 7 4 2 3 2" xfId="23871"/>
    <cellStyle name="40% - Accent4 7 4 2 4" xfId="20714"/>
    <cellStyle name="40% - Accent4 7 4 2 5" xfId="13470"/>
    <cellStyle name="40% - Accent4 7 4 3" xfId="8698"/>
    <cellStyle name="40% - Accent4 7 4 3 2" xfId="25894"/>
    <cellStyle name="40% - Accent4 7 4 3 3" xfId="15493"/>
    <cellStyle name="40% - Accent4 7 4 4" xfId="5090"/>
    <cellStyle name="40% - Accent4 7 4 4 2" xfId="22286"/>
    <cellStyle name="40% - Accent4 7 4 5" xfId="19129"/>
    <cellStyle name="40% - Accent4 7 4 6" xfId="11885"/>
    <cellStyle name="40% - Accent4 7 5" xfId="2288"/>
    <cellStyle name="40% - Accent4 7 5 2" xfId="9054"/>
    <cellStyle name="40% - Accent4 7 5 2 2" xfId="26250"/>
    <cellStyle name="40% - Accent4 7 5 2 3" xfId="15849"/>
    <cellStyle name="40% - Accent4 7 5 3" xfId="5446"/>
    <cellStyle name="40% - Accent4 7 5 3 2" xfId="22642"/>
    <cellStyle name="40% - Accent4 7 5 4" xfId="19485"/>
    <cellStyle name="40% - Accent4 7 5 5" xfId="12241"/>
    <cellStyle name="40% - Accent4 7 6" xfId="705"/>
    <cellStyle name="40% - Accent4 7 6 2" xfId="7474"/>
    <cellStyle name="40% - Accent4 7 6 2 2" xfId="24670"/>
    <cellStyle name="40% - Accent4 7 6 3" xfId="17905"/>
    <cellStyle name="40% - Accent4 7 6 4" xfId="14269"/>
    <cellStyle name="40% - Accent4 7 7" xfId="7107"/>
    <cellStyle name="40% - Accent4 7 7 2" xfId="24303"/>
    <cellStyle name="40% - Accent4 7 7 3" xfId="13902"/>
    <cellStyle name="40% - Accent4 7 8" xfId="3866"/>
    <cellStyle name="40% - Accent4 7 8 2" xfId="21062"/>
    <cellStyle name="40% - Accent4 7 9" xfId="17538"/>
    <cellStyle name="40% - Accent4 8" xfId="350"/>
    <cellStyle name="40% - Accent4 8 10" xfId="27885"/>
    <cellStyle name="40% - Accent4 8 11" xfId="10673"/>
    <cellStyle name="40% - Accent4 8 2" xfId="1125"/>
    <cellStyle name="40% - Accent4 8 2 2" xfId="2738"/>
    <cellStyle name="40% - Accent4 8 2 2 2" xfId="9503"/>
    <cellStyle name="40% - Accent4 8 2 2 2 2" xfId="26699"/>
    <cellStyle name="40% - Accent4 8 2 2 2 3" xfId="16298"/>
    <cellStyle name="40% - Accent4 8 2 2 3" xfId="5895"/>
    <cellStyle name="40% - Accent4 8 2 2 3 2" xfId="23091"/>
    <cellStyle name="40% - Accent4 8 2 2 4" xfId="19934"/>
    <cellStyle name="40% - Accent4 8 2 2 5" xfId="12690"/>
    <cellStyle name="40% - Accent4 8 2 3" xfId="7894"/>
    <cellStyle name="40% - Accent4 8 2 3 2" xfId="25090"/>
    <cellStyle name="40% - Accent4 8 2 3 3" xfId="14689"/>
    <cellStyle name="40% - Accent4 8 2 4" xfId="4286"/>
    <cellStyle name="40% - Accent4 8 2 4 2" xfId="21482"/>
    <cellStyle name="40% - Accent4 8 2 5" xfId="18325"/>
    <cellStyle name="40% - Accent4 8 2 6" xfId="11081"/>
    <cellStyle name="40% - Accent4 8 3" xfId="1533"/>
    <cellStyle name="40% - Accent4 8 3 2" xfId="3134"/>
    <cellStyle name="40% - Accent4 8 3 2 2" xfId="9899"/>
    <cellStyle name="40% - Accent4 8 3 2 2 2" xfId="27095"/>
    <cellStyle name="40% - Accent4 8 3 2 2 3" xfId="16694"/>
    <cellStyle name="40% - Accent4 8 3 2 3" xfId="6291"/>
    <cellStyle name="40% - Accent4 8 3 2 3 2" xfId="23487"/>
    <cellStyle name="40% - Accent4 8 3 2 4" xfId="20330"/>
    <cellStyle name="40% - Accent4 8 3 2 5" xfId="13086"/>
    <cellStyle name="40% - Accent4 8 3 3" xfId="8302"/>
    <cellStyle name="40% - Accent4 8 3 3 2" xfId="25498"/>
    <cellStyle name="40% - Accent4 8 3 3 3" xfId="15097"/>
    <cellStyle name="40% - Accent4 8 3 4" xfId="4694"/>
    <cellStyle name="40% - Accent4 8 3 4 2" xfId="21890"/>
    <cellStyle name="40% - Accent4 8 3 5" xfId="18733"/>
    <cellStyle name="40% - Accent4 8 3 6" xfId="11489"/>
    <cellStyle name="40% - Accent4 8 4" xfId="1941"/>
    <cellStyle name="40% - Accent4 8 4 2" xfId="3530"/>
    <cellStyle name="40% - Accent4 8 4 2 2" xfId="10295"/>
    <cellStyle name="40% - Accent4 8 4 2 2 2" xfId="27491"/>
    <cellStyle name="40% - Accent4 8 4 2 2 3" xfId="17090"/>
    <cellStyle name="40% - Accent4 8 4 2 3" xfId="6687"/>
    <cellStyle name="40% - Accent4 8 4 2 3 2" xfId="23883"/>
    <cellStyle name="40% - Accent4 8 4 2 4" xfId="20726"/>
    <cellStyle name="40% - Accent4 8 4 2 5" xfId="13482"/>
    <cellStyle name="40% - Accent4 8 4 3" xfId="8710"/>
    <cellStyle name="40% - Accent4 8 4 3 2" xfId="25906"/>
    <cellStyle name="40% - Accent4 8 4 3 3" xfId="15505"/>
    <cellStyle name="40% - Accent4 8 4 4" xfId="5102"/>
    <cellStyle name="40% - Accent4 8 4 4 2" xfId="22298"/>
    <cellStyle name="40% - Accent4 8 4 5" xfId="19141"/>
    <cellStyle name="40% - Accent4 8 4 6" xfId="11897"/>
    <cellStyle name="40% - Accent4 8 5" xfId="2300"/>
    <cellStyle name="40% - Accent4 8 5 2" xfId="9066"/>
    <cellStyle name="40% - Accent4 8 5 2 2" xfId="26262"/>
    <cellStyle name="40% - Accent4 8 5 2 3" xfId="15861"/>
    <cellStyle name="40% - Accent4 8 5 3" xfId="5458"/>
    <cellStyle name="40% - Accent4 8 5 3 2" xfId="22654"/>
    <cellStyle name="40% - Accent4 8 5 4" xfId="19497"/>
    <cellStyle name="40% - Accent4 8 5 5" xfId="12253"/>
    <cellStyle name="40% - Accent4 8 6" xfId="717"/>
    <cellStyle name="40% - Accent4 8 6 2" xfId="7486"/>
    <cellStyle name="40% - Accent4 8 6 2 2" xfId="24682"/>
    <cellStyle name="40% - Accent4 8 6 3" xfId="17917"/>
    <cellStyle name="40% - Accent4 8 6 4" xfId="14281"/>
    <cellStyle name="40% - Accent4 8 7" xfId="7119"/>
    <cellStyle name="40% - Accent4 8 7 2" xfId="24315"/>
    <cellStyle name="40% - Accent4 8 7 3" xfId="13914"/>
    <cellStyle name="40% - Accent4 8 8" xfId="3878"/>
    <cellStyle name="40% - Accent4 8 8 2" xfId="21074"/>
    <cellStyle name="40% - Accent4 8 9" xfId="17550"/>
    <cellStyle name="40% - Accent4 9" xfId="436"/>
    <cellStyle name="40% - Accent4 9 10" xfId="27971"/>
    <cellStyle name="40% - Accent4 9 11" xfId="10759"/>
    <cellStyle name="40% - Accent4 9 2" xfId="1211"/>
    <cellStyle name="40% - Accent4 9 2 2" xfId="2824"/>
    <cellStyle name="40% - Accent4 9 2 2 2" xfId="9589"/>
    <cellStyle name="40% - Accent4 9 2 2 2 2" xfId="26785"/>
    <cellStyle name="40% - Accent4 9 2 2 2 3" xfId="16384"/>
    <cellStyle name="40% - Accent4 9 2 2 3" xfId="5981"/>
    <cellStyle name="40% - Accent4 9 2 2 3 2" xfId="23177"/>
    <cellStyle name="40% - Accent4 9 2 2 4" xfId="20020"/>
    <cellStyle name="40% - Accent4 9 2 2 5" xfId="12776"/>
    <cellStyle name="40% - Accent4 9 2 3" xfId="7980"/>
    <cellStyle name="40% - Accent4 9 2 3 2" xfId="25176"/>
    <cellStyle name="40% - Accent4 9 2 3 3" xfId="14775"/>
    <cellStyle name="40% - Accent4 9 2 4" xfId="4372"/>
    <cellStyle name="40% - Accent4 9 2 4 2" xfId="21568"/>
    <cellStyle name="40% - Accent4 9 2 5" xfId="18411"/>
    <cellStyle name="40% - Accent4 9 2 6" xfId="11167"/>
    <cellStyle name="40% - Accent4 9 3" xfId="1619"/>
    <cellStyle name="40% - Accent4 9 3 2" xfId="3220"/>
    <cellStyle name="40% - Accent4 9 3 2 2" xfId="9985"/>
    <cellStyle name="40% - Accent4 9 3 2 2 2" xfId="27181"/>
    <cellStyle name="40% - Accent4 9 3 2 2 3" xfId="16780"/>
    <cellStyle name="40% - Accent4 9 3 2 3" xfId="6377"/>
    <cellStyle name="40% - Accent4 9 3 2 3 2" xfId="23573"/>
    <cellStyle name="40% - Accent4 9 3 2 4" xfId="20416"/>
    <cellStyle name="40% - Accent4 9 3 2 5" xfId="13172"/>
    <cellStyle name="40% - Accent4 9 3 3" xfId="8388"/>
    <cellStyle name="40% - Accent4 9 3 3 2" xfId="25584"/>
    <cellStyle name="40% - Accent4 9 3 3 3" xfId="15183"/>
    <cellStyle name="40% - Accent4 9 3 4" xfId="4780"/>
    <cellStyle name="40% - Accent4 9 3 4 2" xfId="21976"/>
    <cellStyle name="40% - Accent4 9 3 5" xfId="18819"/>
    <cellStyle name="40% - Accent4 9 3 6" xfId="11575"/>
    <cellStyle name="40% - Accent4 9 4" xfId="2027"/>
    <cellStyle name="40% - Accent4 9 4 2" xfId="3616"/>
    <cellStyle name="40% - Accent4 9 4 2 2" xfId="10381"/>
    <cellStyle name="40% - Accent4 9 4 2 2 2" xfId="27577"/>
    <cellStyle name="40% - Accent4 9 4 2 2 3" xfId="17176"/>
    <cellStyle name="40% - Accent4 9 4 2 3" xfId="6773"/>
    <cellStyle name="40% - Accent4 9 4 2 3 2" xfId="23969"/>
    <cellStyle name="40% - Accent4 9 4 2 4" xfId="20812"/>
    <cellStyle name="40% - Accent4 9 4 2 5" xfId="13568"/>
    <cellStyle name="40% - Accent4 9 4 3" xfId="8796"/>
    <cellStyle name="40% - Accent4 9 4 3 2" xfId="25992"/>
    <cellStyle name="40% - Accent4 9 4 3 3" xfId="15591"/>
    <cellStyle name="40% - Accent4 9 4 4" xfId="5188"/>
    <cellStyle name="40% - Accent4 9 4 4 2" xfId="22384"/>
    <cellStyle name="40% - Accent4 9 4 5" xfId="19227"/>
    <cellStyle name="40% - Accent4 9 4 6" xfId="11983"/>
    <cellStyle name="40% - Accent4 9 5" xfId="2386"/>
    <cellStyle name="40% - Accent4 9 5 2" xfId="9152"/>
    <cellStyle name="40% - Accent4 9 5 2 2" xfId="26348"/>
    <cellStyle name="40% - Accent4 9 5 2 3" xfId="15947"/>
    <cellStyle name="40% - Accent4 9 5 3" xfId="5544"/>
    <cellStyle name="40% - Accent4 9 5 3 2" xfId="22740"/>
    <cellStyle name="40% - Accent4 9 5 4" xfId="19583"/>
    <cellStyle name="40% - Accent4 9 5 5" xfId="12339"/>
    <cellStyle name="40% - Accent4 9 6" xfId="803"/>
    <cellStyle name="40% - Accent4 9 6 2" xfId="7572"/>
    <cellStyle name="40% - Accent4 9 6 2 2" xfId="24768"/>
    <cellStyle name="40% - Accent4 9 6 3" xfId="18003"/>
    <cellStyle name="40% - Accent4 9 6 4" xfId="14367"/>
    <cellStyle name="40% - Accent4 9 7" xfId="7205"/>
    <cellStyle name="40% - Accent4 9 7 2" xfId="24401"/>
    <cellStyle name="40% - Accent4 9 7 3" xfId="14000"/>
    <cellStyle name="40% - Accent4 9 8" xfId="3964"/>
    <cellStyle name="40% - Accent4 9 8 2" xfId="21160"/>
    <cellStyle name="40% - Accent4 9 9" xfId="17636"/>
    <cellStyle name="40% - Accent5" xfId="42" builtinId="47" customBuiltin="1"/>
    <cellStyle name="40% - Accent5 10" xfId="452"/>
    <cellStyle name="40% - Accent5 10 10" xfId="27987"/>
    <cellStyle name="40% - Accent5 10 11" xfId="10775"/>
    <cellStyle name="40% - Accent5 10 2" xfId="1227"/>
    <cellStyle name="40% - Accent5 10 2 2" xfId="2840"/>
    <cellStyle name="40% - Accent5 10 2 2 2" xfId="9605"/>
    <cellStyle name="40% - Accent5 10 2 2 2 2" xfId="26801"/>
    <cellStyle name="40% - Accent5 10 2 2 2 3" xfId="16400"/>
    <cellStyle name="40% - Accent5 10 2 2 3" xfId="5997"/>
    <cellStyle name="40% - Accent5 10 2 2 3 2" xfId="23193"/>
    <cellStyle name="40% - Accent5 10 2 2 4" xfId="20036"/>
    <cellStyle name="40% - Accent5 10 2 2 5" xfId="12792"/>
    <cellStyle name="40% - Accent5 10 2 3" xfId="7996"/>
    <cellStyle name="40% - Accent5 10 2 3 2" xfId="25192"/>
    <cellStyle name="40% - Accent5 10 2 3 3" xfId="14791"/>
    <cellStyle name="40% - Accent5 10 2 4" xfId="4388"/>
    <cellStyle name="40% - Accent5 10 2 4 2" xfId="21584"/>
    <cellStyle name="40% - Accent5 10 2 5" xfId="18427"/>
    <cellStyle name="40% - Accent5 10 2 6" xfId="11183"/>
    <cellStyle name="40% - Accent5 10 3" xfId="1635"/>
    <cellStyle name="40% - Accent5 10 3 2" xfId="3236"/>
    <cellStyle name="40% - Accent5 10 3 2 2" xfId="10001"/>
    <cellStyle name="40% - Accent5 10 3 2 2 2" xfId="27197"/>
    <cellStyle name="40% - Accent5 10 3 2 2 3" xfId="16796"/>
    <cellStyle name="40% - Accent5 10 3 2 3" xfId="6393"/>
    <cellStyle name="40% - Accent5 10 3 2 3 2" xfId="23589"/>
    <cellStyle name="40% - Accent5 10 3 2 4" xfId="20432"/>
    <cellStyle name="40% - Accent5 10 3 2 5" xfId="13188"/>
    <cellStyle name="40% - Accent5 10 3 3" xfId="8404"/>
    <cellStyle name="40% - Accent5 10 3 3 2" xfId="25600"/>
    <cellStyle name="40% - Accent5 10 3 3 3" xfId="15199"/>
    <cellStyle name="40% - Accent5 10 3 4" xfId="4796"/>
    <cellStyle name="40% - Accent5 10 3 4 2" xfId="21992"/>
    <cellStyle name="40% - Accent5 10 3 5" xfId="18835"/>
    <cellStyle name="40% - Accent5 10 3 6" xfId="11591"/>
    <cellStyle name="40% - Accent5 10 4" xfId="2043"/>
    <cellStyle name="40% - Accent5 10 4 2" xfId="3632"/>
    <cellStyle name="40% - Accent5 10 4 2 2" xfId="10397"/>
    <cellStyle name="40% - Accent5 10 4 2 2 2" xfId="27593"/>
    <cellStyle name="40% - Accent5 10 4 2 2 3" xfId="17192"/>
    <cellStyle name="40% - Accent5 10 4 2 3" xfId="6789"/>
    <cellStyle name="40% - Accent5 10 4 2 3 2" xfId="23985"/>
    <cellStyle name="40% - Accent5 10 4 2 4" xfId="20828"/>
    <cellStyle name="40% - Accent5 10 4 2 5" xfId="13584"/>
    <cellStyle name="40% - Accent5 10 4 3" xfId="8812"/>
    <cellStyle name="40% - Accent5 10 4 3 2" xfId="26008"/>
    <cellStyle name="40% - Accent5 10 4 3 3" xfId="15607"/>
    <cellStyle name="40% - Accent5 10 4 4" xfId="5204"/>
    <cellStyle name="40% - Accent5 10 4 4 2" xfId="22400"/>
    <cellStyle name="40% - Accent5 10 4 5" xfId="19243"/>
    <cellStyle name="40% - Accent5 10 4 6" xfId="11999"/>
    <cellStyle name="40% - Accent5 10 5" xfId="2402"/>
    <cellStyle name="40% - Accent5 10 5 2" xfId="9168"/>
    <cellStyle name="40% - Accent5 10 5 2 2" xfId="26364"/>
    <cellStyle name="40% - Accent5 10 5 2 3" xfId="15963"/>
    <cellStyle name="40% - Accent5 10 5 3" xfId="5560"/>
    <cellStyle name="40% - Accent5 10 5 3 2" xfId="22756"/>
    <cellStyle name="40% - Accent5 10 5 4" xfId="19599"/>
    <cellStyle name="40% - Accent5 10 5 5" xfId="12355"/>
    <cellStyle name="40% - Accent5 10 6" xfId="819"/>
    <cellStyle name="40% - Accent5 10 6 2" xfId="7588"/>
    <cellStyle name="40% - Accent5 10 6 2 2" xfId="24784"/>
    <cellStyle name="40% - Accent5 10 6 3" xfId="18019"/>
    <cellStyle name="40% - Accent5 10 6 4" xfId="14383"/>
    <cellStyle name="40% - Accent5 10 7" xfId="7221"/>
    <cellStyle name="40% - Accent5 10 7 2" xfId="24417"/>
    <cellStyle name="40% - Accent5 10 7 3" xfId="14016"/>
    <cellStyle name="40% - Accent5 10 8" xfId="3980"/>
    <cellStyle name="40% - Accent5 10 8 2" xfId="21176"/>
    <cellStyle name="40% - Accent5 10 9" xfId="17652"/>
    <cellStyle name="40% - Accent5 11" xfId="135"/>
    <cellStyle name="40% - Accent5 11 2" xfId="1324"/>
    <cellStyle name="40% - Accent5 11 2 2" xfId="2925"/>
    <cellStyle name="40% - Accent5 11 2 2 2" xfId="9690"/>
    <cellStyle name="40% - Accent5 11 2 2 2 2" xfId="26886"/>
    <cellStyle name="40% - Accent5 11 2 2 2 3" xfId="16485"/>
    <cellStyle name="40% - Accent5 11 2 2 3" xfId="6082"/>
    <cellStyle name="40% - Accent5 11 2 2 3 2" xfId="23278"/>
    <cellStyle name="40% - Accent5 11 2 2 4" xfId="20121"/>
    <cellStyle name="40% - Accent5 11 2 2 5" xfId="12877"/>
    <cellStyle name="40% - Accent5 11 2 3" xfId="8093"/>
    <cellStyle name="40% - Accent5 11 2 3 2" xfId="25289"/>
    <cellStyle name="40% - Accent5 11 2 3 3" xfId="14888"/>
    <cellStyle name="40% - Accent5 11 2 4" xfId="4485"/>
    <cellStyle name="40% - Accent5 11 2 4 2" xfId="21681"/>
    <cellStyle name="40% - Accent5 11 2 5" xfId="18524"/>
    <cellStyle name="40% - Accent5 11 2 6" xfId="11280"/>
    <cellStyle name="40% - Accent5 11 3" xfId="1732"/>
    <cellStyle name="40% - Accent5 11 3 2" xfId="3321"/>
    <cellStyle name="40% - Accent5 11 3 2 2" xfId="10086"/>
    <cellStyle name="40% - Accent5 11 3 2 2 2" xfId="27282"/>
    <cellStyle name="40% - Accent5 11 3 2 2 3" xfId="16881"/>
    <cellStyle name="40% - Accent5 11 3 2 3" xfId="6478"/>
    <cellStyle name="40% - Accent5 11 3 2 3 2" xfId="23674"/>
    <cellStyle name="40% - Accent5 11 3 2 4" xfId="20517"/>
    <cellStyle name="40% - Accent5 11 3 2 5" xfId="13273"/>
    <cellStyle name="40% - Accent5 11 3 3" xfId="8501"/>
    <cellStyle name="40% - Accent5 11 3 3 2" xfId="25697"/>
    <cellStyle name="40% - Accent5 11 3 3 3" xfId="15296"/>
    <cellStyle name="40% - Accent5 11 3 4" xfId="4893"/>
    <cellStyle name="40% - Accent5 11 3 4 2" xfId="22089"/>
    <cellStyle name="40% - Accent5 11 3 5" xfId="18932"/>
    <cellStyle name="40% - Accent5 11 3 6" xfId="11688"/>
    <cellStyle name="40% - Accent5 11 4" xfId="2413"/>
    <cellStyle name="40% - Accent5 11 4 2" xfId="9178"/>
    <cellStyle name="40% - Accent5 11 4 2 2" xfId="26374"/>
    <cellStyle name="40% - Accent5 11 4 2 3" xfId="15973"/>
    <cellStyle name="40% - Accent5 11 4 3" xfId="5570"/>
    <cellStyle name="40% - Accent5 11 4 3 2" xfId="22766"/>
    <cellStyle name="40% - Accent5 11 4 4" xfId="19609"/>
    <cellStyle name="40% - Accent5 11 4 5" xfId="12365"/>
    <cellStyle name="40% - Accent5 11 5" xfId="916"/>
    <cellStyle name="40% - Accent5 11 5 2" xfId="7685"/>
    <cellStyle name="40% - Accent5 11 5 2 2" xfId="24881"/>
    <cellStyle name="40% - Accent5 11 5 3" xfId="18116"/>
    <cellStyle name="40% - Accent5 11 5 4" xfId="14480"/>
    <cellStyle name="40% - Accent5 11 6" xfId="6910"/>
    <cellStyle name="40% - Accent5 11 6 2" xfId="24106"/>
    <cellStyle name="40% - Accent5 11 6 3" xfId="13705"/>
    <cellStyle name="40% - Accent5 11 7" xfId="4077"/>
    <cellStyle name="40% - Accent5 11 7 2" xfId="21273"/>
    <cellStyle name="40% - Accent5 11 8" xfId="17341"/>
    <cellStyle name="40% - Accent5 11 9" xfId="10872"/>
    <cellStyle name="40% - Accent5 12" xfId="467"/>
    <cellStyle name="40% - Accent5 12 2" xfId="2503"/>
    <cellStyle name="40% - Accent5 12 2 2" xfId="9268"/>
    <cellStyle name="40% - Accent5 12 2 2 2" xfId="26464"/>
    <cellStyle name="40% - Accent5 12 2 2 3" xfId="16063"/>
    <cellStyle name="40% - Accent5 12 2 3" xfId="5660"/>
    <cellStyle name="40% - Accent5 12 2 3 2" xfId="22856"/>
    <cellStyle name="40% - Accent5 12 2 4" xfId="19699"/>
    <cellStyle name="40% - Accent5 12 2 5" xfId="12455"/>
    <cellStyle name="40% - Accent5 12 3" xfId="831"/>
    <cellStyle name="40% - Accent5 12 3 2" xfId="7600"/>
    <cellStyle name="40% - Accent5 12 3 2 2" xfId="24796"/>
    <cellStyle name="40% - Accent5 12 3 3" xfId="18031"/>
    <cellStyle name="40% - Accent5 12 3 4" xfId="14395"/>
    <cellStyle name="40% - Accent5 12 4" xfId="7236"/>
    <cellStyle name="40% - Accent5 12 4 2" xfId="24432"/>
    <cellStyle name="40% - Accent5 12 4 3" xfId="14031"/>
    <cellStyle name="40% - Accent5 12 5" xfId="3992"/>
    <cellStyle name="40% - Accent5 12 5 2" xfId="21188"/>
    <cellStyle name="40% - Accent5 12 6" xfId="17667"/>
    <cellStyle name="40% - Accent5 12 7" xfId="10787"/>
    <cellStyle name="40% - Accent5 13" xfId="481"/>
    <cellStyle name="40% - Accent5 13 2" xfId="2517"/>
    <cellStyle name="40% - Accent5 13 2 2" xfId="9282"/>
    <cellStyle name="40% - Accent5 13 2 2 2" xfId="26478"/>
    <cellStyle name="40% - Accent5 13 2 2 3" xfId="16077"/>
    <cellStyle name="40% - Accent5 13 2 3" xfId="5674"/>
    <cellStyle name="40% - Accent5 13 2 3 2" xfId="22870"/>
    <cellStyle name="40% - Accent5 13 2 4" xfId="19713"/>
    <cellStyle name="40% - Accent5 13 2 5" xfId="12469"/>
    <cellStyle name="40% - Accent5 13 3" xfId="1239"/>
    <cellStyle name="40% - Accent5 13 3 2" xfId="8008"/>
    <cellStyle name="40% - Accent5 13 3 2 2" xfId="25204"/>
    <cellStyle name="40% - Accent5 13 3 3" xfId="18439"/>
    <cellStyle name="40% - Accent5 13 3 4" xfId="14803"/>
    <cellStyle name="40% - Accent5 13 4" xfId="7250"/>
    <cellStyle name="40% - Accent5 13 4 2" xfId="24446"/>
    <cellStyle name="40% - Accent5 13 4 3" xfId="14045"/>
    <cellStyle name="40% - Accent5 13 5" xfId="4400"/>
    <cellStyle name="40% - Accent5 13 5 2" xfId="21596"/>
    <cellStyle name="40% - Accent5 13 6" xfId="17681"/>
    <cellStyle name="40% - Accent5 13 7" xfId="11195"/>
    <cellStyle name="40% - Accent5 14" xfId="495"/>
    <cellStyle name="40% - Accent5 14 2" xfId="2529"/>
    <cellStyle name="40% - Accent5 14 2 2" xfId="9294"/>
    <cellStyle name="40% - Accent5 14 2 2 2" xfId="26490"/>
    <cellStyle name="40% - Accent5 14 2 2 3" xfId="16089"/>
    <cellStyle name="40% - Accent5 14 2 3" xfId="5686"/>
    <cellStyle name="40% - Accent5 14 2 3 2" xfId="22882"/>
    <cellStyle name="40% - Accent5 14 2 4" xfId="19725"/>
    <cellStyle name="40% - Accent5 14 2 5" xfId="12481"/>
    <cellStyle name="40% - Accent5 14 3" xfId="1647"/>
    <cellStyle name="40% - Accent5 14 3 2" xfId="8416"/>
    <cellStyle name="40% - Accent5 14 3 2 2" xfId="25612"/>
    <cellStyle name="40% - Accent5 14 3 3" xfId="18847"/>
    <cellStyle name="40% - Accent5 14 3 4" xfId="15211"/>
    <cellStyle name="40% - Accent5 14 4" xfId="7264"/>
    <cellStyle name="40% - Accent5 14 4 2" xfId="24460"/>
    <cellStyle name="40% - Accent5 14 4 3" xfId="14059"/>
    <cellStyle name="40% - Accent5 14 5" xfId="4808"/>
    <cellStyle name="40% - Accent5 14 5 2" xfId="22004"/>
    <cellStyle name="40% - Accent5 14 6" xfId="17695"/>
    <cellStyle name="40% - Accent5 14 7" xfId="11603"/>
    <cellStyle name="40% - Accent5 15" xfId="2058"/>
    <cellStyle name="40% - Accent5 15 2" xfId="3644"/>
    <cellStyle name="40% - Accent5 15 2 2" xfId="10409"/>
    <cellStyle name="40% - Accent5 15 2 2 2" xfId="27605"/>
    <cellStyle name="40% - Accent5 15 2 2 3" xfId="17204"/>
    <cellStyle name="40% - Accent5 15 2 3" xfId="6801"/>
    <cellStyle name="40% - Accent5 15 2 3 2" xfId="23997"/>
    <cellStyle name="40% - Accent5 15 2 4" xfId="20840"/>
    <cellStyle name="40% - Accent5 15 2 5" xfId="13596"/>
    <cellStyle name="40% - Accent5 15 3" xfId="8827"/>
    <cellStyle name="40% - Accent5 15 3 2" xfId="26023"/>
    <cellStyle name="40% - Accent5 15 3 3" xfId="15622"/>
    <cellStyle name="40% - Accent5 15 4" xfId="5219"/>
    <cellStyle name="40% - Accent5 15 4 2" xfId="22415"/>
    <cellStyle name="40% - Accent5 15 5" xfId="19258"/>
    <cellStyle name="40% - Accent5 15 6" xfId="12014"/>
    <cellStyle name="40% - Accent5 16" xfId="2072"/>
    <cellStyle name="40% - Accent5 16 2" xfId="3656"/>
    <cellStyle name="40% - Accent5 16 2 2" xfId="10421"/>
    <cellStyle name="40% - Accent5 16 2 2 2" xfId="27617"/>
    <cellStyle name="40% - Accent5 16 2 2 3" xfId="17216"/>
    <cellStyle name="40% - Accent5 16 2 3" xfId="6813"/>
    <cellStyle name="40% - Accent5 16 2 3 2" xfId="24009"/>
    <cellStyle name="40% - Accent5 16 2 4" xfId="20852"/>
    <cellStyle name="40% - Accent5 16 2 5" xfId="13608"/>
    <cellStyle name="40% - Accent5 16 3" xfId="8841"/>
    <cellStyle name="40% - Accent5 16 3 2" xfId="26037"/>
    <cellStyle name="40% - Accent5 16 3 3" xfId="15636"/>
    <cellStyle name="40% - Accent5 16 4" xfId="5233"/>
    <cellStyle name="40% - Accent5 16 4 2" xfId="22429"/>
    <cellStyle name="40% - Accent5 16 5" xfId="19272"/>
    <cellStyle name="40% - Accent5 16 6" xfId="12028"/>
    <cellStyle name="40% - Accent5 17" xfId="2087"/>
    <cellStyle name="40% - Accent5 17 2" xfId="8856"/>
    <cellStyle name="40% - Accent5 17 2 2" xfId="26052"/>
    <cellStyle name="40% - Accent5 17 2 3" xfId="15651"/>
    <cellStyle name="40% - Accent5 17 3" xfId="5248"/>
    <cellStyle name="40% - Accent5 17 3 2" xfId="22444"/>
    <cellStyle name="40% - Accent5 17 4" xfId="19287"/>
    <cellStyle name="40% - Accent5 17 5" xfId="12043"/>
    <cellStyle name="40% - Accent5 18" xfId="508"/>
    <cellStyle name="40% - Accent5 18 2" xfId="7277"/>
    <cellStyle name="40% - Accent5 18 2 2" xfId="24473"/>
    <cellStyle name="40% - Accent5 18 3" xfId="17708"/>
    <cellStyle name="40% - Accent5 18 4" xfId="14072"/>
    <cellStyle name="40% - Accent5 19" xfId="6825"/>
    <cellStyle name="40% - Accent5 19 2" xfId="24021"/>
    <cellStyle name="40% - Accent5 19 3" xfId="13620"/>
    <cellStyle name="40% - Accent5 2" xfId="61"/>
    <cellStyle name="40% - Accent5 2 10" xfId="1662"/>
    <cellStyle name="40% - Accent5 2 10 2" xfId="3251"/>
    <cellStyle name="40% - Accent5 2 10 2 2" xfId="10016"/>
    <cellStyle name="40% - Accent5 2 10 2 2 2" xfId="27212"/>
    <cellStyle name="40% - Accent5 2 10 2 2 3" xfId="16811"/>
    <cellStyle name="40% - Accent5 2 10 2 3" xfId="6408"/>
    <cellStyle name="40% - Accent5 2 10 2 3 2" xfId="23604"/>
    <cellStyle name="40% - Accent5 2 10 2 4" xfId="20447"/>
    <cellStyle name="40% - Accent5 2 10 2 5" xfId="13203"/>
    <cellStyle name="40% - Accent5 2 10 3" xfId="8431"/>
    <cellStyle name="40% - Accent5 2 10 3 2" xfId="25627"/>
    <cellStyle name="40% - Accent5 2 10 3 3" xfId="15226"/>
    <cellStyle name="40% - Accent5 2 10 4" xfId="4823"/>
    <cellStyle name="40% - Accent5 2 10 4 2" xfId="22019"/>
    <cellStyle name="40% - Accent5 2 10 5" xfId="18862"/>
    <cellStyle name="40% - Accent5 2 10 6" xfId="11618"/>
    <cellStyle name="40% - Accent5 2 11" xfId="2106"/>
    <cellStyle name="40% - Accent5 2 11 2" xfId="8872"/>
    <cellStyle name="40% - Accent5 2 11 2 2" xfId="26068"/>
    <cellStyle name="40% - Accent5 2 11 2 3" xfId="15667"/>
    <cellStyle name="40% - Accent5 2 11 3" xfId="5264"/>
    <cellStyle name="40% - Accent5 2 11 3 2" xfId="22460"/>
    <cellStyle name="40% - Accent5 2 11 4" xfId="19303"/>
    <cellStyle name="40% - Accent5 2 11 5" xfId="12059"/>
    <cellStyle name="40% - Accent5 2 12" xfId="523"/>
    <cellStyle name="40% - Accent5 2 12 2" xfId="7292"/>
    <cellStyle name="40% - Accent5 2 12 2 2" xfId="24488"/>
    <cellStyle name="40% - Accent5 2 12 3" xfId="17723"/>
    <cellStyle name="40% - Accent5 2 12 4" xfId="14087"/>
    <cellStyle name="40% - Accent5 2 13" xfId="6840"/>
    <cellStyle name="40% - Accent5 2 13 2" xfId="24036"/>
    <cellStyle name="40% - Accent5 2 13 3" xfId="13635"/>
    <cellStyle name="40% - Accent5 2 14" xfId="3684"/>
    <cellStyle name="40% - Accent5 2 14 2" xfId="20880"/>
    <cellStyle name="40% - Accent5 2 15" xfId="17271"/>
    <cellStyle name="40% - Accent5 2 16" xfId="27691"/>
    <cellStyle name="40% - Accent5 2 17" xfId="10479"/>
    <cellStyle name="40% - Accent5 2 2" xfId="94"/>
    <cellStyle name="40% - Accent5 2 2 10" xfId="6869"/>
    <cellStyle name="40% - Accent5 2 2 10 2" xfId="24065"/>
    <cellStyle name="40% - Accent5 2 2 10 3" xfId="13664"/>
    <cellStyle name="40% - Accent5 2 2 11" xfId="3740"/>
    <cellStyle name="40% - Accent5 2 2 11 2" xfId="20936"/>
    <cellStyle name="40% - Accent5 2 2 12" xfId="17300"/>
    <cellStyle name="40% - Accent5 2 2 13" xfId="27747"/>
    <cellStyle name="40% - Accent5 2 2 14" xfId="10535"/>
    <cellStyle name="40% - Accent5 2 2 2" xfId="298"/>
    <cellStyle name="40% - Accent5 2 2 2 10" xfId="27833"/>
    <cellStyle name="40% - Accent5 2 2 2 11" xfId="10621"/>
    <cellStyle name="40% - Accent5 2 2 2 2" xfId="1073"/>
    <cellStyle name="40% - Accent5 2 2 2 2 2" xfId="2686"/>
    <cellStyle name="40% - Accent5 2 2 2 2 2 2" xfId="9451"/>
    <cellStyle name="40% - Accent5 2 2 2 2 2 2 2" xfId="26647"/>
    <cellStyle name="40% - Accent5 2 2 2 2 2 2 3" xfId="16246"/>
    <cellStyle name="40% - Accent5 2 2 2 2 2 3" xfId="5843"/>
    <cellStyle name="40% - Accent5 2 2 2 2 2 3 2" xfId="23039"/>
    <cellStyle name="40% - Accent5 2 2 2 2 2 4" xfId="19882"/>
    <cellStyle name="40% - Accent5 2 2 2 2 2 5" xfId="12638"/>
    <cellStyle name="40% - Accent5 2 2 2 2 3" xfId="7842"/>
    <cellStyle name="40% - Accent5 2 2 2 2 3 2" xfId="25038"/>
    <cellStyle name="40% - Accent5 2 2 2 2 3 3" xfId="14637"/>
    <cellStyle name="40% - Accent5 2 2 2 2 4" xfId="4234"/>
    <cellStyle name="40% - Accent5 2 2 2 2 4 2" xfId="21430"/>
    <cellStyle name="40% - Accent5 2 2 2 2 5" xfId="18273"/>
    <cellStyle name="40% - Accent5 2 2 2 2 6" xfId="11029"/>
    <cellStyle name="40% - Accent5 2 2 2 3" xfId="1481"/>
    <cellStyle name="40% - Accent5 2 2 2 3 2" xfId="3082"/>
    <cellStyle name="40% - Accent5 2 2 2 3 2 2" xfId="9847"/>
    <cellStyle name="40% - Accent5 2 2 2 3 2 2 2" xfId="27043"/>
    <cellStyle name="40% - Accent5 2 2 2 3 2 2 3" xfId="16642"/>
    <cellStyle name="40% - Accent5 2 2 2 3 2 3" xfId="6239"/>
    <cellStyle name="40% - Accent5 2 2 2 3 2 3 2" xfId="23435"/>
    <cellStyle name="40% - Accent5 2 2 2 3 2 4" xfId="20278"/>
    <cellStyle name="40% - Accent5 2 2 2 3 2 5" xfId="13034"/>
    <cellStyle name="40% - Accent5 2 2 2 3 3" xfId="8250"/>
    <cellStyle name="40% - Accent5 2 2 2 3 3 2" xfId="25446"/>
    <cellStyle name="40% - Accent5 2 2 2 3 3 3" xfId="15045"/>
    <cellStyle name="40% - Accent5 2 2 2 3 4" xfId="4642"/>
    <cellStyle name="40% - Accent5 2 2 2 3 4 2" xfId="21838"/>
    <cellStyle name="40% - Accent5 2 2 2 3 5" xfId="18681"/>
    <cellStyle name="40% - Accent5 2 2 2 3 6" xfId="11437"/>
    <cellStyle name="40% - Accent5 2 2 2 4" xfId="1889"/>
    <cellStyle name="40% - Accent5 2 2 2 4 2" xfId="3478"/>
    <cellStyle name="40% - Accent5 2 2 2 4 2 2" xfId="10243"/>
    <cellStyle name="40% - Accent5 2 2 2 4 2 2 2" xfId="27439"/>
    <cellStyle name="40% - Accent5 2 2 2 4 2 2 3" xfId="17038"/>
    <cellStyle name="40% - Accent5 2 2 2 4 2 3" xfId="6635"/>
    <cellStyle name="40% - Accent5 2 2 2 4 2 3 2" xfId="23831"/>
    <cellStyle name="40% - Accent5 2 2 2 4 2 4" xfId="20674"/>
    <cellStyle name="40% - Accent5 2 2 2 4 2 5" xfId="13430"/>
    <cellStyle name="40% - Accent5 2 2 2 4 3" xfId="8658"/>
    <cellStyle name="40% - Accent5 2 2 2 4 3 2" xfId="25854"/>
    <cellStyle name="40% - Accent5 2 2 2 4 3 3" xfId="15453"/>
    <cellStyle name="40% - Accent5 2 2 2 4 4" xfId="5050"/>
    <cellStyle name="40% - Accent5 2 2 2 4 4 2" xfId="22246"/>
    <cellStyle name="40% - Accent5 2 2 2 4 5" xfId="19089"/>
    <cellStyle name="40% - Accent5 2 2 2 4 6" xfId="11845"/>
    <cellStyle name="40% - Accent5 2 2 2 5" xfId="2248"/>
    <cellStyle name="40% - Accent5 2 2 2 5 2" xfId="9014"/>
    <cellStyle name="40% - Accent5 2 2 2 5 2 2" xfId="26210"/>
    <cellStyle name="40% - Accent5 2 2 2 5 2 3" xfId="15809"/>
    <cellStyle name="40% - Accent5 2 2 2 5 3" xfId="5406"/>
    <cellStyle name="40% - Accent5 2 2 2 5 3 2" xfId="22602"/>
    <cellStyle name="40% - Accent5 2 2 2 5 4" xfId="19445"/>
    <cellStyle name="40% - Accent5 2 2 2 5 5" xfId="12201"/>
    <cellStyle name="40% - Accent5 2 2 2 6" xfId="665"/>
    <cellStyle name="40% - Accent5 2 2 2 6 2" xfId="7434"/>
    <cellStyle name="40% - Accent5 2 2 2 6 2 2" xfId="24630"/>
    <cellStyle name="40% - Accent5 2 2 2 6 3" xfId="17865"/>
    <cellStyle name="40% - Accent5 2 2 2 6 4" xfId="14229"/>
    <cellStyle name="40% - Accent5 2 2 2 7" xfId="7067"/>
    <cellStyle name="40% - Accent5 2 2 2 7 2" xfId="24263"/>
    <cellStyle name="40% - Accent5 2 2 2 7 3" xfId="13862"/>
    <cellStyle name="40% - Accent5 2 2 2 8" xfId="3826"/>
    <cellStyle name="40% - Accent5 2 2 2 8 2" xfId="21022"/>
    <cellStyle name="40% - Accent5 2 2 2 9" xfId="17498"/>
    <cellStyle name="40% - Accent5 2 2 3" xfId="396"/>
    <cellStyle name="40% - Accent5 2 2 3 10" xfId="27931"/>
    <cellStyle name="40% - Accent5 2 2 3 11" xfId="10719"/>
    <cellStyle name="40% - Accent5 2 2 3 2" xfId="1171"/>
    <cellStyle name="40% - Accent5 2 2 3 2 2" xfId="2784"/>
    <cellStyle name="40% - Accent5 2 2 3 2 2 2" xfId="9549"/>
    <cellStyle name="40% - Accent5 2 2 3 2 2 2 2" xfId="26745"/>
    <cellStyle name="40% - Accent5 2 2 3 2 2 2 3" xfId="16344"/>
    <cellStyle name="40% - Accent5 2 2 3 2 2 3" xfId="5941"/>
    <cellStyle name="40% - Accent5 2 2 3 2 2 3 2" xfId="23137"/>
    <cellStyle name="40% - Accent5 2 2 3 2 2 4" xfId="19980"/>
    <cellStyle name="40% - Accent5 2 2 3 2 2 5" xfId="12736"/>
    <cellStyle name="40% - Accent5 2 2 3 2 3" xfId="7940"/>
    <cellStyle name="40% - Accent5 2 2 3 2 3 2" xfId="25136"/>
    <cellStyle name="40% - Accent5 2 2 3 2 3 3" xfId="14735"/>
    <cellStyle name="40% - Accent5 2 2 3 2 4" xfId="4332"/>
    <cellStyle name="40% - Accent5 2 2 3 2 4 2" xfId="21528"/>
    <cellStyle name="40% - Accent5 2 2 3 2 5" xfId="18371"/>
    <cellStyle name="40% - Accent5 2 2 3 2 6" xfId="11127"/>
    <cellStyle name="40% - Accent5 2 2 3 3" xfId="1579"/>
    <cellStyle name="40% - Accent5 2 2 3 3 2" xfId="3180"/>
    <cellStyle name="40% - Accent5 2 2 3 3 2 2" xfId="9945"/>
    <cellStyle name="40% - Accent5 2 2 3 3 2 2 2" xfId="27141"/>
    <cellStyle name="40% - Accent5 2 2 3 3 2 2 3" xfId="16740"/>
    <cellStyle name="40% - Accent5 2 2 3 3 2 3" xfId="6337"/>
    <cellStyle name="40% - Accent5 2 2 3 3 2 3 2" xfId="23533"/>
    <cellStyle name="40% - Accent5 2 2 3 3 2 4" xfId="20376"/>
    <cellStyle name="40% - Accent5 2 2 3 3 2 5" xfId="13132"/>
    <cellStyle name="40% - Accent5 2 2 3 3 3" xfId="8348"/>
    <cellStyle name="40% - Accent5 2 2 3 3 3 2" xfId="25544"/>
    <cellStyle name="40% - Accent5 2 2 3 3 3 3" xfId="15143"/>
    <cellStyle name="40% - Accent5 2 2 3 3 4" xfId="4740"/>
    <cellStyle name="40% - Accent5 2 2 3 3 4 2" xfId="21936"/>
    <cellStyle name="40% - Accent5 2 2 3 3 5" xfId="18779"/>
    <cellStyle name="40% - Accent5 2 2 3 3 6" xfId="11535"/>
    <cellStyle name="40% - Accent5 2 2 3 4" xfId="1987"/>
    <cellStyle name="40% - Accent5 2 2 3 4 2" xfId="3576"/>
    <cellStyle name="40% - Accent5 2 2 3 4 2 2" xfId="10341"/>
    <cellStyle name="40% - Accent5 2 2 3 4 2 2 2" xfId="27537"/>
    <cellStyle name="40% - Accent5 2 2 3 4 2 2 3" xfId="17136"/>
    <cellStyle name="40% - Accent5 2 2 3 4 2 3" xfId="6733"/>
    <cellStyle name="40% - Accent5 2 2 3 4 2 3 2" xfId="23929"/>
    <cellStyle name="40% - Accent5 2 2 3 4 2 4" xfId="20772"/>
    <cellStyle name="40% - Accent5 2 2 3 4 2 5" xfId="13528"/>
    <cellStyle name="40% - Accent5 2 2 3 4 3" xfId="8756"/>
    <cellStyle name="40% - Accent5 2 2 3 4 3 2" xfId="25952"/>
    <cellStyle name="40% - Accent5 2 2 3 4 3 3" xfId="15551"/>
    <cellStyle name="40% - Accent5 2 2 3 4 4" xfId="5148"/>
    <cellStyle name="40% - Accent5 2 2 3 4 4 2" xfId="22344"/>
    <cellStyle name="40% - Accent5 2 2 3 4 5" xfId="19187"/>
    <cellStyle name="40% - Accent5 2 2 3 4 6" xfId="11943"/>
    <cellStyle name="40% - Accent5 2 2 3 5" xfId="2346"/>
    <cellStyle name="40% - Accent5 2 2 3 5 2" xfId="9112"/>
    <cellStyle name="40% - Accent5 2 2 3 5 2 2" xfId="26308"/>
    <cellStyle name="40% - Accent5 2 2 3 5 2 3" xfId="15907"/>
    <cellStyle name="40% - Accent5 2 2 3 5 3" xfId="5504"/>
    <cellStyle name="40% - Accent5 2 2 3 5 3 2" xfId="22700"/>
    <cellStyle name="40% - Accent5 2 2 3 5 4" xfId="19543"/>
    <cellStyle name="40% - Accent5 2 2 3 5 5" xfId="12299"/>
    <cellStyle name="40% - Accent5 2 2 3 6" xfId="763"/>
    <cellStyle name="40% - Accent5 2 2 3 6 2" xfId="7532"/>
    <cellStyle name="40% - Accent5 2 2 3 6 2 2" xfId="24728"/>
    <cellStyle name="40% - Accent5 2 2 3 6 3" xfId="17963"/>
    <cellStyle name="40% - Accent5 2 2 3 6 4" xfId="14327"/>
    <cellStyle name="40% - Accent5 2 2 3 7" xfId="7165"/>
    <cellStyle name="40% - Accent5 2 2 3 7 2" xfId="24361"/>
    <cellStyle name="40% - Accent5 2 2 3 7 3" xfId="13960"/>
    <cellStyle name="40% - Accent5 2 2 3 8" xfId="3924"/>
    <cellStyle name="40% - Accent5 2 2 3 8 2" xfId="21120"/>
    <cellStyle name="40% - Accent5 2 2 3 9" xfId="17596"/>
    <cellStyle name="40% - Accent5 2 2 4" xfId="212"/>
    <cellStyle name="40% - Accent5 2 2 4 2" xfId="1395"/>
    <cellStyle name="40% - Accent5 2 2 4 2 2" xfId="2996"/>
    <cellStyle name="40% - Accent5 2 2 4 2 2 2" xfId="9761"/>
    <cellStyle name="40% - Accent5 2 2 4 2 2 2 2" xfId="26957"/>
    <cellStyle name="40% - Accent5 2 2 4 2 2 2 3" xfId="16556"/>
    <cellStyle name="40% - Accent5 2 2 4 2 2 3" xfId="6153"/>
    <cellStyle name="40% - Accent5 2 2 4 2 2 3 2" xfId="23349"/>
    <cellStyle name="40% - Accent5 2 2 4 2 2 4" xfId="20192"/>
    <cellStyle name="40% - Accent5 2 2 4 2 2 5" xfId="12948"/>
    <cellStyle name="40% - Accent5 2 2 4 2 3" xfId="8164"/>
    <cellStyle name="40% - Accent5 2 2 4 2 3 2" xfId="25360"/>
    <cellStyle name="40% - Accent5 2 2 4 2 3 3" xfId="14959"/>
    <cellStyle name="40% - Accent5 2 2 4 2 4" xfId="4556"/>
    <cellStyle name="40% - Accent5 2 2 4 2 4 2" xfId="21752"/>
    <cellStyle name="40% - Accent5 2 2 4 2 5" xfId="18595"/>
    <cellStyle name="40% - Accent5 2 2 4 2 6" xfId="11351"/>
    <cellStyle name="40% - Accent5 2 2 4 3" xfId="1803"/>
    <cellStyle name="40% - Accent5 2 2 4 3 2" xfId="3392"/>
    <cellStyle name="40% - Accent5 2 2 4 3 2 2" xfId="10157"/>
    <cellStyle name="40% - Accent5 2 2 4 3 2 2 2" xfId="27353"/>
    <cellStyle name="40% - Accent5 2 2 4 3 2 2 3" xfId="16952"/>
    <cellStyle name="40% - Accent5 2 2 4 3 2 3" xfId="6549"/>
    <cellStyle name="40% - Accent5 2 2 4 3 2 3 2" xfId="23745"/>
    <cellStyle name="40% - Accent5 2 2 4 3 2 4" xfId="20588"/>
    <cellStyle name="40% - Accent5 2 2 4 3 2 5" xfId="13344"/>
    <cellStyle name="40% - Accent5 2 2 4 3 3" xfId="8572"/>
    <cellStyle name="40% - Accent5 2 2 4 3 3 2" xfId="25768"/>
    <cellStyle name="40% - Accent5 2 2 4 3 3 3" xfId="15367"/>
    <cellStyle name="40% - Accent5 2 2 4 3 4" xfId="4964"/>
    <cellStyle name="40% - Accent5 2 2 4 3 4 2" xfId="22160"/>
    <cellStyle name="40% - Accent5 2 2 4 3 5" xfId="19003"/>
    <cellStyle name="40% - Accent5 2 2 4 3 6" xfId="11759"/>
    <cellStyle name="40% - Accent5 2 2 4 4" xfId="2441"/>
    <cellStyle name="40% - Accent5 2 2 4 4 2" xfId="9206"/>
    <cellStyle name="40% - Accent5 2 2 4 4 2 2" xfId="26402"/>
    <cellStyle name="40% - Accent5 2 2 4 4 2 3" xfId="16001"/>
    <cellStyle name="40% - Accent5 2 2 4 4 3" xfId="5598"/>
    <cellStyle name="40% - Accent5 2 2 4 4 3 2" xfId="22794"/>
    <cellStyle name="40% - Accent5 2 2 4 4 4" xfId="19637"/>
    <cellStyle name="40% - Accent5 2 2 4 4 5" xfId="12393"/>
    <cellStyle name="40% - Accent5 2 2 4 5" xfId="987"/>
    <cellStyle name="40% - Accent5 2 2 4 5 2" xfId="7756"/>
    <cellStyle name="40% - Accent5 2 2 4 5 2 2" xfId="24952"/>
    <cellStyle name="40% - Accent5 2 2 4 5 3" xfId="18187"/>
    <cellStyle name="40% - Accent5 2 2 4 5 4" xfId="14551"/>
    <cellStyle name="40% - Accent5 2 2 4 6" xfId="6981"/>
    <cellStyle name="40% - Accent5 2 2 4 6 2" xfId="24177"/>
    <cellStyle name="40% - Accent5 2 2 4 6 3" xfId="13776"/>
    <cellStyle name="40% - Accent5 2 2 4 7" xfId="4148"/>
    <cellStyle name="40% - Accent5 2 2 4 7 2" xfId="21344"/>
    <cellStyle name="40% - Accent5 2 2 4 8" xfId="17412"/>
    <cellStyle name="40% - Accent5 2 2 4 9" xfId="10943"/>
    <cellStyle name="40% - Accent5 2 2 5" xfId="875"/>
    <cellStyle name="40% - Accent5 2 2 5 2" xfId="2573"/>
    <cellStyle name="40% - Accent5 2 2 5 2 2" xfId="9338"/>
    <cellStyle name="40% - Accent5 2 2 5 2 2 2" xfId="26534"/>
    <cellStyle name="40% - Accent5 2 2 5 2 2 3" xfId="16133"/>
    <cellStyle name="40% - Accent5 2 2 5 2 3" xfId="5730"/>
    <cellStyle name="40% - Accent5 2 2 5 2 3 2" xfId="22926"/>
    <cellStyle name="40% - Accent5 2 2 5 2 4" xfId="19769"/>
    <cellStyle name="40% - Accent5 2 2 5 2 5" xfId="12525"/>
    <cellStyle name="40% - Accent5 2 2 5 3" xfId="7644"/>
    <cellStyle name="40% - Accent5 2 2 5 3 2" xfId="24840"/>
    <cellStyle name="40% - Accent5 2 2 5 3 3" xfId="14439"/>
    <cellStyle name="40% - Accent5 2 2 5 4" xfId="4036"/>
    <cellStyle name="40% - Accent5 2 2 5 4 2" xfId="21232"/>
    <cellStyle name="40% - Accent5 2 2 5 5" xfId="18075"/>
    <cellStyle name="40% - Accent5 2 2 5 6" xfId="10831"/>
    <cellStyle name="40% - Accent5 2 2 6" xfId="1283"/>
    <cellStyle name="40% - Accent5 2 2 6 2" xfId="2884"/>
    <cellStyle name="40% - Accent5 2 2 6 2 2" xfId="9649"/>
    <cellStyle name="40% - Accent5 2 2 6 2 2 2" xfId="26845"/>
    <cellStyle name="40% - Accent5 2 2 6 2 2 3" xfId="16444"/>
    <cellStyle name="40% - Accent5 2 2 6 2 3" xfId="6041"/>
    <cellStyle name="40% - Accent5 2 2 6 2 3 2" xfId="23237"/>
    <cellStyle name="40% - Accent5 2 2 6 2 4" xfId="20080"/>
    <cellStyle name="40% - Accent5 2 2 6 2 5" xfId="12836"/>
    <cellStyle name="40% - Accent5 2 2 6 3" xfId="8052"/>
    <cellStyle name="40% - Accent5 2 2 6 3 2" xfId="25248"/>
    <cellStyle name="40% - Accent5 2 2 6 3 3" xfId="14847"/>
    <cellStyle name="40% - Accent5 2 2 6 4" xfId="4444"/>
    <cellStyle name="40% - Accent5 2 2 6 4 2" xfId="21640"/>
    <cellStyle name="40% - Accent5 2 2 6 5" xfId="18483"/>
    <cellStyle name="40% - Accent5 2 2 6 6" xfId="11239"/>
    <cellStyle name="40% - Accent5 2 2 7" xfId="1691"/>
    <cellStyle name="40% - Accent5 2 2 7 2" xfId="3280"/>
    <cellStyle name="40% - Accent5 2 2 7 2 2" xfId="10045"/>
    <cellStyle name="40% - Accent5 2 2 7 2 2 2" xfId="27241"/>
    <cellStyle name="40% - Accent5 2 2 7 2 2 3" xfId="16840"/>
    <cellStyle name="40% - Accent5 2 2 7 2 3" xfId="6437"/>
    <cellStyle name="40% - Accent5 2 2 7 2 3 2" xfId="23633"/>
    <cellStyle name="40% - Accent5 2 2 7 2 4" xfId="20476"/>
    <cellStyle name="40% - Accent5 2 2 7 2 5" xfId="13232"/>
    <cellStyle name="40% - Accent5 2 2 7 3" xfId="8460"/>
    <cellStyle name="40% - Accent5 2 2 7 3 2" xfId="25656"/>
    <cellStyle name="40% - Accent5 2 2 7 3 3" xfId="15255"/>
    <cellStyle name="40% - Accent5 2 2 7 4" xfId="4852"/>
    <cellStyle name="40% - Accent5 2 2 7 4 2" xfId="22048"/>
    <cellStyle name="40% - Accent5 2 2 7 5" xfId="18891"/>
    <cellStyle name="40% - Accent5 2 2 7 6" xfId="11647"/>
    <cellStyle name="40% - Accent5 2 2 8" xfId="2162"/>
    <cellStyle name="40% - Accent5 2 2 8 2" xfId="8928"/>
    <cellStyle name="40% - Accent5 2 2 8 2 2" xfId="26124"/>
    <cellStyle name="40% - Accent5 2 2 8 2 3" xfId="15723"/>
    <cellStyle name="40% - Accent5 2 2 8 3" xfId="5320"/>
    <cellStyle name="40% - Accent5 2 2 8 3 2" xfId="22516"/>
    <cellStyle name="40% - Accent5 2 2 8 4" xfId="19359"/>
    <cellStyle name="40% - Accent5 2 2 8 5" xfId="12115"/>
    <cellStyle name="40% - Accent5 2 2 9" xfId="579"/>
    <cellStyle name="40% - Accent5 2 2 9 2" xfId="7348"/>
    <cellStyle name="40% - Accent5 2 2 9 2 2" xfId="24544"/>
    <cellStyle name="40% - Accent5 2 2 9 3" xfId="17779"/>
    <cellStyle name="40% - Accent5 2 2 9 4" xfId="14143"/>
    <cellStyle name="40% - Accent5 2 3" xfId="122"/>
    <cellStyle name="40% - Accent5 2 3 10" xfId="6897"/>
    <cellStyle name="40% - Accent5 2 3 10 2" xfId="24093"/>
    <cellStyle name="40% - Accent5 2 3 10 3" xfId="13692"/>
    <cellStyle name="40% - Accent5 2 3 11" xfId="3768"/>
    <cellStyle name="40% - Accent5 2 3 11 2" xfId="20964"/>
    <cellStyle name="40% - Accent5 2 3 12" xfId="17328"/>
    <cellStyle name="40% - Accent5 2 3 13" xfId="27775"/>
    <cellStyle name="40% - Accent5 2 3 14" xfId="10563"/>
    <cellStyle name="40% - Accent5 2 3 2" xfId="326"/>
    <cellStyle name="40% - Accent5 2 3 2 10" xfId="27861"/>
    <cellStyle name="40% - Accent5 2 3 2 11" xfId="10649"/>
    <cellStyle name="40% - Accent5 2 3 2 2" xfId="1101"/>
    <cellStyle name="40% - Accent5 2 3 2 2 2" xfId="2714"/>
    <cellStyle name="40% - Accent5 2 3 2 2 2 2" xfId="9479"/>
    <cellStyle name="40% - Accent5 2 3 2 2 2 2 2" xfId="26675"/>
    <cellStyle name="40% - Accent5 2 3 2 2 2 2 3" xfId="16274"/>
    <cellStyle name="40% - Accent5 2 3 2 2 2 3" xfId="5871"/>
    <cellStyle name="40% - Accent5 2 3 2 2 2 3 2" xfId="23067"/>
    <cellStyle name="40% - Accent5 2 3 2 2 2 4" xfId="19910"/>
    <cellStyle name="40% - Accent5 2 3 2 2 2 5" xfId="12666"/>
    <cellStyle name="40% - Accent5 2 3 2 2 3" xfId="7870"/>
    <cellStyle name="40% - Accent5 2 3 2 2 3 2" xfId="25066"/>
    <cellStyle name="40% - Accent5 2 3 2 2 3 3" xfId="14665"/>
    <cellStyle name="40% - Accent5 2 3 2 2 4" xfId="4262"/>
    <cellStyle name="40% - Accent5 2 3 2 2 4 2" xfId="21458"/>
    <cellStyle name="40% - Accent5 2 3 2 2 5" xfId="18301"/>
    <cellStyle name="40% - Accent5 2 3 2 2 6" xfId="11057"/>
    <cellStyle name="40% - Accent5 2 3 2 3" xfId="1509"/>
    <cellStyle name="40% - Accent5 2 3 2 3 2" xfId="3110"/>
    <cellStyle name="40% - Accent5 2 3 2 3 2 2" xfId="9875"/>
    <cellStyle name="40% - Accent5 2 3 2 3 2 2 2" xfId="27071"/>
    <cellStyle name="40% - Accent5 2 3 2 3 2 2 3" xfId="16670"/>
    <cellStyle name="40% - Accent5 2 3 2 3 2 3" xfId="6267"/>
    <cellStyle name="40% - Accent5 2 3 2 3 2 3 2" xfId="23463"/>
    <cellStyle name="40% - Accent5 2 3 2 3 2 4" xfId="20306"/>
    <cellStyle name="40% - Accent5 2 3 2 3 2 5" xfId="13062"/>
    <cellStyle name="40% - Accent5 2 3 2 3 3" xfId="8278"/>
    <cellStyle name="40% - Accent5 2 3 2 3 3 2" xfId="25474"/>
    <cellStyle name="40% - Accent5 2 3 2 3 3 3" xfId="15073"/>
    <cellStyle name="40% - Accent5 2 3 2 3 4" xfId="4670"/>
    <cellStyle name="40% - Accent5 2 3 2 3 4 2" xfId="21866"/>
    <cellStyle name="40% - Accent5 2 3 2 3 5" xfId="18709"/>
    <cellStyle name="40% - Accent5 2 3 2 3 6" xfId="11465"/>
    <cellStyle name="40% - Accent5 2 3 2 4" xfId="1917"/>
    <cellStyle name="40% - Accent5 2 3 2 4 2" xfId="3506"/>
    <cellStyle name="40% - Accent5 2 3 2 4 2 2" xfId="10271"/>
    <cellStyle name="40% - Accent5 2 3 2 4 2 2 2" xfId="27467"/>
    <cellStyle name="40% - Accent5 2 3 2 4 2 2 3" xfId="17066"/>
    <cellStyle name="40% - Accent5 2 3 2 4 2 3" xfId="6663"/>
    <cellStyle name="40% - Accent5 2 3 2 4 2 3 2" xfId="23859"/>
    <cellStyle name="40% - Accent5 2 3 2 4 2 4" xfId="20702"/>
    <cellStyle name="40% - Accent5 2 3 2 4 2 5" xfId="13458"/>
    <cellStyle name="40% - Accent5 2 3 2 4 3" xfId="8686"/>
    <cellStyle name="40% - Accent5 2 3 2 4 3 2" xfId="25882"/>
    <cellStyle name="40% - Accent5 2 3 2 4 3 3" xfId="15481"/>
    <cellStyle name="40% - Accent5 2 3 2 4 4" xfId="5078"/>
    <cellStyle name="40% - Accent5 2 3 2 4 4 2" xfId="22274"/>
    <cellStyle name="40% - Accent5 2 3 2 4 5" xfId="19117"/>
    <cellStyle name="40% - Accent5 2 3 2 4 6" xfId="11873"/>
    <cellStyle name="40% - Accent5 2 3 2 5" xfId="2276"/>
    <cellStyle name="40% - Accent5 2 3 2 5 2" xfId="9042"/>
    <cellStyle name="40% - Accent5 2 3 2 5 2 2" xfId="26238"/>
    <cellStyle name="40% - Accent5 2 3 2 5 2 3" xfId="15837"/>
    <cellStyle name="40% - Accent5 2 3 2 5 3" xfId="5434"/>
    <cellStyle name="40% - Accent5 2 3 2 5 3 2" xfId="22630"/>
    <cellStyle name="40% - Accent5 2 3 2 5 4" xfId="19473"/>
    <cellStyle name="40% - Accent5 2 3 2 5 5" xfId="12229"/>
    <cellStyle name="40% - Accent5 2 3 2 6" xfId="693"/>
    <cellStyle name="40% - Accent5 2 3 2 6 2" xfId="7462"/>
    <cellStyle name="40% - Accent5 2 3 2 6 2 2" xfId="24658"/>
    <cellStyle name="40% - Accent5 2 3 2 6 3" xfId="17893"/>
    <cellStyle name="40% - Accent5 2 3 2 6 4" xfId="14257"/>
    <cellStyle name="40% - Accent5 2 3 2 7" xfId="7095"/>
    <cellStyle name="40% - Accent5 2 3 2 7 2" xfId="24291"/>
    <cellStyle name="40% - Accent5 2 3 2 7 3" xfId="13890"/>
    <cellStyle name="40% - Accent5 2 3 2 8" xfId="3854"/>
    <cellStyle name="40% - Accent5 2 3 2 8 2" xfId="21050"/>
    <cellStyle name="40% - Accent5 2 3 2 9" xfId="17526"/>
    <cellStyle name="40% - Accent5 2 3 3" xfId="424"/>
    <cellStyle name="40% - Accent5 2 3 3 10" xfId="27959"/>
    <cellStyle name="40% - Accent5 2 3 3 11" xfId="10747"/>
    <cellStyle name="40% - Accent5 2 3 3 2" xfId="1199"/>
    <cellStyle name="40% - Accent5 2 3 3 2 2" xfId="2812"/>
    <cellStyle name="40% - Accent5 2 3 3 2 2 2" xfId="9577"/>
    <cellStyle name="40% - Accent5 2 3 3 2 2 2 2" xfId="26773"/>
    <cellStyle name="40% - Accent5 2 3 3 2 2 2 3" xfId="16372"/>
    <cellStyle name="40% - Accent5 2 3 3 2 2 3" xfId="5969"/>
    <cellStyle name="40% - Accent5 2 3 3 2 2 3 2" xfId="23165"/>
    <cellStyle name="40% - Accent5 2 3 3 2 2 4" xfId="20008"/>
    <cellStyle name="40% - Accent5 2 3 3 2 2 5" xfId="12764"/>
    <cellStyle name="40% - Accent5 2 3 3 2 3" xfId="7968"/>
    <cellStyle name="40% - Accent5 2 3 3 2 3 2" xfId="25164"/>
    <cellStyle name="40% - Accent5 2 3 3 2 3 3" xfId="14763"/>
    <cellStyle name="40% - Accent5 2 3 3 2 4" xfId="4360"/>
    <cellStyle name="40% - Accent5 2 3 3 2 4 2" xfId="21556"/>
    <cellStyle name="40% - Accent5 2 3 3 2 5" xfId="18399"/>
    <cellStyle name="40% - Accent5 2 3 3 2 6" xfId="11155"/>
    <cellStyle name="40% - Accent5 2 3 3 3" xfId="1607"/>
    <cellStyle name="40% - Accent5 2 3 3 3 2" xfId="3208"/>
    <cellStyle name="40% - Accent5 2 3 3 3 2 2" xfId="9973"/>
    <cellStyle name="40% - Accent5 2 3 3 3 2 2 2" xfId="27169"/>
    <cellStyle name="40% - Accent5 2 3 3 3 2 2 3" xfId="16768"/>
    <cellStyle name="40% - Accent5 2 3 3 3 2 3" xfId="6365"/>
    <cellStyle name="40% - Accent5 2 3 3 3 2 3 2" xfId="23561"/>
    <cellStyle name="40% - Accent5 2 3 3 3 2 4" xfId="20404"/>
    <cellStyle name="40% - Accent5 2 3 3 3 2 5" xfId="13160"/>
    <cellStyle name="40% - Accent5 2 3 3 3 3" xfId="8376"/>
    <cellStyle name="40% - Accent5 2 3 3 3 3 2" xfId="25572"/>
    <cellStyle name="40% - Accent5 2 3 3 3 3 3" xfId="15171"/>
    <cellStyle name="40% - Accent5 2 3 3 3 4" xfId="4768"/>
    <cellStyle name="40% - Accent5 2 3 3 3 4 2" xfId="21964"/>
    <cellStyle name="40% - Accent5 2 3 3 3 5" xfId="18807"/>
    <cellStyle name="40% - Accent5 2 3 3 3 6" xfId="11563"/>
    <cellStyle name="40% - Accent5 2 3 3 4" xfId="2015"/>
    <cellStyle name="40% - Accent5 2 3 3 4 2" xfId="3604"/>
    <cellStyle name="40% - Accent5 2 3 3 4 2 2" xfId="10369"/>
    <cellStyle name="40% - Accent5 2 3 3 4 2 2 2" xfId="27565"/>
    <cellStyle name="40% - Accent5 2 3 3 4 2 2 3" xfId="17164"/>
    <cellStyle name="40% - Accent5 2 3 3 4 2 3" xfId="6761"/>
    <cellStyle name="40% - Accent5 2 3 3 4 2 3 2" xfId="23957"/>
    <cellStyle name="40% - Accent5 2 3 3 4 2 4" xfId="20800"/>
    <cellStyle name="40% - Accent5 2 3 3 4 2 5" xfId="13556"/>
    <cellStyle name="40% - Accent5 2 3 3 4 3" xfId="8784"/>
    <cellStyle name="40% - Accent5 2 3 3 4 3 2" xfId="25980"/>
    <cellStyle name="40% - Accent5 2 3 3 4 3 3" xfId="15579"/>
    <cellStyle name="40% - Accent5 2 3 3 4 4" xfId="5176"/>
    <cellStyle name="40% - Accent5 2 3 3 4 4 2" xfId="22372"/>
    <cellStyle name="40% - Accent5 2 3 3 4 5" xfId="19215"/>
    <cellStyle name="40% - Accent5 2 3 3 4 6" xfId="11971"/>
    <cellStyle name="40% - Accent5 2 3 3 5" xfId="2374"/>
    <cellStyle name="40% - Accent5 2 3 3 5 2" xfId="9140"/>
    <cellStyle name="40% - Accent5 2 3 3 5 2 2" xfId="26336"/>
    <cellStyle name="40% - Accent5 2 3 3 5 2 3" xfId="15935"/>
    <cellStyle name="40% - Accent5 2 3 3 5 3" xfId="5532"/>
    <cellStyle name="40% - Accent5 2 3 3 5 3 2" xfId="22728"/>
    <cellStyle name="40% - Accent5 2 3 3 5 4" xfId="19571"/>
    <cellStyle name="40% - Accent5 2 3 3 5 5" xfId="12327"/>
    <cellStyle name="40% - Accent5 2 3 3 6" xfId="791"/>
    <cellStyle name="40% - Accent5 2 3 3 6 2" xfId="7560"/>
    <cellStyle name="40% - Accent5 2 3 3 6 2 2" xfId="24756"/>
    <cellStyle name="40% - Accent5 2 3 3 6 3" xfId="17991"/>
    <cellStyle name="40% - Accent5 2 3 3 6 4" xfId="14355"/>
    <cellStyle name="40% - Accent5 2 3 3 7" xfId="7193"/>
    <cellStyle name="40% - Accent5 2 3 3 7 2" xfId="24389"/>
    <cellStyle name="40% - Accent5 2 3 3 7 3" xfId="13988"/>
    <cellStyle name="40% - Accent5 2 3 3 8" xfId="3952"/>
    <cellStyle name="40% - Accent5 2 3 3 8 2" xfId="21148"/>
    <cellStyle name="40% - Accent5 2 3 3 9" xfId="17624"/>
    <cellStyle name="40% - Accent5 2 3 4" xfId="240"/>
    <cellStyle name="40% - Accent5 2 3 4 2" xfId="1423"/>
    <cellStyle name="40% - Accent5 2 3 4 2 2" xfId="3024"/>
    <cellStyle name="40% - Accent5 2 3 4 2 2 2" xfId="9789"/>
    <cellStyle name="40% - Accent5 2 3 4 2 2 2 2" xfId="26985"/>
    <cellStyle name="40% - Accent5 2 3 4 2 2 2 3" xfId="16584"/>
    <cellStyle name="40% - Accent5 2 3 4 2 2 3" xfId="6181"/>
    <cellStyle name="40% - Accent5 2 3 4 2 2 3 2" xfId="23377"/>
    <cellStyle name="40% - Accent5 2 3 4 2 2 4" xfId="20220"/>
    <cellStyle name="40% - Accent5 2 3 4 2 2 5" xfId="12976"/>
    <cellStyle name="40% - Accent5 2 3 4 2 3" xfId="8192"/>
    <cellStyle name="40% - Accent5 2 3 4 2 3 2" xfId="25388"/>
    <cellStyle name="40% - Accent5 2 3 4 2 3 3" xfId="14987"/>
    <cellStyle name="40% - Accent5 2 3 4 2 4" xfId="4584"/>
    <cellStyle name="40% - Accent5 2 3 4 2 4 2" xfId="21780"/>
    <cellStyle name="40% - Accent5 2 3 4 2 5" xfId="18623"/>
    <cellStyle name="40% - Accent5 2 3 4 2 6" xfId="11379"/>
    <cellStyle name="40% - Accent5 2 3 4 3" xfId="1831"/>
    <cellStyle name="40% - Accent5 2 3 4 3 2" xfId="3420"/>
    <cellStyle name="40% - Accent5 2 3 4 3 2 2" xfId="10185"/>
    <cellStyle name="40% - Accent5 2 3 4 3 2 2 2" xfId="27381"/>
    <cellStyle name="40% - Accent5 2 3 4 3 2 2 3" xfId="16980"/>
    <cellStyle name="40% - Accent5 2 3 4 3 2 3" xfId="6577"/>
    <cellStyle name="40% - Accent5 2 3 4 3 2 3 2" xfId="23773"/>
    <cellStyle name="40% - Accent5 2 3 4 3 2 4" xfId="20616"/>
    <cellStyle name="40% - Accent5 2 3 4 3 2 5" xfId="13372"/>
    <cellStyle name="40% - Accent5 2 3 4 3 3" xfId="8600"/>
    <cellStyle name="40% - Accent5 2 3 4 3 3 2" xfId="25796"/>
    <cellStyle name="40% - Accent5 2 3 4 3 3 3" xfId="15395"/>
    <cellStyle name="40% - Accent5 2 3 4 3 4" xfId="4992"/>
    <cellStyle name="40% - Accent5 2 3 4 3 4 2" xfId="22188"/>
    <cellStyle name="40% - Accent5 2 3 4 3 5" xfId="19031"/>
    <cellStyle name="40% - Accent5 2 3 4 3 6" xfId="11787"/>
    <cellStyle name="40% - Accent5 2 3 4 4" xfId="2475"/>
    <cellStyle name="40% - Accent5 2 3 4 4 2" xfId="9240"/>
    <cellStyle name="40% - Accent5 2 3 4 4 2 2" xfId="26436"/>
    <cellStyle name="40% - Accent5 2 3 4 4 2 3" xfId="16035"/>
    <cellStyle name="40% - Accent5 2 3 4 4 3" xfId="5632"/>
    <cellStyle name="40% - Accent5 2 3 4 4 3 2" xfId="22828"/>
    <cellStyle name="40% - Accent5 2 3 4 4 4" xfId="19671"/>
    <cellStyle name="40% - Accent5 2 3 4 4 5" xfId="12427"/>
    <cellStyle name="40% - Accent5 2 3 4 5" xfId="1015"/>
    <cellStyle name="40% - Accent5 2 3 4 5 2" xfId="7784"/>
    <cellStyle name="40% - Accent5 2 3 4 5 2 2" xfId="24980"/>
    <cellStyle name="40% - Accent5 2 3 4 5 3" xfId="18215"/>
    <cellStyle name="40% - Accent5 2 3 4 5 4" xfId="14579"/>
    <cellStyle name="40% - Accent5 2 3 4 6" xfId="7009"/>
    <cellStyle name="40% - Accent5 2 3 4 6 2" xfId="24205"/>
    <cellStyle name="40% - Accent5 2 3 4 6 3" xfId="13804"/>
    <cellStyle name="40% - Accent5 2 3 4 7" xfId="4176"/>
    <cellStyle name="40% - Accent5 2 3 4 7 2" xfId="21372"/>
    <cellStyle name="40% - Accent5 2 3 4 8" xfId="17440"/>
    <cellStyle name="40% - Accent5 2 3 4 9" xfId="10971"/>
    <cellStyle name="40% - Accent5 2 3 5" xfId="903"/>
    <cellStyle name="40% - Accent5 2 3 5 2" xfId="2601"/>
    <cellStyle name="40% - Accent5 2 3 5 2 2" xfId="9366"/>
    <cellStyle name="40% - Accent5 2 3 5 2 2 2" xfId="26562"/>
    <cellStyle name="40% - Accent5 2 3 5 2 2 3" xfId="16161"/>
    <cellStyle name="40% - Accent5 2 3 5 2 3" xfId="5758"/>
    <cellStyle name="40% - Accent5 2 3 5 2 3 2" xfId="22954"/>
    <cellStyle name="40% - Accent5 2 3 5 2 4" xfId="19797"/>
    <cellStyle name="40% - Accent5 2 3 5 2 5" xfId="12553"/>
    <cellStyle name="40% - Accent5 2 3 5 3" xfId="7672"/>
    <cellStyle name="40% - Accent5 2 3 5 3 2" xfId="24868"/>
    <cellStyle name="40% - Accent5 2 3 5 3 3" xfId="14467"/>
    <cellStyle name="40% - Accent5 2 3 5 4" xfId="4064"/>
    <cellStyle name="40% - Accent5 2 3 5 4 2" xfId="21260"/>
    <cellStyle name="40% - Accent5 2 3 5 5" xfId="18103"/>
    <cellStyle name="40% - Accent5 2 3 5 6" xfId="10859"/>
    <cellStyle name="40% - Accent5 2 3 6" xfId="1311"/>
    <cellStyle name="40% - Accent5 2 3 6 2" xfId="2912"/>
    <cellStyle name="40% - Accent5 2 3 6 2 2" xfId="9677"/>
    <cellStyle name="40% - Accent5 2 3 6 2 2 2" xfId="26873"/>
    <cellStyle name="40% - Accent5 2 3 6 2 2 3" xfId="16472"/>
    <cellStyle name="40% - Accent5 2 3 6 2 3" xfId="6069"/>
    <cellStyle name="40% - Accent5 2 3 6 2 3 2" xfId="23265"/>
    <cellStyle name="40% - Accent5 2 3 6 2 4" xfId="20108"/>
    <cellStyle name="40% - Accent5 2 3 6 2 5" xfId="12864"/>
    <cellStyle name="40% - Accent5 2 3 6 3" xfId="8080"/>
    <cellStyle name="40% - Accent5 2 3 6 3 2" xfId="25276"/>
    <cellStyle name="40% - Accent5 2 3 6 3 3" xfId="14875"/>
    <cellStyle name="40% - Accent5 2 3 6 4" xfId="4472"/>
    <cellStyle name="40% - Accent5 2 3 6 4 2" xfId="21668"/>
    <cellStyle name="40% - Accent5 2 3 6 5" xfId="18511"/>
    <cellStyle name="40% - Accent5 2 3 6 6" xfId="11267"/>
    <cellStyle name="40% - Accent5 2 3 7" xfId="1719"/>
    <cellStyle name="40% - Accent5 2 3 7 2" xfId="3308"/>
    <cellStyle name="40% - Accent5 2 3 7 2 2" xfId="10073"/>
    <cellStyle name="40% - Accent5 2 3 7 2 2 2" xfId="27269"/>
    <cellStyle name="40% - Accent5 2 3 7 2 2 3" xfId="16868"/>
    <cellStyle name="40% - Accent5 2 3 7 2 3" xfId="6465"/>
    <cellStyle name="40% - Accent5 2 3 7 2 3 2" xfId="23661"/>
    <cellStyle name="40% - Accent5 2 3 7 2 4" xfId="20504"/>
    <cellStyle name="40% - Accent5 2 3 7 2 5" xfId="13260"/>
    <cellStyle name="40% - Accent5 2 3 7 3" xfId="8488"/>
    <cellStyle name="40% - Accent5 2 3 7 3 2" xfId="25684"/>
    <cellStyle name="40% - Accent5 2 3 7 3 3" xfId="15283"/>
    <cellStyle name="40% - Accent5 2 3 7 4" xfId="4880"/>
    <cellStyle name="40% - Accent5 2 3 7 4 2" xfId="22076"/>
    <cellStyle name="40% - Accent5 2 3 7 5" xfId="18919"/>
    <cellStyle name="40% - Accent5 2 3 7 6" xfId="11675"/>
    <cellStyle name="40% - Accent5 2 3 8" xfId="2190"/>
    <cellStyle name="40% - Accent5 2 3 8 2" xfId="8956"/>
    <cellStyle name="40% - Accent5 2 3 8 2 2" xfId="26152"/>
    <cellStyle name="40% - Accent5 2 3 8 2 3" xfId="15751"/>
    <cellStyle name="40% - Accent5 2 3 8 3" xfId="5348"/>
    <cellStyle name="40% - Accent5 2 3 8 3 2" xfId="22544"/>
    <cellStyle name="40% - Accent5 2 3 8 4" xfId="19387"/>
    <cellStyle name="40% - Accent5 2 3 8 5" xfId="12143"/>
    <cellStyle name="40% - Accent5 2 3 9" xfId="607"/>
    <cellStyle name="40% - Accent5 2 3 9 2" xfId="7376"/>
    <cellStyle name="40% - Accent5 2 3 9 2 2" xfId="24572"/>
    <cellStyle name="40% - Accent5 2 3 9 3" xfId="17807"/>
    <cellStyle name="40% - Accent5 2 3 9 4" xfId="14171"/>
    <cellStyle name="40% - Accent5 2 4" xfId="181"/>
    <cellStyle name="40% - Accent5 2 4 10" xfId="27718"/>
    <cellStyle name="40% - Accent5 2 4 11" xfId="10506"/>
    <cellStyle name="40% - Accent5 2 4 2" xfId="958"/>
    <cellStyle name="40% - Accent5 2 4 2 2" xfId="2628"/>
    <cellStyle name="40% - Accent5 2 4 2 2 2" xfId="9393"/>
    <cellStyle name="40% - Accent5 2 4 2 2 2 2" xfId="26589"/>
    <cellStyle name="40% - Accent5 2 4 2 2 2 3" xfId="16188"/>
    <cellStyle name="40% - Accent5 2 4 2 2 3" xfId="5785"/>
    <cellStyle name="40% - Accent5 2 4 2 2 3 2" xfId="22981"/>
    <cellStyle name="40% - Accent5 2 4 2 2 4" xfId="19824"/>
    <cellStyle name="40% - Accent5 2 4 2 2 5" xfId="12580"/>
    <cellStyle name="40% - Accent5 2 4 2 3" xfId="7727"/>
    <cellStyle name="40% - Accent5 2 4 2 3 2" xfId="24923"/>
    <cellStyle name="40% - Accent5 2 4 2 3 3" xfId="14522"/>
    <cellStyle name="40% - Accent5 2 4 2 4" xfId="4119"/>
    <cellStyle name="40% - Accent5 2 4 2 4 2" xfId="21315"/>
    <cellStyle name="40% - Accent5 2 4 2 5" xfId="18158"/>
    <cellStyle name="40% - Accent5 2 4 2 6" xfId="10914"/>
    <cellStyle name="40% - Accent5 2 4 3" xfId="1366"/>
    <cellStyle name="40% - Accent5 2 4 3 2" xfId="2967"/>
    <cellStyle name="40% - Accent5 2 4 3 2 2" xfId="9732"/>
    <cellStyle name="40% - Accent5 2 4 3 2 2 2" xfId="26928"/>
    <cellStyle name="40% - Accent5 2 4 3 2 2 3" xfId="16527"/>
    <cellStyle name="40% - Accent5 2 4 3 2 3" xfId="6124"/>
    <cellStyle name="40% - Accent5 2 4 3 2 3 2" xfId="23320"/>
    <cellStyle name="40% - Accent5 2 4 3 2 4" xfId="20163"/>
    <cellStyle name="40% - Accent5 2 4 3 2 5" xfId="12919"/>
    <cellStyle name="40% - Accent5 2 4 3 3" xfId="8135"/>
    <cellStyle name="40% - Accent5 2 4 3 3 2" xfId="25331"/>
    <cellStyle name="40% - Accent5 2 4 3 3 3" xfId="14930"/>
    <cellStyle name="40% - Accent5 2 4 3 4" xfId="4527"/>
    <cellStyle name="40% - Accent5 2 4 3 4 2" xfId="21723"/>
    <cellStyle name="40% - Accent5 2 4 3 5" xfId="18566"/>
    <cellStyle name="40% - Accent5 2 4 3 6" xfId="11322"/>
    <cellStyle name="40% - Accent5 2 4 4" xfId="1774"/>
    <cellStyle name="40% - Accent5 2 4 4 2" xfId="3363"/>
    <cellStyle name="40% - Accent5 2 4 4 2 2" xfId="10128"/>
    <cellStyle name="40% - Accent5 2 4 4 2 2 2" xfId="27324"/>
    <cellStyle name="40% - Accent5 2 4 4 2 2 3" xfId="16923"/>
    <cellStyle name="40% - Accent5 2 4 4 2 3" xfId="6520"/>
    <cellStyle name="40% - Accent5 2 4 4 2 3 2" xfId="23716"/>
    <cellStyle name="40% - Accent5 2 4 4 2 4" xfId="20559"/>
    <cellStyle name="40% - Accent5 2 4 4 2 5" xfId="13315"/>
    <cellStyle name="40% - Accent5 2 4 4 3" xfId="8543"/>
    <cellStyle name="40% - Accent5 2 4 4 3 2" xfId="25739"/>
    <cellStyle name="40% - Accent5 2 4 4 3 3" xfId="15338"/>
    <cellStyle name="40% - Accent5 2 4 4 4" xfId="4935"/>
    <cellStyle name="40% - Accent5 2 4 4 4 2" xfId="22131"/>
    <cellStyle name="40% - Accent5 2 4 4 5" xfId="18974"/>
    <cellStyle name="40% - Accent5 2 4 4 6" xfId="11730"/>
    <cellStyle name="40% - Accent5 2 4 5" xfId="2133"/>
    <cellStyle name="40% - Accent5 2 4 5 2" xfId="8899"/>
    <cellStyle name="40% - Accent5 2 4 5 2 2" xfId="26095"/>
    <cellStyle name="40% - Accent5 2 4 5 2 3" xfId="15694"/>
    <cellStyle name="40% - Accent5 2 4 5 3" xfId="5291"/>
    <cellStyle name="40% - Accent5 2 4 5 3 2" xfId="22487"/>
    <cellStyle name="40% - Accent5 2 4 5 4" xfId="19330"/>
    <cellStyle name="40% - Accent5 2 4 5 5" xfId="12086"/>
    <cellStyle name="40% - Accent5 2 4 6" xfId="550"/>
    <cellStyle name="40% - Accent5 2 4 6 2" xfId="7319"/>
    <cellStyle name="40% - Accent5 2 4 6 2 2" xfId="24515"/>
    <cellStyle name="40% - Accent5 2 4 6 3" xfId="17750"/>
    <cellStyle name="40% - Accent5 2 4 6 4" xfId="14114"/>
    <cellStyle name="40% - Accent5 2 4 7" xfId="6952"/>
    <cellStyle name="40% - Accent5 2 4 7 2" xfId="24148"/>
    <cellStyle name="40% - Accent5 2 4 7 3" xfId="13747"/>
    <cellStyle name="40% - Accent5 2 4 8" xfId="3711"/>
    <cellStyle name="40% - Accent5 2 4 8 2" xfId="20907"/>
    <cellStyle name="40% - Accent5 2 4 9" xfId="17383"/>
    <cellStyle name="40% - Accent5 2 5" xfId="269"/>
    <cellStyle name="40% - Accent5 2 5 10" xfId="27804"/>
    <cellStyle name="40% - Accent5 2 5 11" xfId="10592"/>
    <cellStyle name="40% - Accent5 2 5 2" xfId="1044"/>
    <cellStyle name="40% - Accent5 2 5 2 2" xfId="2657"/>
    <cellStyle name="40% - Accent5 2 5 2 2 2" xfId="9422"/>
    <cellStyle name="40% - Accent5 2 5 2 2 2 2" xfId="26618"/>
    <cellStyle name="40% - Accent5 2 5 2 2 2 3" xfId="16217"/>
    <cellStyle name="40% - Accent5 2 5 2 2 3" xfId="5814"/>
    <cellStyle name="40% - Accent5 2 5 2 2 3 2" xfId="23010"/>
    <cellStyle name="40% - Accent5 2 5 2 2 4" xfId="19853"/>
    <cellStyle name="40% - Accent5 2 5 2 2 5" xfId="12609"/>
    <cellStyle name="40% - Accent5 2 5 2 3" xfId="7813"/>
    <cellStyle name="40% - Accent5 2 5 2 3 2" xfId="25009"/>
    <cellStyle name="40% - Accent5 2 5 2 3 3" xfId="14608"/>
    <cellStyle name="40% - Accent5 2 5 2 4" xfId="4205"/>
    <cellStyle name="40% - Accent5 2 5 2 4 2" xfId="21401"/>
    <cellStyle name="40% - Accent5 2 5 2 5" xfId="18244"/>
    <cellStyle name="40% - Accent5 2 5 2 6" xfId="11000"/>
    <cellStyle name="40% - Accent5 2 5 3" xfId="1452"/>
    <cellStyle name="40% - Accent5 2 5 3 2" xfId="3053"/>
    <cellStyle name="40% - Accent5 2 5 3 2 2" xfId="9818"/>
    <cellStyle name="40% - Accent5 2 5 3 2 2 2" xfId="27014"/>
    <cellStyle name="40% - Accent5 2 5 3 2 2 3" xfId="16613"/>
    <cellStyle name="40% - Accent5 2 5 3 2 3" xfId="6210"/>
    <cellStyle name="40% - Accent5 2 5 3 2 3 2" xfId="23406"/>
    <cellStyle name="40% - Accent5 2 5 3 2 4" xfId="20249"/>
    <cellStyle name="40% - Accent5 2 5 3 2 5" xfId="13005"/>
    <cellStyle name="40% - Accent5 2 5 3 3" xfId="8221"/>
    <cellStyle name="40% - Accent5 2 5 3 3 2" xfId="25417"/>
    <cellStyle name="40% - Accent5 2 5 3 3 3" xfId="15016"/>
    <cellStyle name="40% - Accent5 2 5 3 4" xfId="4613"/>
    <cellStyle name="40% - Accent5 2 5 3 4 2" xfId="21809"/>
    <cellStyle name="40% - Accent5 2 5 3 5" xfId="18652"/>
    <cellStyle name="40% - Accent5 2 5 3 6" xfId="11408"/>
    <cellStyle name="40% - Accent5 2 5 4" xfId="1860"/>
    <cellStyle name="40% - Accent5 2 5 4 2" xfId="3449"/>
    <cellStyle name="40% - Accent5 2 5 4 2 2" xfId="10214"/>
    <cellStyle name="40% - Accent5 2 5 4 2 2 2" xfId="27410"/>
    <cellStyle name="40% - Accent5 2 5 4 2 2 3" xfId="17009"/>
    <cellStyle name="40% - Accent5 2 5 4 2 3" xfId="6606"/>
    <cellStyle name="40% - Accent5 2 5 4 2 3 2" xfId="23802"/>
    <cellStyle name="40% - Accent5 2 5 4 2 4" xfId="20645"/>
    <cellStyle name="40% - Accent5 2 5 4 2 5" xfId="13401"/>
    <cellStyle name="40% - Accent5 2 5 4 3" xfId="8629"/>
    <cellStyle name="40% - Accent5 2 5 4 3 2" xfId="25825"/>
    <cellStyle name="40% - Accent5 2 5 4 3 3" xfId="15424"/>
    <cellStyle name="40% - Accent5 2 5 4 4" xfId="5021"/>
    <cellStyle name="40% - Accent5 2 5 4 4 2" xfId="22217"/>
    <cellStyle name="40% - Accent5 2 5 4 5" xfId="19060"/>
    <cellStyle name="40% - Accent5 2 5 4 6" xfId="11816"/>
    <cellStyle name="40% - Accent5 2 5 5" xfId="2219"/>
    <cellStyle name="40% - Accent5 2 5 5 2" xfId="8985"/>
    <cellStyle name="40% - Accent5 2 5 5 2 2" xfId="26181"/>
    <cellStyle name="40% - Accent5 2 5 5 2 3" xfId="15780"/>
    <cellStyle name="40% - Accent5 2 5 5 3" xfId="5377"/>
    <cellStyle name="40% - Accent5 2 5 5 3 2" xfId="22573"/>
    <cellStyle name="40% - Accent5 2 5 5 4" xfId="19416"/>
    <cellStyle name="40% - Accent5 2 5 5 5" xfId="12172"/>
    <cellStyle name="40% - Accent5 2 5 6" xfId="636"/>
    <cellStyle name="40% - Accent5 2 5 6 2" xfId="7405"/>
    <cellStyle name="40% - Accent5 2 5 6 2 2" xfId="24601"/>
    <cellStyle name="40% - Accent5 2 5 6 3" xfId="17836"/>
    <cellStyle name="40% - Accent5 2 5 6 4" xfId="14200"/>
    <cellStyle name="40% - Accent5 2 5 7" xfId="7038"/>
    <cellStyle name="40% - Accent5 2 5 7 2" xfId="24234"/>
    <cellStyle name="40% - Accent5 2 5 7 3" xfId="13833"/>
    <cellStyle name="40% - Accent5 2 5 8" xfId="3797"/>
    <cellStyle name="40% - Accent5 2 5 8 2" xfId="20993"/>
    <cellStyle name="40% - Accent5 2 5 9" xfId="17469"/>
    <cellStyle name="40% - Accent5 2 6" xfId="367"/>
    <cellStyle name="40% - Accent5 2 6 10" xfId="27902"/>
    <cellStyle name="40% - Accent5 2 6 11" xfId="10690"/>
    <cellStyle name="40% - Accent5 2 6 2" xfId="1142"/>
    <cellStyle name="40% - Accent5 2 6 2 2" xfId="2755"/>
    <cellStyle name="40% - Accent5 2 6 2 2 2" xfId="9520"/>
    <cellStyle name="40% - Accent5 2 6 2 2 2 2" xfId="26716"/>
    <cellStyle name="40% - Accent5 2 6 2 2 2 3" xfId="16315"/>
    <cellStyle name="40% - Accent5 2 6 2 2 3" xfId="5912"/>
    <cellStyle name="40% - Accent5 2 6 2 2 3 2" xfId="23108"/>
    <cellStyle name="40% - Accent5 2 6 2 2 4" xfId="19951"/>
    <cellStyle name="40% - Accent5 2 6 2 2 5" xfId="12707"/>
    <cellStyle name="40% - Accent5 2 6 2 3" xfId="7911"/>
    <cellStyle name="40% - Accent5 2 6 2 3 2" xfId="25107"/>
    <cellStyle name="40% - Accent5 2 6 2 3 3" xfId="14706"/>
    <cellStyle name="40% - Accent5 2 6 2 4" xfId="4303"/>
    <cellStyle name="40% - Accent5 2 6 2 4 2" xfId="21499"/>
    <cellStyle name="40% - Accent5 2 6 2 5" xfId="18342"/>
    <cellStyle name="40% - Accent5 2 6 2 6" xfId="11098"/>
    <cellStyle name="40% - Accent5 2 6 3" xfId="1550"/>
    <cellStyle name="40% - Accent5 2 6 3 2" xfId="3151"/>
    <cellStyle name="40% - Accent5 2 6 3 2 2" xfId="9916"/>
    <cellStyle name="40% - Accent5 2 6 3 2 2 2" xfId="27112"/>
    <cellStyle name="40% - Accent5 2 6 3 2 2 3" xfId="16711"/>
    <cellStyle name="40% - Accent5 2 6 3 2 3" xfId="6308"/>
    <cellStyle name="40% - Accent5 2 6 3 2 3 2" xfId="23504"/>
    <cellStyle name="40% - Accent5 2 6 3 2 4" xfId="20347"/>
    <cellStyle name="40% - Accent5 2 6 3 2 5" xfId="13103"/>
    <cellStyle name="40% - Accent5 2 6 3 3" xfId="8319"/>
    <cellStyle name="40% - Accent5 2 6 3 3 2" xfId="25515"/>
    <cellStyle name="40% - Accent5 2 6 3 3 3" xfId="15114"/>
    <cellStyle name="40% - Accent5 2 6 3 4" xfId="4711"/>
    <cellStyle name="40% - Accent5 2 6 3 4 2" xfId="21907"/>
    <cellStyle name="40% - Accent5 2 6 3 5" xfId="18750"/>
    <cellStyle name="40% - Accent5 2 6 3 6" xfId="11506"/>
    <cellStyle name="40% - Accent5 2 6 4" xfId="1958"/>
    <cellStyle name="40% - Accent5 2 6 4 2" xfId="3547"/>
    <cellStyle name="40% - Accent5 2 6 4 2 2" xfId="10312"/>
    <cellStyle name="40% - Accent5 2 6 4 2 2 2" xfId="27508"/>
    <cellStyle name="40% - Accent5 2 6 4 2 2 3" xfId="17107"/>
    <cellStyle name="40% - Accent5 2 6 4 2 3" xfId="6704"/>
    <cellStyle name="40% - Accent5 2 6 4 2 3 2" xfId="23900"/>
    <cellStyle name="40% - Accent5 2 6 4 2 4" xfId="20743"/>
    <cellStyle name="40% - Accent5 2 6 4 2 5" xfId="13499"/>
    <cellStyle name="40% - Accent5 2 6 4 3" xfId="8727"/>
    <cellStyle name="40% - Accent5 2 6 4 3 2" xfId="25923"/>
    <cellStyle name="40% - Accent5 2 6 4 3 3" xfId="15522"/>
    <cellStyle name="40% - Accent5 2 6 4 4" xfId="5119"/>
    <cellStyle name="40% - Accent5 2 6 4 4 2" xfId="22315"/>
    <cellStyle name="40% - Accent5 2 6 4 5" xfId="19158"/>
    <cellStyle name="40% - Accent5 2 6 4 6" xfId="11914"/>
    <cellStyle name="40% - Accent5 2 6 5" xfId="2317"/>
    <cellStyle name="40% - Accent5 2 6 5 2" xfId="9083"/>
    <cellStyle name="40% - Accent5 2 6 5 2 2" xfId="26279"/>
    <cellStyle name="40% - Accent5 2 6 5 2 3" xfId="15878"/>
    <cellStyle name="40% - Accent5 2 6 5 3" xfId="5475"/>
    <cellStyle name="40% - Accent5 2 6 5 3 2" xfId="22671"/>
    <cellStyle name="40% - Accent5 2 6 5 4" xfId="19514"/>
    <cellStyle name="40% - Accent5 2 6 5 5" xfId="12270"/>
    <cellStyle name="40% - Accent5 2 6 6" xfId="734"/>
    <cellStyle name="40% - Accent5 2 6 6 2" xfId="7503"/>
    <cellStyle name="40% - Accent5 2 6 6 2 2" xfId="24699"/>
    <cellStyle name="40% - Accent5 2 6 6 3" xfId="17934"/>
    <cellStyle name="40% - Accent5 2 6 6 4" xfId="14298"/>
    <cellStyle name="40% - Accent5 2 6 7" xfId="7136"/>
    <cellStyle name="40% - Accent5 2 6 7 2" xfId="24332"/>
    <cellStyle name="40% - Accent5 2 6 7 3" xfId="13931"/>
    <cellStyle name="40% - Accent5 2 6 8" xfId="3895"/>
    <cellStyle name="40% - Accent5 2 6 8 2" xfId="21091"/>
    <cellStyle name="40% - Accent5 2 6 9" xfId="17567"/>
    <cellStyle name="40% - Accent5 2 7" xfId="150"/>
    <cellStyle name="40% - Accent5 2 7 2" xfId="1339"/>
    <cellStyle name="40% - Accent5 2 7 2 2" xfId="2940"/>
    <cellStyle name="40% - Accent5 2 7 2 2 2" xfId="9705"/>
    <cellStyle name="40% - Accent5 2 7 2 2 2 2" xfId="26901"/>
    <cellStyle name="40% - Accent5 2 7 2 2 2 3" xfId="16500"/>
    <cellStyle name="40% - Accent5 2 7 2 2 3" xfId="6097"/>
    <cellStyle name="40% - Accent5 2 7 2 2 3 2" xfId="23293"/>
    <cellStyle name="40% - Accent5 2 7 2 2 4" xfId="20136"/>
    <cellStyle name="40% - Accent5 2 7 2 2 5" xfId="12892"/>
    <cellStyle name="40% - Accent5 2 7 2 3" xfId="8108"/>
    <cellStyle name="40% - Accent5 2 7 2 3 2" xfId="25304"/>
    <cellStyle name="40% - Accent5 2 7 2 3 3" xfId="14903"/>
    <cellStyle name="40% - Accent5 2 7 2 4" xfId="4500"/>
    <cellStyle name="40% - Accent5 2 7 2 4 2" xfId="21696"/>
    <cellStyle name="40% - Accent5 2 7 2 5" xfId="18539"/>
    <cellStyle name="40% - Accent5 2 7 2 6" xfId="11295"/>
    <cellStyle name="40% - Accent5 2 7 3" xfId="1747"/>
    <cellStyle name="40% - Accent5 2 7 3 2" xfId="3336"/>
    <cellStyle name="40% - Accent5 2 7 3 2 2" xfId="10101"/>
    <cellStyle name="40% - Accent5 2 7 3 2 2 2" xfId="27297"/>
    <cellStyle name="40% - Accent5 2 7 3 2 2 3" xfId="16896"/>
    <cellStyle name="40% - Accent5 2 7 3 2 3" xfId="6493"/>
    <cellStyle name="40% - Accent5 2 7 3 2 3 2" xfId="23689"/>
    <cellStyle name="40% - Accent5 2 7 3 2 4" xfId="20532"/>
    <cellStyle name="40% - Accent5 2 7 3 2 5" xfId="13288"/>
    <cellStyle name="40% - Accent5 2 7 3 3" xfId="8516"/>
    <cellStyle name="40% - Accent5 2 7 3 3 2" xfId="25712"/>
    <cellStyle name="40% - Accent5 2 7 3 3 3" xfId="15311"/>
    <cellStyle name="40% - Accent5 2 7 3 4" xfId="4908"/>
    <cellStyle name="40% - Accent5 2 7 3 4 2" xfId="22104"/>
    <cellStyle name="40% - Accent5 2 7 3 5" xfId="18947"/>
    <cellStyle name="40% - Accent5 2 7 3 6" xfId="11703"/>
    <cellStyle name="40% - Accent5 2 7 4" xfId="2425"/>
    <cellStyle name="40% - Accent5 2 7 4 2" xfId="9190"/>
    <cellStyle name="40% - Accent5 2 7 4 2 2" xfId="26386"/>
    <cellStyle name="40% - Accent5 2 7 4 2 3" xfId="15985"/>
    <cellStyle name="40% - Accent5 2 7 4 3" xfId="5582"/>
    <cellStyle name="40% - Accent5 2 7 4 3 2" xfId="22778"/>
    <cellStyle name="40% - Accent5 2 7 4 4" xfId="19621"/>
    <cellStyle name="40% - Accent5 2 7 4 5" xfId="12377"/>
    <cellStyle name="40% - Accent5 2 7 5" xfId="931"/>
    <cellStyle name="40% - Accent5 2 7 5 2" xfId="7700"/>
    <cellStyle name="40% - Accent5 2 7 5 2 2" xfId="24896"/>
    <cellStyle name="40% - Accent5 2 7 5 3" xfId="18131"/>
    <cellStyle name="40% - Accent5 2 7 5 4" xfId="14495"/>
    <cellStyle name="40% - Accent5 2 7 6" xfId="6925"/>
    <cellStyle name="40% - Accent5 2 7 6 2" xfId="24121"/>
    <cellStyle name="40% - Accent5 2 7 6 3" xfId="13720"/>
    <cellStyle name="40% - Accent5 2 7 7" xfId="4092"/>
    <cellStyle name="40% - Accent5 2 7 7 2" xfId="21288"/>
    <cellStyle name="40% - Accent5 2 7 8" xfId="17356"/>
    <cellStyle name="40% - Accent5 2 7 9" xfId="10887"/>
    <cellStyle name="40% - Accent5 2 8" xfId="846"/>
    <cellStyle name="40% - Accent5 2 8 2" xfId="2544"/>
    <cellStyle name="40% - Accent5 2 8 2 2" xfId="9309"/>
    <cellStyle name="40% - Accent5 2 8 2 2 2" xfId="26505"/>
    <cellStyle name="40% - Accent5 2 8 2 2 3" xfId="16104"/>
    <cellStyle name="40% - Accent5 2 8 2 3" xfId="5701"/>
    <cellStyle name="40% - Accent5 2 8 2 3 2" xfId="22897"/>
    <cellStyle name="40% - Accent5 2 8 2 4" xfId="19740"/>
    <cellStyle name="40% - Accent5 2 8 2 5" xfId="12496"/>
    <cellStyle name="40% - Accent5 2 8 3" xfId="7615"/>
    <cellStyle name="40% - Accent5 2 8 3 2" xfId="24811"/>
    <cellStyle name="40% - Accent5 2 8 3 3" xfId="14410"/>
    <cellStyle name="40% - Accent5 2 8 4" xfId="4007"/>
    <cellStyle name="40% - Accent5 2 8 4 2" xfId="21203"/>
    <cellStyle name="40% - Accent5 2 8 5" xfId="18046"/>
    <cellStyle name="40% - Accent5 2 8 6" xfId="10802"/>
    <cellStyle name="40% - Accent5 2 9" xfId="1254"/>
    <cellStyle name="40% - Accent5 2 9 2" xfId="2855"/>
    <cellStyle name="40% - Accent5 2 9 2 2" xfId="9620"/>
    <cellStyle name="40% - Accent5 2 9 2 2 2" xfId="26816"/>
    <cellStyle name="40% - Accent5 2 9 2 2 3" xfId="16415"/>
    <cellStyle name="40% - Accent5 2 9 2 3" xfId="6012"/>
    <cellStyle name="40% - Accent5 2 9 2 3 2" xfId="23208"/>
    <cellStyle name="40% - Accent5 2 9 2 4" xfId="20051"/>
    <cellStyle name="40% - Accent5 2 9 2 5" xfId="12807"/>
    <cellStyle name="40% - Accent5 2 9 3" xfId="8023"/>
    <cellStyle name="40% - Accent5 2 9 3 2" xfId="25219"/>
    <cellStyle name="40% - Accent5 2 9 3 3" xfId="14818"/>
    <cellStyle name="40% - Accent5 2 9 4" xfId="4415"/>
    <cellStyle name="40% - Accent5 2 9 4 2" xfId="21611"/>
    <cellStyle name="40% - Accent5 2 9 5" xfId="18454"/>
    <cellStyle name="40% - Accent5 2 9 6" xfId="11210"/>
    <cellStyle name="40% - Accent5 20" xfId="10435"/>
    <cellStyle name="40% - Accent5 20 2" xfId="27631"/>
    <cellStyle name="40% - Accent5 20 3" xfId="17230"/>
    <cellStyle name="40% - Accent5 21" xfId="10449"/>
    <cellStyle name="40% - Accent5 21 2" xfId="27645"/>
    <cellStyle name="40% - Accent5 21 3" xfId="17244"/>
    <cellStyle name="40% - Accent5 22" xfId="3669"/>
    <cellStyle name="40% - Accent5 22 2" xfId="20865"/>
    <cellStyle name="40% - Accent5 23" xfId="17256"/>
    <cellStyle name="40% - Accent5 24" xfId="27659"/>
    <cellStyle name="40% - Accent5 25" xfId="27674"/>
    <cellStyle name="40% - Accent5 26" xfId="10463"/>
    <cellStyle name="40% - Accent5 27" xfId="28014"/>
    <cellStyle name="40% - Accent5 3" xfId="77"/>
    <cellStyle name="40% - Accent5 3 10" xfId="6854"/>
    <cellStyle name="40% - Accent5 3 10 2" xfId="24050"/>
    <cellStyle name="40% - Accent5 3 10 3" xfId="13649"/>
    <cellStyle name="40% - Accent5 3 11" xfId="3725"/>
    <cellStyle name="40% - Accent5 3 11 2" xfId="20921"/>
    <cellStyle name="40% - Accent5 3 12" xfId="17285"/>
    <cellStyle name="40% - Accent5 3 13" xfId="27732"/>
    <cellStyle name="40% - Accent5 3 14" xfId="10520"/>
    <cellStyle name="40% - Accent5 3 2" xfId="283"/>
    <cellStyle name="40% - Accent5 3 2 10" xfId="27818"/>
    <cellStyle name="40% - Accent5 3 2 11" xfId="10606"/>
    <cellStyle name="40% - Accent5 3 2 2" xfId="1058"/>
    <cellStyle name="40% - Accent5 3 2 2 2" xfId="2671"/>
    <cellStyle name="40% - Accent5 3 2 2 2 2" xfId="9436"/>
    <cellStyle name="40% - Accent5 3 2 2 2 2 2" xfId="26632"/>
    <cellStyle name="40% - Accent5 3 2 2 2 2 3" xfId="16231"/>
    <cellStyle name="40% - Accent5 3 2 2 2 3" xfId="5828"/>
    <cellStyle name="40% - Accent5 3 2 2 2 3 2" xfId="23024"/>
    <cellStyle name="40% - Accent5 3 2 2 2 4" xfId="19867"/>
    <cellStyle name="40% - Accent5 3 2 2 2 5" xfId="12623"/>
    <cellStyle name="40% - Accent5 3 2 2 3" xfId="7827"/>
    <cellStyle name="40% - Accent5 3 2 2 3 2" xfId="25023"/>
    <cellStyle name="40% - Accent5 3 2 2 3 3" xfId="14622"/>
    <cellStyle name="40% - Accent5 3 2 2 4" xfId="4219"/>
    <cellStyle name="40% - Accent5 3 2 2 4 2" xfId="21415"/>
    <cellStyle name="40% - Accent5 3 2 2 5" xfId="18258"/>
    <cellStyle name="40% - Accent5 3 2 2 6" xfId="11014"/>
    <cellStyle name="40% - Accent5 3 2 3" xfId="1466"/>
    <cellStyle name="40% - Accent5 3 2 3 2" xfId="3067"/>
    <cellStyle name="40% - Accent5 3 2 3 2 2" xfId="9832"/>
    <cellStyle name="40% - Accent5 3 2 3 2 2 2" xfId="27028"/>
    <cellStyle name="40% - Accent5 3 2 3 2 2 3" xfId="16627"/>
    <cellStyle name="40% - Accent5 3 2 3 2 3" xfId="6224"/>
    <cellStyle name="40% - Accent5 3 2 3 2 3 2" xfId="23420"/>
    <cellStyle name="40% - Accent5 3 2 3 2 4" xfId="20263"/>
    <cellStyle name="40% - Accent5 3 2 3 2 5" xfId="13019"/>
    <cellStyle name="40% - Accent5 3 2 3 3" xfId="8235"/>
    <cellStyle name="40% - Accent5 3 2 3 3 2" xfId="25431"/>
    <cellStyle name="40% - Accent5 3 2 3 3 3" xfId="15030"/>
    <cellStyle name="40% - Accent5 3 2 3 4" xfId="4627"/>
    <cellStyle name="40% - Accent5 3 2 3 4 2" xfId="21823"/>
    <cellStyle name="40% - Accent5 3 2 3 5" xfId="18666"/>
    <cellStyle name="40% - Accent5 3 2 3 6" xfId="11422"/>
    <cellStyle name="40% - Accent5 3 2 4" xfId="1874"/>
    <cellStyle name="40% - Accent5 3 2 4 2" xfId="3463"/>
    <cellStyle name="40% - Accent5 3 2 4 2 2" xfId="10228"/>
    <cellStyle name="40% - Accent5 3 2 4 2 2 2" xfId="27424"/>
    <cellStyle name="40% - Accent5 3 2 4 2 2 3" xfId="17023"/>
    <cellStyle name="40% - Accent5 3 2 4 2 3" xfId="6620"/>
    <cellStyle name="40% - Accent5 3 2 4 2 3 2" xfId="23816"/>
    <cellStyle name="40% - Accent5 3 2 4 2 4" xfId="20659"/>
    <cellStyle name="40% - Accent5 3 2 4 2 5" xfId="13415"/>
    <cellStyle name="40% - Accent5 3 2 4 3" xfId="8643"/>
    <cellStyle name="40% - Accent5 3 2 4 3 2" xfId="25839"/>
    <cellStyle name="40% - Accent5 3 2 4 3 3" xfId="15438"/>
    <cellStyle name="40% - Accent5 3 2 4 4" xfId="5035"/>
    <cellStyle name="40% - Accent5 3 2 4 4 2" xfId="22231"/>
    <cellStyle name="40% - Accent5 3 2 4 5" xfId="19074"/>
    <cellStyle name="40% - Accent5 3 2 4 6" xfId="11830"/>
    <cellStyle name="40% - Accent5 3 2 5" xfId="2233"/>
    <cellStyle name="40% - Accent5 3 2 5 2" xfId="8999"/>
    <cellStyle name="40% - Accent5 3 2 5 2 2" xfId="26195"/>
    <cellStyle name="40% - Accent5 3 2 5 2 3" xfId="15794"/>
    <cellStyle name="40% - Accent5 3 2 5 3" xfId="5391"/>
    <cellStyle name="40% - Accent5 3 2 5 3 2" xfId="22587"/>
    <cellStyle name="40% - Accent5 3 2 5 4" xfId="19430"/>
    <cellStyle name="40% - Accent5 3 2 5 5" xfId="12186"/>
    <cellStyle name="40% - Accent5 3 2 6" xfId="650"/>
    <cellStyle name="40% - Accent5 3 2 6 2" xfId="7419"/>
    <cellStyle name="40% - Accent5 3 2 6 2 2" xfId="24615"/>
    <cellStyle name="40% - Accent5 3 2 6 3" xfId="17850"/>
    <cellStyle name="40% - Accent5 3 2 6 4" xfId="14214"/>
    <cellStyle name="40% - Accent5 3 2 7" xfId="7052"/>
    <cellStyle name="40% - Accent5 3 2 7 2" xfId="24248"/>
    <cellStyle name="40% - Accent5 3 2 7 3" xfId="13847"/>
    <cellStyle name="40% - Accent5 3 2 8" xfId="3811"/>
    <cellStyle name="40% - Accent5 3 2 8 2" xfId="21007"/>
    <cellStyle name="40% - Accent5 3 2 9" xfId="17483"/>
    <cellStyle name="40% - Accent5 3 3" xfId="381"/>
    <cellStyle name="40% - Accent5 3 3 10" xfId="27916"/>
    <cellStyle name="40% - Accent5 3 3 11" xfId="10704"/>
    <cellStyle name="40% - Accent5 3 3 2" xfId="1156"/>
    <cellStyle name="40% - Accent5 3 3 2 2" xfId="2769"/>
    <cellStyle name="40% - Accent5 3 3 2 2 2" xfId="9534"/>
    <cellStyle name="40% - Accent5 3 3 2 2 2 2" xfId="26730"/>
    <cellStyle name="40% - Accent5 3 3 2 2 2 3" xfId="16329"/>
    <cellStyle name="40% - Accent5 3 3 2 2 3" xfId="5926"/>
    <cellStyle name="40% - Accent5 3 3 2 2 3 2" xfId="23122"/>
    <cellStyle name="40% - Accent5 3 3 2 2 4" xfId="19965"/>
    <cellStyle name="40% - Accent5 3 3 2 2 5" xfId="12721"/>
    <cellStyle name="40% - Accent5 3 3 2 3" xfId="7925"/>
    <cellStyle name="40% - Accent5 3 3 2 3 2" xfId="25121"/>
    <cellStyle name="40% - Accent5 3 3 2 3 3" xfId="14720"/>
    <cellStyle name="40% - Accent5 3 3 2 4" xfId="4317"/>
    <cellStyle name="40% - Accent5 3 3 2 4 2" xfId="21513"/>
    <cellStyle name="40% - Accent5 3 3 2 5" xfId="18356"/>
    <cellStyle name="40% - Accent5 3 3 2 6" xfId="11112"/>
    <cellStyle name="40% - Accent5 3 3 3" xfId="1564"/>
    <cellStyle name="40% - Accent5 3 3 3 2" xfId="3165"/>
    <cellStyle name="40% - Accent5 3 3 3 2 2" xfId="9930"/>
    <cellStyle name="40% - Accent5 3 3 3 2 2 2" xfId="27126"/>
    <cellStyle name="40% - Accent5 3 3 3 2 2 3" xfId="16725"/>
    <cellStyle name="40% - Accent5 3 3 3 2 3" xfId="6322"/>
    <cellStyle name="40% - Accent5 3 3 3 2 3 2" xfId="23518"/>
    <cellStyle name="40% - Accent5 3 3 3 2 4" xfId="20361"/>
    <cellStyle name="40% - Accent5 3 3 3 2 5" xfId="13117"/>
    <cellStyle name="40% - Accent5 3 3 3 3" xfId="8333"/>
    <cellStyle name="40% - Accent5 3 3 3 3 2" xfId="25529"/>
    <cellStyle name="40% - Accent5 3 3 3 3 3" xfId="15128"/>
    <cellStyle name="40% - Accent5 3 3 3 4" xfId="4725"/>
    <cellStyle name="40% - Accent5 3 3 3 4 2" xfId="21921"/>
    <cellStyle name="40% - Accent5 3 3 3 5" xfId="18764"/>
    <cellStyle name="40% - Accent5 3 3 3 6" xfId="11520"/>
    <cellStyle name="40% - Accent5 3 3 4" xfId="1972"/>
    <cellStyle name="40% - Accent5 3 3 4 2" xfId="3561"/>
    <cellStyle name="40% - Accent5 3 3 4 2 2" xfId="10326"/>
    <cellStyle name="40% - Accent5 3 3 4 2 2 2" xfId="27522"/>
    <cellStyle name="40% - Accent5 3 3 4 2 2 3" xfId="17121"/>
    <cellStyle name="40% - Accent5 3 3 4 2 3" xfId="6718"/>
    <cellStyle name="40% - Accent5 3 3 4 2 3 2" xfId="23914"/>
    <cellStyle name="40% - Accent5 3 3 4 2 4" xfId="20757"/>
    <cellStyle name="40% - Accent5 3 3 4 2 5" xfId="13513"/>
    <cellStyle name="40% - Accent5 3 3 4 3" xfId="8741"/>
    <cellStyle name="40% - Accent5 3 3 4 3 2" xfId="25937"/>
    <cellStyle name="40% - Accent5 3 3 4 3 3" xfId="15536"/>
    <cellStyle name="40% - Accent5 3 3 4 4" xfId="5133"/>
    <cellStyle name="40% - Accent5 3 3 4 4 2" xfId="22329"/>
    <cellStyle name="40% - Accent5 3 3 4 5" xfId="19172"/>
    <cellStyle name="40% - Accent5 3 3 4 6" xfId="11928"/>
    <cellStyle name="40% - Accent5 3 3 5" xfId="2331"/>
    <cellStyle name="40% - Accent5 3 3 5 2" xfId="9097"/>
    <cellStyle name="40% - Accent5 3 3 5 2 2" xfId="26293"/>
    <cellStyle name="40% - Accent5 3 3 5 2 3" xfId="15892"/>
    <cellStyle name="40% - Accent5 3 3 5 3" xfId="5489"/>
    <cellStyle name="40% - Accent5 3 3 5 3 2" xfId="22685"/>
    <cellStyle name="40% - Accent5 3 3 5 4" xfId="19528"/>
    <cellStyle name="40% - Accent5 3 3 5 5" xfId="12284"/>
    <cellStyle name="40% - Accent5 3 3 6" xfId="748"/>
    <cellStyle name="40% - Accent5 3 3 6 2" xfId="7517"/>
    <cellStyle name="40% - Accent5 3 3 6 2 2" xfId="24713"/>
    <cellStyle name="40% - Accent5 3 3 6 3" xfId="17948"/>
    <cellStyle name="40% - Accent5 3 3 6 4" xfId="14312"/>
    <cellStyle name="40% - Accent5 3 3 7" xfId="7150"/>
    <cellStyle name="40% - Accent5 3 3 7 2" xfId="24346"/>
    <cellStyle name="40% - Accent5 3 3 7 3" xfId="13945"/>
    <cellStyle name="40% - Accent5 3 3 8" xfId="3909"/>
    <cellStyle name="40% - Accent5 3 3 8 2" xfId="21105"/>
    <cellStyle name="40% - Accent5 3 3 9" xfId="17581"/>
    <cellStyle name="40% - Accent5 3 4" xfId="197"/>
    <cellStyle name="40% - Accent5 3 4 2" xfId="1380"/>
    <cellStyle name="40% - Accent5 3 4 2 2" xfId="2981"/>
    <cellStyle name="40% - Accent5 3 4 2 2 2" xfId="9746"/>
    <cellStyle name="40% - Accent5 3 4 2 2 2 2" xfId="26942"/>
    <cellStyle name="40% - Accent5 3 4 2 2 2 3" xfId="16541"/>
    <cellStyle name="40% - Accent5 3 4 2 2 3" xfId="6138"/>
    <cellStyle name="40% - Accent5 3 4 2 2 3 2" xfId="23334"/>
    <cellStyle name="40% - Accent5 3 4 2 2 4" xfId="20177"/>
    <cellStyle name="40% - Accent5 3 4 2 2 5" xfId="12933"/>
    <cellStyle name="40% - Accent5 3 4 2 3" xfId="8149"/>
    <cellStyle name="40% - Accent5 3 4 2 3 2" xfId="25345"/>
    <cellStyle name="40% - Accent5 3 4 2 3 3" xfId="14944"/>
    <cellStyle name="40% - Accent5 3 4 2 4" xfId="4541"/>
    <cellStyle name="40% - Accent5 3 4 2 4 2" xfId="21737"/>
    <cellStyle name="40% - Accent5 3 4 2 5" xfId="18580"/>
    <cellStyle name="40% - Accent5 3 4 2 6" xfId="11336"/>
    <cellStyle name="40% - Accent5 3 4 3" xfId="1788"/>
    <cellStyle name="40% - Accent5 3 4 3 2" xfId="3377"/>
    <cellStyle name="40% - Accent5 3 4 3 2 2" xfId="10142"/>
    <cellStyle name="40% - Accent5 3 4 3 2 2 2" xfId="27338"/>
    <cellStyle name="40% - Accent5 3 4 3 2 2 3" xfId="16937"/>
    <cellStyle name="40% - Accent5 3 4 3 2 3" xfId="6534"/>
    <cellStyle name="40% - Accent5 3 4 3 2 3 2" xfId="23730"/>
    <cellStyle name="40% - Accent5 3 4 3 2 4" xfId="20573"/>
    <cellStyle name="40% - Accent5 3 4 3 2 5" xfId="13329"/>
    <cellStyle name="40% - Accent5 3 4 3 3" xfId="8557"/>
    <cellStyle name="40% - Accent5 3 4 3 3 2" xfId="25753"/>
    <cellStyle name="40% - Accent5 3 4 3 3 3" xfId="15352"/>
    <cellStyle name="40% - Accent5 3 4 3 4" xfId="4949"/>
    <cellStyle name="40% - Accent5 3 4 3 4 2" xfId="22145"/>
    <cellStyle name="40% - Accent5 3 4 3 5" xfId="18988"/>
    <cellStyle name="40% - Accent5 3 4 3 6" xfId="11744"/>
    <cellStyle name="40% - Accent5 3 4 4" xfId="2409"/>
    <cellStyle name="40% - Accent5 3 4 4 2" xfId="9174"/>
    <cellStyle name="40% - Accent5 3 4 4 2 2" xfId="26370"/>
    <cellStyle name="40% - Accent5 3 4 4 2 3" xfId="15969"/>
    <cellStyle name="40% - Accent5 3 4 4 3" xfId="5566"/>
    <cellStyle name="40% - Accent5 3 4 4 3 2" xfId="22762"/>
    <cellStyle name="40% - Accent5 3 4 4 4" xfId="19605"/>
    <cellStyle name="40% - Accent5 3 4 4 5" xfId="12361"/>
    <cellStyle name="40% - Accent5 3 4 5" xfId="972"/>
    <cellStyle name="40% - Accent5 3 4 5 2" xfId="7741"/>
    <cellStyle name="40% - Accent5 3 4 5 2 2" xfId="24937"/>
    <cellStyle name="40% - Accent5 3 4 5 3" xfId="18172"/>
    <cellStyle name="40% - Accent5 3 4 5 4" xfId="14536"/>
    <cellStyle name="40% - Accent5 3 4 6" xfId="6966"/>
    <cellStyle name="40% - Accent5 3 4 6 2" xfId="24162"/>
    <cellStyle name="40% - Accent5 3 4 6 3" xfId="13761"/>
    <cellStyle name="40% - Accent5 3 4 7" xfId="4133"/>
    <cellStyle name="40% - Accent5 3 4 7 2" xfId="21329"/>
    <cellStyle name="40% - Accent5 3 4 8" xfId="17397"/>
    <cellStyle name="40% - Accent5 3 4 9" xfId="10928"/>
    <cellStyle name="40% - Accent5 3 5" xfId="860"/>
    <cellStyle name="40% - Accent5 3 5 2" xfId="2558"/>
    <cellStyle name="40% - Accent5 3 5 2 2" xfId="9323"/>
    <cellStyle name="40% - Accent5 3 5 2 2 2" xfId="26519"/>
    <cellStyle name="40% - Accent5 3 5 2 2 3" xfId="16118"/>
    <cellStyle name="40% - Accent5 3 5 2 3" xfId="5715"/>
    <cellStyle name="40% - Accent5 3 5 2 3 2" xfId="22911"/>
    <cellStyle name="40% - Accent5 3 5 2 4" xfId="19754"/>
    <cellStyle name="40% - Accent5 3 5 2 5" xfId="12510"/>
    <cellStyle name="40% - Accent5 3 5 3" xfId="7629"/>
    <cellStyle name="40% - Accent5 3 5 3 2" xfId="24825"/>
    <cellStyle name="40% - Accent5 3 5 3 3" xfId="14424"/>
    <cellStyle name="40% - Accent5 3 5 4" xfId="4021"/>
    <cellStyle name="40% - Accent5 3 5 4 2" xfId="21217"/>
    <cellStyle name="40% - Accent5 3 5 5" xfId="18060"/>
    <cellStyle name="40% - Accent5 3 5 6" xfId="10816"/>
    <cellStyle name="40% - Accent5 3 6" xfId="1268"/>
    <cellStyle name="40% - Accent5 3 6 2" xfId="2869"/>
    <cellStyle name="40% - Accent5 3 6 2 2" xfId="9634"/>
    <cellStyle name="40% - Accent5 3 6 2 2 2" xfId="26830"/>
    <cellStyle name="40% - Accent5 3 6 2 2 3" xfId="16429"/>
    <cellStyle name="40% - Accent5 3 6 2 3" xfId="6026"/>
    <cellStyle name="40% - Accent5 3 6 2 3 2" xfId="23222"/>
    <cellStyle name="40% - Accent5 3 6 2 4" xfId="20065"/>
    <cellStyle name="40% - Accent5 3 6 2 5" xfId="12821"/>
    <cellStyle name="40% - Accent5 3 6 3" xfId="8037"/>
    <cellStyle name="40% - Accent5 3 6 3 2" xfId="25233"/>
    <cellStyle name="40% - Accent5 3 6 3 3" xfId="14832"/>
    <cellStyle name="40% - Accent5 3 6 4" xfId="4429"/>
    <cellStyle name="40% - Accent5 3 6 4 2" xfId="21625"/>
    <cellStyle name="40% - Accent5 3 6 5" xfId="18468"/>
    <cellStyle name="40% - Accent5 3 6 6" xfId="11224"/>
    <cellStyle name="40% - Accent5 3 7" xfId="1676"/>
    <cellStyle name="40% - Accent5 3 7 2" xfId="3265"/>
    <cellStyle name="40% - Accent5 3 7 2 2" xfId="10030"/>
    <cellStyle name="40% - Accent5 3 7 2 2 2" xfId="27226"/>
    <cellStyle name="40% - Accent5 3 7 2 2 3" xfId="16825"/>
    <cellStyle name="40% - Accent5 3 7 2 3" xfId="6422"/>
    <cellStyle name="40% - Accent5 3 7 2 3 2" xfId="23618"/>
    <cellStyle name="40% - Accent5 3 7 2 4" xfId="20461"/>
    <cellStyle name="40% - Accent5 3 7 2 5" xfId="13217"/>
    <cellStyle name="40% - Accent5 3 7 3" xfId="8445"/>
    <cellStyle name="40% - Accent5 3 7 3 2" xfId="25641"/>
    <cellStyle name="40% - Accent5 3 7 3 3" xfId="15240"/>
    <cellStyle name="40% - Accent5 3 7 4" xfId="4837"/>
    <cellStyle name="40% - Accent5 3 7 4 2" xfId="22033"/>
    <cellStyle name="40% - Accent5 3 7 5" xfId="18876"/>
    <cellStyle name="40% - Accent5 3 7 6" xfId="11632"/>
    <cellStyle name="40% - Accent5 3 8" xfId="2147"/>
    <cellStyle name="40% - Accent5 3 8 2" xfId="8913"/>
    <cellStyle name="40% - Accent5 3 8 2 2" xfId="26109"/>
    <cellStyle name="40% - Accent5 3 8 2 3" xfId="15708"/>
    <cellStyle name="40% - Accent5 3 8 3" xfId="5305"/>
    <cellStyle name="40% - Accent5 3 8 3 2" xfId="22501"/>
    <cellStyle name="40% - Accent5 3 8 4" xfId="19344"/>
    <cellStyle name="40% - Accent5 3 8 5" xfId="12100"/>
    <cellStyle name="40% - Accent5 3 9" xfId="564"/>
    <cellStyle name="40% - Accent5 3 9 2" xfId="7333"/>
    <cellStyle name="40% - Accent5 3 9 2 2" xfId="24529"/>
    <cellStyle name="40% - Accent5 3 9 3" xfId="17764"/>
    <cellStyle name="40% - Accent5 3 9 4" xfId="14128"/>
    <cellStyle name="40% - Accent5 4" xfId="107"/>
    <cellStyle name="40% - Accent5 4 10" xfId="6882"/>
    <cellStyle name="40% - Accent5 4 10 2" xfId="24078"/>
    <cellStyle name="40% - Accent5 4 10 3" xfId="13677"/>
    <cellStyle name="40% - Accent5 4 11" xfId="3753"/>
    <cellStyle name="40% - Accent5 4 11 2" xfId="20949"/>
    <cellStyle name="40% - Accent5 4 12" xfId="17313"/>
    <cellStyle name="40% - Accent5 4 13" xfId="27760"/>
    <cellStyle name="40% - Accent5 4 14" xfId="10548"/>
    <cellStyle name="40% - Accent5 4 2" xfId="311"/>
    <cellStyle name="40% - Accent5 4 2 10" xfId="27846"/>
    <cellStyle name="40% - Accent5 4 2 11" xfId="10634"/>
    <cellStyle name="40% - Accent5 4 2 2" xfId="1086"/>
    <cellStyle name="40% - Accent5 4 2 2 2" xfId="2699"/>
    <cellStyle name="40% - Accent5 4 2 2 2 2" xfId="9464"/>
    <cellStyle name="40% - Accent5 4 2 2 2 2 2" xfId="26660"/>
    <cellStyle name="40% - Accent5 4 2 2 2 2 3" xfId="16259"/>
    <cellStyle name="40% - Accent5 4 2 2 2 3" xfId="5856"/>
    <cellStyle name="40% - Accent5 4 2 2 2 3 2" xfId="23052"/>
    <cellStyle name="40% - Accent5 4 2 2 2 4" xfId="19895"/>
    <cellStyle name="40% - Accent5 4 2 2 2 5" xfId="12651"/>
    <cellStyle name="40% - Accent5 4 2 2 3" xfId="7855"/>
    <cellStyle name="40% - Accent5 4 2 2 3 2" xfId="25051"/>
    <cellStyle name="40% - Accent5 4 2 2 3 3" xfId="14650"/>
    <cellStyle name="40% - Accent5 4 2 2 4" xfId="4247"/>
    <cellStyle name="40% - Accent5 4 2 2 4 2" xfId="21443"/>
    <cellStyle name="40% - Accent5 4 2 2 5" xfId="18286"/>
    <cellStyle name="40% - Accent5 4 2 2 6" xfId="11042"/>
    <cellStyle name="40% - Accent5 4 2 3" xfId="1494"/>
    <cellStyle name="40% - Accent5 4 2 3 2" xfId="3095"/>
    <cellStyle name="40% - Accent5 4 2 3 2 2" xfId="9860"/>
    <cellStyle name="40% - Accent5 4 2 3 2 2 2" xfId="27056"/>
    <cellStyle name="40% - Accent5 4 2 3 2 2 3" xfId="16655"/>
    <cellStyle name="40% - Accent5 4 2 3 2 3" xfId="6252"/>
    <cellStyle name="40% - Accent5 4 2 3 2 3 2" xfId="23448"/>
    <cellStyle name="40% - Accent5 4 2 3 2 4" xfId="20291"/>
    <cellStyle name="40% - Accent5 4 2 3 2 5" xfId="13047"/>
    <cellStyle name="40% - Accent5 4 2 3 3" xfId="8263"/>
    <cellStyle name="40% - Accent5 4 2 3 3 2" xfId="25459"/>
    <cellStyle name="40% - Accent5 4 2 3 3 3" xfId="15058"/>
    <cellStyle name="40% - Accent5 4 2 3 4" xfId="4655"/>
    <cellStyle name="40% - Accent5 4 2 3 4 2" xfId="21851"/>
    <cellStyle name="40% - Accent5 4 2 3 5" xfId="18694"/>
    <cellStyle name="40% - Accent5 4 2 3 6" xfId="11450"/>
    <cellStyle name="40% - Accent5 4 2 4" xfId="1902"/>
    <cellStyle name="40% - Accent5 4 2 4 2" xfId="3491"/>
    <cellStyle name="40% - Accent5 4 2 4 2 2" xfId="10256"/>
    <cellStyle name="40% - Accent5 4 2 4 2 2 2" xfId="27452"/>
    <cellStyle name="40% - Accent5 4 2 4 2 2 3" xfId="17051"/>
    <cellStyle name="40% - Accent5 4 2 4 2 3" xfId="6648"/>
    <cellStyle name="40% - Accent5 4 2 4 2 3 2" xfId="23844"/>
    <cellStyle name="40% - Accent5 4 2 4 2 4" xfId="20687"/>
    <cellStyle name="40% - Accent5 4 2 4 2 5" xfId="13443"/>
    <cellStyle name="40% - Accent5 4 2 4 3" xfId="8671"/>
    <cellStyle name="40% - Accent5 4 2 4 3 2" xfId="25867"/>
    <cellStyle name="40% - Accent5 4 2 4 3 3" xfId="15466"/>
    <cellStyle name="40% - Accent5 4 2 4 4" xfId="5063"/>
    <cellStyle name="40% - Accent5 4 2 4 4 2" xfId="22259"/>
    <cellStyle name="40% - Accent5 4 2 4 5" xfId="19102"/>
    <cellStyle name="40% - Accent5 4 2 4 6" xfId="11858"/>
    <cellStyle name="40% - Accent5 4 2 5" xfId="2261"/>
    <cellStyle name="40% - Accent5 4 2 5 2" xfId="9027"/>
    <cellStyle name="40% - Accent5 4 2 5 2 2" xfId="26223"/>
    <cellStyle name="40% - Accent5 4 2 5 2 3" xfId="15822"/>
    <cellStyle name="40% - Accent5 4 2 5 3" xfId="5419"/>
    <cellStyle name="40% - Accent5 4 2 5 3 2" xfId="22615"/>
    <cellStyle name="40% - Accent5 4 2 5 4" xfId="19458"/>
    <cellStyle name="40% - Accent5 4 2 5 5" xfId="12214"/>
    <cellStyle name="40% - Accent5 4 2 6" xfId="678"/>
    <cellStyle name="40% - Accent5 4 2 6 2" xfId="7447"/>
    <cellStyle name="40% - Accent5 4 2 6 2 2" xfId="24643"/>
    <cellStyle name="40% - Accent5 4 2 6 3" xfId="17878"/>
    <cellStyle name="40% - Accent5 4 2 6 4" xfId="14242"/>
    <cellStyle name="40% - Accent5 4 2 7" xfId="7080"/>
    <cellStyle name="40% - Accent5 4 2 7 2" xfId="24276"/>
    <cellStyle name="40% - Accent5 4 2 7 3" xfId="13875"/>
    <cellStyle name="40% - Accent5 4 2 8" xfId="3839"/>
    <cellStyle name="40% - Accent5 4 2 8 2" xfId="21035"/>
    <cellStyle name="40% - Accent5 4 2 9" xfId="17511"/>
    <cellStyle name="40% - Accent5 4 3" xfId="409"/>
    <cellStyle name="40% - Accent5 4 3 10" xfId="27944"/>
    <cellStyle name="40% - Accent5 4 3 11" xfId="10732"/>
    <cellStyle name="40% - Accent5 4 3 2" xfId="1184"/>
    <cellStyle name="40% - Accent5 4 3 2 2" xfId="2797"/>
    <cellStyle name="40% - Accent5 4 3 2 2 2" xfId="9562"/>
    <cellStyle name="40% - Accent5 4 3 2 2 2 2" xfId="26758"/>
    <cellStyle name="40% - Accent5 4 3 2 2 2 3" xfId="16357"/>
    <cellStyle name="40% - Accent5 4 3 2 2 3" xfId="5954"/>
    <cellStyle name="40% - Accent5 4 3 2 2 3 2" xfId="23150"/>
    <cellStyle name="40% - Accent5 4 3 2 2 4" xfId="19993"/>
    <cellStyle name="40% - Accent5 4 3 2 2 5" xfId="12749"/>
    <cellStyle name="40% - Accent5 4 3 2 3" xfId="7953"/>
    <cellStyle name="40% - Accent5 4 3 2 3 2" xfId="25149"/>
    <cellStyle name="40% - Accent5 4 3 2 3 3" xfId="14748"/>
    <cellStyle name="40% - Accent5 4 3 2 4" xfId="4345"/>
    <cellStyle name="40% - Accent5 4 3 2 4 2" xfId="21541"/>
    <cellStyle name="40% - Accent5 4 3 2 5" xfId="18384"/>
    <cellStyle name="40% - Accent5 4 3 2 6" xfId="11140"/>
    <cellStyle name="40% - Accent5 4 3 3" xfId="1592"/>
    <cellStyle name="40% - Accent5 4 3 3 2" xfId="3193"/>
    <cellStyle name="40% - Accent5 4 3 3 2 2" xfId="9958"/>
    <cellStyle name="40% - Accent5 4 3 3 2 2 2" xfId="27154"/>
    <cellStyle name="40% - Accent5 4 3 3 2 2 3" xfId="16753"/>
    <cellStyle name="40% - Accent5 4 3 3 2 3" xfId="6350"/>
    <cellStyle name="40% - Accent5 4 3 3 2 3 2" xfId="23546"/>
    <cellStyle name="40% - Accent5 4 3 3 2 4" xfId="20389"/>
    <cellStyle name="40% - Accent5 4 3 3 2 5" xfId="13145"/>
    <cellStyle name="40% - Accent5 4 3 3 3" xfId="8361"/>
    <cellStyle name="40% - Accent5 4 3 3 3 2" xfId="25557"/>
    <cellStyle name="40% - Accent5 4 3 3 3 3" xfId="15156"/>
    <cellStyle name="40% - Accent5 4 3 3 4" xfId="4753"/>
    <cellStyle name="40% - Accent5 4 3 3 4 2" xfId="21949"/>
    <cellStyle name="40% - Accent5 4 3 3 5" xfId="18792"/>
    <cellStyle name="40% - Accent5 4 3 3 6" xfId="11548"/>
    <cellStyle name="40% - Accent5 4 3 4" xfId="2000"/>
    <cellStyle name="40% - Accent5 4 3 4 2" xfId="3589"/>
    <cellStyle name="40% - Accent5 4 3 4 2 2" xfId="10354"/>
    <cellStyle name="40% - Accent5 4 3 4 2 2 2" xfId="27550"/>
    <cellStyle name="40% - Accent5 4 3 4 2 2 3" xfId="17149"/>
    <cellStyle name="40% - Accent5 4 3 4 2 3" xfId="6746"/>
    <cellStyle name="40% - Accent5 4 3 4 2 3 2" xfId="23942"/>
    <cellStyle name="40% - Accent5 4 3 4 2 4" xfId="20785"/>
    <cellStyle name="40% - Accent5 4 3 4 2 5" xfId="13541"/>
    <cellStyle name="40% - Accent5 4 3 4 3" xfId="8769"/>
    <cellStyle name="40% - Accent5 4 3 4 3 2" xfId="25965"/>
    <cellStyle name="40% - Accent5 4 3 4 3 3" xfId="15564"/>
    <cellStyle name="40% - Accent5 4 3 4 4" xfId="5161"/>
    <cellStyle name="40% - Accent5 4 3 4 4 2" xfId="22357"/>
    <cellStyle name="40% - Accent5 4 3 4 5" xfId="19200"/>
    <cellStyle name="40% - Accent5 4 3 4 6" xfId="11956"/>
    <cellStyle name="40% - Accent5 4 3 5" xfId="2359"/>
    <cellStyle name="40% - Accent5 4 3 5 2" xfId="9125"/>
    <cellStyle name="40% - Accent5 4 3 5 2 2" xfId="26321"/>
    <cellStyle name="40% - Accent5 4 3 5 2 3" xfId="15920"/>
    <cellStyle name="40% - Accent5 4 3 5 3" xfId="5517"/>
    <cellStyle name="40% - Accent5 4 3 5 3 2" xfId="22713"/>
    <cellStyle name="40% - Accent5 4 3 5 4" xfId="19556"/>
    <cellStyle name="40% - Accent5 4 3 5 5" xfId="12312"/>
    <cellStyle name="40% - Accent5 4 3 6" xfId="776"/>
    <cellStyle name="40% - Accent5 4 3 6 2" xfId="7545"/>
    <cellStyle name="40% - Accent5 4 3 6 2 2" xfId="24741"/>
    <cellStyle name="40% - Accent5 4 3 6 3" xfId="17976"/>
    <cellStyle name="40% - Accent5 4 3 6 4" xfId="14340"/>
    <cellStyle name="40% - Accent5 4 3 7" xfId="7178"/>
    <cellStyle name="40% - Accent5 4 3 7 2" xfId="24374"/>
    <cellStyle name="40% - Accent5 4 3 7 3" xfId="13973"/>
    <cellStyle name="40% - Accent5 4 3 8" xfId="3937"/>
    <cellStyle name="40% - Accent5 4 3 8 2" xfId="21133"/>
    <cellStyle name="40% - Accent5 4 3 9" xfId="17609"/>
    <cellStyle name="40% - Accent5 4 4" xfId="225"/>
    <cellStyle name="40% - Accent5 4 4 2" xfId="1408"/>
    <cellStyle name="40% - Accent5 4 4 2 2" xfId="3009"/>
    <cellStyle name="40% - Accent5 4 4 2 2 2" xfId="9774"/>
    <cellStyle name="40% - Accent5 4 4 2 2 2 2" xfId="26970"/>
    <cellStyle name="40% - Accent5 4 4 2 2 2 3" xfId="16569"/>
    <cellStyle name="40% - Accent5 4 4 2 2 3" xfId="6166"/>
    <cellStyle name="40% - Accent5 4 4 2 2 3 2" xfId="23362"/>
    <cellStyle name="40% - Accent5 4 4 2 2 4" xfId="20205"/>
    <cellStyle name="40% - Accent5 4 4 2 2 5" xfId="12961"/>
    <cellStyle name="40% - Accent5 4 4 2 3" xfId="8177"/>
    <cellStyle name="40% - Accent5 4 4 2 3 2" xfId="25373"/>
    <cellStyle name="40% - Accent5 4 4 2 3 3" xfId="14972"/>
    <cellStyle name="40% - Accent5 4 4 2 4" xfId="4569"/>
    <cellStyle name="40% - Accent5 4 4 2 4 2" xfId="21765"/>
    <cellStyle name="40% - Accent5 4 4 2 5" xfId="18608"/>
    <cellStyle name="40% - Accent5 4 4 2 6" xfId="11364"/>
    <cellStyle name="40% - Accent5 4 4 3" xfId="1816"/>
    <cellStyle name="40% - Accent5 4 4 3 2" xfId="3405"/>
    <cellStyle name="40% - Accent5 4 4 3 2 2" xfId="10170"/>
    <cellStyle name="40% - Accent5 4 4 3 2 2 2" xfId="27366"/>
    <cellStyle name="40% - Accent5 4 4 3 2 2 3" xfId="16965"/>
    <cellStyle name="40% - Accent5 4 4 3 2 3" xfId="6562"/>
    <cellStyle name="40% - Accent5 4 4 3 2 3 2" xfId="23758"/>
    <cellStyle name="40% - Accent5 4 4 3 2 4" xfId="20601"/>
    <cellStyle name="40% - Accent5 4 4 3 2 5" xfId="13357"/>
    <cellStyle name="40% - Accent5 4 4 3 3" xfId="8585"/>
    <cellStyle name="40% - Accent5 4 4 3 3 2" xfId="25781"/>
    <cellStyle name="40% - Accent5 4 4 3 3 3" xfId="15380"/>
    <cellStyle name="40% - Accent5 4 4 3 4" xfId="4977"/>
    <cellStyle name="40% - Accent5 4 4 3 4 2" xfId="22173"/>
    <cellStyle name="40% - Accent5 4 4 3 5" xfId="19016"/>
    <cellStyle name="40% - Accent5 4 4 3 6" xfId="11772"/>
    <cellStyle name="40% - Accent5 4 4 4" xfId="2460"/>
    <cellStyle name="40% - Accent5 4 4 4 2" xfId="9225"/>
    <cellStyle name="40% - Accent5 4 4 4 2 2" xfId="26421"/>
    <cellStyle name="40% - Accent5 4 4 4 2 3" xfId="16020"/>
    <cellStyle name="40% - Accent5 4 4 4 3" xfId="5617"/>
    <cellStyle name="40% - Accent5 4 4 4 3 2" xfId="22813"/>
    <cellStyle name="40% - Accent5 4 4 4 4" xfId="19656"/>
    <cellStyle name="40% - Accent5 4 4 4 5" xfId="12412"/>
    <cellStyle name="40% - Accent5 4 4 5" xfId="1000"/>
    <cellStyle name="40% - Accent5 4 4 5 2" xfId="7769"/>
    <cellStyle name="40% - Accent5 4 4 5 2 2" xfId="24965"/>
    <cellStyle name="40% - Accent5 4 4 5 3" xfId="18200"/>
    <cellStyle name="40% - Accent5 4 4 5 4" xfId="14564"/>
    <cellStyle name="40% - Accent5 4 4 6" xfId="6994"/>
    <cellStyle name="40% - Accent5 4 4 6 2" xfId="24190"/>
    <cellStyle name="40% - Accent5 4 4 6 3" xfId="13789"/>
    <cellStyle name="40% - Accent5 4 4 7" xfId="4161"/>
    <cellStyle name="40% - Accent5 4 4 7 2" xfId="21357"/>
    <cellStyle name="40% - Accent5 4 4 8" xfId="17425"/>
    <cellStyle name="40% - Accent5 4 4 9" xfId="10956"/>
    <cellStyle name="40% - Accent5 4 5" xfId="888"/>
    <cellStyle name="40% - Accent5 4 5 2" xfId="2586"/>
    <cellStyle name="40% - Accent5 4 5 2 2" xfId="9351"/>
    <cellStyle name="40% - Accent5 4 5 2 2 2" xfId="26547"/>
    <cellStyle name="40% - Accent5 4 5 2 2 3" xfId="16146"/>
    <cellStyle name="40% - Accent5 4 5 2 3" xfId="5743"/>
    <cellStyle name="40% - Accent5 4 5 2 3 2" xfId="22939"/>
    <cellStyle name="40% - Accent5 4 5 2 4" xfId="19782"/>
    <cellStyle name="40% - Accent5 4 5 2 5" xfId="12538"/>
    <cellStyle name="40% - Accent5 4 5 3" xfId="7657"/>
    <cellStyle name="40% - Accent5 4 5 3 2" xfId="24853"/>
    <cellStyle name="40% - Accent5 4 5 3 3" xfId="14452"/>
    <cellStyle name="40% - Accent5 4 5 4" xfId="4049"/>
    <cellStyle name="40% - Accent5 4 5 4 2" xfId="21245"/>
    <cellStyle name="40% - Accent5 4 5 5" xfId="18088"/>
    <cellStyle name="40% - Accent5 4 5 6" xfId="10844"/>
    <cellStyle name="40% - Accent5 4 6" xfId="1296"/>
    <cellStyle name="40% - Accent5 4 6 2" xfId="2897"/>
    <cellStyle name="40% - Accent5 4 6 2 2" xfId="9662"/>
    <cellStyle name="40% - Accent5 4 6 2 2 2" xfId="26858"/>
    <cellStyle name="40% - Accent5 4 6 2 2 3" xfId="16457"/>
    <cellStyle name="40% - Accent5 4 6 2 3" xfId="6054"/>
    <cellStyle name="40% - Accent5 4 6 2 3 2" xfId="23250"/>
    <cellStyle name="40% - Accent5 4 6 2 4" xfId="20093"/>
    <cellStyle name="40% - Accent5 4 6 2 5" xfId="12849"/>
    <cellStyle name="40% - Accent5 4 6 3" xfId="8065"/>
    <cellStyle name="40% - Accent5 4 6 3 2" xfId="25261"/>
    <cellStyle name="40% - Accent5 4 6 3 3" xfId="14860"/>
    <cellStyle name="40% - Accent5 4 6 4" xfId="4457"/>
    <cellStyle name="40% - Accent5 4 6 4 2" xfId="21653"/>
    <cellStyle name="40% - Accent5 4 6 5" xfId="18496"/>
    <cellStyle name="40% - Accent5 4 6 6" xfId="11252"/>
    <cellStyle name="40% - Accent5 4 7" xfId="1704"/>
    <cellStyle name="40% - Accent5 4 7 2" xfId="3293"/>
    <cellStyle name="40% - Accent5 4 7 2 2" xfId="10058"/>
    <cellStyle name="40% - Accent5 4 7 2 2 2" xfId="27254"/>
    <cellStyle name="40% - Accent5 4 7 2 2 3" xfId="16853"/>
    <cellStyle name="40% - Accent5 4 7 2 3" xfId="6450"/>
    <cellStyle name="40% - Accent5 4 7 2 3 2" xfId="23646"/>
    <cellStyle name="40% - Accent5 4 7 2 4" xfId="20489"/>
    <cellStyle name="40% - Accent5 4 7 2 5" xfId="13245"/>
    <cellStyle name="40% - Accent5 4 7 3" xfId="8473"/>
    <cellStyle name="40% - Accent5 4 7 3 2" xfId="25669"/>
    <cellStyle name="40% - Accent5 4 7 3 3" xfId="15268"/>
    <cellStyle name="40% - Accent5 4 7 4" xfId="4865"/>
    <cellStyle name="40% - Accent5 4 7 4 2" xfId="22061"/>
    <cellStyle name="40% - Accent5 4 7 5" xfId="18904"/>
    <cellStyle name="40% - Accent5 4 7 6" xfId="11660"/>
    <cellStyle name="40% - Accent5 4 8" xfId="2175"/>
    <cellStyle name="40% - Accent5 4 8 2" xfId="8941"/>
    <cellStyle name="40% - Accent5 4 8 2 2" xfId="26137"/>
    <cellStyle name="40% - Accent5 4 8 2 3" xfId="15736"/>
    <cellStyle name="40% - Accent5 4 8 3" xfId="5333"/>
    <cellStyle name="40% - Accent5 4 8 3 2" xfId="22529"/>
    <cellStyle name="40% - Accent5 4 8 4" xfId="19372"/>
    <cellStyle name="40% - Accent5 4 8 5" xfId="12128"/>
    <cellStyle name="40% - Accent5 4 9" xfId="592"/>
    <cellStyle name="40% - Accent5 4 9 2" xfId="7361"/>
    <cellStyle name="40% - Accent5 4 9 2 2" xfId="24557"/>
    <cellStyle name="40% - Accent5 4 9 3" xfId="17792"/>
    <cellStyle name="40% - Accent5 4 9 4" xfId="14156"/>
    <cellStyle name="40% - Accent5 5" xfId="165"/>
    <cellStyle name="40% - Accent5 5 10" xfId="27703"/>
    <cellStyle name="40% - Accent5 5 11" xfId="10491"/>
    <cellStyle name="40% - Accent5 5 2" xfId="943"/>
    <cellStyle name="40% - Accent5 5 2 2" xfId="2613"/>
    <cellStyle name="40% - Accent5 5 2 2 2" xfId="9378"/>
    <cellStyle name="40% - Accent5 5 2 2 2 2" xfId="26574"/>
    <cellStyle name="40% - Accent5 5 2 2 2 3" xfId="16173"/>
    <cellStyle name="40% - Accent5 5 2 2 3" xfId="5770"/>
    <cellStyle name="40% - Accent5 5 2 2 3 2" xfId="22966"/>
    <cellStyle name="40% - Accent5 5 2 2 4" xfId="19809"/>
    <cellStyle name="40% - Accent5 5 2 2 5" xfId="12565"/>
    <cellStyle name="40% - Accent5 5 2 3" xfId="7712"/>
    <cellStyle name="40% - Accent5 5 2 3 2" xfId="24908"/>
    <cellStyle name="40% - Accent5 5 2 3 3" xfId="14507"/>
    <cellStyle name="40% - Accent5 5 2 4" xfId="4104"/>
    <cellStyle name="40% - Accent5 5 2 4 2" xfId="21300"/>
    <cellStyle name="40% - Accent5 5 2 5" xfId="18143"/>
    <cellStyle name="40% - Accent5 5 2 6" xfId="10899"/>
    <cellStyle name="40% - Accent5 5 3" xfId="1351"/>
    <cellStyle name="40% - Accent5 5 3 2" xfId="2952"/>
    <cellStyle name="40% - Accent5 5 3 2 2" xfId="9717"/>
    <cellStyle name="40% - Accent5 5 3 2 2 2" xfId="26913"/>
    <cellStyle name="40% - Accent5 5 3 2 2 3" xfId="16512"/>
    <cellStyle name="40% - Accent5 5 3 2 3" xfId="6109"/>
    <cellStyle name="40% - Accent5 5 3 2 3 2" xfId="23305"/>
    <cellStyle name="40% - Accent5 5 3 2 4" xfId="20148"/>
    <cellStyle name="40% - Accent5 5 3 2 5" xfId="12904"/>
    <cellStyle name="40% - Accent5 5 3 3" xfId="8120"/>
    <cellStyle name="40% - Accent5 5 3 3 2" xfId="25316"/>
    <cellStyle name="40% - Accent5 5 3 3 3" xfId="14915"/>
    <cellStyle name="40% - Accent5 5 3 4" xfId="4512"/>
    <cellStyle name="40% - Accent5 5 3 4 2" xfId="21708"/>
    <cellStyle name="40% - Accent5 5 3 5" xfId="18551"/>
    <cellStyle name="40% - Accent5 5 3 6" xfId="11307"/>
    <cellStyle name="40% - Accent5 5 4" xfId="1759"/>
    <cellStyle name="40% - Accent5 5 4 2" xfId="3348"/>
    <cellStyle name="40% - Accent5 5 4 2 2" xfId="10113"/>
    <cellStyle name="40% - Accent5 5 4 2 2 2" xfId="27309"/>
    <cellStyle name="40% - Accent5 5 4 2 2 3" xfId="16908"/>
    <cellStyle name="40% - Accent5 5 4 2 3" xfId="6505"/>
    <cellStyle name="40% - Accent5 5 4 2 3 2" xfId="23701"/>
    <cellStyle name="40% - Accent5 5 4 2 4" xfId="20544"/>
    <cellStyle name="40% - Accent5 5 4 2 5" xfId="13300"/>
    <cellStyle name="40% - Accent5 5 4 3" xfId="8528"/>
    <cellStyle name="40% - Accent5 5 4 3 2" xfId="25724"/>
    <cellStyle name="40% - Accent5 5 4 3 3" xfId="15323"/>
    <cellStyle name="40% - Accent5 5 4 4" xfId="4920"/>
    <cellStyle name="40% - Accent5 5 4 4 2" xfId="22116"/>
    <cellStyle name="40% - Accent5 5 4 5" xfId="18959"/>
    <cellStyle name="40% - Accent5 5 4 6" xfId="11715"/>
    <cellStyle name="40% - Accent5 5 5" xfId="2118"/>
    <cellStyle name="40% - Accent5 5 5 2" xfId="8884"/>
    <cellStyle name="40% - Accent5 5 5 2 2" xfId="26080"/>
    <cellStyle name="40% - Accent5 5 5 2 3" xfId="15679"/>
    <cellStyle name="40% - Accent5 5 5 3" xfId="5276"/>
    <cellStyle name="40% - Accent5 5 5 3 2" xfId="22472"/>
    <cellStyle name="40% - Accent5 5 5 4" xfId="19315"/>
    <cellStyle name="40% - Accent5 5 5 5" xfId="12071"/>
    <cellStyle name="40% - Accent5 5 6" xfId="535"/>
    <cellStyle name="40% - Accent5 5 6 2" xfId="7304"/>
    <cellStyle name="40% - Accent5 5 6 2 2" xfId="24500"/>
    <cellStyle name="40% - Accent5 5 6 3" xfId="17735"/>
    <cellStyle name="40% - Accent5 5 6 4" xfId="14099"/>
    <cellStyle name="40% - Accent5 5 7" xfId="6937"/>
    <cellStyle name="40% - Accent5 5 7 2" xfId="24133"/>
    <cellStyle name="40% - Accent5 5 7 3" xfId="13732"/>
    <cellStyle name="40% - Accent5 5 8" xfId="3696"/>
    <cellStyle name="40% - Accent5 5 8 2" xfId="20892"/>
    <cellStyle name="40% - Accent5 5 9" xfId="17368"/>
    <cellStyle name="40% - Accent5 6" xfId="254"/>
    <cellStyle name="40% - Accent5 6 10" xfId="27789"/>
    <cellStyle name="40% - Accent5 6 11" xfId="10577"/>
    <cellStyle name="40% - Accent5 6 2" xfId="1029"/>
    <cellStyle name="40% - Accent5 6 2 2" xfId="2642"/>
    <cellStyle name="40% - Accent5 6 2 2 2" xfId="9407"/>
    <cellStyle name="40% - Accent5 6 2 2 2 2" xfId="26603"/>
    <cellStyle name="40% - Accent5 6 2 2 2 3" xfId="16202"/>
    <cellStyle name="40% - Accent5 6 2 2 3" xfId="5799"/>
    <cellStyle name="40% - Accent5 6 2 2 3 2" xfId="22995"/>
    <cellStyle name="40% - Accent5 6 2 2 4" xfId="19838"/>
    <cellStyle name="40% - Accent5 6 2 2 5" xfId="12594"/>
    <cellStyle name="40% - Accent5 6 2 3" xfId="7798"/>
    <cellStyle name="40% - Accent5 6 2 3 2" xfId="24994"/>
    <cellStyle name="40% - Accent5 6 2 3 3" xfId="14593"/>
    <cellStyle name="40% - Accent5 6 2 4" xfId="4190"/>
    <cellStyle name="40% - Accent5 6 2 4 2" xfId="21386"/>
    <cellStyle name="40% - Accent5 6 2 5" xfId="18229"/>
    <cellStyle name="40% - Accent5 6 2 6" xfId="10985"/>
    <cellStyle name="40% - Accent5 6 3" xfId="1437"/>
    <cellStyle name="40% - Accent5 6 3 2" xfId="3038"/>
    <cellStyle name="40% - Accent5 6 3 2 2" xfId="9803"/>
    <cellStyle name="40% - Accent5 6 3 2 2 2" xfId="26999"/>
    <cellStyle name="40% - Accent5 6 3 2 2 3" xfId="16598"/>
    <cellStyle name="40% - Accent5 6 3 2 3" xfId="6195"/>
    <cellStyle name="40% - Accent5 6 3 2 3 2" xfId="23391"/>
    <cellStyle name="40% - Accent5 6 3 2 4" xfId="20234"/>
    <cellStyle name="40% - Accent5 6 3 2 5" xfId="12990"/>
    <cellStyle name="40% - Accent5 6 3 3" xfId="8206"/>
    <cellStyle name="40% - Accent5 6 3 3 2" xfId="25402"/>
    <cellStyle name="40% - Accent5 6 3 3 3" xfId="15001"/>
    <cellStyle name="40% - Accent5 6 3 4" xfId="4598"/>
    <cellStyle name="40% - Accent5 6 3 4 2" xfId="21794"/>
    <cellStyle name="40% - Accent5 6 3 5" xfId="18637"/>
    <cellStyle name="40% - Accent5 6 3 6" xfId="11393"/>
    <cellStyle name="40% - Accent5 6 4" xfId="1845"/>
    <cellStyle name="40% - Accent5 6 4 2" xfId="3434"/>
    <cellStyle name="40% - Accent5 6 4 2 2" xfId="10199"/>
    <cellStyle name="40% - Accent5 6 4 2 2 2" xfId="27395"/>
    <cellStyle name="40% - Accent5 6 4 2 2 3" xfId="16994"/>
    <cellStyle name="40% - Accent5 6 4 2 3" xfId="6591"/>
    <cellStyle name="40% - Accent5 6 4 2 3 2" xfId="23787"/>
    <cellStyle name="40% - Accent5 6 4 2 4" xfId="20630"/>
    <cellStyle name="40% - Accent5 6 4 2 5" xfId="13386"/>
    <cellStyle name="40% - Accent5 6 4 3" xfId="8614"/>
    <cellStyle name="40% - Accent5 6 4 3 2" xfId="25810"/>
    <cellStyle name="40% - Accent5 6 4 3 3" xfId="15409"/>
    <cellStyle name="40% - Accent5 6 4 4" xfId="5006"/>
    <cellStyle name="40% - Accent5 6 4 4 2" xfId="22202"/>
    <cellStyle name="40% - Accent5 6 4 5" xfId="19045"/>
    <cellStyle name="40% - Accent5 6 4 6" xfId="11801"/>
    <cellStyle name="40% - Accent5 6 5" xfId="2204"/>
    <cellStyle name="40% - Accent5 6 5 2" xfId="8970"/>
    <cellStyle name="40% - Accent5 6 5 2 2" xfId="26166"/>
    <cellStyle name="40% - Accent5 6 5 2 3" xfId="15765"/>
    <cellStyle name="40% - Accent5 6 5 3" xfId="5362"/>
    <cellStyle name="40% - Accent5 6 5 3 2" xfId="22558"/>
    <cellStyle name="40% - Accent5 6 5 4" xfId="19401"/>
    <cellStyle name="40% - Accent5 6 5 5" xfId="12157"/>
    <cellStyle name="40% - Accent5 6 6" xfId="621"/>
    <cellStyle name="40% - Accent5 6 6 2" xfId="7390"/>
    <cellStyle name="40% - Accent5 6 6 2 2" xfId="24586"/>
    <cellStyle name="40% - Accent5 6 6 3" xfId="17821"/>
    <cellStyle name="40% - Accent5 6 6 4" xfId="14185"/>
    <cellStyle name="40% - Accent5 6 7" xfId="7023"/>
    <cellStyle name="40% - Accent5 6 7 2" xfId="24219"/>
    <cellStyle name="40% - Accent5 6 7 3" xfId="13818"/>
    <cellStyle name="40% - Accent5 6 8" xfId="3782"/>
    <cellStyle name="40% - Accent5 6 8 2" xfId="20978"/>
    <cellStyle name="40% - Accent5 6 9" xfId="17454"/>
    <cellStyle name="40% - Accent5 7" xfId="340"/>
    <cellStyle name="40% - Accent5 7 10" xfId="27875"/>
    <cellStyle name="40% - Accent5 7 11" xfId="10663"/>
    <cellStyle name="40% - Accent5 7 2" xfId="1115"/>
    <cellStyle name="40% - Accent5 7 2 2" xfId="2728"/>
    <cellStyle name="40% - Accent5 7 2 2 2" xfId="9493"/>
    <cellStyle name="40% - Accent5 7 2 2 2 2" xfId="26689"/>
    <cellStyle name="40% - Accent5 7 2 2 2 3" xfId="16288"/>
    <cellStyle name="40% - Accent5 7 2 2 3" xfId="5885"/>
    <cellStyle name="40% - Accent5 7 2 2 3 2" xfId="23081"/>
    <cellStyle name="40% - Accent5 7 2 2 4" xfId="19924"/>
    <cellStyle name="40% - Accent5 7 2 2 5" xfId="12680"/>
    <cellStyle name="40% - Accent5 7 2 3" xfId="7884"/>
    <cellStyle name="40% - Accent5 7 2 3 2" xfId="25080"/>
    <cellStyle name="40% - Accent5 7 2 3 3" xfId="14679"/>
    <cellStyle name="40% - Accent5 7 2 4" xfId="4276"/>
    <cellStyle name="40% - Accent5 7 2 4 2" xfId="21472"/>
    <cellStyle name="40% - Accent5 7 2 5" xfId="18315"/>
    <cellStyle name="40% - Accent5 7 2 6" xfId="11071"/>
    <cellStyle name="40% - Accent5 7 3" xfId="1523"/>
    <cellStyle name="40% - Accent5 7 3 2" xfId="3124"/>
    <cellStyle name="40% - Accent5 7 3 2 2" xfId="9889"/>
    <cellStyle name="40% - Accent5 7 3 2 2 2" xfId="27085"/>
    <cellStyle name="40% - Accent5 7 3 2 2 3" xfId="16684"/>
    <cellStyle name="40% - Accent5 7 3 2 3" xfId="6281"/>
    <cellStyle name="40% - Accent5 7 3 2 3 2" xfId="23477"/>
    <cellStyle name="40% - Accent5 7 3 2 4" xfId="20320"/>
    <cellStyle name="40% - Accent5 7 3 2 5" xfId="13076"/>
    <cellStyle name="40% - Accent5 7 3 3" xfId="8292"/>
    <cellStyle name="40% - Accent5 7 3 3 2" xfId="25488"/>
    <cellStyle name="40% - Accent5 7 3 3 3" xfId="15087"/>
    <cellStyle name="40% - Accent5 7 3 4" xfId="4684"/>
    <cellStyle name="40% - Accent5 7 3 4 2" xfId="21880"/>
    <cellStyle name="40% - Accent5 7 3 5" xfId="18723"/>
    <cellStyle name="40% - Accent5 7 3 6" xfId="11479"/>
    <cellStyle name="40% - Accent5 7 4" xfId="1931"/>
    <cellStyle name="40% - Accent5 7 4 2" xfId="3520"/>
    <cellStyle name="40% - Accent5 7 4 2 2" xfId="10285"/>
    <cellStyle name="40% - Accent5 7 4 2 2 2" xfId="27481"/>
    <cellStyle name="40% - Accent5 7 4 2 2 3" xfId="17080"/>
    <cellStyle name="40% - Accent5 7 4 2 3" xfId="6677"/>
    <cellStyle name="40% - Accent5 7 4 2 3 2" xfId="23873"/>
    <cellStyle name="40% - Accent5 7 4 2 4" xfId="20716"/>
    <cellStyle name="40% - Accent5 7 4 2 5" xfId="13472"/>
    <cellStyle name="40% - Accent5 7 4 3" xfId="8700"/>
    <cellStyle name="40% - Accent5 7 4 3 2" xfId="25896"/>
    <cellStyle name="40% - Accent5 7 4 3 3" xfId="15495"/>
    <cellStyle name="40% - Accent5 7 4 4" xfId="5092"/>
    <cellStyle name="40% - Accent5 7 4 4 2" xfId="22288"/>
    <cellStyle name="40% - Accent5 7 4 5" xfId="19131"/>
    <cellStyle name="40% - Accent5 7 4 6" xfId="11887"/>
    <cellStyle name="40% - Accent5 7 5" xfId="2290"/>
    <cellStyle name="40% - Accent5 7 5 2" xfId="9056"/>
    <cellStyle name="40% - Accent5 7 5 2 2" xfId="26252"/>
    <cellStyle name="40% - Accent5 7 5 2 3" xfId="15851"/>
    <cellStyle name="40% - Accent5 7 5 3" xfId="5448"/>
    <cellStyle name="40% - Accent5 7 5 3 2" xfId="22644"/>
    <cellStyle name="40% - Accent5 7 5 4" xfId="19487"/>
    <cellStyle name="40% - Accent5 7 5 5" xfId="12243"/>
    <cellStyle name="40% - Accent5 7 6" xfId="707"/>
    <cellStyle name="40% - Accent5 7 6 2" xfId="7476"/>
    <cellStyle name="40% - Accent5 7 6 2 2" xfId="24672"/>
    <cellStyle name="40% - Accent5 7 6 3" xfId="17907"/>
    <cellStyle name="40% - Accent5 7 6 4" xfId="14271"/>
    <cellStyle name="40% - Accent5 7 7" xfId="7109"/>
    <cellStyle name="40% - Accent5 7 7 2" xfId="24305"/>
    <cellStyle name="40% - Accent5 7 7 3" xfId="13904"/>
    <cellStyle name="40% - Accent5 7 8" xfId="3868"/>
    <cellStyle name="40% - Accent5 7 8 2" xfId="21064"/>
    <cellStyle name="40% - Accent5 7 9" xfId="17540"/>
    <cellStyle name="40% - Accent5 8" xfId="352"/>
    <cellStyle name="40% - Accent5 8 10" xfId="27887"/>
    <cellStyle name="40% - Accent5 8 11" xfId="10675"/>
    <cellStyle name="40% - Accent5 8 2" xfId="1127"/>
    <cellStyle name="40% - Accent5 8 2 2" xfId="2740"/>
    <cellStyle name="40% - Accent5 8 2 2 2" xfId="9505"/>
    <cellStyle name="40% - Accent5 8 2 2 2 2" xfId="26701"/>
    <cellStyle name="40% - Accent5 8 2 2 2 3" xfId="16300"/>
    <cellStyle name="40% - Accent5 8 2 2 3" xfId="5897"/>
    <cellStyle name="40% - Accent5 8 2 2 3 2" xfId="23093"/>
    <cellStyle name="40% - Accent5 8 2 2 4" xfId="19936"/>
    <cellStyle name="40% - Accent5 8 2 2 5" xfId="12692"/>
    <cellStyle name="40% - Accent5 8 2 3" xfId="7896"/>
    <cellStyle name="40% - Accent5 8 2 3 2" xfId="25092"/>
    <cellStyle name="40% - Accent5 8 2 3 3" xfId="14691"/>
    <cellStyle name="40% - Accent5 8 2 4" xfId="4288"/>
    <cellStyle name="40% - Accent5 8 2 4 2" xfId="21484"/>
    <cellStyle name="40% - Accent5 8 2 5" xfId="18327"/>
    <cellStyle name="40% - Accent5 8 2 6" xfId="11083"/>
    <cellStyle name="40% - Accent5 8 3" xfId="1535"/>
    <cellStyle name="40% - Accent5 8 3 2" xfId="3136"/>
    <cellStyle name="40% - Accent5 8 3 2 2" xfId="9901"/>
    <cellStyle name="40% - Accent5 8 3 2 2 2" xfId="27097"/>
    <cellStyle name="40% - Accent5 8 3 2 2 3" xfId="16696"/>
    <cellStyle name="40% - Accent5 8 3 2 3" xfId="6293"/>
    <cellStyle name="40% - Accent5 8 3 2 3 2" xfId="23489"/>
    <cellStyle name="40% - Accent5 8 3 2 4" xfId="20332"/>
    <cellStyle name="40% - Accent5 8 3 2 5" xfId="13088"/>
    <cellStyle name="40% - Accent5 8 3 3" xfId="8304"/>
    <cellStyle name="40% - Accent5 8 3 3 2" xfId="25500"/>
    <cellStyle name="40% - Accent5 8 3 3 3" xfId="15099"/>
    <cellStyle name="40% - Accent5 8 3 4" xfId="4696"/>
    <cellStyle name="40% - Accent5 8 3 4 2" xfId="21892"/>
    <cellStyle name="40% - Accent5 8 3 5" xfId="18735"/>
    <cellStyle name="40% - Accent5 8 3 6" xfId="11491"/>
    <cellStyle name="40% - Accent5 8 4" xfId="1943"/>
    <cellStyle name="40% - Accent5 8 4 2" xfId="3532"/>
    <cellStyle name="40% - Accent5 8 4 2 2" xfId="10297"/>
    <cellStyle name="40% - Accent5 8 4 2 2 2" xfId="27493"/>
    <cellStyle name="40% - Accent5 8 4 2 2 3" xfId="17092"/>
    <cellStyle name="40% - Accent5 8 4 2 3" xfId="6689"/>
    <cellStyle name="40% - Accent5 8 4 2 3 2" xfId="23885"/>
    <cellStyle name="40% - Accent5 8 4 2 4" xfId="20728"/>
    <cellStyle name="40% - Accent5 8 4 2 5" xfId="13484"/>
    <cellStyle name="40% - Accent5 8 4 3" xfId="8712"/>
    <cellStyle name="40% - Accent5 8 4 3 2" xfId="25908"/>
    <cellStyle name="40% - Accent5 8 4 3 3" xfId="15507"/>
    <cellStyle name="40% - Accent5 8 4 4" xfId="5104"/>
    <cellStyle name="40% - Accent5 8 4 4 2" xfId="22300"/>
    <cellStyle name="40% - Accent5 8 4 5" xfId="19143"/>
    <cellStyle name="40% - Accent5 8 4 6" xfId="11899"/>
    <cellStyle name="40% - Accent5 8 5" xfId="2302"/>
    <cellStyle name="40% - Accent5 8 5 2" xfId="9068"/>
    <cellStyle name="40% - Accent5 8 5 2 2" xfId="26264"/>
    <cellStyle name="40% - Accent5 8 5 2 3" xfId="15863"/>
    <cellStyle name="40% - Accent5 8 5 3" xfId="5460"/>
    <cellStyle name="40% - Accent5 8 5 3 2" xfId="22656"/>
    <cellStyle name="40% - Accent5 8 5 4" xfId="19499"/>
    <cellStyle name="40% - Accent5 8 5 5" xfId="12255"/>
    <cellStyle name="40% - Accent5 8 6" xfId="719"/>
    <cellStyle name="40% - Accent5 8 6 2" xfId="7488"/>
    <cellStyle name="40% - Accent5 8 6 2 2" xfId="24684"/>
    <cellStyle name="40% - Accent5 8 6 3" xfId="17919"/>
    <cellStyle name="40% - Accent5 8 6 4" xfId="14283"/>
    <cellStyle name="40% - Accent5 8 7" xfId="7121"/>
    <cellStyle name="40% - Accent5 8 7 2" xfId="24317"/>
    <cellStyle name="40% - Accent5 8 7 3" xfId="13916"/>
    <cellStyle name="40% - Accent5 8 8" xfId="3880"/>
    <cellStyle name="40% - Accent5 8 8 2" xfId="21076"/>
    <cellStyle name="40% - Accent5 8 9" xfId="17552"/>
    <cellStyle name="40% - Accent5 9" xfId="438"/>
    <cellStyle name="40% - Accent5 9 10" xfId="27973"/>
    <cellStyle name="40% - Accent5 9 11" xfId="10761"/>
    <cellStyle name="40% - Accent5 9 2" xfId="1213"/>
    <cellStyle name="40% - Accent5 9 2 2" xfId="2826"/>
    <cellStyle name="40% - Accent5 9 2 2 2" xfId="9591"/>
    <cellStyle name="40% - Accent5 9 2 2 2 2" xfId="26787"/>
    <cellStyle name="40% - Accent5 9 2 2 2 3" xfId="16386"/>
    <cellStyle name="40% - Accent5 9 2 2 3" xfId="5983"/>
    <cellStyle name="40% - Accent5 9 2 2 3 2" xfId="23179"/>
    <cellStyle name="40% - Accent5 9 2 2 4" xfId="20022"/>
    <cellStyle name="40% - Accent5 9 2 2 5" xfId="12778"/>
    <cellStyle name="40% - Accent5 9 2 3" xfId="7982"/>
    <cellStyle name="40% - Accent5 9 2 3 2" xfId="25178"/>
    <cellStyle name="40% - Accent5 9 2 3 3" xfId="14777"/>
    <cellStyle name="40% - Accent5 9 2 4" xfId="4374"/>
    <cellStyle name="40% - Accent5 9 2 4 2" xfId="21570"/>
    <cellStyle name="40% - Accent5 9 2 5" xfId="18413"/>
    <cellStyle name="40% - Accent5 9 2 6" xfId="11169"/>
    <cellStyle name="40% - Accent5 9 3" xfId="1621"/>
    <cellStyle name="40% - Accent5 9 3 2" xfId="3222"/>
    <cellStyle name="40% - Accent5 9 3 2 2" xfId="9987"/>
    <cellStyle name="40% - Accent5 9 3 2 2 2" xfId="27183"/>
    <cellStyle name="40% - Accent5 9 3 2 2 3" xfId="16782"/>
    <cellStyle name="40% - Accent5 9 3 2 3" xfId="6379"/>
    <cellStyle name="40% - Accent5 9 3 2 3 2" xfId="23575"/>
    <cellStyle name="40% - Accent5 9 3 2 4" xfId="20418"/>
    <cellStyle name="40% - Accent5 9 3 2 5" xfId="13174"/>
    <cellStyle name="40% - Accent5 9 3 3" xfId="8390"/>
    <cellStyle name="40% - Accent5 9 3 3 2" xfId="25586"/>
    <cellStyle name="40% - Accent5 9 3 3 3" xfId="15185"/>
    <cellStyle name="40% - Accent5 9 3 4" xfId="4782"/>
    <cellStyle name="40% - Accent5 9 3 4 2" xfId="21978"/>
    <cellStyle name="40% - Accent5 9 3 5" xfId="18821"/>
    <cellStyle name="40% - Accent5 9 3 6" xfId="11577"/>
    <cellStyle name="40% - Accent5 9 4" xfId="2029"/>
    <cellStyle name="40% - Accent5 9 4 2" xfId="3618"/>
    <cellStyle name="40% - Accent5 9 4 2 2" xfId="10383"/>
    <cellStyle name="40% - Accent5 9 4 2 2 2" xfId="27579"/>
    <cellStyle name="40% - Accent5 9 4 2 2 3" xfId="17178"/>
    <cellStyle name="40% - Accent5 9 4 2 3" xfId="6775"/>
    <cellStyle name="40% - Accent5 9 4 2 3 2" xfId="23971"/>
    <cellStyle name="40% - Accent5 9 4 2 4" xfId="20814"/>
    <cellStyle name="40% - Accent5 9 4 2 5" xfId="13570"/>
    <cellStyle name="40% - Accent5 9 4 3" xfId="8798"/>
    <cellStyle name="40% - Accent5 9 4 3 2" xfId="25994"/>
    <cellStyle name="40% - Accent5 9 4 3 3" xfId="15593"/>
    <cellStyle name="40% - Accent5 9 4 4" xfId="5190"/>
    <cellStyle name="40% - Accent5 9 4 4 2" xfId="22386"/>
    <cellStyle name="40% - Accent5 9 4 5" xfId="19229"/>
    <cellStyle name="40% - Accent5 9 4 6" xfId="11985"/>
    <cellStyle name="40% - Accent5 9 5" xfId="2388"/>
    <cellStyle name="40% - Accent5 9 5 2" xfId="9154"/>
    <cellStyle name="40% - Accent5 9 5 2 2" xfId="26350"/>
    <cellStyle name="40% - Accent5 9 5 2 3" xfId="15949"/>
    <cellStyle name="40% - Accent5 9 5 3" xfId="5546"/>
    <cellStyle name="40% - Accent5 9 5 3 2" xfId="22742"/>
    <cellStyle name="40% - Accent5 9 5 4" xfId="19585"/>
    <cellStyle name="40% - Accent5 9 5 5" xfId="12341"/>
    <cellStyle name="40% - Accent5 9 6" xfId="805"/>
    <cellStyle name="40% - Accent5 9 6 2" xfId="7574"/>
    <cellStyle name="40% - Accent5 9 6 2 2" xfId="24770"/>
    <cellStyle name="40% - Accent5 9 6 3" xfId="18005"/>
    <cellStyle name="40% - Accent5 9 6 4" xfId="14369"/>
    <cellStyle name="40% - Accent5 9 7" xfId="7207"/>
    <cellStyle name="40% - Accent5 9 7 2" xfId="24403"/>
    <cellStyle name="40% - Accent5 9 7 3" xfId="14002"/>
    <cellStyle name="40% - Accent5 9 8" xfId="3966"/>
    <cellStyle name="40% - Accent5 9 8 2" xfId="21162"/>
    <cellStyle name="40% - Accent5 9 9" xfId="17638"/>
    <cellStyle name="40% - Accent6" xfId="46" builtinId="51" customBuiltin="1"/>
    <cellStyle name="40% - Accent6 10" xfId="454"/>
    <cellStyle name="40% - Accent6 10 10" xfId="27989"/>
    <cellStyle name="40% - Accent6 10 11" xfId="10777"/>
    <cellStyle name="40% - Accent6 10 2" xfId="1229"/>
    <cellStyle name="40% - Accent6 10 2 2" xfId="2842"/>
    <cellStyle name="40% - Accent6 10 2 2 2" xfId="9607"/>
    <cellStyle name="40% - Accent6 10 2 2 2 2" xfId="26803"/>
    <cellStyle name="40% - Accent6 10 2 2 2 3" xfId="16402"/>
    <cellStyle name="40% - Accent6 10 2 2 3" xfId="5999"/>
    <cellStyle name="40% - Accent6 10 2 2 3 2" xfId="23195"/>
    <cellStyle name="40% - Accent6 10 2 2 4" xfId="20038"/>
    <cellStyle name="40% - Accent6 10 2 2 5" xfId="12794"/>
    <cellStyle name="40% - Accent6 10 2 3" xfId="7998"/>
    <cellStyle name="40% - Accent6 10 2 3 2" xfId="25194"/>
    <cellStyle name="40% - Accent6 10 2 3 3" xfId="14793"/>
    <cellStyle name="40% - Accent6 10 2 4" xfId="4390"/>
    <cellStyle name="40% - Accent6 10 2 4 2" xfId="21586"/>
    <cellStyle name="40% - Accent6 10 2 5" xfId="18429"/>
    <cellStyle name="40% - Accent6 10 2 6" xfId="11185"/>
    <cellStyle name="40% - Accent6 10 3" xfId="1637"/>
    <cellStyle name="40% - Accent6 10 3 2" xfId="3238"/>
    <cellStyle name="40% - Accent6 10 3 2 2" xfId="10003"/>
    <cellStyle name="40% - Accent6 10 3 2 2 2" xfId="27199"/>
    <cellStyle name="40% - Accent6 10 3 2 2 3" xfId="16798"/>
    <cellStyle name="40% - Accent6 10 3 2 3" xfId="6395"/>
    <cellStyle name="40% - Accent6 10 3 2 3 2" xfId="23591"/>
    <cellStyle name="40% - Accent6 10 3 2 4" xfId="20434"/>
    <cellStyle name="40% - Accent6 10 3 2 5" xfId="13190"/>
    <cellStyle name="40% - Accent6 10 3 3" xfId="8406"/>
    <cellStyle name="40% - Accent6 10 3 3 2" xfId="25602"/>
    <cellStyle name="40% - Accent6 10 3 3 3" xfId="15201"/>
    <cellStyle name="40% - Accent6 10 3 4" xfId="4798"/>
    <cellStyle name="40% - Accent6 10 3 4 2" xfId="21994"/>
    <cellStyle name="40% - Accent6 10 3 5" xfId="18837"/>
    <cellStyle name="40% - Accent6 10 3 6" xfId="11593"/>
    <cellStyle name="40% - Accent6 10 4" xfId="2045"/>
    <cellStyle name="40% - Accent6 10 4 2" xfId="3634"/>
    <cellStyle name="40% - Accent6 10 4 2 2" xfId="10399"/>
    <cellStyle name="40% - Accent6 10 4 2 2 2" xfId="27595"/>
    <cellStyle name="40% - Accent6 10 4 2 2 3" xfId="17194"/>
    <cellStyle name="40% - Accent6 10 4 2 3" xfId="6791"/>
    <cellStyle name="40% - Accent6 10 4 2 3 2" xfId="23987"/>
    <cellStyle name="40% - Accent6 10 4 2 4" xfId="20830"/>
    <cellStyle name="40% - Accent6 10 4 2 5" xfId="13586"/>
    <cellStyle name="40% - Accent6 10 4 3" xfId="8814"/>
    <cellStyle name="40% - Accent6 10 4 3 2" xfId="26010"/>
    <cellStyle name="40% - Accent6 10 4 3 3" xfId="15609"/>
    <cellStyle name="40% - Accent6 10 4 4" xfId="5206"/>
    <cellStyle name="40% - Accent6 10 4 4 2" xfId="22402"/>
    <cellStyle name="40% - Accent6 10 4 5" xfId="19245"/>
    <cellStyle name="40% - Accent6 10 4 6" xfId="12001"/>
    <cellStyle name="40% - Accent6 10 5" xfId="2404"/>
    <cellStyle name="40% - Accent6 10 5 2" xfId="9170"/>
    <cellStyle name="40% - Accent6 10 5 2 2" xfId="26366"/>
    <cellStyle name="40% - Accent6 10 5 2 3" xfId="15965"/>
    <cellStyle name="40% - Accent6 10 5 3" xfId="5562"/>
    <cellStyle name="40% - Accent6 10 5 3 2" xfId="22758"/>
    <cellStyle name="40% - Accent6 10 5 4" xfId="19601"/>
    <cellStyle name="40% - Accent6 10 5 5" xfId="12357"/>
    <cellStyle name="40% - Accent6 10 6" xfId="821"/>
    <cellStyle name="40% - Accent6 10 6 2" xfId="7590"/>
    <cellStyle name="40% - Accent6 10 6 2 2" xfId="24786"/>
    <cellStyle name="40% - Accent6 10 6 3" xfId="18021"/>
    <cellStyle name="40% - Accent6 10 6 4" xfId="14385"/>
    <cellStyle name="40% - Accent6 10 7" xfId="7223"/>
    <cellStyle name="40% - Accent6 10 7 2" xfId="24419"/>
    <cellStyle name="40% - Accent6 10 7 3" xfId="14018"/>
    <cellStyle name="40% - Accent6 10 8" xfId="3982"/>
    <cellStyle name="40% - Accent6 10 8 2" xfId="21178"/>
    <cellStyle name="40% - Accent6 10 9" xfId="17654"/>
    <cellStyle name="40% - Accent6 11" xfId="136"/>
    <cellStyle name="40% - Accent6 11 2" xfId="1325"/>
    <cellStyle name="40% - Accent6 11 2 2" xfId="2926"/>
    <cellStyle name="40% - Accent6 11 2 2 2" xfId="9691"/>
    <cellStyle name="40% - Accent6 11 2 2 2 2" xfId="26887"/>
    <cellStyle name="40% - Accent6 11 2 2 2 3" xfId="16486"/>
    <cellStyle name="40% - Accent6 11 2 2 3" xfId="6083"/>
    <cellStyle name="40% - Accent6 11 2 2 3 2" xfId="23279"/>
    <cellStyle name="40% - Accent6 11 2 2 4" xfId="20122"/>
    <cellStyle name="40% - Accent6 11 2 2 5" xfId="12878"/>
    <cellStyle name="40% - Accent6 11 2 3" xfId="8094"/>
    <cellStyle name="40% - Accent6 11 2 3 2" xfId="25290"/>
    <cellStyle name="40% - Accent6 11 2 3 3" xfId="14889"/>
    <cellStyle name="40% - Accent6 11 2 4" xfId="4486"/>
    <cellStyle name="40% - Accent6 11 2 4 2" xfId="21682"/>
    <cellStyle name="40% - Accent6 11 2 5" xfId="18525"/>
    <cellStyle name="40% - Accent6 11 2 6" xfId="11281"/>
    <cellStyle name="40% - Accent6 11 3" xfId="1733"/>
    <cellStyle name="40% - Accent6 11 3 2" xfId="3322"/>
    <cellStyle name="40% - Accent6 11 3 2 2" xfId="10087"/>
    <cellStyle name="40% - Accent6 11 3 2 2 2" xfId="27283"/>
    <cellStyle name="40% - Accent6 11 3 2 2 3" xfId="16882"/>
    <cellStyle name="40% - Accent6 11 3 2 3" xfId="6479"/>
    <cellStyle name="40% - Accent6 11 3 2 3 2" xfId="23675"/>
    <cellStyle name="40% - Accent6 11 3 2 4" xfId="20518"/>
    <cellStyle name="40% - Accent6 11 3 2 5" xfId="13274"/>
    <cellStyle name="40% - Accent6 11 3 3" xfId="8502"/>
    <cellStyle name="40% - Accent6 11 3 3 2" xfId="25698"/>
    <cellStyle name="40% - Accent6 11 3 3 3" xfId="15297"/>
    <cellStyle name="40% - Accent6 11 3 4" xfId="4894"/>
    <cellStyle name="40% - Accent6 11 3 4 2" xfId="22090"/>
    <cellStyle name="40% - Accent6 11 3 5" xfId="18933"/>
    <cellStyle name="40% - Accent6 11 3 6" xfId="11689"/>
    <cellStyle name="40% - Accent6 11 4" xfId="2479"/>
    <cellStyle name="40% - Accent6 11 4 2" xfId="9244"/>
    <cellStyle name="40% - Accent6 11 4 2 2" xfId="26440"/>
    <cellStyle name="40% - Accent6 11 4 2 3" xfId="16039"/>
    <cellStyle name="40% - Accent6 11 4 3" xfId="5636"/>
    <cellStyle name="40% - Accent6 11 4 3 2" xfId="22832"/>
    <cellStyle name="40% - Accent6 11 4 4" xfId="19675"/>
    <cellStyle name="40% - Accent6 11 4 5" xfId="12431"/>
    <cellStyle name="40% - Accent6 11 5" xfId="917"/>
    <cellStyle name="40% - Accent6 11 5 2" xfId="7686"/>
    <cellStyle name="40% - Accent6 11 5 2 2" xfId="24882"/>
    <cellStyle name="40% - Accent6 11 5 3" xfId="18117"/>
    <cellStyle name="40% - Accent6 11 5 4" xfId="14481"/>
    <cellStyle name="40% - Accent6 11 6" xfId="6911"/>
    <cellStyle name="40% - Accent6 11 6 2" xfId="24107"/>
    <cellStyle name="40% - Accent6 11 6 3" xfId="13706"/>
    <cellStyle name="40% - Accent6 11 7" xfId="4078"/>
    <cellStyle name="40% - Accent6 11 7 2" xfId="21274"/>
    <cellStyle name="40% - Accent6 11 8" xfId="17342"/>
    <cellStyle name="40% - Accent6 11 9" xfId="10873"/>
    <cellStyle name="40% - Accent6 12" xfId="469"/>
    <cellStyle name="40% - Accent6 12 2" xfId="2505"/>
    <cellStyle name="40% - Accent6 12 2 2" xfId="9270"/>
    <cellStyle name="40% - Accent6 12 2 2 2" xfId="26466"/>
    <cellStyle name="40% - Accent6 12 2 2 3" xfId="16065"/>
    <cellStyle name="40% - Accent6 12 2 3" xfId="5662"/>
    <cellStyle name="40% - Accent6 12 2 3 2" xfId="22858"/>
    <cellStyle name="40% - Accent6 12 2 4" xfId="19701"/>
    <cellStyle name="40% - Accent6 12 2 5" xfId="12457"/>
    <cellStyle name="40% - Accent6 12 3" xfId="833"/>
    <cellStyle name="40% - Accent6 12 3 2" xfId="7602"/>
    <cellStyle name="40% - Accent6 12 3 2 2" xfId="24798"/>
    <cellStyle name="40% - Accent6 12 3 3" xfId="18033"/>
    <cellStyle name="40% - Accent6 12 3 4" xfId="14397"/>
    <cellStyle name="40% - Accent6 12 4" xfId="7238"/>
    <cellStyle name="40% - Accent6 12 4 2" xfId="24434"/>
    <cellStyle name="40% - Accent6 12 4 3" xfId="14033"/>
    <cellStyle name="40% - Accent6 12 5" xfId="3994"/>
    <cellStyle name="40% - Accent6 12 5 2" xfId="21190"/>
    <cellStyle name="40% - Accent6 12 6" xfId="17669"/>
    <cellStyle name="40% - Accent6 12 7" xfId="10789"/>
    <cellStyle name="40% - Accent6 13" xfId="483"/>
    <cellStyle name="40% - Accent6 13 2" xfId="2519"/>
    <cellStyle name="40% - Accent6 13 2 2" xfId="9284"/>
    <cellStyle name="40% - Accent6 13 2 2 2" xfId="26480"/>
    <cellStyle name="40% - Accent6 13 2 2 3" xfId="16079"/>
    <cellStyle name="40% - Accent6 13 2 3" xfId="5676"/>
    <cellStyle name="40% - Accent6 13 2 3 2" xfId="22872"/>
    <cellStyle name="40% - Accent6 13 2 4" xfId="19715"/>
    <cellStyle name="40% - Accent6 13 2 5" xfId="12471"/>
    <cellStyle name="40% - Accent6 13 3" xfId="1241"/>
    <cellStyle name="40% - Accent6 13 3 2" xfId="8010"/>
    <cellStyle name="40% - Accent6 13 3 2 2" xfId="25206"/>
    <cellStyle name="40% - Accent6 13 3 3" xfId="18441"/>
    <cellStyle name="40% - Accent6 13 3 4" xfId="14805"/>
    <cellStyle name="40% - Accent6 13 4" xfId="7252"/>
    <cellStyle name="40% - Accent6 13 4 2" xfId="24448"/>
    <cellStyle name="40% - Accent6 13 4 3" xfId="14047"/>
    <cellStyle name="40% - Accent6 13 5" xfId="4402"/>
    <cellStyle name="40% - Accent6 13 5 2" xfId="21598"/>
    <cellStyle name="40% - Accent6 13 6" xfId="17683"/>
    <cellStyle name="40% - Accent6 13 7" xfId="11197"/>
    <cellStyle name="40% - Accent6 14" xfId="497"/>
    <cellStyle name="40% - Accent6 14 2" xfId="2531"/>
    <cellStyle name="40% - Accent6 14 2 2" xfId="9296"/>
    <cellStyle name="40% - Accent6 14 2 2 2" xfId="26492"/>
    <cellStyle name="40% - Accent6 14 2 2 3" xfId="16091"/>
    <cellStyle name="40% - Accent6 14 2 3" xfId="5688"/>
    <cellStyle name="40% - Accent6 14 2 3 2" xfId="22884"/>
    <cellStyle name="40% - Accent6 14 2 4" xfId="19727"/>
    <cellStyle name="40% - Accent6 14 2 5" xfId="12483"/>
    <cellStyle name="40% - Accent6 14 3" xfId="1649"/>
    <cellStyle name="40% - Accent6 14 3 2" xfId="8418"/>
    <cellStyle name="40% - Accent6 14 3 2 2" xfId="25614"/>
    <cellStyle name="40% - Accent6 14 3 3" xfId="18849"/>
    <cellStyle name="40% - Accent6 14 3 4" xfId="15213"/>
    <cellStyle name="40% - Accent6 14 4" xfId="7266"/>
    <cellStyle name="40% - Accent6 14 4 2" xfId="24462"/>
    <cellStyle name="40% - Accent6 14 4 3" xfId="14061"/>
    <cellStyle name="40% - Accent6 14 5" xfId="4810"/>
    <cellStyle name="40% - Accent6 14 5 2" xfId="22006"/>
    <cellStyle name="40% - Accent6 14 6" xfId="17697"/>
    <cellStyle name="40% - Accent6 14 7" xfId="11605"/>
    <cellStyle name="40% - Accent6 15" xfId="2060"/>
    <cellStyle name="40% - Accent6 15 2" xfId="3646"/>
    <cellStyle name="40% - Accent6 15 2 2" xfId="10411"/>
    <cellStyle name="40% - Accent6 15 2 2 2" xfId="27607"/>
    <cellStyle name="40% - Accent6 15 2 2 3" xfId="17206"/>
    <cellStyle name="40% - Accent6 15 2 3" xfId="6803"/>
    <cellStyle name="40% - Accent6 15 2 3 2" xfId="23999"/>
    <cellStyle name="40% - Accent6 15 2 4" xfId="20842"/>
    <cellStyle name="40% - Accent6 15 2 5" xfId="13598"/>
    <cellStyle name="40% - Accent6 15 3" xfId="8829"/>
    <cellStyle name="40% - Accent6 15 3 2" xfId="26025"/>
    <cellStyle name="40% - Accent6 15 3 3" xfId="15624"/>
    <cellStyle name="40% - Accent6 15 4" xfId="5221"/>
    <cellStyle name="40% - Accent6 15 4 2" xfId="22417"/>
    <cellStyle name="40% - Accent6 15 5" xfId="19260"/>
    <cellStyle name="40% - Accent6 15 6" xfId="12016"/>
    <cellStyle name="40% - Accent6 16" xfId="2074"/>
    <cellStyle name="40% - Accent6 16 2" xfId="3658"/>
    <cellStyle name="40% - Accent6 16 2 2" xfId="10423"/>
    <cellStyle name="40% - Accent6 16 2 2 2" xfId="27619"/>
    <cellStyle name="40% - Accent6 16 2 2 3" xfId="17218"/>
    <cellStyle name="40% - Accent6 16 2 3" xfId="6815"/>
    <cellStyle name="40% - Accent6 16 2 3 2" xfId="24011"/>
    <cellStyle name="40% - Accent6 16 2 4" xfId="20854"/>
    <cellStyle name="40% - Accent6 16 2 5" xfId="13610"/>
    <cellStyle name="40% - Accent6 16 3" xfId="8843"/>
    <cellStyle name="40% - Accent6 16 3 2" xfId="26039"/>
    <cellStyle name="40% - Accent6 16 3 3" xfId="15638"/>
    <cellStyle name="40% - Accent6 16 4" xfId="5235"/>
    <cellStyle name="40% - Accent6 16 4 2" xfId="22431"/>
    <cellStyle name="40% - Accent6 16 5" xfId="19274"/>
    <cellStyle name="40% - Accent6 16 6" xfId="12030"/>
    <cellStyle name="40% - Accent6 17" xfId="2089"/>
    <cellStyle name="40% - Accent6 17 2" xfId="8858"/>
    <cellStyle name="40% - Accent6 17 2 2" xfId="26054"/>
    <cellStyle name="40% - Accent6 17 2 3" xfId="15653"/>
    <cellStyle name="40% - Accent6 17 3" xfId="5250"/>
    <cellStyle name="40% - Accent6 17 3 2" xfId="22446"/>
    <cellStyle name="40% - Accent6 17 4" xfId="19289"/>
    <cellStyle name="40% - Accent6 17 5" xfId="12045"/>
    <cellStyle name="40% - Accent6 18" xfId="509"/>
    <cellStyle name="40% - Accent6 18 2" xfId="7278"/>
    <cellStyle name="40% - Accent6 18 2 2" xfId="24474"/>
    <cellStyle name="40% - Accent6 18 3" xfId="17709"/>
    <cellStyle name="40% - Accent6 18 4" xfId="14073"/>
    <cellStyle name="40% - Accent6 19" xfId="6827"/>
    <cellStyle name="40% - Accent6 19 2" xfId="24023"/>
    <cellStyle name="40% - Accent6 19 3" xfId="13622"/>
    <cellStyle name="40% - Accent6 2" xfId="62"/>
    <cellStyle name="40% - Accent6 2 10" xfId="1663"/>
    <cellStyle name="40% - Accent6 2 10 2" xfId="3252"/>
    <cellStyle name="40% - Accent6 2 10 2 2" xfId="10017"/>
    <cellStyle name="40% - Accent6 2 10 2 2 2" xfId="27213"/>
    <cellStyle name="40% - Accent6 2 10 2 2 3" xfId="16812"/>
    <cellStyle name="40% - Accent6 2 10 2 3" xfId="6409"/>
    <cellStyle name="40% - Accent6 2 10 2 3 2" xfId="23605"/>
    <cellStyle name="40% - Accent6 2 10 2 4" xfId="20448"/>
    <cellStyle name="40% - Accent6 2 10 2 5" xfId="13204"/>
    <cellStyle name="40% - Accent6 2 10 3" xfId="8432"/>
    <cellStyle name="40% - Accent6 2 10 3 2" xfId="25628"/>
    <cellStyle name="40% - Accent6 2 10 3 3" xfId="15227"/>
    <cellStyle name="40% - Accent6 2 10 4" xfId="4824"/>
    <cellStyle name="40% - Accent6 2 10 4 2" xfId="22020"/>
    <cellStyle name="40% - Accent6 2 10 5" xfId="18863"/>
    <cellStyle name="40% - Accent6 2 10 6" xfId="11619"/>
    <cellStyle name="40% - Accent6 2 11" xfId="2108"/>
    <cellStyle name="40% - Accent6 2 11 2" xfId="8874"/>
    <cellStyle name="40% - Accent6 2 11 2 2" xfId="26070"/>
    <cellStyle name="40% - Accent6 2 11 2 3" xfId="15669"/>
    <cellStyle name="40% - Accent6 2 11 3" xfId="5266"/>
    <cellStyle name="40% - Accent6 2 11 3 2" xfId="22462"/>
    <cellStyle name="40% - Accent6 2 11 4" xfId="19305"/>
    <cellStyle name="40% - Accent6 2 11 5" xfId="12061"/>
    <cellStyle name="40% - Accent6 2 12" xfId="525"/>
    <cellStyle name="40% - Accent6 2 12 2" xfId="7294"/>
    <cellStyle name="40% - Accent6 2 12 2 2" xfId="24490"/>
    <cellStyle name="40% - Accent6 2 12 3" xfId="17725"/>
    <cellStyle name="40% - Accent6 2 12 4" xfId="14089"/>
    <cellStyle name="40% - Accent6 2 13" xfId="6841"/>
    <cellStyle name="40% - Accent6 2 13 2" xfId="24037"/>
    <cellStyle name="40% - Accent6 2 13 3" xfId="13636"/>
    <cellStyle name="40% - Accent6 2 14" xfId="3686"/>
    <cellStyle name="40% - Accent6 2 14 2" xfId="20882"/>
    <cellStyle name="40% - Accent6 2 15" xfId="17272"/>
    <cellStyle name="40% - Accent6 2 16" xfId="27693"/>
    <cellStyle name="40% - Accent6 2 17" xfId="10481"/>
    <cellStyle name="40% - Accent6 2 2" xfId="96"/>
    <cellStyle name="40% - Accent6 2 2 10" xfId="6871"/>
    <cellStyle name="40% - Accent6 2 2 10 2" xfId="24067"/>
    <cellStyle name="40% - Accent6 2 2 10 3" xfId="13666"/>
    <cellStyle name="40% - Accent6 2 2 11" xfId="3742"/>
    <cellStyle name="40% - Accent6 2 2 11 2" xfId="20938"/>
    <cellStyle name="40% - Accent6 2 2 12" xfId="17302"/>
    <cellStyle name="40% - Accent6 2 2 13" xfId="27749"/>
    <cellStyle name="40% - Accent6 2 2 14" xfId="10537"/>
    <cellStyle name="40% - Accent6 2 2 2" xfId="300"/>
    <cellStyle name="40% - Accent6 2 2 2 10" xfId="27835"/>
    <cellStyle name="40% - Accent6 2 2 2 11" xfId="10623"/>
    <cellStyle name="40% - Accent6 2 2 2 2" xfId="1075"/>
    <cellStyle name="40% - Accent6 2 2 2 2 2" xfId="2688"/>
    <cellStyle name="40% - Accent6 2 2 2 2 2 2" xfId="9453"/>
    <cellStyle name="40% - Accent6 2 2 2 2 2 2 2" xfId="26649"/>
    <cellStyle name="40% - Accent6 2 2 2 2 2 2 3" xfId="16248"/>
    <cellStyle name="40% - Accent6 2 2 2 2 2 3" xfId="5845"/>
    <cellStyle name="40% - Accent6 2 2 2 2 2 3 2" xfId="23041"/>
    <cellStyle name="40% - Accent6 2 2 2 2 2 4" xfId="19884"/>
    <cellStyle name="40% - Accent6 2 2 2 2 2 5" xfId="12640"/>
    <cellStyle name="40% - Accent6 2 2 2 2 3" xfId="7844"/>
    <cellStyle name="40% - Accent6 2 2 2 2 3 2" xfId="25040"/>
    <cellStyle name="40% - Accent6 2 2 2 2 3 3" xfId="14639"/>
    <cellStyle name="40% - Accent6 2 2 2 2 4" xfId="4236"/>
    <cellStyle name="40% - Accent6 2 2 2 2 4 2" xfId="21432"/>
    <cellStyle name="40% - Accent6 2 2 2 2 5" xfId="18275"/>
    <cellStyle name="40% - Accent6 2 2 2 2 6" xfId="11031"/>
    <cellStyle name="40% - Accent6 2 2 2 3" xfId="1483"/>
    <cellStyle name="40% - Accent6 2 2 2 3 2" xfId="3084"/>
    <cellStyle name="40% - Accent6 2 2 2 3 2 2" xfId="9849"/>
    <cellStyle name="40% - Accent6 2 2 2 3 2 2 2" xfId="27045"/>
    <cellStyle name="40% - Accent6 2 2 2 3 2 2 3" xfId="16644"/>
    <cellStyle name="40% - Accent6 2 2 2 3 2 3" xfId="6241"/>
    <cellStyle name="40% - Accent6 2 2 2 3 2 3 2" xfId="23437"/>
    <cellStyle name="40% - Accent6 2 2 2 3 2 4" xfId="20280"/>
    <cellStyle name="40% - Accent6 2 2 2 3 2 5" xfId="13036"/>
    <cellStyle name="40% - Accent6 2 2 2 3 3" xfId="8252"/>
    <cellStyle name="40% - Accent6 2 2 2 3 3 2" xfId="25448"/>
    <cellStyle name="40% - Accent6 2 2 2 3 3 3" xfId="15047"/>
    <cellStyle name="40% - Accent6 2 2 2 3 4" xfId="4644"/>
    <cellStyle name="40% - Accent6 2 2 2 3 4 2" xfId="21840"/>
    <cellStyle name="40% - Accent6 2 2 2 3 5" xfId="18683"/>
    <cellStyle name="40% - Accent6 2 2 2 3 6" xfId="11439"/>
    <cellStyle name="40% - Accent6 2 2 2 4" xfId="1891"/>
    <cellStyle name="40% - Accent6 2 2 2 4 2" xfId="3480"/>
    <cellStyle name="40% - Accent6 2 2 2 4 2 2" xfId="10245"/>
    <cellStyle name="40% - Accent6 2 2 2 4 2 2 2" xfId="27441"/>
    <cellStyle name="40% - Accent6 2 2 2 4 2 2 3" xfId="17040"/>
    <cellStyle name="40% - Accent6 2 2 2 4 2 3" xfId="6637"/>
    <cellStyle name="40% - Accent6 2 2 2 4 2 3 2" xfId="23833"/>
    <cellStyle name="40% - Accent6 2 2 2 4 2 4" xfId="20676"/>
    <cellStyle name="40% - Accent6 2 2 2 4 2 5" xfId="13432"/>
    <cellStyle name="40% - Accent6 2 2 2 4 3" xfId="8660"/>
    <cellStyle name="40% - Accent6 2 2 2 4 3 2" xfId="25856"/>
    <cellStyle name="40% - Accent6 2 2 2 4 3 3" xfId="15455"/>
    <cellStyle name="40% - Accent6 2 2 2 4 4" xfId="5052"/>
    <cellStyle name="40% - Accent6 2 2 2 4 4 2" xfId="22248"/>
    <cellStyle name="40% - Accent6 2 2 2 4 5" xfId="19091"/>
    <cellStyle name="40% - Accent6 2 2 2 4 6" xfId="11847"/>
    <cellStyle name="40% - Accent6 2 2 2 5" xfId="2250"/>
    <cellStyle name="40% - Accent6 2 2 2 5 2" xfId="9016"/>
    <cellStyle name="40% - Accent6 2 2 2 5 2 2" xfId="26212"/>
    <cellStyle name="40% - Accent6 2 2 2 5 2 3" xfId="15811"/>
    <cellStyle name="40% - Accent6 2 2 2 5 3" xfId="5408"/>
    <cellStyle name="40% - Accent6 2 2 2 5 3 2" xfId="22604"/>
    <cellStyle name="40% - Accent6 2 2 2 5 4" xfId="19447"/>
    <cellStyle name="40% - Accent6 2 2 2 5 5" xfId="12203"/>
    <cellStyle name="40% - Accent6 2 2 2 6" xfId="667"/>
    <cellStyle name="40% - Accent6 2 2 2 6 2" xfId="7436"/>
    <cellStyle name="40% - Accent6 2 2 2 6 2 2" xfId="24632"/>
    <cellStyle name="40% - Accent6 2 2 2 6 3" xfId="17867"/>
    <cellStyle name="40% - Accent6 2 2 2 6 4" xfId="14231"/>
    <cellStyle name="40% - Accent6 2 2 2 7" xfId="7069"/>
    <cellStyle name="40% - Accent6 2 2 2 7 2" xfId="24265"/>
    <cellStyle name="40% - Accent6 2 2 2 7 3" xfId="13864"/>
    <cellStyle name="40% - Accent6 2 2 2 8" xfId="3828"/>
    <cellStyle name="40% - Accent6 2 2 2 8 2" xfId="21024"/>
    <cellStyle name="40% - Accent6 2 2 2 9" xfId="17500"/>
    <cellStyle name="40% - Accent6 2 2 3" xfId="398"/>
    <cellStyle name="40% - Accent6 2 2 3 10" xfId="27933"/>
    <cellStyle name="40% - Accent6 2 2 3 11" xfId="10721"/>
    <cellStyle name="40% - Accent6 2 2 3 2" xfId="1173"/>
    <cellStyle name="40% - Accent6 2 2 3 2 2" xfId="2786"/>
    <cellStyle name="40% - Accent6 2 2 3 2 2 2" xfId="9551"/>
    <cellStyle name="40% - Accent6 2 2 3 2 2 2 2" xfId="26747"/>
    <cellStyle name="40% - Accent6 2 2 3 2 2 2 3" xfId="16346"/>
    <cellStyle name="40% - Accent6 2 2 3 2 2 3" xfId="5943"/>
    <cellStyle name="40% - Accent6 2 2 3 2 2 3 2" xfId="23139"/>
    <cellStyle name="40% - Accent6 2 2 3 2 2 4" xfId="19982"/>
    <cellStyle name="40% - Accent6 2 2 3 2 2 5" xfId="12738"/>
    <cellStyle name="40% - Accent6 2 2 3 2 3" xfId="7942"/>
    <cellStyle name="40% - Accent6 2 2 3 2 3 2" xfId="25138"/>
    <cellStyle name="40% - Accent6 2 2 3 2 3 3" xfId="14737"/>
    <cellStyle name="40% - Accent6 2 2 3 2 4" xfId="4334"/>
    <cellStyle name="40% - Accent6 2 2 3 2 4 2" xfId="21530"/>
    <cellStyle name="40% - Accent6 2 2 3 2 5" xfId="18373"/>
    <cellStyle name="40% - Accent6 2 2 3 2 6" xfId="11129"/>
    <cellStyle name="40% - Accent6 2 2 3 3" xfId="1581"/>
    <cellStyle name="40% - Accent6 2 2 3 3 2" xfId="3182"/>
    <cellStyle name="40% - Accent6 2 2 3 3 2 2" xfId="9947"/>
    <cellStyle name="40% - Accent6 2 2 3 3 2 2 2" xfId="27143"/>
    <cellStyle name="40% - Accent6 2 2 3 3 2 2 3" xfId="16742"/>
    <cellStyle name="40% - Accent6 2 2 3 3 2 3" xfId="6339"/>
    <cellStyle name="40% - Accent6 2 2 3 3 2 3 2" xfId="23535"/>
    <cellStyle name="40% - Accent6 2 2 3 3 2 4" xfId="20378"/>
    <cellStyle name="40% - Accent6 2 2 3 3 2 5" xfId="13134"/>
    <cellStyle name="40% - Accent6 2 2 3 3 3" xfId="8350"/>
    <cellStyle name="40% - Accent6 2 2 3 3 3 2" xfId="25546"/>
    <cellStyle name="40% - Accent6 2 2 3 3 3 3" xfId="15145"/>
    <cellStyle name="40% - Accent6 2 2 3 3 4" xfId="4742"/>
    <cellStyle name="40% - Accent6 2 2 3 3 4 2" xfId="21938"/>
    <cellStyle name="40% - Accent6 2 2 3 3 5" xfId="18781"/>
    <cellStyle name="40% - Accent6 2 2 3 3 6" xfId="11537"/>
    <cellStyle name="40% - Accent6 2 2 3 4" xfId="1989"/>
    <cellStyle name="40% - Accent6 2 2 3 4 2" xfId="3578"/>
    <cellStyle name="40% - Accent6 2 2 3 4 2 2" xfId="10343"/>
    <cellStyle name="40% - Accent6 2 2 3 4 2 2 2" xfId="27539"/>
    <cellStyle name="40% - Accent6 2 2 3 4 2 2 3" xfId="17138"/>
    <cellStyle name="40% - Accent6 2 2 3 4 2 3" xfId="6735"/>
    <cellStyle name="40% - Accent6 2 2 3 4 2 3 2" xfId="23931"/>
    <cellStyle name="40% - Accent6 2 2 3 4 2 4" xfId="20774"/>
    <cellStyle name="40% - Accent6 2 2 3 4 2 5" xfId="13530"/>
    <cellStyle name="40% - Accent6 2 2 3 4 3" xfId="8758"/>
    <cellStyle name="40% - Accent6 2 2 3 4 3 2" xfId="25954"/>
    <cellStyle name="40% - Accent6 2 2 3 4 3 3" xfId="15553"/>
    <cellStyle name="40% - Accent6 2 2 3 4 4" xfId="5150"/>
    <cellStyle name="40% - Accent6 2 2 3 4 4 2" xfId="22346"/>
    <cellStyle name="40% - Accent6 2 2 3 4 5" xfId="19189"/>
    <cellStyle name="40% - Accent6 2 2 3 4 6" xfId="11945"/>
    <cellStyle name="40% - Accent6 2 2 3 5" xfId="2348"/>
    <cellStyle name="40% - Accent6 2 2 3 5 2" xfId="9114"/>
    <cellStyle name="40% - Accent6 2 2 3 5 2 2" xfId="26310"/>
    <cellStyle name="40% - Accent6 2 2 3 5 2 3" xfId="15909"/>
    <cellStyle name="40% - Accent6 2 2 3 5 3" xfId="5506"/>
    <cellStyle name="40% - Accent6 2 2 3 5 3 2" xfId="22702"/>
    <cellStyle name="40% - Accent6 2 2 3 5 4" xfId="19545"/>
    <cellStyle name="40% - Accent6 2 2 3 5 5" xfId="12301"/>
    <cellStyle name="40% - Accent6 2 2 3 6" xfId="765"/>
    <cellStyle name="40% - Accent6 2 2 3 6 2" xfId="7534"/>
    <cellStyle name="40% - Accent6 2 2 3 6 2 2" xfId="24730"/>
    <cellStyle name="40% - Accent6 2 2 3 6 3" xfId="17965"/>
    <cellStyle name="40% - Accent6 2 2 3 6 4" xfId="14329"/>
    <cellStyle name="40% - Accent6 2 2 3 7" xfId="7167"/>
    <cellStyle name="40% - Accent6 2 2 3 7 2" xfId="24363"/>
    <cellStyle name="40% - Accent6 2 2 3 7 3" xfId="13962"/>
    <cellStyle name="40% - Accent6 2 2 3 8" xfId="3926"/>
    <cellStyle name="40% - Accent6 2 2 3 8 2" xfId="21122"/>
    <cellStyle name="40% - Accent6 2 2 3 9" xfId="17598"/>
    <cellStyle name="40% - Accent6 2 2 4" xfId="214"/>
    <cellStyle name="40% - Accent6 2 2 4 2" xfId="1397"/>
    <cellStyle name="40% - Accent6 2 2 4 2 2" xfId="2998"/>
    <cellStyle name="40% - Accent6 2 2 4 2 2 2" xfId="9763"/>
    <cellStyle name="40% - Accent6 2 2 4 2 2 2 2" xfId="26959"/>
    <cellStyle name="40% - Accent6 2 2 4 2 2 2 3" xfId="16558"/>
    <cellStyle name="40% - Accent6 2 2 4 2 2 3" xfId="6155"/>
    <cellStyle name="40% - Accent6 2 2 4 2 2 3 2" xfId="23351"/>
    <cellStyle name="40% - Accent6 2 2 4 2 2 4" xfId="20194"/>
    <cellStyle name="40% - Accent6 2 2 4 2 2 5" xfId="12950"/>
    <cellStyle name="40% - Accent6 2 2 4 2 3" xfId="8166"/>
    <cellStyle name="40% - Accent6 2 2 4 2 3 2" xfId="25362"/>
    <cellStyle name="40% - Accent6 2 2 4 2 3 3" xfId="14961"/>
    <cellStyle name="40% - Accent6 2 2 4 2 4" xfId="4558"/>
    <cellStyle name="40% - Accent6 2 2 4 2 4 2" xfId="21754"/>
    <cellStyle name="40% - Accent6 2 2 4 2 5" xfId="18597"/>
    <cellStyle name="40% - Accent6 2 2 4 2 6" xfId="11353"/>
    <cellStyle name="40% - Accent6 2 2 4 3" xfId="1805"/>
    <cellStyle name="40% - Accent6 2 2 4 3 2" xfId="3394"/>
    <cellStyle name="40% - Accent6 2 2 4 3 2 2" xfId="10159"/>
    <cellStyle name="40% - Accent6 2 2 4 3 2 2 2" xfId="27355"/>
    <cellStyle name="40% - Accent6 2 2 4 3 2 2 3" xfId="16954"/>
    <cellStyle name="40% - Accent6 2 2 4 3 2 3" xfId="6551"/>
    <cellStyle name="40% - Accent6 2 2 4 3 2 3 2" xfId="23747"/>
    <cellStyle name="40% - Accent6 2 2 4 3 2 4" xfId="20590"/>
    <cellStyle name="40% - Accent6 2 2 4 3 2 5" xfId="13346"/>
    <cellStyle name="40% - Accent6 2 2 4 3 3" xfId="8574"/>
    <cellStyle name="40% - Accent6 2 2 4 3 3 2" xfId="25770"/>
    <cellStyle name="40% - Accent6 2 2 4 3 3 3" xfId="15369"/>
    <cellStyle name="40% - Accent6 2 2 4 3 4" xfId="4966"/>
    <cellStyle name="40% - Accent6 2 2 4 3 4 2" xfId="22162"/>
    <cellStyle name="40% - Accent6 2 2 4 3 5" xfId="19005"/>
    <cellStyle name="40% - Accent6 2 2 4 3 6" xfId="11761"/>
    <cellStyle name="40% - Accent6 2 2 4 4" xfId="2483"/>
    <cellStyle name="40% - Accent6 2 2 4 4 2" xfId="9248"/>
    <cellStyle name="40% - Accent6 2 2 4 4 2 2" xfId="26444"/>
    <cellStyle name="40% - Accent6 2 2 4 4 2 3" xfId="16043"/>
    <cellStyle name="40% - Accent6 2 2 4 4 3" xfId="5640"/>
    <cellStyle name="40% - Accent6 2 2 4 4 3 2" xfId="22836"/>
    <cellStyle name="40% - Accent6 2 2 4 4 4" xfId="19679"/>
    <cellStyle name="40% - Accent6 2 2 4 4 5" xfId="12435"/>
    <cellStyle name="40% - Accent6 2 2 4 5" xfId="989"/>
    <cellStyle name="40% - Accent6 2 2 4 5 2" xfId="7758"/>
    <cellStyle name="40% - Accent6 2 2 4 5 2 2" xfId="24954"/>
    <cellStyle name="40% - Accent6 2 2 4 5 3" xfId="18189"/>
    <cellStyle name="40% - Accent6 2 2 4 5 4" xfId="14553"/>
    <cellStyle name="40% - Accent6 2 2 4 6" xfId="6983"/>
    <cellStyle name="40% - Accent6 2 2 4 6 2" xfId="24179"/>
    <cellStyle name="40% - Accent6 2 2 4 6 3" xfId="13778"/>
    <cellStyle name="40% - Accent6 2 2 4 7" xfId="4150"/>
    <cellStyle name="40% - Accent6 2 2 4 7 2" xfId="21346"/>
    <cellStyle name="40% - Accent6 2 2 4 8" xfId="17414"/>
    <cellStyle name="40% - Accent6 2 2 4 9" xfId="10945"/>
    <cellStyle name="40% - Accent6 2 2 5" xfId="877"/>
    <cellStyle name="40% - Accent6 2 2 5 2" xfId="2575"/>
    <cellStyle name="40% - Accent6 2 2 5 2 2" xfId="9340"/>
    <cellStyle name="40% - Accent6 2 2 5 2 2 2" xfId="26536"/>
    <cellStyle name="40% - Accent6 2 2 5 2 2 3" xfId="16135"/>
    <cellStyle name="40% - Accent6 2 2 5 2 3" xfId="5732"/>
    <cellStyle name="40% - Accent6 2 2 5 2 3 2" xfId="22928"/>
    <cellStyle name="40% - Accent6 2 2 5 2 4" xfId="19771"/>
    <cellStyle name="40% - Accent6 2 2 5 2 5" xfId="12527"/>
    <cellStyle name="40% - Accent6 2 2 5 3" xfId="7646"/>
    <cellStyle name="40% - Accent6 2 2 5 3 2" xfId="24842"/>
    <cellStyle name="40% - Accent6 2 2 5 3 3" xfId="14441"/>
    <cellStyle name="40% - Accent6 2 2 5 4" xfId="4038"/>
    <cellStyle name="40% - Accent6 2 2 5 4 2" xfId="21234"/>
    <cellStyle name="40% - Accent6 2 2 5 5" xfId="18077"/>
    <cellStyle name="40% - Accent6 2 2 5 6" xfId="10833"/>
    <cellStyle name="40% - Accent6 2 2 6" xfId="1285"/>
    <cellStyle name="40% - Accent6 2 2 6 2" xfId="2886"/>
    <cellStyle name="40% - Accent6 2 2 6 2 2" xfId="9651"/>
    <cellStyle name="40% - Accent6 2 2 6 2 2 2" xfId="26847"/>
    <cellStyle name="40% - Accent6 2 2 6 2 2 3" xfId="16446"/>
    <cellStyle name="40% - Accent6 2 2 6 2 3" xfId="6043"/>
    <cellStyle name="40% - Accent6 2 2 6 2 3 2" xfId="23239"/>
    <cellStyle name="40% - Accent6 2 2 6 2 4" xfId="20082"/>
    <cellStyle name="40% - Accent6 2 2 6 2 5" xfId="12838"/>
    <cellStyle name="40% - Accent6 2 2 6 3" xfId="8054"/>
    <cellStyle name="40% - Accent6 2 2 6 3 2" xfId="25250"/>
    <cellStyle name="40% - Accent6 2 2 6 3 3" xfId="14849"/>
    <cellStyle name="40% - Accent6 2 2 6 4" xfId="4446"/>
    <cellStyle name="40% - Accent6 2 2 6 4 2" xfId="21642"/>
    <cellStyle name="40% - Accent6 2 2 6 5" xfId="18485"/>
    <cellStyle name="40% - Accent6 2 2 6 6" xfId="11241"/>
    <cellStyle name="40% - Accent6 2 2 7" xfId="1693"/>
    <cellStyle name="40% - Accent6 2 2 7 2" xfId="3282"/>
    <cellStyle name="40% - Accent6 2 2 7 2 2" xfId="10047"/>
    <cellStyle name="40% - Accent6 2 2 7 2 2 2" xfId="27243"/>
    <cellStyle name="40% - Accent6 2 2 7 2 2 3" xfId="16842"/>
    <cellStyle name="40% - Accent6 2 2 7 2 3" xfId="6439"/>
    <cellStyle name="40% - Accent6 2 2 7 2 3 2" xfId="23635"/>
    <cellStyle name="40% - Accent6 2 2 7 2 4" xfId="20478"/>
    <cellStyle name="40% - Accent6 2 2 7 2 5" xfId="13234"/>
    <cellStyle name="40% - Accent6 2 2 7 3" xfId="8462"/>
    <cellStyle name="40% - Accent6 2 2 7 3 2" xfId="25658"/>
    <cellStyle name="40% - Accent6 2 2 7 3 3" xfId="15257"/>
    <cellStyle name="40% - Accent6 2 2 7 4" xfId="4854"/>
    <cellStyle name="40% - Accent6 2 2 7 4 2" xfId="22050"/>
    <cellStyle name="40% - Accent6 2 2 7 5" xfId="18893"/>
    <cellStyle name="40% - Accent6 2 2 7 6" xfId="11649"/>
    <cellStyle name="40% - Accent6 2 2 8" xfId="2164"/>
    <cellStyle name="40% - Accent6 2 2 8 2" xfId="8930"/>
    <cellStyle name="40% - Accent6 2 2 8 2 2" xfId="26126"/>
    <cellStyle name="40% - Accent6 2 2 8 2 3" xfId="15725"/>
    <cellStyle name="40% - Accent6 2 2 8 3" xfId="5322"/>
    <cellStyle name="40% - Accent6 2 2 8 3 2" xfId="22518"/>
    <cellStyle name="40% - Accent6 2 2 8 4" xfId="19361"/>
    <cellStyle name="40% - Accent6 2 2 8 5" xfId="12117"/>
    <cellStyle name="40% - Accent6 2 2 9" xfId="581"/>
    <cellStyle name="40% - Accent6 2 2 9 2" xfId="7350"/>
    <cellStyle name="40% - Accent6 2 2 9 2 2" xfId="24546"/>
    <cellStyle name="40% - Accent6 2 2 9 3" xfId="17781"/>
    <cellStyle name="40% - Accent6 2 2 9 4" xfId="14145"/>
    <cellStyle name="40% - Accent6 2 3" xfId="124"/>
    <cellStyle name="40% - Accent6 2 3 10" xfId="6899"/>
    <cellStyle name="40% - Accent6 2 3 10 2" xfId="24095"/>
    <cellStyle name="40% - Accent6 2 3 10 3" xfId="13694"/>
    <cellStyle name="40% - Accent6 2 3 11" xfId="3770"/>
    <cellStyle name="40% - Accent6 2 3 11 2" xfId="20966"/>
    <cellStyle name="40% - Accent6 2 3 12" xfId="17330"/>
    <cellStyle name="40% - Accent6 2 3 13" xfId="27777"/>
    <cellStyle name="40% - Accent6 2 3 14" xfId="10565"/>
    <cellStyle name="40% - Accent6 2 3 2" xfId="328"/>
    <cellStyle name="40% - Accent6 2 3 2 10" xfId="27863"/>
    <cellStyle name="40% - Accent6 2 3 2 11" xfId="10651"/>
    <cellStyle name="40% - Accent6 2 3 2 2" xfId="1103"/>
    <cellStyle name="40% - Accent6 2 3 2 2 2" xfId="2716"/>
    <cellStyle name="40% - Accent6 2 3 2 2 2 2" xfId="9481"/>
    <cellStyle name="40% - Accent6 2 3 2 2 2 2 2" xfId="26677"/>
    <cellStyle name="40% - Accent6 2 3 2 2 2 2 3" xfId="16276"/>
    <cellStyle name="40% - Accent6 2 3 2 2 2 3" xfId="5873"/>
    <cellStyle name="40% - Accent6 2 3 2 2 2 3 2" xfId="23069"/>
    <cellStyle name="40% - Accent6 2 3 2 2 2 4" xfId="19912"/>
    <cellStyle name="40% - Accent6 2 3 2 2 2 5" xfId="12668"/>
    <cellStyle name="40% - Accent6 2 3 2 2 3" xfId="7872"/>
    <cellStyle name="40% - Accent6 2 3 2 2 3 2" xfId="25068"/>
    <cellStyle name="40% - Accent6 2 3 2 2 3 3" xfId="14667"/>
    <cellStyle name="40% - Accent6 2 3 2 2 4" xfId="4264"/>
    <cellStyle name="40% - Accent6 2 3 2 2 4 2" xfId="21460"/>
    <cellStyle name="40% - Accent6 2 3 2 2 5" xfId="18303"/>
    <cellStyle name="40% - Accent6 2 3 2 2 6" xfId="11059"/>
    <cellStyle name="40% - Accent6 2 3 2 3" xfId="1511"/>
    <cellStyle name="40% - Accent6 2 3 2 3 2" xfId="3112"/>
    <cellStyle name="40% - Accent6 2 3 2 3 2 2" xfId="9877"/>
    <cellStyle name="40% - Accent6 2 3 2 3 2 2 2" xfId="27073"/>
    <cellStyle name="40% - Accent6 2 3 2 3 2 2 3" xfId="16672"/>
    <cellStyle name="40% - Accent6 2 3 2 3 2 3" xfId="6269"/>
    <cellStyle name="40% - Accent6 2 3 2 3 2 3 2" xfId="23465"/>
    <cellStyle name="40% - Accent6 2 3 2 3 2 4" xfId="20308"/>
    <cellStyle name="40% - Accent6 2 3 2 3 2 5" xfId="13064"/>
    <cellStyle name="40% - Accent6 2 3 2 3 3" xfId="8280"/>
    <cellStyle name="40% - Accent6 2 3 2 3 3 2" xfId="25476"/>
    <cellStyle name="40% - Accent6 2 3 2 3 3 3" xfId="15075"/>
    <cellStyle name="40% - Accent6 2 3 2 3 4" xfId="4672"/>
    <cellStyle name="40% - Accent6 2 3 2 3 4 2" xfId="21868"/>
    <cellStyle name="40% - Accent6 2 3 2 3 5" xfId="18711"/>
    <cellStyle name="40% - Accent6 2 3 2 3 6" xfId="11467"/>
    <cellStyle name="40% - Accent6 2 3 2 4" xfId="1919"/>
    <cellStyle name="40% - Accent6 2 3 2 4 2" xfId="3508"/>
    <cellStyle name="40% - Accent6 2 3 2 4 2 2" xfId="10273"/>
    <cellStyle name="40% - Accent6 2 3 2 4 2 2 2" xfId="27469"/>
    <cellStyle name="40% - Accent6 2 3 2 4 2 2 3" xfId="17068"/>
    <cellStyle name="40% - Accent6 2 3 2 4 2 3" xfId="6665"/>
    <cellStyle name="40% - Accent6 2 3 2 4 2 3 2" xfId="23861"/>
    <cellStyle name="40% - Accent6 2 3 2 4 2 4" xfId="20704"/>
    <cellStyle name="40% - Accent6 2 3 2 4 2 5" xfId="13460"/>
    <cellStyle name="40% - Accent6 2 3 2 4 3" xfId="8688"/>
    <cellStyle name="40% - Accent6 2 3 2 4 3 2" xfId="25884"/>
    <cellStyle name="40% - Accent6 2 3 2 4 3 3" xfId="15483"/>
    <cellStyle name="40% - Accent6 2 3 2 4 4" xfId="5080"/>
    <cellStyle name="40% - Accent6 2 3 2 4 4 2" xfId="22276"/>
    <cellStyle name="40% - Accent6 2 3 2 4 5" xfId="19119"/>
    <cellStyle name="40% - Accent6 2 3 2 4 6" xfId="11875"/>
    <cellStyle name="40% - Accent6 2 3 2 5" xfId="2278"/>
    <cellStyle name="40% - Accent6 2 3 2 5 2" xfId="9044"/>
    <cellStyle name="40% - Accent6 2 3 2 5 2 2" xfId="26240"/>
    <cellStyle name="40% - Accent6 2 3 2 5 2 3" xfId="15839"/>
    <cellStyle name="40% - Accent6 2 3 2 5 3" xfId="5436"/>
    <cellStyle name="40% - Accent6 2 3 2 5 3 2" xfId="22632"/>
    <cellStyle name="40% - Accent6 2 3 2 5 4" xfId="19475"/>
    <cellStyle name="40% - Accent6 2 3 2 5 5" xfId="12231"/>
    <cellStyle name="40% - Accent6 2 3 2 6" xfId="695"/>
    <cellStyle name="40% - Accent6 2 3 2 6 2" xfId="7464"/>
    <cellStyle name="40% - Accent6 2 3 2 6 2 2" xfId="24660"/>
    <cellStyle name="40% - Accent6 2 3 2 6 3" xfId="17895"/>
    <cellStyle name="40% - Accent6 2 3 2 6 4" xfId="14259"/>
    <cellStyle name="40% - Accent6 2 3 2 7" xfId="7097"/>
    <cellStyle name="40% - Accent6 2 3 2 7 2" xfId="24293"/>
    <cellStyle name="40% - Accent6 2 3 2 7 3" xfId="13892"/>
    <cellStyle name="40% - Accent6 2 3 2 8" xfId="3856"/>
    <cellStyle name="40% - Accent6 2 3 2 8 2" xfId="21052"/>
    <cellStyle name="40% - Accent6 2 3 2 9" xfId="17528"/>
    <cellStyle name="40% - Accent6 2 3 3" xfId="426"/>
    <cellStyle name="40% - Accent6 2 3 3 10" xfId="27961"/>
    <cellStyle name="40% - Accent6 2 3 3 11" xfId="10749"/>
    <cellStyle name="40% - Accent6 2 3 3 2" xfId="1201"/>
    <cellStyle name="40% - Accent6 2 3 3 2 2" xfId="2814"/>
    <cellStyle name="40% - Accent6 2 3 3 2 2 2" xfId="9579"/>
    <cellStyle name="40% - Accent6 2 3 3 2 2 2 2" xfId="26775"/>
    <cellStyle name="40% - Accent6 2 3 3 2 2 2 3" xfId="16374"/>
    <cellStyle name="40% - Accent6 2 3 3 2 2 3" xfId="5971"/>
    <cellStyle name="40% - Accent6 2 3 3 2 2 3 2" xfId="23167"/>
    <cellStyle name="40% - Accent6 2 3 3 2 2 4" xfId="20010"/>
    <cellStyle name="40% - Accent6 2 3 3 2 2 5" xfId="12766"/>
    <cellStyle name="40% - Accent6 2 3 3 2 3" xfId="7970"/>
    <cellStyle name="40% - Accent6 2 3 3 2 3 2" xfId="25166"/>
    <cellStyle name="40% - Accent6 2 3 3 2 3 3" xfId="14765"/>
    <cellStyle name="40% - Accent6 2 3 3 2 4" xfId="4362"/>
    <cellStyle name="40% - Accent6 2 3 3 2 4 2" xfId="21558"/>
    <cellStyle name="40% - Accent6 2 3 3 2 5" xfId="18401"/>
    <cellStyle name="40% - Accent6 2 3 3 2 6" xfId="11157"/>
    <cellStyle name="40% - Accent6 2 3 3 3" xfId="1609"/>
    <cellStyle name="40% - Accent6 2 3 3 3 2" xfId="3210"/>
    <cellStyle name="40% - Accent6 2 3 3 3 2 2" xfId="9975"/>
    <cellStyle name="40% - Accent6 2 3 3 3 2 2 2" xfId="27171"/>
    <cellStyle name="40% - Accent6 2 3 3 3 2 2 3" xfId="16770"/>
    <cellStyle name="40% - Accent6 2 3 3 3 2 3" xfId="6367"/>
    <cellStyle name="40% - Accent6 2 3 3 3 2 3 2" xfId="23563"/>
    <cellStyle name="40% - Accent6 2 3 3 3 2 4" xfId="20406"/>
    <cellStyle name="40% - Accent6 2 3 3 3 2 5" xfId="13162"/>
    <cellStyle name="40% - Accent6 2 3 3 3 3" xfId="8378"/>
    <cellStyle name="40% - Accent6 2 3 3 3 3 2" xfId="25574"/>
    <cellStyle name="40% - Accent6 2 3 3 3 3 3" xfId="15173"/>
    <cellStyle name="40% - Accent6 2 3 3 3 4" xfId="4770"/>
    <cellStyle name="40% - Accent6 2 3 3 3 4 2" xfId="21966"/>
    <cellStyle name="40% - Accent6 2 3 3 3 5" xfId="18809"/>
    <cellStyle name="40% - Accent6 2 3 3 3 6" xfId="11565"/>
    <cellStyle name="40% - Accent6 2 3 3 4" xfId="2017"/>
    <cellStyle name="40% - Accent6 2 3 3 4 2" xfId="3606"/>
    <cellStyle name="40% - Accent6 2 3 3 4 2 2" xfId="10371"/>
    <cellStyle name="40% - Accent6 2 3 3 4 2 2 2" xfId="27567"/>
    <cellStyle name="40% - Accent6 2 3 3 4 2 2 3" xfId="17166"/>
    <cellStyle name="40% - Accent6 2 3 3 4 2 3" xfId="6763"/>
    <cellStyle name="40% - Accent6 2 3 3 4 2 3 2" xfId="23959"/>
    <cellStyle name="40% - Accent6 2 3 3 4 2 4" xfId="20802"/>
    <cellStyle name="40% - Accent6 2 3 3 4 2 5" xfId="13558"/>
    <cellStyle name="40% - Accent6 2 3 3 4 3" xfId="8786"/>
    <cellStyle name="40% - Accent6 2 3 3 4 3 2" xfId="25982"/>
    <cellStyle name="40% - Accent6 2 3 3 4 3 3" xfId="15581"/>
    <cellStyle name="40% - Accent6 2 3 3 4 4" xfId="5178"/>
    <cellStyle name="40% - Accent6 2 3 3 4 4 2" xfId="22374"/>
    <cellStyle name="40% - Accent6 2 3 3 4 5" xfId="19217"/>
    <cellStyle name="40% - Accent6 2 3 3 4 6" xfId="11973"/>
    <cellStyle name="40% - Accent6 2 3 3 5" xfId="2376"/>
    <cellStyle name="40% - Accent6 2 3 3 5 2" xfId="9142"/>
    <cellStyle name="40% - Accent6 2 3 3 5 2 2" xfId="26338"/>
    <cellStyle name="40% - Accent6 2 3 3 5 2 3" xfId="15937"/>
    <cellStyle name="40% - Accent6 2 3 3 5 3" xfId="5534"/>
    <cellStyle name="40% - Accent6 2 3 3 5 3 2" xfId="22730"/>
    <cellStyle name="40% - Accent6 2 3 3 5 4" xfId="19573"/>
    <cellStyle name="40% - Accent6 2 3 3 5 5" xfId="12329"/>
    <cellStyle name="40% - Accent6 2 3 3 6" xfId="793"/>
    <cellStyle name="40% - Accent6 2 3 3 6 2" xfId="7562"/>
    <cellStyle name="40% - Accent6 2 3 3 6 2 2" xfId="24758"/>
    <cellStyle name="40% - Accent6 2 3 3 6 3" xfId="17993"/>
    <cellStyle name="40% - Accent6 2 3 3 6 4" xfId="14357"/>
    <cellStyle name="40% - Accent6 2 3 3 7" xfId="7195"/>
    <cellStyle name="40% - Accent6 2 3 3 7 2" xfId="24391"/>
    <cellStyle name="40% - Accent6 2 3 3 7 3" xfId="13990"/>
    <cellStyle name="40% - Accent6 2 3 3 8" xfId="3954"/>
    <cellStyle name="40% - Accent6 2 3 3 8 2" xfId="21150"/>
    <cellStyle name="40% - Accent6 2 3 3 9" xfId="17626"/>
    <cellStyle name="40% - Accent6 2 3 4" xfId="242"/>
    <cellStyle name="40% - Accent6 2 3 4 2" xfId="1425"/>
    <cellStyle name="40% - Accent6 2 3 4 2 2" xfId="3026"/>
    <cellStyle name="40% - Accent6 2 3 4 2 2 2" xfId="9791"/>
    <cellStyle name="40% - Accent6 2 3 4 2 2 2 2" xfId="26987"/>
    <cellStyle name="40% - Accent6 2 3 4 2 2 2 3" xfId="16586"/>
    <cellStyle name="40% - Accent6 2 3 4 2 2 3" xfId="6183"/>
    <cellStyle name="40% - Accent6 2 3 4 2 2 3 2" xfId="23379"/>
    <cellStyle name="40% - Accent6 2 3 4 2 2 4" xfId="20222"/>
    <cellStyle name="40% - Accent6 2 3 4 2 2 5" xfId="12978"/>
    <cellStyle name="40% - Accent6 2 3 4 2 3" xfId="8194"/>
    <cellStyle name="40% - Accent6 2 3 4 2 3 2" xfId="25390"/>
    <cellStyle name="40% - Accent6 2 3 4 2 3 3" xfId="14989"/>
    <cellStyle name="40% - Accent6 2 3 4 2 4" xfId="4586"/>
    <cellStyle name="40% - Accent6 2 3 4 2 4 2" xfId="21782"/>
    <cellStyle name="40% - Accent6 2 3 4 2 5" xfId="18625"/>
    <cellStyle name="40% - Accent6 2 3 4 2 6" xfId="11381"/>
    <cellStyle name="40% - Accent6 2 3 4 3" xfId="1833"/>
    <cellStyle name="40% - Accent6 2 3 4 3 2" xfId="3422"/>
    <cellStyle name="40% - Accent6 2 3 4 3 2 2" xfId="10187"/>
    <cellStyle name="40% - Accent6 2 3 4 3 2 2 2" xfId="27383"/>
    <cellStyle name="40% - Accent6 2 3 4 3 2 2 3" xfId="16982"/>
    <cellStyle name="40% - Accent6 2 3 4 3 2 3" xfId="6579"/>
    <cellStyle name="40% - Accent6 2 3 4 3 2 3 2" xfId="23775"/>
    <cellStyle name="40% - Accent6 2 3 4 3 2 4" xfId="20618"/>
    <cellStyle name="40% - Accent6 2 3 4 3 2 5" xfId="13374"/>
    <cellStyle name="40% - Accent6 2 3 4 3 3" xfId="8602"/>
    <cellStyle name="40% - Accent6 2 3 4 3 3 2" xfId="25798"/>
    <cellStyle name="40% - Accent6 2 3 4 3 3 3" xfId="15397"/>
    <cellStyle name="40% - Accent6 2 3 4 3 4" xfId="4994"/>
    <cellStyle name="40% - Accent6 2 3 4 3 4 2" xfId="22190"/>
    <cellStyle name="40% - Accent6 2 3 4 3 5" xfId="19033"/>
    <cellStyle name="40% - Accent6 2 3 4 3 6" xfId="11789"/>
    <cellStyle name="40% - Accent6 2 3 4 4" xfId="2427"/>
    <cellStyle name="40% - Accent6 2 3 4 4 2" xfId="9192"/>
    <cellStyle name="40% - Accent6 2 3 4 4 2 2" xfId="26388"/>
    <cellStyle name="40% - Accent6 2 3 4 4 2 3" xfId="15987"/>
    <cellStyle name="40% - Accent6 2 3 4 4 3" xfId="5584"/>
    <cellStyle name="40% - Accent6 2 3 4 4 3 2" xfId="22780"/>
    <cellStyle name="40% - Accent6 2 3 4 4 4" xfId="19623"/>
    <cellStyle name="40% - Accent6 2 3 4 4 5" xfId="12379"/>
    <cellStyle name="40% - Accent6 2 3 4 5" xfId="1017"/>
    <cellStyle name="40% - Accent6 2 3 4 5 2" xfId="7786"/>
    <cellStyle name="40% - Accent6 2 3 4 5 2 2" xfId="24982"/>
    <cellStyle name="40% - Accent6 2 3 4 5 3" xfId="18217"/>
    <cellStyle name="40% - Accent6 2 3 4 5 4" xfId="14581"/>
    <cellStyle name="40% - Accent6 2 3 4 6" xfId="7011"/>
    <cellStyle name="40% - Accent6 2 3 4 6 2" xfId="24207"/>
    <cellStyle name="40% - Accent6 2 3 4 6 3" xfId="13806"/>
    <cellStyle name="40% - Accent6 2 3 4 7" xfId="4178"/>
    <cellStyle name="40% - Accent6 2 3 4 7 2" xfId="21374"/>
    <cellStyle name="40% - Accent6 2 3 4 8" xfId="17442"/>
    <cellStyle name="40% - Accent6 2 3 4 9" xfId="10973"/>
    <cellStyle name="40% - Accent6 2 3 5" xfId="905"/>
    <cellStyle name="40% - Accent6 2 3 5 2" xfId="2603"/>
    <cellStyle name="40% - Accent6 2 3 5 2 2" xfId="9368"/>
    <cellStyle name="40% - Accent6 2 3 5 2 2 2" xfId="26564"/>
    <cellStyle name="40% - Accent6 2 3 5 2 2 3" xfId="16163"/>
    <cellStyle name="40% - Accent6 2 3 5 2 3" xfId="5760"/>
    <cellStyle name="40% - Accent6 2 3 5 2 3 2" xfId="22956"/>
    <cellStyle name="40% - Accent6 2 3 5 2 4" xfId="19799"/>
    <cellStyle name="40% - Accent6 2 3 5 2 5" xfId="12555"/>
    <cellStyle name="40% - Accent6 2 3 5 3" xfId="7674"/>
    <cellStyle name="40% - Accent6 2 3 5 3 2" xfId="24870"/>
    <cellStyle name="40% - Accent6 2 3 5 3 3" xfId="14469"/>
    <cellStyle name="40% - Accent6 2 3 5 4" xfId="4066"/>
    <cellStyle name="40% - Accent6 2 3 5 4 2" xfId="21262"/>
    <cellStyle name="40% - Accent6 2 3 5 5" xfId="18105"/>
    <cellStyle name="40% - Accent6 2 3 5 6" xfId="10861"/>
    <cellStyle name="40% - Accent6 2 3 6" xfId="1313"/>
    <cellStyle name="40% - Accent6 2 3 6 2" xfId="2914"/>
    <cellStyle name="40% - Accent6 2 3 6 2 2" xfId="9679"/>
    <cellStyle name="40% - Accent6 2 3 6 2 2 2" xfId="26875"/>
    <cellStyle name="40% - Accent6 2 3 6 2 2 3" xfId="16474"/>
    <cellStyle name="40% - Accent6 2 3 6 2 3" xfId="6071"/>
    <cellStyle name="40% - Accent6 2 3 6 2 3 2" xfId="23267"/>
    <cellStyle name="40% - Accent6 2 3 6 2 4" xfId="20110"/>
    <cellStyle name="40% - Accent6 2 3 6 2 5" xfId="12866"/>
    <cellStyle name="40% - Accent6 2 3 6 3" xfId="8082"/>
    <cellStyle name="40% - Accent6 2 3 6 3 2" xfId="25278"/>
    <cellStyle name="40% - Accent6 2 3 6 3 3" xfId="14877"/>
    <cellStyle name="40% - Accent6 2 3 6 4" xfId="4474"/>
    <cellStyle name="40% - Accent6 2 3 6 4 2" xfId="21670"/>
    <cellStyle name="40% - Accent6 2 3 6 5" xfId="18513"/>
    <cellStyle name="40% - Accent6 2 3 6 6" xfId="11269"/>
    <cellStyle name="40% - Accent6 2 3 7" xfId="1721"/>
    <cellStyle name="40% - Accent6 2 3 7 2" xfId="3310"/>
    <cellStyle name="40% - Accent6 2 3 7 2 2" xfId="10075"/>
    <cellStyle name="40% - Accent6 2 3 7 2 2 2" xfId="27271"/>
    <cellStyle name="40% - Accent6 2 3 7 2 2 3" xfId="16870"/>
    <cellStyle name="40% - Accent6 2 3 7 2 3" xfId="6467"/>
    <cellStyle name="40% - Accent6 2 3 7 2 3 2" xfId="23663"/>
    <cellStyle name="40% - Accent6 2 3 7 2 4" xfId="20506"/>
    <cellStyle name="40% - Accent6 2 3 7 2 5" xfId="13262"/>
    <cellStyle name="40% - Accent6 2 3 7 3" xfId="8490"/>
    <cellStyle name="40% - Accent6 2 3 7 3 2" xfId="25686"/>
    <cellStyle name="40% - Accent6 2 3 7 3 3" xfId="15285"/>
    <cellStyle name="40% - Accent6 2 3 7 4" xfId="4882"/>
    <cellStyle name="40% - Accent6 2 3 7 4 2" xfId="22078"/>
    <cellStyle name="40% - Accent6 2 3 7 5" xfId="18921"/>
    <cellStyle name="40% - Accent6 2 3 7 6" xfId="11677"/>
    <cellStyle name="40% - Accent6 2 3 8" xfId="2192"/>
    <cellStyle name="40% - Accent6 2 3 8 2" xfId="8958"/>
    <cellStyle name="40% - Accent6 2 3 8 2 2" xfId="26154"/>
    <cellStyle name="40% - Accent6 2 3 8 2 3" xfId="15753"/>
    <cellStyle name="40% - Accent6 2 3 8 3" xfId="5350"/>
    <cellStyle name="40% - Accent6 2 3 8 3 2" xfId="22546"/>
    <cellStyle name="40% - Accent6 2 3 8 4" xfId="19389"/>
    <cellStyle name="40% - Accent6 2 3 8 5" xfId="12145"/>
    <cellStyle name="40% - Accent6 2 3 9" xfId="609"/>
    <cellStyle name="40% - Accent6 2 3 9 2" xfId="7378"/>
    <cellStyle name="40% - Accent6 2 3 9 2 2" xfId="24574"/>
    <cellStyle name="40% - Accent6 2 3 9 3" xfId="17809"/>
    <cellStyle name="40% - Accent6 2 3 9 4" xfId="14173"/>
    <cellStyle name="40% - Accent6 2 4" xfId="182"/>
    <cellStyle name="40% - Accent6 2 4 10" xfId="27719"/>
    <cellStyle name="40% - Accent6 2 4 11" xfId="10507"/>
    <cellStyle name="40% - Accent6 2 4 2" xfId="959"/>
    <cellStyle name="40% - Accent6 2 4 2 2" xfId="2629"/>
    <cellStyle name="40% - Accent6 2 4 2 2 2" xfId="9394"/>
    <cellStyle name="40% - Accent6 2 4 2 2 2 2" xfId="26590"/>
    <cellStyle name="40% - Accent6 2 4 2 2 2 3" xfId="16189"/>
    <cellStyle name="40% - Accent6 2 4 2 2 3" xfId="5786"/>
    <cellStyle name="40% - Accent6 2 4 2 2 3 2" xfId="22982"/>
    <cellStyle name="40% - Accent6 2 4 2 2 4" xfId="19825"/>
    <cellStyle name="40% - Accent6 2 4 2 2 5" xfId="12581"/>
    <cellStyle name="40% - Accent6 2 4 2 3" xfId="7728"/>
    <cellStyle name="40% - Accent6 2 4 2 3 2" xfId="24924"/>
    <cellStyle name="40% - Accent6 2 4 2 3 3" xfId="14523"/>
    <cellStyle name="40% - Accent6 2 4 2 4" xfId="4120"/>
    <cellStyle name="40% - Accent6 2 4 2 4 2" xfId="21316"/>
    <cellStyle name="40% - Accent6 2 4 2 5" xfId="18159"/>
    <cellStyle name="40% - Accent6 2 4 2 6" xfId="10915"/>
    <cellStyle name="40% - Accent6 2 4 3" xfId="1367"/>
    <cellStyle name="40% - Accent6 2 4 3 2" xfId="2968"/>
    <cellStyle name="40% - Accent6 2 4 3 2 2" xfId="9733"/>
    <cellStyle name="40% - Accent6 2 4 3 2 2 2" xfId="26929"/>
    <cellStyle name="40% - Accent6 2 4 3 2 2 3" xfId="16528"/>
    <cellStyle name="40% - Accent6 2 4 3 2 3" xfId="6125"/>
    <cellStyle name="40% - Accent6 2 4 3 2 3 2" xfId="23321"/>
    <cellStyle name="40% - Accent6 2 4 3 2 4" xfId="20164"/>
    <cellStyle name="40% - Accent6 2 4 3 2 5" xfId="12920"/>
    <cellStyle name="40% - Accent6 2 4 3 3" xfId="8136"/>
    <cellStyle name="40% - Accent6 2 4 3 3 2" xfId="25332"/>
    <cellStyle name="40% - Accent6 2 4 3 3 3" xfId="14931"/>
    <cellStyle name="40% - Accent6 2 4 3 4" xfId="4528"/>
    <cellStyle name="40% - Accent6 2 4 3 4 2" xfId="21724"/>
    <cellStyle name="40% - Accent6 2 4 3 5" xfId="18567"/>
    <cellStyle name="40% - Accent6 2 4 3 6" xfId="11323"/>
    <cellStyle name="40% - Accent6 2 4 4" xfId="1775"/>
    <cellStyle name="40% - Accent6 2 4 4 2" xfId="3364"/>
    <cellStyle name="40% - Accent6 2 4 4 2 2" xfId="10129"/>
    <cellStyle name="40% - Accent6 2 4 4 2 2 2" xfId="27325"/>
    <cellStyle name="40% - Accent6 2 4 4 2 2 3" xfId="16924"/>
    <cellStyle name="40% - Accent6 2 4 4 2 3" xfId="6521"/>
    <cellStyle name="40% - Accent6 2 4 4 2 3 2" xfId="23717"/>
    <cellStyle name="40% - Accent6 2 4 4 2 4" xfId="20560"/>
    <cellStyle name="40% - Accent6 2 4 4 2 5" xfId="13316"/>
    <cellStyle name="40% - Accent6 2 4 4 3" xfId="8544"/>
    <cellStyle name="40% - Accent6 2 4 4 3 2" xfId="25740"/>
    <cellStyle name="40% - Accent6 2 4 4 3 3" xfId="15339"/>
    <cellStyle name="40% - Accent6 2 4 4 4" xfId="4936"/>
    <cellStyle name="40% - Accent6 2 4 4 4 2" xfId="22132"/>
    <cellStyle name="40% - Accent6 2 4 4 5" xfId="18975"/>
    <cellStyle name="40% - Accent6 2 4 4 6" xfId="11731"/>
    <cellStyle name="40% - Accent6 2 4 5" xfId="2134"/>
    <cellStyle name="40% - Accent6 2 4 5 2" xfId="8900"/>
    <cellStyle name="40% - Accent6 2 4 5 2 2" xfId="26096"/>
    <cellStyle name="40% - Accent6 2 4 5 2 3" xfId="15695"/>
    <cellStyle name="40% - Accent6 2 4 5 3" xfId="5292"/>
    <cellStyle name="40% - Accent6 2 4 5 3 2" xfId="22488"/>
    <cellStyle name="40% - Accent6 2 4 5 4" xfId="19331"/>
    <cellStyle name="40% - Accent6 2 4 5 5" xfId="12087"/>
    <cellStyle name="40% - Accent6 2 4 6" xfId="551"/>
    <cellStyle name="40% - Accent6 2 4 6 2" xfId="7320"/>
    <cellStyle name="40% - Accent6 2 4 6 2 2" xfId="24516"/>
    <cellStyle name="40% - Accent6 2 4 6 3" xfId="17751"/>
    <cellStyle name="40% - Accent6 2 4 6 4" xfId="14115"/>
    <cellStyle name="40% - Accent6 2 4 7" xfId="6953"/>
    <cellStyle name="40% - Accent6 2 4 7 2" xfId="24149"/>
    <cellStyle name="40% - Accent6 2 4 7 3" xfId="13748"/>
    <cellStyle name="40% - Accent6 2 4 8" xfId="3712"/>
    <cellStyle name="40% - Accent6 2 4 8 2" xfId="20908"/>
    <cellStyle name="40% - Accent6 2 4 9" xfId="17384"/>
    <cellStyle name="40% - Accent6 2 5" xfId="270"/>
    <cellStyle name="40% - Accent6 2 5 10" xfId="27805"/>
    <cellStyle name="40% - Accent6 2 5 11" xfId="10593"/>
    <cellStyle name="40% - Accent6 2 5 2" xfId="1045"/>
    <cellStyle name="40% - Accent6 2 5 2 2" xfId="2658"/>
    <cellStyle name="40% - Accent6 2 5 2 2 2" xfId="9423"/>
    <cellStyle name="40% - Accent6 2 5 2 2 2 2" xfId="26619"/>
    <cellStyle name="40% - Accent6 2 5 2 2 2 3" xfId="16218"/>
    <cellStyle name="40% - Accent6 2 5 2 2 3" xfId="5815"/>
    <cellStyle name="40% - Accent6 2 5 2 2 3 2" xfId="23011"/>
    <cellStyle name="40% - Accent6 2 5 2 2 4" xfId="19854"/>
    <cellStyle name="40% - Accent6 2 5 2 2 5" xfId="12610"/>
    <cellStyle name="40% - Accent6 2 5 2 3" xfId="7814"/>
    <cellStyle name="40% - Accent6 2 5 2 3 2" xfId="25010"/>
    <cellStyle name="40% - Accent6 2 5 2 3 3" xfId="14609"/>
    <cellStyle name="40% - Accent6 2 5 2 4" xfId="4206"/>
    <cellStyle name="40% - Accent6 2 5 2 4 2" xfId="21402"/>
    <cellStyle name="40% - Accent6 2 5 2 5" xfId="18245"/>
    <cellStyle name="40% - Accent6 2 5 2 6" xfId="11001"/>
    <cellStyle name="40% - Accent6 2 5 3" xfId="1453"/>
    <cellStyle name="40% - Accent6 2 5 3 2" xfId="3054"/>
    <cellStyle name="40% - Accent6 2 5 3 2 2" xfId="9819"/>
    <cellStyle name="40% - Accent6 2 5 3 2 2 2" xfId="27015"/>
    <cellStyle name="40% - Accent6 2 5 3 2 2 3" xfId="16614"/>
    <cellStyle name="40% - Accent6 2 5 3 2 3" xfId="6211"/>
    <cellStyle name="40% - Accent6 2 5 3 2 3 2" xfId="23407"/>
    <cellStyle name="40% - Accent6 2 5 3 2 4" xfId="20250"/>
    <cellStyle name="40% - Accent6 2 5 3 2 5" xfId="13006"/>
    <cellStyle name="40% - Accent6 2 5 3 3" xfId="8222"/>
    <cellStyle name="40% - Accent6 2 5 3 3 2" xfId="25418"/>
    <cellStyle name="40% - Accent6 2 5 3 3 3" xfId="15017"/>
    <cellStyle name="40% - Accent6 2 5 3 4" xfId="4614"/>
    <cellStyle name="40% - Accent6 2 5 3 4 2" xfId="21810"/>
    <cellStyle name="40% - Accent6 2 5 3 5" xfId="18653"/>
    <cellStyle name="40% - Accent6 2 5 3 6" xfId="11409"/>
    <cellStyle name="40% - Accent6 2 5 4" xfId="1861"/>
    <cellStyle name="40% - Accent6 2 5 4 2" xfId="3450"/>
    <cellStyle name="40% - Accent6 2 5 4 2 2" xfId="10215"/>
    <cellStyle name="40% - Accent6 2 5 4 2 2 2" xfId="27411"/>
    <cellStyle name="40% - Accent6 2 5 4 2 2 3" xfId="17010"/>
    <cellStyle name="40% - Accent6 2 5 4 2 3" xfId="6607"/>
    <cellStyle name="40% - Accent6 2 5 4 2 3 2" xfId="23803"/>
    <cellStyle name="40% - Accent6 2 5 4 2 4" xfId="20646"/>
    <cellStyle name="40% - Accent6 2 5 4 2 5" xfId="13402"/>
    <cellStyle name="40% - Accent6 2 5 4 3" xfId="8630"/>
    <cellStyle name="40% - Accent6 2 5 4 3 2" xfId="25826"/>
    <cellStyle name="40% - Accent6 2 5 4 3 3" xfId="15425"/>
    <cellStyle name="40% - Accent6 2 5 4 4" xfId="5022"/>
    <cellStyle name="40% - Accent6 2 5 4 4 2" xfId="22218"/>
    <cellStyle name="40% - Accent6 2 5 4 5" xfId="19061"/>
    <cellStyle name="40% - Accent6 2 5 4 6" xfId="11817"/>
    <cellStyle name="40% - Accent6 2 5 5" xfId="2220"/>
    <cellStyle name="40% - Accent6 2 5 5 2" xfId="8986"/>
    <cellStyle name="40% - Accent6 2 5 5 2 2" xfId="26182"/>
    <cellStyle name="40% - Accent6 2 5 5 2 3" xfId="15781"/>
    <cellStyle name="40% - Accent6 2 5 5 3" xfId="5378"/>
    <cellStyle name="40% - Accent6 2 5 5 3 2" xfId="22574"/>
    <cellStyle name="40% - Accent6 2 5 5 4" xfId="19417"/>
    <cellStyle name="40% - Accent6 2 5 5 5" xfId="12173"/>
    <cellStyle name="40% - Accent6 2 5 6" xfId="637"/>
    <cellStyle name="40% - Accent6 2 5 6 2" xfId="7406"/>
    <cellStyle name="40% - Accent6 2 5 6 2 2" xfId="24602"/>
    <cellStyle name="40% - Accent6 2 5 6 3" xfId="17837"/>
    <cellStyle name="40% - Accent6 2 5 6 4" xfId="14201"/>
    <cellStyle name="40% - Accent6 2 5 7" xfId="7039"/>
    <cellStyle name="40% - Accent6 2 5 7 2" xfId="24235"/>
    <cellStyle name="40% - Accent6 2 5 7 3" xfId="13834"/>
    <cellStyle name="40% - Accent6 2 5 8" xfId="3798"/>
    <cellStyle name="40% - Accent6 2 5 8 2" xfId="20994"/>
    <cellStyle name="40% - Accent6 2 5 9" xfId="17470"/>
    <cellStyle name="40% - Accent6 2 6" xfId="368"/>
    <cellStyle name="40% - Accent6 2 6 10" xfId="27903"/>
    <cellStyle name="40% - Accent6 2 6 11" xfId="10691"/>
    <cellStyle name="40% - Accent6 2 6 2" xfId="1143"/>
    <cellStyle name="40% - Accent6 2 6 2 2" xfId="2756"/>
    <cellStyle name="40% - Accent6 2 6 2 2 2" xfId="9521"/>
    <cellStyle name="40% - Accent6 2 6 2 2 2 2" xfId="26717"/>
    <cellStyle name="40% - Accent6 2 6 2 2 2 3" xfId="16316"/>
    <cellStyle name="40% - Accent6 2 6 2 2 3" xfId="5913"/>
    <cellStyle name="40% - Accent6 2 6 2 2 3 2" xfId="23109"/>
    <cellStyle name="40% - Accent6 2 6 2 2 4" xfId="19952"/>
    <cellStyle name="40% - Accent6 2 6 2 2 5" xfId="12708"/>
    <cellStyle name="40% - Accent6 2 6 2 3" xfId="7912"/>
    <cellStyle name="40% - Accent6 2 6 2 3 2" xfId="25108"/>
    <cellStyle name="40% - Accent6 2 6 2 3 3" xfId="14707"/>
    <cellStyle name="40% - Accent6 2 6 2 4" xfId="4304"/>
    <cellStyle name="40% - Accent6 2 6 2 4 2" xfId="21500"/>
    <cellStyle name="40% - Accent6 2 6 2 5" xfId="18343"/>
    <cellStyle name="40% - Accent6 2 6 2 6" xfId="11099"/>
    <cellStyle name="40% - Accent6 2 6 3" xfId="1551"/>
    <cellStyle name="40% - Accent6 2 6 3 2" xfId="3152"/>
    <cellStyle name="40% - Accent6 2 6 3 2 2" xfId="9917"/>
    <cellStyle name="40% - Accent6 2 6 3 2 2 2" xfId="27113"/>
    <cellStyle name="40% - Accent6 2 6 3 2 2 3" xfId="16712"/>
    <cellStyle name="40% - Accent6 2 6 3 2 3" xfId="6309"/>
    <cellStyle name="40% - Accent6 2 6 3 2 3 2" xfId="23505"/>
    <cellStyle name="40% - Accent6 2 6 3 2 4" xfId="20348"/>
    <cellStyle name="40% - Accent6 2 6 3 2 5" xfId="13104"/>
    <cellStyle name="40% - Accent6 2 6 3 3" xfId="8320"/>
    <cellStyle name="40% - Accent6 2 6 3 3 2" xfId="25516"/>
    <cellStyle name="40% - Accent6 2 6 3 3 3" xfId="15115"/>
    <cellStyle name="40% - Accent6 2 6 3 4" xfId="4712"/>
    <cellStyle name="40% - Accent6 2 6 3 4 2" xfId="21908"/>
    <cellStyle name="40% - Accent6 2 6 3 5" xfId="18751"/>
    <cellStyle name="40% - Accent6 2 6 3 6" xfId="11507"/>
    <cellStyle name="40% - Accent6 2 6 4" xfId="1959"/>
    <cellStyle name="40% - Accent6 2 6 4 2" xfId="3548"/>
    <cellStyle name="40% - Accent6 2 6 4 2 2" xfId="10313"/>
    <cellStyle name="40% - Accent6 2 6 4 2 2 2" xfId="27509"/>
    <cellStyle name="40% - Accent6 2 6 4 2 2 3" xfId="17108"/>
    <cellStyle name="40% - Accent6 2 6 4 2 3" xfId="6705"/>
    <cellStyle name="40% - Accent6 2 6 4 2 3 2" xfId="23901"/>
    <cellStyle name="40% - Accent6 2 6 4 2 4" xfId="20744"/>
    <cellStyle name="40% - Accent6 2 6 4 2 5" xfId="13500"/>
    <cellStyle name="40% - Accent6 2 6 4 3" xfId="8728"/>
    <cellStyle name="40% - Accent6 2 6 4 3 2" xfId="25924"/>
    <cellStyle name="40% - Accent6 2 6 4 3 3" xfId="15523"/>
    <cellStyle name="40% - Accent6 2 6 4 4" xfId="5120"/>
    <cellStyle name="40% - Accent6 2 6 4 4 2" xfId="22316"/>
    <cellStyle name="40% - Accent6 2 6 4 5" xfId="19159"/>
    <cellStyle name="40% - Accent6 2 6 4 6" xfId="11915"/>
    <cellStyle name="40% - Accent6 2 6 5" xfId="2318"/>
    <cellStyle name="40% - Accent6 2 6 5 2" xfId="9084"/>
    <cellStyle name="40% - Accent6 2 6 5 2 2" xfId="26280"/>
    <cellStyle name="40% - Accent6 2 6 5 2 3" xfId="15879"/>
    <cellStyle name="40% - Accent6 2 6 5 3" xfId="5476"/>
    <cellStyle name="40% - Accent6 2 6 5 3 2" xfId="22672"/>
    <cellStyle name="40% - Accent6 2 6 5 4" xfId="19515"/>
    <cellStyle name="40% - Accent6 2 6 5 5" xfId="12271"/>
    <cellStyle name="40% - Accent6 2 6 6" xfId="735"/>
    <cellStyle name="40% - Accent6 2 6 6 2" xfId="7504"/>
    <cellStyle name="40% - Accent6 2 6 6 2 2" xfId="24700"/>
    <cellStyle name="40% - Accent6 2 6 6 3" xfId="17935"/>
    <cellStyle name="40% - Accent6 2 6 6 4" xfId="14299"/>
    <cellStyle name="40% - Accent6 2 6 7" xfId="7137"/>
    <cellStyle name="40% - Accent6 2 6 7 2" xfId="24333"/>
    <cellStyle name="40% - Accent6 2 6 7 3" xfId="13932"/>
    <cellStyle name="40% - Accent6 2 6 8" xfId="3896"/>
    <cellStyle name="40% - Accent6 2 6 8 2" xfId="21092"/>
    <cellStyle name="40% - Accent6 2 6 9" xfId="17568"/>
    <cellStyle name="40% - Accent6 2 7" xfId="152"/>
    <cellStyle name="40% - Accent6 2 7 2" xfId="1341"/>
    <cellStyle name="40% - Accent6 2 7 2 2" xfId="2942"/>
    <cellStyle name="40% - Accent6 2 7 2 2 2" xfId="9707"/>
    <cellStyle name="40% - Accent6 2 7 2 2 2 2" xfId="26903"/>
    <cellStyle name="40% - Accent6 2 7 2 2 2 3" xfId="16502"/>
    <cellStyle name="40% - Accent6 2 7 2 2 3" xfId="6099"/>
    <cellStyle name="40% - Accent6 2 7 2 2 3 2" xfId="23295"/>
    <cellStyle name="40% - Accent6 2 7 2 2 4" xfId="20138"/>
    <cellStyle name="40% - Accent6 2 7 2 2 5" xfId="12894"/>
    <cellStyle name="40% - Accent6 2 7 2 3" xfId="8110"/>
    <cellStyle name="40% - Accent6 2 7 2 3 2" xfId="25306"/>
    <cellStyle name="40% - Accent6 2 7 2 3 3" xfId="14905"/>
    <cellStyle name="40% - Accent6 2 7 2 4" xfId="4502"/>
    <cellStyle name="40% - Accent6 2 7 2 4 2" xfId="21698"/>
    <cellStyle name="40% - Accent6 2 7 2 5" xfId="18541"/>
    <cellStyle name="40% - Accent6 2 7 2 6" xfId="11297"/>
    <cellStyle name="40% - Accent6 2 7 3" xfId="1749"/>
    <cellStyle name="40% - Accent6 2 7 3 2" xfId="3338"/>
    <cellStyle name="40% - Accent6 2 7 3 2 2" xfId="10103"/>
    <cellStyle name="40% - Accent6 2 7 3 2 2 2" xfId="27299"/>
    <cellStyle name="40% - Accent6 2 7 3 2 2 3" xfId="16898"/>
    <cellStyle name="40% - Accent6 2 7 3 2 3" xfId="6495"/>
    <cellStyle name="40% - Accent6 2 7 3 2 3 2" xfId="23691"/>
    <cellStyle name="40% - Accent6 2 7 3 2 4" xfId="20534"/>
    <cellStyle name="40% - Accent6 2 7 3 2 5" xfId="13290"/>
    <cellStyle name="40% - Accent6 2 7 3 3" xfId="8518"/>
    <cellStyle name="40% - Accent6 2 7 3 3 2" xfId="25714"/>
    <cellStyle name="40% - Accent6 2 7 3 3 3" xfId="15313"/>
    <cellStyle name="40% - Accent6 2 7 3 4" xfId="4910"/>
    <cellStyle name="40% - Accent6 2 7 3 4 2" xfId="22106"/>
    <cellStyle name="40% - Accent6 2 7 3 5" xfId="18949"/>
    <cellStyle name="40% - Accent6 2 7 3 6" xfId="11705"/>
    <cellStyle name="40% - Accent6 2 7 4" xfId="2488"/>
    <cellStyle name="40% - Accent6 2 7 4 2" xfId="9253"/>
    <cellStyle name="40% - Accent6 2 7 4 2 2" xfId="26449"/>
    <cellStyle name="40% - Accent6 2 7 4 2 3" xfId="16048"/>
    <cellStyle name="40% - Accent6 2 7 4 3" xfId="5645"/>
    <cellStyle name="40% - Accent6 2 7 4 3 2" xfId="22841"/>
    <cellStyle name="40% - Accent6 2 7 4 4" xfId="19684"/>
    <cellStyle name="40% - Accent6 2 7 4 5" xfId="12440"/>
    <cellStyle name="40% - Accent6 2 7 5" xfId="933"/>
    <cellStyle name="40% - Accent6 2 7 5 2" xfId="7702"/>
    <cellStyle name="40% - Accent6 2 7 5 2 2" xfId="24898"/>
    <cellStyle name="40% - Accent6 2 7 5 3" xfId="18133"/>
    <cellStyle name="40% - Accent6 2 7 5 4" xfId="14497"/>
    <cellStyle name="40% - Accent6 2 7 6" xfId="6927"/>
    <cellStyle name="40% - Accent6 2 7 6 2" xfId="24123"/>
    <cellStyle name="40% - Accent6 2 7 6 3" xfId="13722"/>
    <cellStyle name="40% - Accent6 2 7 7" xfId="4094"/>
    <cellStyle name="40% - Accent6 2 7 7 2" xfId="21290"/>
    <cellStyle name="40% - Accent6 2 7 8" xfId="17358"/>
    <cellStyle name="40% - Accent6 2 7 9" xfId="10889"/>
    <cellStyle name="40% - Accent6 2 8" xfId="847"/>
    <cellStyle name="40% - Accent6 2 8 2" xfId="2545"/>
    <cellStyle name="40% - Accent6 2 8 2 2" xfId="9310"/>
    <cellStyle name="40% - Accent6 2 8 2 2 2" xfId="26506"/>
    <cellStyle name="40% - Accent6 2 8 2 2 3" xfId="16105"/>
    <cellStyle name="40% - Accent6 2 8 2 3" xfId="5702"/>
    <cellStyle name="40% - Accent6 2 8 2 3 2" xfId="22898"/>
    <cellStyle name="40% - Accent6 2 8 2 4" xfId="19741"/>
    <cellStyle name="40% - Accent6 2 8 2 5" xfId="12497"/>
    <cellStyle name="40% - Accent6 2 8 3" xfId="7616"/>
    <cellStyle name="40% - Accent6 2 8 3 2" xfId="24812"/>
    <cellStyle name="40% - Accent6 2 8 3 3" xfId="14411"/>
    <cellStyle name="40% - Accent6 2 8 4" xfId="4008"/>
    <cellStyle name="40% - Accent6 2 8 4 2" xfId="21204"/>
    <cellStyle name="40% - Accent6 2 8 5" xfId="18047"/>
    <cellStyle name="40% - Accent6 2 8 6" xfId="10803"/>
    <cellStyle name="40% - Accent6 2 9" xfId="1255"/>
    <cellStyle name="40% - Accent6 2 9 2" xfId="2856"/>
    <cellStyle name="40% - Accent6 2 9 2 2" xfId="9621"/>
    <cellStyle name="40% - Accent6 2 9 2 2 2" xfId="26817"/>
    <cellStyle name="40% - Accent6 2 9 2 2 3" xfId="16416"/>
    <cellStyle name="40% - Accent6 2 9 2 3" xfId="6013"/>
    <cellStyle name="40% - Accent6 2 9 2 3 2" xfId="23209"/>
    <cellStyle name="40% - Accent6 2 9 2 4" xfId="20052"/>
    <cellStyle name="40% - Accent6 2 9 2 5" xfId="12808"/>
    <cellStyle name="40% - Accent6 2 9 3" xfId="8024"/>
    <cellStyle name="40% - Accent6 2 9 3 2" xfId="25220"/>
    <cellStyle name="40% - Accent6 2 9 3 3" xfId="14819"/>
    <cellStyle name="40% - Accent6 2 9 4" xfId="4416"/>
    <cellStyle name="40% - Accent6 2 9 4 2" xfId="21612"/>
    <cellStyle name="40% - Accent6 2 9 5" xfId="18455"/>
    <cellStyle name="40% - Accent6 2 9 6" xfId="11211"/>
    <cellStyle name="40% - Accent6 20" xfId="10437"/>
    <cellStyle name="40% - Accent6 20 2" xfId="27633"/>
    <cellStyle name="40% - Accent6 20 3" xfId="17232"/>
    <cellStyle name="40% - Accent6 21" xfId="10451"/>
    <cellStyle name="40% - Accent6 21 2" xfId="27647"/>
    <cellStyle name="40% - Accent6 21 3" xfId="17246"/>
    <cellStyle name="40% - Accent6 22" xfId="3670"/>
    <cellStyle name="40% - Accent6 22 2" xfId="20866"/>
    <cellStyle name="40% - Accent6 23" xfId="17258"/>
    <cellStyle name="40% - Accent6 24" xfId="27661"/>
    <cellStyle name="40% - Accent6 25" xfId="27676"/>
    <cellStyle name="40% - Accent6 26" xfId="10464"/>
    <cellStyle name="40% - Accent6 27" xfId="28016"/>
    <cellStyle name="40% - Accent6 3" xfId="78"/>
    <cellStyle name="40% - Accent6 3 10" xfId="6855"/>
    <cellStyle name="40% - Accent6 3 10 2" xfId="24051"/>
    <cellStyle name="40% - Accent6 3 10 3" xfId="13650"/>
    <cellStyle name="40% - Accent6 3 11" xfId="3726"/>
    <cellStyle name="40% - Accent6 3 11 2" xfId="20922"/>
    <cellStyle name="40% - Accent6 3 12" xfId="17286"/>
    <cellStyle name="40% - Accent6 3 13" xfId="27733"/>
    <cellStyle name="40% - Accent6 3 14" xfId="10521"/>
    <cellStyle name="40% - Accent6 3 2" xfId="284"/>
    <cellStyle name="40% - Accent6 3 2 10" xfId="27819"/>
    <cellStyle name="40% - Accent6 3 2 11" xfId="10607"/>
    <cellStyle name="40% - Accent6 3 2 2" xfId="1059"/>
    <cellStyle name="40% - Accent6 3 2 2 2" xfId="2672"/>
    <cellStyle name="40% - Accent6 3 2 2 2 2" xfId="9437"/>
    <cellStyle name="40% - Accent6 3 2 2 2 2 2" xfId="26633"/>
    <cellStyle name="40% - Accent6 3 2 2 2 2 3" xfId="16232"/>
    <cellStyle name="40% - Accent6 3 2 2 2 3" xfId="5829"/>
    <cellStyle name="40% - Accent6 3 2 2 2 3 2" xfId="23025"/>
    <cellStyle name="40% - Accent6 3 2 2 2 4" xfId="19868"/>
    <cellStyle name="40% - Accent6 3 2 2 2 5" xfId="12624"/>
    <cellStyle name="40% - Accent6 3 2 2 3" xfId="7828"/>
    <cellStyle name="40% - Accent6 3 2 2 3 2" xfId="25024"/>
    <cellStyle name="40% - Accent6 3 2 2 3 3" xfId="14623"/>
    <cellStyle name="40% - Accent6 3 2 2 4" xfId="4220"/>
    <cellStyle name="40% - Accent6 3 2 2 4 2" xfId="21416"/>
    <cellStyle name="40% - Accent6 3 2 2 5" xfId="18259"/>
    <cellStyle name="40% - Accent6 3 2 2 6" xfId="11015"/>
    <cellStyle name="40% - Accent6 3 2 3" xfId="1467"/>
    <cellStyle name="40% - Accent6 3 2 3 2" xfId="3068"/>
    <cellStyle name="40% - Accent6 3 2 3 2 2" xfId="9833"/>
    <cellStyle name="40% - Accent6 3 2 3 2 2 2" xfId="27029"/>
    <cellStyle name="40% - Accent6 3 2 3 2 2 3" xfId="16628"/>
    <cellStyle name="40% - Accent6 3 2 3 2 3" xfId="6225"/>
    <cellStyle name="40% - Accent6 3 2 3 2 3 2" xfId="23421"/>
    <cellStyle name="40% - Accent6 3 2 3 2 4" xfId="20264"/>
    <cellStyle name="40% - Accent6 3 2 3 2 5" xfId="13020"/>
    <cellStyle name="40% - Accent6 3 2 3 3" xfId="8236"/>
    <cellStyle name="40% - Accent6 3 2 3 3 2" xfId="25432"/>
    <cellStyle name="40% - Accent6 3 2 3 3 3" xfId="15031"/>
    <cellStyle name="40% - Accent6 3 2 3 4" xfId="4628"/>
    <cellStyle name="40% - Accent6 3 2 3 4 2" xfId="21824"/>
    <cellStyle name="40% - Accent6 3 2 3 5" xfId="18667"/>
    <cellStyle name="40% - Accent6 3 2 3 6" xfId="11423"/>
    <cellStyle name="40% - Accent6 3 2 4" xfId="1875"/>
    <cellStyle name="40% - Accent6 3 2 4 2" xfId="3464"/>
    <cellStyle name="40% - Accent6 3 2 4 2 2" xfId="10229"/>
    <cellStyle name="40% - Accent6 3 2 4 2 2 2" xfId="27425"/>
    <cellStyle name="40% - Accent6 3 2 4 2 2 3" xfId="17024"/>
    <cellStyle name="40% - Accent6 3 2 4 2 3" xfId="6621"/>
    <cellStyle name="40% - Accent6 3 2 4 2 3 2" xfId="23817"/>
    <cellStyle name="40% - Accent6 3 2 4 2 4" xfId="20660"/>
    <cellStyle name="40% - Accent6 3 2 4 2 5" xfId="13416"/>
    <cellStyle name="40% - Accent6 3 2 4 3" xfId="8644"/>
    <cellStyle name="40% - Accent6 3 2 4 3 2" xfId="25840"/>
    <cellStyle name="40% - Accent6 3 2 4 3 3" xfId="15439"/>
    <cellStyle name="40% - Accent6 3 2 4 4" xfId="5036"/>
    <cellStyle name="40% - Accent6 3 2 4 4 2" xfId="22232"/>
    <cellStyle name="40% - Accent6 3 2 4 5" xfId="19075"/>
    <cellStyle name="40% - Accent6 3 2 4 6" xfId="11831"/>
    <cellStyle name="40% - Accent6 3 2 5" xfId="2234"/>
    <cellStyle name="40% - Accent6 3 2 5 2" xfId="9000"/>
    <cellStyle name="40% - Accent6 3 2 5 2 2" xfId="26196"/>
    <cellStyle name="40% - Accent6 3 2 5 2 3" xfId="15795"/>
    <cellStyle name="40% - Accent6 3 2 5 3" xfId="5392"/>
    <cellStyle name="40% - Accent6 3 2 5 3 2" xfId="22588"/>
    <cellStyle name="40% - Accent6 3 2 5 4" xfId="19431"/>
    <cellStyle name="40% - Accent6 3 2 5 5" xfId="12187"/>
    <cellStyle name="40% - Accent6 3 2 6" xfId="651"/>
    <cellStyle name="40% - Accent6 3 2 6 2" xfId="7420"/>
    <cellStyle name="40% - Accent6 3 2 6 2 2" xfId="24616"/>
    <cellStyle name="40% - Accent6 3 2 6 3" xfId="17851"/>
    <cellStyle name="40% - Accent6 3 2 6 4" xfId="14215"/>
    <cellStyle name="40% - Accent6 3 2 7" xfId="7053"/>
    <cellStyle name="40% - Accent6 3 2 7 2" xfId="24249"/>
    <cellStyle name="40% - Accent6 3 2 7 3" xfId="13848"/>
    <cellStyle name="40% - Accent6 3 2 8" xfId="3812"/>
    <cellStyle name="40% - Accent6 3 2 8 2" xfId="21008"/>
    <cellStyle name="40% - Accent6 3 2 9" xfId="17484"/>
    <cellStyle name="40% - Accent6 3 3" xfId="382"/>
    <cellStyle name="40% - Accent6 3 3 10" xfId="27917"/>
    <cellStyle name="40% - Accent6 3 3 11" xfId="10705"/>
    <cellStyle name="40% - Accent6 3 3 2" xfId="1157"/>
    <cellStyle name="40% - Accent6 3 3 2 2" xfId="2770"/>
    <cellStyle name="40% - Accent6 3 3 2 2 2" xfId="9535"/>
    <cellStyle name="40% - Accent6 3 3 2 2 2 2" xfId="26731"/>
    <cellStyle name="40% - Accent6 3 3 2 2 2 3" xfId="16330"/>
    <cellStyle name="40% - Accent6 3 3 2 2 3" xfId="5927"/>
    <cellStyle name="40% - Accent6 3 3 2 2 3 2" xfId="23123"/>
    <cellStyle name="40% - Accent6 3 3 2 2 4" xfId="19966"/>
    <cellStyle name="40% - Accent6 3 3 2 2 5" xfId="12722"/>
    <cellStyle name="40% - Accent6 3 3 2 3" xfId="7926"/>
    <cellStyle name="40% - Accent6 3 3 2 3 2" xfId="25122"/>
    <cellStyle name="40% - Accent6 3 3 2 3 3" xfId="14721"/>
    <cellStyle name="40% - Accent6 3 3 2 4" xfId="4318"/>
    <cellStyle name="40% - Accent6 3 3 2 4 2" xfId="21514"/>
    <cellStyle name="40% - Accent6 3 3 2 5" xfId="18357"/>
    <cellStyle name="40% - Accent6 3 3 2 6" xfId="11113"/>
    <cellStyle name="40% - Accent6 3 3 3" xfId="1565"/>
    <cellStyle name="40% - Accent6 3 3 3 2" xfId="3166"/>
    <cellStyle name="40% - Accent6 3 3 3 2 2" xfId="9931"/>
    <cellStyle name="40% - Accent6 3 3 3 2 2 2" xfId="27127"/>
    <cellStyle name="40% - Accent6 3 3 3 2 2 3" xfId="16726"/>
    <cellStyle name="40% - Accent6 3 3 3 2 3" xfId="6323"/>
    <cellStyle name="40% - Accent6 3 3 3 2 3 2" xfId="23519"/>
    <cellStyle name="40% - Accent6 3 3 3 2 4" xfId="20362"/>
    <cellStyle name="40% - Accent6 3 3 3 2 5" xfId="13118"/>
    <cellStyle name="40% - Accent6 3 3 3 3" xfId="8334"/>
    <cellStyle name="40% - Accent6 3 3 3 3 2" xfId="25530"/>
    <cellStyle name="40% - Accent6 3 3 3 3 3" xfId="15129"/>
    <cellStyle name="40% - Accent6 3 3 3 4" xfId="4726"/>
    <cellStyle name="40% - Accent6 3 3 3 4 2" xfId="21922"/>
    <cellStyle name="40% - Accent6 3 3 3 5" xfId="18765"/>
    <cellStyle name="40% - Accent6 3 3 3 6" xfId="11521"/>
    <cellStyle name="40% - Accent6 3 3 4" xfId="1973"/>
    <cellStyle name="40% - Accent6 3 3 4 2" xfId="3562"/>
    <cellStyle name="40% - Accent6 3 3 4 2 2" xfId="10327"/>
    <cellStyle name="40% - Accent6 3 3 4 2 2 2" xfId="27523"/>
    <cellStyle name="40% - Accent6 3 3 4 2 2 3" xfId="17122"/>
    <cellStyle name="40% - Accent6 3 3 4 2 3" xfId="6719"/>
    <cellStyle name="40% - Accent6 3 3 4 2 3 2" xfId="23915"/>
    <cellStyle name="40% - Accent6 3 3 4 2 4" xfId="20758"/>
    <cellStyle name="40% - Accent6 3 3 4 2 5" xfId="13514"/>
    <cellStyle name="40% - Accent6 3 3 4 3" xfId="8742"/>
    <cellStyle name="40% - Accent6 3 3 4 3 2" xfId="25938"/>
    <cellStyle name="40% - Accent6 3 3 4 3 3" xfId="15537"/>
    <cellStyle name="40% - Accent6 3 3 4 4" xfId="5134"/>
    <cellStyle name="40% - Accent6 3 3 4 4 2" xfId="22330"/>
    <cellStyle name="40% - Accent6 3 3 4 5" xfId="19173"/>
    <cellStyle name="40% - Accent6 3 3 4 6" xfId="11929"/>
    <cellStyle name="40% - Accent6 3 3 5" xfId="2332"/>
    <cellStyle name="40% - Accent6 3 3 5 2" xfId="9098"/>
    <cellStyle name="40% - Accent6 3 3 5 2 2" xfId="26294"/>
    <cellStyle name="40% - Accent6 3 3 5 2 3" xfId="15893"/>
    <cellStyle name="40% - Accent6 3 3 5 3" xfId="5490"/>
    <cellStyle name="40% - Accent6 3 3 5 3 2" xfId="22686"/>
    <cellStyle name="40% - Accent6 3 3 5 4" xfId="19529"/>
    <cellStyle name="40% - Accent6 3 3 5 5" xfId="12285"/>
    <cellStyle name="40% - Accent6 3 3 6" xfId="749"/>
    <cellStyle name="40% - Accent6 3 3 6 2" xfId="7518"/>
    <cellStyle name="40% - Accent6 3 3 6 2 2" xfId="24714"/>
    <cellStyle name="40% - Accent6 3 3 6 3" xfId="17949"/>
    <cellStyle name="40% - Accent6 3 3 6 4" xfId="14313"/>
    <cellStyle name="40% - Accent6 3 3 7" xfId="7151"/>
    <cellStyle name="40% - Accent6 3 3 7 2" xfId="24347"/>
    <cellStyle name="40% - Accent6 3 3 7 3" xfId="13946"/>
    <cellStyle name="40% - Accent6 3 3 8" xfId="3910"/>
    <cellStyle name="40% - Accent6 3 3 8 2" xfId="21106"/>
    <cellStyle name="40% - Accent6 3 3 9" xfId="17582"/>
    <cellStyle name="40% - Accent6 3 4" xfId="198"/>
    <cellStyle name="40% - Accent6 3 4 2" xfId="1381"/>
    <cellStyle name="40% - Accent6 3 4 2 2" xfId="2982"/>
    <cellStyle name="40% - Accent6 3 4 2 2 2" xfId="9747"/>
    <cellStyle name="40% - Accent6 3 4 2 2 2 2" xfId="26943"/>
    <cellStyle name="40% - Accent6 3 4 2 2 2 3" xfId="16542"/>
    <cellStyle name="40% - Accent6 3 4 2 2 3" xfId="6139"/>
    <cellStyle name="40% - Accent6 3 4 2 2 3 2" xfId="23335"/>
    <cellStyle name="40% - Accent6 3 4 2 2 4" xfId="20178"/>
    <cellStyle name="40% - Accent6 3 4 2 2 5" xfId="12934"/>
    <cellStyle name="40% - Accent6 3 4 2 3" xfId="8150"/>
    <cellStyle name="40% - Accent6 3 4 2 3 2" xfId="25346"/>
    <cellStyle name="40% - Accent6 3 4 2 3 3" xfId="14945"/>
    <cellStyle name="40% - Accent6 3 4 2 4" xfId="4542"/>
    <cellStyle name="40% - Accent6 3 4 2 4 2" xfId="21738"/>
    <cellStyle name="40% - Accent6 3 4 2 5" xfId="18581"/>
    <cellStyle name="40% - Accent6 3 4 2 6" xfId="11337"/>
    <cellStyle name="40% - Accent6 3 4 3" xfId="1789"/>
    <cellStyle name="40% - Accent6 3 4 3 2" xfId="3378"/>
    <cellStyle name="40% - Accent6 3 4 3 2 2" xfId="10143"/>
    <cellStyle name="40% - Accent6 3 4 3 2 2 2" xfId="27339"/>
    <cellStyle name="40% - Accent6 3 4 3 2 2 3" xfId="16938"/>
    <cellStyle name="40% - Accent6 3 4 3 2 3" xfId="6535"/>
    <cellStyle name="40% - Accent6 3 4 3 2 3 2" xfId="23731"/>
    <cellStyle name="40% - Accent6 3 4 3 2 4" xfId="20574"/>
    <cellStyle name="40% - Accent6 3 4 3 2 5" xfId="13330"/>
    <cellStyle name="40% - Accent6 3 4 3 3" xfId="8558"/>
    <cellStyle name="40% - Accent6 3 4 3 3 2" xfId="25754"/>
    <cellStyle name="40% - Accent6 3 4 3 3 3" xfId="15353"/>
    <cellStyle name="40% - Accent6 3 4 3 4" xfId="4950"/>
    <cellStyle name="40% - Accent6 3 4 3 4 2" xfId="22146"/>
    <cellStyle name="40% - Accent6 3 4 3 5" xfId="18989"/>
    <cellStyle name="40% - Accent6 3 4 3 6" xfId="11745"/>
    <cellStyle name="40% - Accent6 3 4 4" xfId="2487"/>
    <cellStyle name="40% - Accent6 3 4 4 2" xfId="9252"/>
    <cellStyle name="40% - Accent6 3 4 4 2 2" xfId="26448"/>
    <cellStyle name="40% - Accent6 3 4 4 2 3" xfId="16047"/>
    <cellStyle name="40% - Accent6 3 4 4 3" xfId="5644"/>
    <cellStyle name="40% - Accent6 3 4 4 3 2" xfId="22840"/>
    <cellStyle name="40% - Accent6 3 4 4 4" xfId="19683"/>
    <cellStyle name="40% - Accent6 3 4 4 5" xfId="12439"/>
    <cellStyle name="40% - Accent6 3 4 5" xfId="973"/>
    <cellStyle name="40% - Accent6 3 4 5 2" xfId="7742"/>
    <cellStyle name="40% - Accent6 3 4 5 2 2" xfId="24938"/>
    <cellStyle name="40% - Accent6 3 4 5 3" xfId="18173"/>
    <cellStyle name="40% - Accent6 3 4 5 4" xfId="14537"/>
    <cellStyle name="40% - Accent6 3 4 6" xfId="6967"/>
    <cellStyle name="40% - Accent6 3 4 6 2" xfId="24163"/>
    <cellStyle name="40% - Accent6 3 4 6 3" xfId="13762"/>
    <cellStyle name="40% - Accent6 3 4 7" xfId="4134"/>
    <cellStyle name="40% - Accent6 3 4 7 2" xfId="21330"/>
    <cellStyle name="40% - Accent6 3 4 8" xfId="17398"/>
    <cellStyle name="40% - Accent6 3 4 9" xfId="10929"/>
    <cellStyle name="40% - Accent6 3 5" xfId="861"/>
    <cellStyle name="40% - Accent6 3 5 2" xfId="2559"/>
    <cellStyle name="40% - Accent6 3 5 2 2" xfId="9324"/>
    <cellStyle name="40% - Accent6 3 5 2 2 2" xfId="26520"/>
    <cellStyle name="40% - Accent6 3 5 2 2 3" xfId="16119"/>
    <cellStyle name="40% - Accent6 3 5 2 3" xfId="5716"/>
    <cellStyle name="40% - Accent6 3 5 2 3 2" xfId="22912"/>
    <cellStyle name="40% - Accent6 3 5 2 4" xfId="19755"/>
    <cellStyle name="40% - Accent6 3 5 2 5" xfId="12511"/>
    <cellStyle name="40% - Accent6 3 5 3" xfId="7630"/>
    <cellStyle name="40% - Accent6 3 5 3 2" xfId="24826"/>
    <cellStyle name="40% - Accent6 3 5 3 3" xfId="14425"/>
    <cellStyle name="40% - Accent6 3 5 4" xfId="4022"/>
    <cellStyle name="40% - Accent6 3 5 4 2" xfId="21218"/>
    <cellStyle name="40% - Accent6 3 5 5" xfId="18061"/>
    <cellStyle name="40% - Accent6 3 5 6" xfId="10817"/>
    <cellStyle name="40% - Accent6 3 6" xfId="1269"/>
    <cellStyle name="40% - Accent6 3 6 2" xfId="2870"/>
    <cellStyle name="40% - Accent6 3 6 2 2" xfId="9635"/>
    <cellStyle name="40% - Accent6 3 6 2 2 2" xfId="26831"/>
    <cellStyle name="40% - Accent6 3 6 2 2 3" xfId="16430"/>
    <cellStyle name="40% - Accent6 3 6 2 3" xfId="6027"/>
    <cellStyle name="40% - Accent6 3 6 2 3 2" xfId="23223"/>
    <cellStyle name="40% - Accent6 3 6 2 4" xfId="20066"/>
    <cellStyle name="40% - Accent6 3 6 2 5" xfId="12822"/>
    <cellStyle name="40% - Accent6 3 6 3" xfId="8038"/>
    <cellStyle name="40% - Accent6 3 6 3 2" xfId="25234"/>
    <cellStyle name="40% - Accent6 3 6 3 3" xfId="14833"/>
    <cellStyle name="40% - Accent6 3 6 4" xfId="4430"/>
    <cellStyle name="40% - Accent6 3 6 4 2" xfId="21626"/>
    <cellStyle name="40% - Accent6 3 6 5" xfId="18469"/>
    <cellStyle name="40% - Accent6 3 6 6" xfId="11225"/>
    <cellStyle name="40% - Accent6 3 7" xfId="1677"/>
    <cellStyle name="40% - Accent6 3 7 2" xfId="3266"/>
    <cellStyle name="40% - Accent6 3 7 2 2" xfId="10031"/>
    <cellStyle name="40% - Accent6 3 7 2 2 2" xfId="27227"/>
    <cellStyle name="40% - Accent6 3 7 2 2 3" xfId="16826"/>
    <cellStyle name="40% - Accent6 3 7 2 3" xfId="6423"/>
    <cellStyle name="40% - Accent6 3 7 2 3 2" xfId="23619"/>
    <cellStyle name="40% - Accent6 3 7 2 4" xfId="20462"/>
    <cellStyle name="40% - Accent6 3 7 2 5" xfId="13218"/>
    <cellStyle name="40% - Accent6 3 7 3" xfId="8446"/>
    <cellStyle name="40% - Accent6 3 7 3 2" xfId="25642"/>
    <cellStyle name="40% - Accent6 3 7 3 3" xfId="15241"/>
    <cellStyle name="40% - Accent6 3 7 4" xfId="4838"/>
    <cellStyle name="40% - Accent6 3 7 4 2" xfId="22034"/>
    <cellStyle name="40% - Accent6 3 7 5" xfId="18877"/>
    <cellStyle name="40% - Accent6 3 7 6" xfId="11633"/>
    <cellStyle name="40% - Accent6 3 8" xfId="2148"/>
    <cellStyle name="40% - Accent6 3 8 2" xfId="8914"/>
    <cellStyle name="40% - Accent6 3 8 2 2" xfId="26110"/>
    <cellStyle name="40% - Accent6 3 8 2 3" xfId="15709"/>
    <cellStyle name="40% - Accent6 3 8 3" xfId="5306"/>
    <cellStyle name="40% - Accent6 3 8 3 2" xfId="22502"/>
    <cellStyle name="40% - Accent6 3 8 4" xfId="19345"/>
    <cellStyle name="40% - Accent6 3 8 5" xfId="12101"/>
    <cellStyle name="40% - Accent6 3 9" xfId="565"/>
    <cellStyle name="40% - Accent6 3 9 2" xfId="7334"/>
    <cellStyle name="40% - Accent6 3 9 2 2" xfId="24530"/>
    <cellStyle name="40% - Accent6 3 9 3" xfId="17765"/>
    <cellStyle name="40% - Accent6 3 9 4" xfId="14129"/>
    <cellStyle name="40% - Accent6 4" xfId="108"/>
    <cellStyle name="40% - Accent6 4 10" xfId="6883"/>
    <cellStyle name="40% - Accent6 4 10 2" xfId="24079"/>
    <cellStyle name="40% - Accent6 4 10 3" xfId="13678"/>
    <cellStyle name="40% - Accent6 4 11" xfId="3754"/>
    <cellStyle name="40% - Accent6 4 11 2" xfId="20950"/>
    <cellStyle name="40% - Accent6 4 12" xfId="17314"/>
    <cellStyle name="40% - Accent6 4 13" xfId="27761"/>
    <cellStyle name="40% - Accent6 4 14" xfId="10549"/>
    <cellStyle name="40% - Accent6 4 2" xfId="312"/>
    <cellStyle name="40% - Accent6 4 2 10" xfId="27847"/>
    <cellStyle name="40% - Accent6 4 2 11" xfId="10635"/>
    <cellStyle name="40% - Accent6 4 2 2" xfId="1087"/>
    <cellStyle name="40% - Accent6 4 2 2 2" xfId="2700"/>
    <cellStyle name="40% - Accent6 4 2 2 2 2" xfId="9465"/>
    <cellStyle name="40% - Accent6 4 2 2 2 2 2" xfId="26661"/>
    <cellStyle name="40% - Accent6 4 2 2 2 2 3" xfId="16260"/>
    <cellStyle name="40% - Accent6 4 2 2 2 3" xfId="5857"/>
    <cellStyle name="40% - Accent6 4 2 2 2 3 2" xfId="23053"/>
    <cellStyle name="40% - Accent6 4 2 2 2 4" xfId="19896"/>
    <cellStyle name="40% - Accent6 4 2 2 2 5" xfId="12652"/>
    <cellStyle name="40% - Accent6 4 2 2 3" xfId="7856"/>
    <cellStyle name="40% - Accent6 4 2 2 3 2" xfId="25052"/>
    <cellStyle name="40% - Accent6 4 2 2 3 3" xfId="14651"/>
    <cellStyle name="40% - Accent6 4 2 2 4" xfId="4248"/>
    <cellStyle name="40% - Accent6 4 2 2 4 2" xfId="21444"/>
    <cellStyle name="40% - Accent6 4 2 2 5" xfId="18287"/>
    <cellStyle name="40% - Accent6 4 2 2 6" xfId="11043"/>
    <cellStyle name="40% - Accent6 4 2 3" xfId="1495"/>
    <cellStyle name="40% - Accent6 4 2 3 2" xfId="3096"/>
    <cellStyle name="40% - Accent6 4 2 3 2 2" xfId="9861"/>
    <cellStyle name="40% - Accent6 4 2 3 2 2 2" xfId="27057"/>
    <cellStyle name="40% - Accent6 4 2 3 2 2 3" xfId="16656"/>
    <cellStyle name="40% - Accent6 4 2 3 2 3" xfId="6253"/>
    <cellStyle name="40% - Accent6 4 2 3 2 3 2" xfId="23449"/>
    <cellStyle name="40% - Accent6 4 2 3 2 4" xfId="20292"/>
    <cellStyle name="40% - Accent6 4 2 3 2 5" xfId="13048"/>
    <cellStyle name="40% - Accent6 4 2 3 3" xfId="8264"/>
    <cellStyle name="40% - Accent6 4 2 3 3 2" xfId="25460"/>
    <cellStyle name="40% - Accent6 4 2 3 3 3" xfId="15059"/>
    <cellStyle name="40% - Accent6 4 2 3 4" xfId="4656"/>
    <cellStyle name="40% - Accent6 4 2 3 4 2" xfId="21852"/>
    <cellStyle name="40% - Accent6 4 2 3 5" xfId="18695"/>
    <cellStyle name="40% - Accent6 4 2 3 6" xfId="11451"/>
    <cellStyle name="40% - Accent6 4 2 4" xfId="1903"/>
    <cellStyle name="40% - Accent6 4 2 4 2" xfId="3492"/>
    <cellStyle name="40% - Accent6 4 2 4 2 2" xfId="10257"/>
    <cellStyle name="40% - Accent6 4 2 4 2 2 2" xfId="27453"/>
    <cellStyle name="40% - Accent6 4 2 4 2 2 3" xfId="17052"/>
    <cellStyle name="40% - Accent6 4 2 4 2 3" xfId="6649"/>
    <cellStyle name="40% - Accent6 4 2 4 2 3 2" xfId="23845"/>
    <cellStyle name="40% - Accent6 4 2 4 2 4" xfId="20688"/>
    <cellStyle name="40% - Accent6 4 2 4 2 5" xfId="13444"/>
    <cellStyle name="40% - Accent6 4 2 4 3" xfId="8672"/>
    <cellStyle name="40% - Accent6 4 2 4 3 2" xfId="25868"/>
    <cellStyle name="40% - Accent6 4 2 4 3 3" xfId="15467"/>
    <cellStyle name="40% - Accent6 4 2 4 4" xfId="5064"/>
    <cellStyle name="40% - Accent6 4 2 4 4 2" xfId="22260"/>
    <cellStyle name="40% - Accent6 4 2 4 5" xfId="19103"/>
    <cellStyle name="40% - Accent6 4 2 4 6" xfId="11859"/>
    <cellStyle name="40% - Accent6 4 2 5" xfId="2262"/>
    <cellStyle name="40% - Accent6 4 2 5 2" xfId="9028"/>
    <cellStyle name="40% - Accent6 4 2 5 2 2" xfId="26224"/>
    <cellStyle name="40% - Accent6 4 2 5 2 3" xfId="15823"/>
    <cellStyle name="40% - Accent6 4 2 5 3" xfId="5420"/>
    <cellStyle name="40% - Accent6 4 2 5 3 2" xfId="22616"/>
    <cellStyle name="40% - Accent6 4 2 5 4" xfId="19459"/>
    <cellStyle name="40% - Accent6 4 2 5 5" xfId="12215"/>
    <cellStyle name="40% - Accent6 4 2 6" xfId="679"/>
    <cellStyle name="40% - Accent6 4 2 6 2" xfId="7448"/>
    <cellStyle name="40% - Accent6 4 2 6 2 2" xfId="24644"/>
    <cellStyle name="40% - Accent6 4 2 6 3" xfId="17879"/>
    <cellStyle name="40% - Accent6 4 2 6 4" xfId="14243"/>
    <cellStyle name="40% - Accent6 4 2 7" xfId="7081"/>
    <cellStyle name="40% - Accent6 4 2 7 2" xfId="24277"/>
    <cellStyle name="40% - Accent6 4 2 7 3" xfId="13876"/>
    <cellStyle name="40% - Accent6 4 2 8" xfId="3840"/>
    <cellStyle name="40% - Accent6 4 2 8 2" xfId="21036"/>
    <cellStyle name="40% - Accent6 4 2 9" xfId="17512"/>
    <cellStyle name="40% - Accent6 4 3" xfId="410"/>
    <cellStyle name="40% - Accent6 4 3 10" xfId="27945"/>
    <cellStyle name="40% - Accent6 4 3 11" xfId="10733"/>
    <cellStyle name="40% - Accent6 4 3 2" xfId="1185"/>
    <cellStyle name="40% - Accent6 4 3 2 2" xfId="2798"/>
    <cellStyle name="40% - Accent6 4 3 2 2 2" xfId="9563"/>
    <cellStyle name="40% - Accent6 4 3 2 2 2 2" xfId="26759"/>
    <cellStyle name="40% - Accent6 4 3 2 2 2 3" xfId="16358"/>
    <cellStyle name="40% - Accent6 4 3 2 2 3" xfId="5955"/>
    <cellStyle name="40% - Accent6 4 3 2 2 3 2" xfId="23151"/>
    <cellStyle name="40% - Accent6 4 3 2 2 4" xfId="19994"/>
    <cellStyle name="40% - Accent6 4 3 2 2 5" xfId="12750"/>
    <cellStyle name="40% - Accent6 4 3 2 3" xfId="7954"/>
    <cellStyle name="40% - Accent6 4 3 2 3 2" xfId="25150"/>
    <cellStyle name="40% - Accent6 4 3 2 3 3" xfId="14749"/>
    <cellStyle name="40% - Accent6 4 3 2 4" xfId="4346"/>
    <cellStyle name="40% - Accent6 4 3 2 4 2" xfId="21542"/>
    <cellStyle name="40% - Accent6 4 3 2 5" xfId="18385"/>
    <cellStyle name="40% - Accent6 4 3 2 6" xfId="11141"/>
    <cellStyle name="40% - Accent6 4 3 3" xfId="1593"/>
    <cellStyle name="40% - Accent6 4 3 3 2" xfId="3194"/>
    <cellStyle name="40% - Accent6 4 3 3 2 2" xfId="9959"/>
    <cellStyle name="40% - Accent6 4 3 3 2 2 2" xfId="27155"/>
    <cellStyle name="40% - Accent6 4 3 3 2 2 3" xfId="16754"/>
    <cellStyle name="40% - Accent6 4 3 3 2 3" xfId="6351"/>
    <cellStyle name="40% - Accent6 4 3 3 2 3 2" xfId="23547"/>
    <cellStyle name="40% - Accent6 4 3 3 2 4" xfId="20390"/>
    <cellStyle name="40% - Accent6 4 3 3 2 5" xfId="13146"/>
    <cellStyle name="40% - Accent6 4 3 3 3" xfId="8362"/>
    <cellStyle name="40% - Accent6 4 3 3 3 2" xfId="25558"/>
    <cellStyle name="40% - Accent6 4 3 3 3 3" xfId="15157"/>
    <cellStyle name="40% - Accent6 4 3 3 4" xfId="4754"/>
    <cellStyle name="40% - Accent6 4 3 3 4 2" xfId="21950"/>
    <cellStyle name="40% - Accent6 4 3 3 5" xfId="18793"/>
    <cellStyle name="40% - Accent6 4 3 3 6" xfId="11549"/>
    <cellStyle name="40% - Accent6 4 3 4" xfId="2001"/>
    <cellStyle name="40% - Accent6 4 3 4 2" xfId="3590"/>
    <cellStyle name="40% - Accent6 4 3 4 2 2" xfId="10355"/>
    <cellStyle name="40% - Accent6 4 3 4 2 2 2" xfId="27551"/>
    <cellStyle name="40% - Accent6 4 3 4 2 2 3" xfId="17150"/>
    <cellStyle name="40% - Accent6 4 3 4 2 3" xfId="6747"/>
    <cellStyle name="40% - Accent6 4 3 4 2 3 2" xfId="23943"/>
    <cellStyle name="40% - Accent6 4 3 4 2 4" xfId="20786"/>
    <cellStyle name="40% - Accent6 4 3 4 2 5" xfId="13542"/>
    <cellStyle name="40% - Accent6 4 3 4 3" xfId="8770"/>
    <cellStyle name="40% - Accent6 4 3 4 3 2" xfId="25966"/>
    <cellStyle name="40% - Accent6 4 3 4 3 3" xfId="15565"/>
    <cellStyle name="40% - Accent6 4 3 4 4" xfId="5162"/>
    <cellStyle name="40% - Accent6 4 3 4 4 2" xfId="22358"/>
    <cellStyle name="40% - Accent6 4 3 4 5" xfId="19201"/>
    <cellStyle name="40% - Accent6 4 3 4 6" xfId="11957"/>
    <cellStyle name="40% - Accent6 4 3 5" xfId="2360"/>
    <cellStyle name="40% - Accent6 4 3 5 2" xfId="9126"/>
    <cellStyle name="40% - Accent6 4 3 5 2 2" xfId="26322"/>
    <cellStyle name="40% - Accent6 4 3 5 2 3" xfId="15921"/>
    <cellStyle name="40% - Accent6 4 3 5 3" xfId="5518"/>
    <cellStyle name="40% - Accent6 4 3 5 3 2" xfId="22714"/>
    <cellStyle name="40% - Accent6 4 3 5 4" xfId="19557"/>
    <cellStyle name="40% - Accent6 4 3 5 5" xfId="12313"/>
    <cellStyle name="40% - Accent6 4 3 6" xfId="777"/>
    <cellStyle name="40% - Accent6 4 3 6 2" xfId="7546"/>
    <cellStyle name="40% - Accent6 4 3 6 2 2" xfId="24742"/>
    <cellStyle name="40% - Accent6 4 3 6 3" xfId="17977"/>
    <cellStyle name="40% - Accent6 4 3 6 4" xfId="14341"/>
    <cellStyle name="40% - Accent6 4 3 7" xfId="7179"/>
    <cellStyle name="40% - Accent6 4 3 7 2" xfId="24375"/>
    <cellStyle name="40% - Accent6 4 3 7 3" xfId="13974"/>
    <cellStyle name="40% - Accent6 4 3 8" xfId="3938"/>
    <cellStyle name="40% - Accent6 4 3 8 2" xfId="21134"/>
    <cellStyle name="40% - Accent6 4 3 9" xfId="17610"/>
    <cellStyle name="40% - Accent6 4 4" xfId="226"/>
    <cellStyle name="40% - Accent6 4 4 2" xfId="1409"/>
    <cellStyle name="40% - Accent6 4 4 2 2" xfId="3010"/>
    <cellStyle name="40% - Accent6 4 4 2 2 2" xfId="9775"/>
    <cellStyle name="40% - Accent6 4 4 2 2 2 2" xfId="26971"/>
    <cellStyle name="40% - Accent6 4 4 2 2 2 3" xfId="16570"/>
    <cellStyle name="40% - Accent6 4 4 2 2 3" xfId="6167"/>
    <cellStyle name="40% - Accent6 4 4 2 2 3 2" xfId="23363"/>
    <cellStyle name="40% - Accent6 4 4 2 2 4" xfId="20206"/>
    <cellStyle name="40% - Accent6 4 4 2 2 5" xfId="12962"/>
    <cellStyle name="40% - Accent6 4 4 2 3" xfId="8178"/>
    <cellStyle name="40% - Accent6 4 4 2 3 2" xfId="25374"/>
    <cellStyle name="40% - Accent6 4 4 2 3 3" xfId="14973"/>
    <cellStyle name="40% - Accent6 4 4 2 4" xfId="4570"/>
    <cellStyle name="40% - Accent6 4 4 2 4 2" xfId="21766"/>
    <cellStyle name="40% - Accent6 4 4 2 5" xfId="18609"/>
    <cellStyle name="40% - Accent6 4 4 2 6" xfId="11365"/>
    <cellStyle name="40% - Accent6 4 4 3" xfId="1817"/>
    <cellStyle name="40% - Accent6 4 4 3 2" xfId="3406"/>
    <cellStyle name="40% - Accent6 4 4 3 2 2" xfId="10171"/>
    <cellStyle name="40% - Accent6 4 4 3 2 2 2" xfId="27367"/>
    <cellStyle name="40% - Accent6 4 4 3 2 2 3" xfId="16966"/>
    <cellStyle name="40% - Accent6 4 4 3 2 3" xfId="6563"/>
    <cellStyle name="40% - Accent6 4 4 3 2 3 2" xfId="23759"/>
    <cellStyle name="40% - Accent6 4 4 3 2 4" xfId="20602"/>
    <cellStyle name="40% - Accent6 4 4 3 2 5" xfId="13358"/>
    <cellStyle name="40% - Accent6 4 4 3 3" xfId="8586"/>
    <cellStyle name="40% - Accent6 4 4 3 3 2" xfId="25782"/>
    <cellStyle name="40% - Accent6 4 4 3 3 3" xfId="15381"/>
    <cellStyle name="40% - Accent6 4 4 3 4" xfId="4978"/>
    <cellStyle name="40% - Accent6 4 4 3 4 2" xfId="22174"/>
    <cellStyle name="40% - Accent6 4 4 3 5" xfId="19017"/>
    <cellStyle name="40% - Accent6 4 4 3 6" xfId="11773"/>
    <cellStyle name="40% - Accent6 4 4 4" xfId="2438"/>
    <cellStyle name="40% - Accent6 4 4 4 2" xfId="9203"/>
    <cellStyle name="40% - Accent6 4 4 4 2 2" xfId="26399"/>
    <cellStyle name="40% - Accent6 4 4 4 2 3" xfId="15998"/>
    <cellStyle name="40% - Accent6 4 4 4 3" xfId="5595"/>
    <cellStyle name="40% - Accent6 4 4 4 3 2" xfId="22791"/>
    <cellStyle name="40% - Accent6 4 4 4 4" xfId="19634"/>
    <cellStyle name="40% - Accent6 4 4 4 5" xfId="12390"/>
    <cellStyle name="40% - Accent6 4 4 5" xfId="1001"/>
    <cellStyle name="40% - Accent6 4 4 5 2" xfId="7770"/>
    <cellStyle name="40% - Accent6 4 4 5 2 2" xfId="24966"/>
    <cellStyle name="40% - Accent6 4 4 5 3" xfId="18201"/>
    <cellStyle name="40% - Accent6 4 4 5 4" xfId="14565"/>
    <cellStyle name="40% - Accent6 4 4 6" xfId="6995"/>
    <cellStyle name="40% - Accent6 4 4 6 2" xfId="24191"/>
    <cellStyle name="40% - Accent6 4 4 6 3" xfId="13790"/>
    <cellStyle name="40% - Accent6 4 4 7" xfId="4162"/>
    <cellStyle name="40% - Accent6 4 4 7 2" xfId="21358"/>
    <cellStyle name="40% - Accent6 4 4 8" xfId="17426"/>
    <cellStyle name="40% - Accent6 4 4 9" xfId="10957"/>
    <cellStyle name="40% - Accent6 4 5" xfId="889"/>
    <cellStyle name="40% - Accent6 4 5 2" xfId="2587"/>
    <cellStyle name="40% - Accent6 4 5 2 2" xfId="9352"/>
    <cellStyle name="40% - Accent6 4 5 2 2 2" xfId="26548"/>
    <cellStyle name="40% - Accent6 4 5 2 2 3" xfId="16147"/>
    <cellStyle name="40% - Accent6 4 5 2 3" xfId="5744"/>
    <cellStyle name="40% - Accent6 4 5 2 3 2" xfId="22940"/>
    <cellStyle name="40% - Accent6 4 5 2 4" xfId="19783"/>
    <cellStyle name="40% - Accent6 4 5 2 5" xfId="12539"/>
    <cellStyle name="40% - Accent6 4 5 3" xfId="7658"/>
    <cellStyle name="40% - Accent6 4 5 3 2" xfId="24854"/>
    <cellStyle name="40% - Accent6 4 5 3 3" xfId="14453"/>
    <cellStyle name="40% - Accent6 4 5 4" xfId="4050"/>
    <cellStyle name="40% - Accent6 4 5 4 2" xfId="21246"/>
    <cellStyle name="40% - Accent6 4 5 5" xfId="18089"/>
    <cellStyle name="40% - Accent6 4 5 6" xfId="10845"/>
    <cellStyle name="40% - Accent6 4 6" xfId="1297"/>
    <cellStyle name="40% - Accent6 4 6 2" xfId="2898"/>
    <cellStyle name="40% - Accent6 4 6 2 2" xfId="9663"/>
    <cellStyle name="40% - Accent6 4 6 2 2 2" xfId="26859"/>
    <cellStyle name="40% - Accent6 4 6 2 2 3" xfId="16458"/>
    <cellStyle name="40% - Accent6 4 6 2 3" xfId="6055"/>
    <cellStyle name="40% - Accent6 4 6 2 3 2" xfId="23251"/>
    <cellStyle name="40% - Accent6 4 6 2 4" xfId="20094"/>
    <cellStyle name="40% - Accent6 4 6 2 5" xfId="12850"/>
    <cellStyle name="40% - Accent6 4 6 3" xfId="8066"/>
    <cellStyle name="40% - Accent6 4 6 3 2" xfId="25262"/>
    <cellStyle name="40% - Accent6 4 6 3 3" xfId="14861"/>
    <cellStyle name="40% - Accent6 4 6 4" xfId="4458"/>
    <cellStyle name="40% - Accent6 4 6 4 2" xfId="21654"/>
    <cellStyle name="40% - Accent6 4 6 5" xfId="18497"/>
    <cellStyle name="40% - Accent6 4 6 6" xfId="11253"/>
    <cellStyle name="40% - Accent6 4 7" xfId="1705"/>
    <cellStyle name="40% - Accent6 4 7 2" xfId="3294"/>
    <cellStyle name="40% - Accent6 4 7 2 2" xfId="10059"/>
    <cellStyle name="40% - Accent6 4 7 2 2 2" xfId="27255"/>
    <cellStyle name="40% - Accent6 4 7 2 2 3" xfId="16854"/>
    <cellStyle name="40% - Accent6 4 7 2 3" xfId="6451"/>
    <cellStyle name="40% - Accent6 4 7 2 3 2" xfId="23647"/>
    <cellStyle name="40% - Accent6 4 7 2 4" xfId="20490"/>
    <cellStyle name="40% - Accent6 4 7 2 5" xfId="13246"/>
    <cellStyle name="40% - Accent6 4 7 3" xfId="8474"/>
    <cellStyle name="40% - Accent6 4 7 3 2" xfId="25670"/>
    <cellStyle name="40% - Accent6 4 7 3 3" xfId="15269"/>
    <cellStyle name="40% - Accent6 4 7 4" xfId="4866"/>
    <cellStyle name="40% - Accent6 4 7 4 2" xfId="22062"/>
    <cellStyle name="40% - Accent6 4 7 5" xfId="18905"/>
    <cellStyle name="40% - Accent6 4 7 6" xfId="11661"/>
    <cellStyle name="40% - Accent6 4 8" xfId="2176"/>
    <cellStyle name="40% - Accent6 4 8 2" xfId="8942"/>
    <cellStyle name="40% - Accent6 4 8 2 2" xfId="26138"/>
    <cellStyle name="40% - Accent6 4 8 2 3" xfId="15737"/>
    <cellStyle name="40% - Accent6 4 8 3" xfId="5334"/>
    <cellStyle name="40% - Accent6 4 8 3 2" xfId="22530"/>
    <cellStyle name="40% - Accent6 4 8 4" xfId="19373"/>
    <cellStyle name="40% - Accent6 4 8 5" xfId="12129"/>
    <cellStyle name="40% - Accent6 4 9" xfId="593"/>
    <cellStyle name="40% - Accent6 4 9 2" xfId="7362"/>
    <cellStyle name="40% - Accent6 4 9 2 2" xfId="24558"/>
    <cellStyle name="40% - Accent6 4 9 3" xfId="17793"/>
    <cellStyle name="40% - Accent6 4 9 4" xfId="14157"/>
    <cellStyle name="40% - Accent6 5" xfId="167"/>
    <cellStyle name="40% - Accent6 5 10" xfId="27705"/>
    <cellStyle name="40% - Accent6 5 11" xfId="10493"/>
    <cellStyle name="40% - Accent6 5 2" xfId="945"/>
    <cellStyle name="40% - Accent6 5 2 2" xfId="2615"/>
    <cellStyle name="40% - Accent6 5 2 2 2" xfId="9380"/>
    <cellStyle name="40% - Accent6 5 2 2 2 2" xfId="26576"/>
    <cellStyle name="40% - Accent6 5 2 2 2 3" xfId="16175"/>
    <cellStyle name="40% - Accent6 5 2 2 3" xfId="5772"/>
    <cellStyle name="40% - Accent6 5 2 2 3 2" xfId="22968"/>
    <cellStyle name="40% - Accent6 5 2 2 4" xfId="19811"/>
    <cellStyle name="40% - Accent6 5 2 2 5" xfId="12567"/>
    <cellStyle name="40% - Accent6 5 2 3" xfId="7714"/>
    <cellStyle name="40% - Accent6 5 2 3 2" xfId="24910"/>
    <cellStyle name="40% - Accent6 5 2 3 3" xfId="14509"/>
    <cellStyle name="40% - Accent6 5 2 4" xfId="4106"/>
    <cellStyle name="40% - Accent6 5 2 4 2" xfId="21302"/>
    <cellStyle name="40% - Accent6 5 2 5" xfId="18145"/>
    <cellStyle name="40% - Accent6 5 2 6" xfId="10901"/>
    <cellStyle name="40% - Accent6 5 3" xfId="1353"/>
    <cellStyle name="40% - Accent6 5 3 2" xfId="2954"/>
    <cellStyle name="40% - Accent6 5 3 2 2" xfId="9719"/>
    <cellStyle name="40% - Accent6 5 3 2 2 2" xfId="26915"/>
    <cellStyle name="40% - Accent6 5 3 2 2 3" xfId="16514"/>
    <cellStyle name="40% - Accent6 5 3 2 3" xfId="6111"/>
    <cellStyle name="40% - Accent6 5 3 2 3 2" xfId="23307"/>
    <cellStyle name="40% - Accent6 5 3 2 4" xfId="20150"/>
    <cellStyle name="40% - Accent6 5 3 2 5" xfId="12906"/>
    <cellStyle name="40% - Accent6 5 3 3" xfId="8122"/>
    <cellStyle name="40% - Accent6 5 3 3 2" xfId="25318"/>
    <cellStyle name="40% - Accent6 5 3 3 3" xfId="14917"/>
    <cellStyle name="40% - Accent6 5 3 4" xfId="4514"/>
    <cellStyle name="40% - Accent6 5 3 4 2" xfId="21710"/>
    <cellStyle name="40% - Accent6 5 3 5" xfId="18553"/>
    <cellStyle name="40% - Accent6 5 3 6" xfId="11309"/>
    <cellStyle name="40% - Accent6 5 4" xfId="1761"/>
    <cellStyle name="40% - Accent6 5 4 2" xfId="3350"/>
    <cellStyle name="40% - Accent6 5 4 2 2" xfId="10115"/>
    <cellStyle name="40% - Accent6 5 4 2 2 2" xfId="27311"/>
    <cellStyle name="40% - Accent6 5 4 2 2 3" xfId="16910"/>
    <cellStyle name="40% - Accent6 5 4 2 3" xfId="6507"/>
    <cellStyle name="40% - Accent6 5 4 2 3 2" xfId="23703"/>
    <cellStyle name="40% - Accent6 5 4 2 4" xfId="20546"/>
    <cellStyle name="40% - Accent6 5 4 2 5" xfId="13302"/>
    <cellStyle name="40% - Accent6 5 4 3" xfId="8530"/>
    <cellStyle name="40% - Accent6 5 4 3 2" xfId="25726"/>
    <cellStyle name="40% - Accent6 5 4 3 3" xfId="15325"/>
    <cellStyle name="40% - Accent6 5 4 4" xfId="4922"/>
    <cellStyle name="40% - Accent6 5 4 4 2" xfId="22118"/>
    <cellStyle name="40% - Accent6 5 4 5" xfId="18961"/>
    <cellStyle name="40% - Accent6 5 4 6" xfId="11717"/>
    <cellStyle name="40% - Accent6 5 5" xfId="2120"/>
    <cellStyle name="40% - Accent6 5 5 2" xfId="8886"/>
    <cellStyle name="40% - Accent6 5 5 2 2" xfId="26082"/>
    <cellStyle name="40% - Accent6 5 5 2 3" xfId="15681"/>
    <cellStyle name="40% - Accent6 5 5 3" xfId="5278"/>
    <cellStyle name="40% - Accent6 5 5 3 2" xfId="22474"/>
    <cellStyle name="40% - Accent6 5 5 4" xfId="19317"/>
    <cellStyle name="40% - Accent6 5 5 5" xfId="12073"/>
    <cellStyle name="40% - Accent6 5 6" xfId="537"/>
    <cellStyle name="40% - Accent6 5 6 2" xfId="7306"/>
    <cellStyle name="40% - Accent6 5 6 2 2" xfId="24502"/>
    <cellStyle name="40% - Accent6 5 6 3" xfId="17737"/>
    <cellStyle name="40% - Accent6 5 6 4" xfId="14101"/>
    <cellStyle name="40% - Accent6 5 7" xfId="6939"/>
    <cellStyle name="40% - Accent6 5 7 2" xfId="24135"/>
    <cellStyle name="40% - Accent6 5 7 3" xfId="13734"/>
    <cellStyle name="40% - Accent6 5 8" xfId="3698"/>
    <cellStyle name="40% - Accent6 5 8 2" xfId="20894"/>
    <cellStyle name="40% - Accent6 5 9" xfId="17370"/>
    <cellStyle name="40% - Accent6 6" xfId="256"/>
    <cellStyle name="40% - Accent6 6 10" xfId="27791"/>
    <cellStyle name="40% - Accent6 6 11" xfId="10579"/>
    <cellStyle name="40% - Accent6 6 2" xfId="1031"/>
    <cellStyle name="40% - Accent6 6 2 2" xfId="2644"/>
    <cellStyle name="40% - Accent6 6 2 2 2" xfId="9409"/>
    <cellStyle name="40% - Accent6 6 2 2 2 2" xfId="26605"/>
    <cellStyle name="40% - Accent6 6 2 2 2 3" xfId="16204"/>
    <cellStyle name="40% - Accent6 6 2 2 3" xfId="5801"/>
    <cellStyle name="40% - Accent6 6 2 2 3 2" xfId="22997"/>
    <cellStyle name="40% - Accent6 6 2 2 4" xfId="19840"/>
    <cellStyle name="40% - Accent6 6 2 2 5" xfId="12596"/>
    <cellStyle name="40% - Accent6 6 2 3" xfId="7800"/>
    <cellStyle name="40% - Accent6 6 2 3 2" xfId="24996"/>
    <cellStyle name="40% - Accent6 6 2 3 3" xfId="14595"/>
    <cellStyle name="40% - Accent6 6 2 4" xfId="4192"/>
    <cellStyle name="40% - Accent6 6 2 4 2" xfId="21388"/>
    <cellStyle name="40% - Accent6 6 2 5" xfId="18231"/>
    <cellStyle name="40% - Accent6 6 2 6" xfId="10987"/>
    <cellStyle name="40% - Accent6 6 3" xfId="1439"/>
    <cellStyle name="40% - Accent6 6 3 2" xfId="3040"/>
    <cellStyle name="40% - Accent6 6 3 2 2" xfId="9805"/>
    <cellStyle name="40% - Accent6 6 3 2 2 2" xfId="27001"/>
    <cellStyle name="40% - Accent6 6 3 2 2 3" xfId="16600"/>
    <cellStyle name="40% - Accent6 6 3 2 3" xfId="6197"/>
    <cellStyle name="40% - Accent6 6 3 2 3 2" xfId="23393"/>
    <cellStyle name="40% - Accent6 6 3 2 4" xfId="20236"/>
    <cellStyle name="40% - Accent6 6 3 2 5" xfId="12992"/>
    <cellStyle name="40% - Accent6 6 3 3" xfId="8208"/>
    <cellStyle name="40% - Accent6 6 3 3 2" xfId="25404"/>
    <cellStyle name="40% - Accent6 6 3 3 3" xfId="15003"/>
    <cellStyle name="40% - Accent6 6 3 4" xfId="4600"/>
    <cellStyle name="40% - Accent6 6 3 4 2" xfId="21796"/>
    <cellStyle name="40% - Accent6 6 3 5" xfId="18639"/>
    <cellStyle name="40% - Accent6 6 3 6" xfId="11395"/>
    <cellStyle name="40% - Accent6 6 4" xfId="1847"/>
    <cellStyle name="40% - Accent6 6 4 2" xfId="3436"/>
    <cellStyle name="40% - Accent6 6 4 2 2" xfId="10201"/>
    <cellStyle name="40% - Accent6 6 4 2 2 2" xfId="27397"/>
    <cellStyle name="40% - Accent6 6 4 2 2 3" xfId="16996"/>
    <cellStyle name="40% - Accent6 6 4 2 3" xfId="6593"/>
    <cellStyle name="40% - Accent6 6 4 2 3 2" xfId="23789"/>
    <cellStyle name="40% - Accent6 6 4 2 4" xfId="20632"/>
    <cellStyle name="40% - Accent6 6 4 2 5" xfId="13388"/>
    <cellStyle name="40% - Accent6 6 4 3" xfId="8616"/>
    <cellStyle name="40% - Accent6 6 4 3 2" xfId="25812"/>
    <cellStyle name="40% - Accent6 6 4 3 3" xfId="15411"/>
    <cellStyle name="40% - Accent6 6 4 4" xfId="5008"/>
    <cellStyle name="40% - Accent6 6 4 4 2" xfId="22204"/>
    <cellStyle name="40% - Accent6 6 4 5" xfId="19047"/>
    <cellStyle name="40% - Accent6 6 4 6" xfId="11803"/>
    <cellStyle name="40% - Accent6 6 5" xfId="2206"/>
    <cellStyle name="40% - Accent6 6 5 2" xfId="8972"/>
    <cellStyle name="40% - Accent6 6 5 2 2" xfId="26168"/>
    <cellStyle name="40% - Accent6 6 5 2 3" xfId="15767"/>
    <cellStyle name="40% - Accent6 6 5 3" xfId="5364"/>
    <cellStyle name="40% - Accent6 6 5 3 2" xfId="22560"/>
    <cellStyle name="40% - Accent6 6 5 4" xfId="19403"/>
    <cellStyle name="40% - Accent6 6 5 5" xfId="12159"/>
    <cellStyle name="40% - Accent6 6 6" xfId="623"/>
    <cellStyle name="40% - Accent6 6 6 2" xfId="7392"/>
    <cellStyle name="40% - Accent6 6 6 2 2" xfId="24588"/>
    <cellStyle name="40% - Accent6 6 6 3" xfId="17823"/>
    <cellStyle name="40% - Accent6 6 6 4" xfId="14187"/>
    <cellStyle name="40% - Accent6 6 7" xfId="7025"/>
    <cellStyle name="40% - Accent6 6 7 2" xfId="24221"/>
    <cellStyle name="40% - Accent6 6 7 3" xfId="13820"/>
    <cellStyle name="40% - Accent6 6 8" xfId="3784"/>
    <cellStyle name="40% - Accent6 6 8 2" xfId="20980"/>
    <cellStyle name="40% - Accent6 6 9" xfId="17456"/>
    <cellStyle name="40% - Accent6 7" xfId="342"/>
    <cellStyle name="40% - Accent6 7 10" xfId="27877"/>
    <cellStyle name="40% - Accent6 7 11" xfId="10665"/>
    <cellStyle name="40% - Accent6 7 2" xfId="1117"/>
    <cellStyle name="40% - Accent6 7 2 2" xfId="2730"/>
    <cellStyle name="40% - Accent6 7 2 2 2" xfId="9495"/>
    <cellStyle name="40% - Accent6 7 2 2 2 2" xfId="26691"/>
    <cellStyle name="40% - Accent6 7 2 2 2 3" xfId="16290"/>
    <cellStyle name="40% - Accent6 7 2 2 3" xfId="5887"/>
    <cellStyle name="40% - Accent6 7 2 2 3 2" xfId="23083"/>
    <cellStyle name="40% - Accent6 7 2 2 4" xfId="19926"/>
    <cellStyle name="40% - Accent6 7 2 2 5" xfId="12682"/>
    <cellStyle name="40% - Accent6 7 2 3" xfId="7886"/>
    <cellStyle name="40% - Accent6 7 2 3 2" xfId="25082"/>
    <cellStyle name="40% - Accent6 7 2 3 3" xfId="14681"/>
    <cellStyle name="40% - Accent6 7 2 4" xfId="4278"/>
    <cellStyle name="40% - Accent6 7 2 4 2" xfId="21474"/>
    <cellStyle name="40% - Accent6 7 2 5" xfId="18317"/>
    <cellStyle name="40% - Accent6 7 2 6" xfId="11073"/>
    <cellStyle name="40% - Accent6 7 3" xfId="1525"/>
    <cellStyle name="40% - Accent6 7 3 2" xfId="3126"/>
    <cellStyle name="40% - Accent6 7 3 2 2" xfId="9891"/>
    <cellStyle name="40% - Accent6 7 3 2 2 2" xfId="27087"/>
    <cellStyle name="40% - Accent6 7 3 2 2 3" xfId="16686"/>
    <cellStyle name="40% - Accent6 7 3 2 3" xfId="6283"/>
    <cellStyle name="40% - Accent6 7 3 2 3 2" xfId="23479"/>
    <cellStyle name="40% - Accent6 7 3 2 4" xfId="20322"/>
    <cellStyle name="40% - Accent6 7 3 2 5" xfId="13078"/>
    <cellStyle name="40% - Accent6 7 3 3" xfId="8294"/>
    <cellStyle name="40% - Accent6 7 3 3 2" xfId="25490"/>
    <cellStyle name="40% - Accent6 7 3 3 3" xfId="15089"/>
    <cellStyle name="40% - Accent6 7 3 4" xfId="4686"/>
    <cellStyle name="40% - Accent6 7 3 4 2" xfId="21882"/>
    <cellStyle name="40% - Accent6 7 3 5" xfId="18725"/>
    <cellStyle name="40% - Accent6 7 3 6" xfId="11481"/>
    <cellStyle name="40% - Accent6 7 4" xfId="1933"/>
    <cellStyle name="40% - Accent6 7 4 2" xfId="3522"/>
    <cellStyle name="40% - Accent6 7 4 2 2" xfId="10287"/>
    <cellStyle name="40% - Accent6 7 4 2 2 2" xfId="27483"/>
    <cellStyle name="40% - Accent6 7 4 2 2 3" xfId="17082"/>
    <cellStyle name="40% - Accent6 7 4 2 3" xfId="6679"/>
    <cellStyle name="40% - Accent6 7 4 2 3 2" xfId="23875"/>
    <cellStyle name="40% - Accent6 7 4 2 4" xfId="20718"/>
    <cellStyle name="40% - Accent6 7 4 2 5" xfId="13474"/>
    <cellStyle name="40% - Accent6 7 4 3" xfId="8702"/>
    <cellStyle name="40% - Accent6 7 4 3 2" xfId="25898"/>
    <cellStyle name="40% - Accent6 7 4 3 3" xfId="15497"/>
    <cellStyle name="40% - Accent6 7 4 4" xfId="5094"/>
    <cellStyle name="40% - Accent6 7 4 4 2" xfId="22290"/>
    <cellStyle name="40% - Accent6 7 4 5" xfId="19133"/>
    <cellStyle name="40% - Accent6 7 4 6" xfId="11889"/>
    <cellStyle name="40% - Accent6 7 5" xfId="2292"/>
    <cellStyle name="40% - Accent6 7 5 2" xfId="9058"/>
    <cellStyle name="40% - Accent6 7 5 2 2" xfId="26254"/>
    <cellStyle name="40% - Accent6 7 5 2 3" xfId="15853"/>
    <cellStyle name="40% - Accent6 7 5 3" xfId="5450"/>
    <cellStyle name="40% - Accent6 7 5 3 2" xfId="22646"/>
    <cellStyle name="40% - Accent6 7 5 4" xfId="19489"/>
    <cellStyle name="40% - Accent6 7 5 5" xfId="12245"/>
    <cellStyle name="40% - Accent6 7 6" xfId="709"/>
    <cellStyle name="40% - Accent6 7 6 2" xfId="7478"/>
    <cellStyle name="40% - Accent6 7 6 2 2" xfId="24674"/>
    <cellStyle name="40% - Accent6 7 6 3" xfId="17909"/>
    <cellStyle name="40% - Accent6 7 6 4" xfId="14273"/>
    <cellStyle name="40% - Accent6 7 7" xfId="7111"/>
    <cellStyle name="40% - Accent6 7 7 2" xfId="24307"/>
    <cellStyle name="40% - Accent6 7 7 3" xfId="13906"/>
    <cellStyle name="40% - Accent6 7 8" xfId="3870"/>
    <cellStyle name="40% - Accent6 7 8 2" xfId="21066"/>
    <cellStyle name="40% - Accent6 7 9" xfId="17542"/>
    <cellStyle name="40% - Accent6 8" xfId="354"/>
    <cellStyle name="40% - Accent6 8 10" xfId="27889"/>
    <cellStyle name="40% - Accent6 8 11" xfId="10677"/>
    <cellStyle name="40% - Accent6 8 2" xfId="1129"/>
    <cellStyle name="40% - Accent6 8 2 2" xfId="2742"/>
    <cellStyle name="40% - Accent6 8 2 2 2" xfId="9507"/>
    <cellStyle name="40% - Accent6 8 2 2 2 2" xfId="26703"/>
    <cellStyle name="40% - Accent6 8 2 2 2 3" xfId="16302"/>
    <cellStyle name="40% - Accent6 8 2 2 3" xfId="5899"/>
    <cellStyle name="40% - Accent6 8 2 2 3 2" xfId="23095"/>
    <cellStyle name="40% - Accent6 8 2 2 4" xfId="19938"/>
    <cellStyle name="40% - Accent6 8 2 2 5" xfId="12694"/>
    <cellStyle name="40% - Accent6 8 2 3" xfId="7898"/>
    <cellStyle name="40% - Accent6 8 2 3 2" xfId="25094"/>
    <cellStyle name="40% - Accent6 8 2 3 3" xfId="14693"/>
    <cellStyle name="40% - Accent6 8 2 4" xfId="4290"/>
    <cellStyle name="40% - Accent6 8 2 4 2" xfId="21486"/>
    <cellStyle name="40% - Accent6 8 2 5" xfId="18329"/>
    <cellStyle name="40% - Accent6 8 2 6" xfId="11085"/>
    <cellStyle name="40% - Accent6 8 3" xfId="1537"/>
    <cellStyle name="40% - Accent6 8 3 2" xfId="3138"/>
    <cellStyle name="40% - Accent6 8 3 2 2" xfId="9903"/>
    <cellStyle name="40% - Accent6 8 3 2 2 2" xfId="27099"/>
    <cellStyle name="40% - Accent6 8 3 2 2 3" xfId="16698"/>
    <cellStyle name="40% - Accent6 8 3 2 3" xfId="6295"/>
    <cellStyle name="40% - Accent6 8 3 2 3 2" xfId="23491"/>
    <cellStyle name="40% - Accent6 8 3 2 4" xfId="20334"/>
    <cellStyle name="40% - Accent6 8 3 2 5" xfId="13090"/>
    <cellStyle name="40% - Accent6 8 3 3" xfId="8306"/>
    <cellStyle name="40% - Accent6 8 3 3 2" xfId="25502"/>
    <cellStyle name="40% - Accent6 8 3 3 3" xfId="15101"/>
    <cellStyle name="40% - Accent6 8 3 4" xfId="4698"/>
    <cellStyle name="40% - Accent6 8 3 4 2" xfId="21894"/>
    <cellStyle name="40% - Accent6 8 3 5" xfId="18737"/>
    <cellStyle name="40% - Accent6 8 3 6" xfId="11493"/>
    <cellStyle name="40% - Accent6 8 4" xfId="1945"/>
    <cellStyle name="40% - Accent6 8 4 2" xfId="3534"/>
    <cellStyle name="40% - Accent6 8 4 2 2" xfId="10299"/>
    <cellStyle name="40% - Accent6 8 4 2 2 2" xfId="27495"/>
    <cellStyle name="40% - Accent6 8 4 2 2 3" xfId="17094"/>
    <cellStyle name="40% - Accent6 8 4 2 3" xfId="6691"/>
    <cellStyle name="40% - Accent6 8 4 2 3 2" xfId="23887"/>
    <cellStyle name="40% - Accent6 8 4 2 4" xfId="20730"/>
    <cellStyle name="40% - Accent6 8 4 2 5" xfId="13486"/>
    <cellStyle name="40% - Accent6 8 4 3" xfId="8714"/>
    <cellStyle name="40% - Accent6 8 4 3 2" xfId="25910"/>
    <cellStyle name="40% - Accent6 8 4 3 3" xfId="15509"/>
    <cellStyle name="40% - Accent6 8 4 4" xfId="5106"/>
    <cellStyle name="40% - Accent6 8 4 4 2" xfId="22302"/>
    <cellStyle name="40% - Accent6 8 4 5" xfId="19145"/>
    <cellStyle name="40% - Accent6 8 4 6" xfId="11901"/>
    <cellStyle name="40% - Accent6 8 5" xfId="2304"/>
    <cellStyle name="40% - Accent6 8 5 2" xfId="9070"/>
    <cellStyle name="40% - Accent6 8 5 2 2" xfId="26266"/>
    <cellStyle name="40% - Accent6 8 5 2 3" xfId="15865"/>
    <cellStyle name="40% - Accent6 8 5 3" xfId="5462"/>
    <cellStyle name="40% - Accent6 8 5 3 2" xfId="22658"/>
    <cellStyle name="40% - Accent6 8 5 4" xfId="19501"/>
    <cellStyle name="40% - Accent6 8 5 5" xfId="12257"/>
    <cellStyle name="40% - Accent6 8 6" xfId="721"/>
    <cellStyle name="40% - Accent6 8 6 2" xfId="7490"/>
    <cellStyle name="40% - Accent6 8 6 2 2" xfId="24686"/>
    <cellStyle name="40% - Accent6 8 6 3" xfId="17921"/>
    <cellStyle name="40% - Accent6 8 6 4" xfId="14285"/>
    <cellStyle name="40% - Accent6 8 7" xfId="7123"/>
    <cellStyle name="40% - Accent6 8 7 2" xfId="24319"/>
    <cellStyle name="40% - Accent6 8 7 3" xfId="13918"/>
    <cellStyle name="40% - Accent6 8 8" xfId="3882"/>
    <cellStyle name="40% - Accent6 8 8 2" xfId="21078"/>
    <cellStyle name="40% - Accent6 8 9" xfId="17554"/>
    <cellStyle name="40% - Accent6 9" xfId="440"/>
    <cellStyle name="40% - Accent6 9 10" xfId="27975"/>
    <cellStyle name="40% - Accent6 9 11" xfId="10763"/>
    <cellStyle name="40% - Accent6 9 2" xfId="1215"/>
    <cellStyle name="40% - Accent6 9 2 2" xfId="2828"/>
    <cellStyle name="40% - Accent6 9 2 2 2" xfId="9593"/>
    <cellStyle name="40% - Accent6 9 2 2 2 2" xfId="26789"/>
    <cellStyle name="40% - Accent6 9 2 2 2 3" xfId="16388"/>
    <cellStyle name="40% - Accent6 9 2 2 3" xfId="5985"/>
    <cellStyle name="40% - Accent6 9 2 2 3 2" xfId="23181"/>
    <cellStyle name="40% - Accent6 9 2 2 4" xfId="20024"/>
    <cellStyle name="40% - Accent6 9 2 2 5" xfId="12780"/>
    <cellStyle name="40% - Accent6 9 2 3" xfId="7984"/>
    <cellStyle name="40% - Accent6 9 2 3 2" xfId="25180"/>
    <cellStyle name="40% - Accent6 9 2 3 3" xfId="14779"/>
    <cellStyle name="40% - Accent6 9 2 4" xfId="4376"/>
    <cellStyle name="40% - Accent6 9 2 4 2" xfId="21572"/>
    <cellStyle name="40% - Accent6 9 2 5" xfId="18415"/>
    <cellStyle name="40% - Accent6 9 2 6" xfId="11171"/>
    <cellStyle name="40% - Accent6 9 3" xfId="1623"/>
    <cellStyle name="40% - Accent6 9 3 2" xfId="3224"/>
    <cellStyle name="40% - Accent6 9 3 2 2" xfId="9989"/>
    <cellStyle name="40% - Accent6 9 3 2 2 2" xfId="27185"/>
    <cellStyle name="40% - Accent6 9 3 2 2 3" xfId="16784"/>
    <cellStyle name="40% - Accent6 9 3 2 3" xfId="6381"/>
    <cellStyle name="40% - Accent6 9 3 2 3 2" xfId="23577"/>
    <cellStyle name="40% - Accent6 9 3 2 4" xfId="20420"/>
    <cellStyle name="40% - Accent6 9 3 2 5" xfId="13176"/>
    <cellStyle name="40% - Accent6 9 3 3" xfId="8392"/>
    <cellStyle name="40% - Accent6 9 3 3 2" xfId="25588"/>
    <cellStyle name="40% - Accent6 9 3 3 3" xfId="15187"/>
    <cellStyle name="40% - Accent6 9 3 4" xfId="4784"/>
    <cellStyle name="40% - Accent6 9 3 4 2" xfId="21980"/>
    <cellStyle name="40% - Accent6 9 3 5" xfId="18823"/>
    <cellStyle name="40% - Accent6 9 3 6" xfId="11579"/>
    <cellStyle name="40% - Accent6 9 4" xfId="2031"/>
    <cellStyle name="40% - Accent6 9 4 2" xfId="3620"/>
    <cellStyle name="40% - Accent6 9 4 2 2" xfId="10385"/>
    <cellStyle name="40% - Accent6 9 4 2 2 2" xfId="27581"/>
    <cellStyle name="40% - Accent6 9 4 2 2 3" xfId="17180"/>
    <cellStyle name="40% - Accent6 9 4 2 3" xfId="6777"/>
    <cellStyle name="40% - Accent6 9 4 2 3 2" xfId="23973"/>
    <cellStyle name="40% - Accent6 9 4 2 4" xfId="20816"/>
    <cellStyle name="40% - Accent6 9 4 2 5" xfId="13572"/>
    <cellStyle name="40% - Accent6 9 4 3" xfId="8800"/>
    <cellStyle name="40% - Accent6 9 4 3 2" xfId="25996"/>
    <cellStyle name="40% - Accent6 9 4 3 3" xfId="15595"/>
    <cellStyle name="40% - Accent6 9 4 4" xfId="5192"/>
    <cellStyle name="40% - Accent6 9 4 4 2" xfId="22388"/>
    <cellStyle name="40% - Accent6 9 4 5" xfId="19231"/>
    <cellStyle name="40% - Accent6 9 4 6" xfId="11987"/>
    <cellStyle name="40% - Accent6 9 5" xfId="2390"/>
    <cellStyle name="40% - Accent6 9 5 2" xfId="9156"/>
    <cellStyle name="40% - Accent6 9 5 2 2" xfId="26352"/>
    <cellStyle name="40% - Accent6 9 5 2 3" xfId="15951"/>
    <cellStyle name="40% - Accent6 9 5 3" xfId="5548"/>
    <cellStyle name="40% - Accent6 9 5 3 2" xfId="22744"/>
    <cellStyle name="40% - Accent6 9 5 4" xfId="19587"/>
    <cellStyle name="40% - Accent6 9 5 5" xfId="12343"/>
    <cellStyle name="40% - Accent6 9 6" xfId="807"/>
    <cellStyle name="40% - Accent6 9 6 2" xfId="7576"/>
    <cellStyle name="40% - Accent6 9 6 2 2" xfId="24772"/>
    <cellStyle name="40% - Accent6 9 6 3" xfId="18007"/>
    <cellStyle name="40% - Accent6 9 6 4" xfId="14371"/>
    <cellStyle name="40% - Accent6 9 7" xfId="7209"/>
    <cellStyle name="40% - Accent6 9 7 2" xfId="24405"/>
    <cellStyle name="40% - Accent6 9 7 3" xfId="14004"/>
    <cellStyle name="40% - Accent6 9 8" xfId="3968"/>
    <cellStyle name="40% - Accent6 9 8 2" xfId="21164"/>
    <cellStyle name="40% - Accent6 9 9" xfId="17640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" xfId="7" builtinId="3"/>
    <cellStyle name="Comma [0] 2" xfId="27990"/>
    <cellStyle name="Comma 10" xfId="27994"/>
    <cellStyle name="Comma 11" xfId="27995"/>
    <cellStyle name="Comma 12" xfId="27993"/>
    <cellStyle name="Comma 13" xfId="27996"/>
    <cellStyle name="Comma 14" xfId="27997"/>
    <cellStyle name="Comma 15" xfId="10465"/>
    <cellStyle name="Comma 16" xfId="28001"/>
    <cellStyle name="Comma 17" xfId="27998"/>
    <cellStyle name="Comma 18" xfId="28000"/>
    <cellStyle name="Comma 19" xfId="27999"/>
    <cellStyle name="Comma 2" xfId="63"/>
    <cellStyle name="Comma 2 2" xfId="183"/>
    <cellStyle name="Comma 20" xfId="28002"/>
    <cellStyle name="Comma 3" xfId="79"/>
    <cellStyle name="Comma 4" xfId="155"/>
    <cellStyle name="Comma 5" xfId="2091"/>
    <cellStyle name="Comma 6" xfId="2076"/>
    <cellStyle name="Comma 6 2" xfId="8845"/>
    <cellStyle name="Comma 6 2 2" xfId="26041"/>
    <cellStyle name="Comma 6 2 3" xfId="15640"/>
    <cellStyle name="Comma 6 3" xfId="5237"/>
    <cellStyle name="Comma 6 3 2" xfId="22433"/>
    <cellStyle name="Comma 6 4" xfId="19276"/>
    <cellStyle name="Comma 6 5" xfId="12032"/>
    <cellStyle name="Comma 7" xfId="27663"/>
    <cellStyle name="Comma 8" xfId="27664"/>
    <cellStyle name="Comma 9" xfId="27677"/>
    <cellStyle name="Explanatory Text" xfId="22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10" xfId="455"/>
    <cellStyle name="Normal 10 2" xfId="2090"/>
    <cellStyle name="Normal 10 3" xfId="2491"/>
    <cellStyle name="Normal 10 3 2" xfId="9256"/>
    <cellStyle name="Normal 10 3 2 2" xfId="26452"/>
    <cellStyle name="Normal 10 3 2 3" xfId="16051"/>
    <cellStyle name="Normal 10 3 3" xfId="5648"/>
    <cellStyle name="Normal 10 3 3 2" xfId="22844"/>
    <cellStyle name="Normal 10 3 4" xfId="19687"/>
    <cellStyle name="Normal 10 3 5" xfId="12443"/>
    <cellStyle name="Normal 10 4" xfId="2046"/>
    <cellStyle name="Normal 10 4 2" xfId="8815"/>
    <cellStyle name="Normal 10 4 2 2" xfId="26011"/>
    <cellStyle name="Normal 10 4 3" xfId="19246"/>
    <cellStyle name="Normal 10 4 4" xfId="15610"/>
    <cellStyle name="Normal 10 5" xfId="7224"/>
    <cellStyle name="Normal 10 5 2" xfId="24420"/>
    <cellStyle name="Normal 10 5 3" xfId="14019"/>
    <cellStyle name="Normal 10 6" xfId="5207"/>
    <cellStyle name="Normal 10 6 2" xfId="22403"/>
    <cellStyle name="Normal 10 7" xfId="17655"/>
    <cellStyle name="Normal 10 8" xfId="12002"/>
    <cellStyle name="Normal 11" xfId="456"/>
    <cellStyle name="Normal 11 2" xfId="2094"/>
    <cellStyle name="Normal 11 3" xfId="2492"/>
    <cellStyle name="Normal 11 3 2" xfId="9257"/>
    <cellStyle name="Normal 11 3 2 2" xfId="26453"/>
    <cellStyle name="Normal 11 3 2 3" xfId="16052"/>
    <cellStyle name="Normal 11 3 3" xfId="5649"/>
    <cellStyle name="Normal 11 3 3 2" xfId="22845"/>
    <cellStyle name="Normal 11 3 4" xfId="19688"/>
    <cellStyle name="Normal 11 3 5" xfId="12444"/>
    <cellStyle name="Normal 11 4" xfId="2047"/>
    <cellStyle name="Normal 11 4 2" xfId="8816"/>
    <cellStyle name="Normal 11 4 2 2" xfId="26012"/>
    <cellStyle name="Normal 11 4 3" xfId="19247"/>
    <cellStyle name="Normal 11 4 4" xfId="15611"/>
    <cellStyle name="Normal 11 5" xfId="7225"/>
    <cellStyle name="Normal 11 5 2" xfId="24421"/>
    <cellStyle name="Normal 11 5 3" xfId="14020"/>
    <cellStyle name="Normal 11 6" xfId="5208"/>
    <cellStyle name="Normal 11 6 2" xfId="22404"/>
    <cellStyle name="Normal 11 7" xfId="17656"/>
    <cellStyle name="Normal 11 8" xfId="12003"/>
    <cellStyle name="Normal 12" xfId="470"/>
    <cellStyle name="Normal 12 2" xfId="2405"/>
    <cellStyle name="Normal 12 3" xfId="2506"/>
    <cellStyle name="Normal 12 3 2" xfId="9271"/>
    <cellStyle name="Normal 12 3 2 2" xfId="26467"/>
    <cellStyle name="Normal 12 3 2 3" xfId="16066"/>
    <cellStyle name="Normal 12 3 3" xfId="5663"/>
    <cellStyle name="Normal 12 3 3 2" xfId="22859"/>
    <cellStyle name="Normal 12 3 4" xfId="19702"/>
    <cellStyle name="Normal 12 3 5" xfId="12458"/>
    <cellStyle name="Normal 12 4" xfId="2061"/>
    <cellStyle name="Normal 12 4 2" xfId="8830"/>
    <cellStyle name="Normal 12 4 2 2" xfId="26026"/>
    <cellStyle name="Normal 12 4 3" xfId="19261"/>
    <cellStyle name="Normal 12 4 4" xfId="15625"/>
    <cellStyle name="Normal 12 5" xfId="7239"/>
    <cellStyle name="Normal 12 5 2" xfId="24435"/>
    <cellStyle name="Normal 12 5 3" xfId="14034"/>
    <cellStyle name="Normal 12 6" xfId="5222"/>
    <cellStyle name="Normal 12 6 2" xfId="22418"/>
    <cellStyle name="Normal 12 7" xfId="17670"/>
    <cellStyle name="Normal 12 8" xfId="27991"/>
    <cellStyle name="Normal 12 9" xfId="12017"/>
    <cellStyle name="Normal 13" xfId="484"/>
    <cellStyle name="Normal 13 2" xfId="2075"/>
    <cellStyle name="Normal 13 2 2" xfId="8844"/>
    <cellStyle name="Normal 13 2 2 2" xfId="26040"/>
    <cellStyle name="Normal 13 2 3" xfId="19275"/>
    <cellStyle name="Normal 13 2 4" xfId="15639"/>
    <cellStyle name="Normal 13 3" xfId="7253"/>
    <cellStyle name="Normal 13 3 2" xfId="24449"/>
    <cellStyle name="Normal 13 3 3" xfId="14048"/>
    <cellStyle name="Normal 13 4" xfId="5236"/>
    <cellStyle name="Normal 13 4 2" xfId="22432"/>
    <cellStyle name="Normal 13 5" xfId="17684"/>
    <cellStyle name="Normal 13 6" xfId="27992"/>
    <cellStyle name="Normal 13 7" xfId="12031"/>
    <cellStyle name="Normal 14" xfId="10424"/>
    <cellStyle name="Normal 14 2" xfId="27620"/>
    <cellStyle name="Normal 14 3" xfId="17219"/>
    <cellStyle name="Normal 15" xfId="10438"/>
    <cellStyle name="Normal 15 2" xfId="27634"/>
    <cellStyle name="Normal 15 3" xfId="17233"/>
    <cellStyle name="Normal 16" xfId="27648"/>
    <cellStyle name="Normal 17" xfId="27662"/>
    <cellStyle name="Normal 18" xfId="10452"/>
    <cellStyle name="Normal 19" xfId="28003"/>
    <cellStyle name="Normal 2" xfId="48"/>
    <cellStyle name="Normal 2 10" xfId="1242"/>
    <cellStyle name="Normal 2 10 2" xfId="2843"/>
    <cellStyle name="Normal 2 10 2 2" xfId="9608"/>
    <cellStyle name="Normal 2 10 2 2 2" xfId="26804"/>
    <cellStyle name="Normal 2 10 2 2 3" xfId="16403"/>
    <cellStyle name="Normal 2 10 2 3" xfId="6000"/>
    <cellStyle name="Normal 2 10 2 3 2" xfId="23196"/>
    <cellStyle name="Normal 2 10 2 4" xfId="20039"/>
    <cellStyle name="Normal 2 10 2 5" xfId="12795"/>
    <cellStyle name="Normal 2 10 3" xfId="8011"/>
    <cellStyle name="Normal 2 10 3 2" xfId="25207"/>
    <cellStyle name="Normal 2 10 3 3" xfId="14806"/>
    <cellStyle name="Normal 2 10 4" xfId="4403"/>
    <cellStyle name="Normal 2 10 4 2" xfId="21599"/>
    <cellStyle name="Normal 2 10 5" xfId="18442"/>
    <cellStyle name="Normal 2 10 6" xfId="11198"/>
    <cellStyle name="Normal 2 11" xfId="1650"/>
    <cellStyle name="Normal 2 11 2" xfId="3239"/>
    <cellStyle name="Normal 2 11 2 2" xfId="10004"/>
    <cellStyle name="Normal 2 11 2 2 2" xfId="27200"/>
    <cellStyle name="Normal 2 11 2 2 3" xfId="16799"/>
    <cellStyle name="Normal 2 11 2 3" xfId="6396"/>
    <cellStyle name="Normal 2 11 2 3 2" xfId="23592"/>
    <cellStyle name="Normal 2 11 2 4" xfId="20435"/>
    <cellStyle name="Normal 2 11 2 5" xfId="13191"/>
    <cellStyle name="Normal 2 11 3" xfId="8419"/>
    <cellStyle name="Normal 2 11 3 2" xfId="25615"/>
    <cellStyle name="Normal 2 11 3 3" xfId="15214"/>
    <cellStyle name="Normal 2 11 4" xfId="4811"/>
    <cellStyle name="Normal 2 11 4 2" xfId="22007"/>
    <cellStyle name="Normal 2 11 5" xfId="18850"/>
    <cellStyle name="Normal 2 11 6" xfId="11606"/>
    <cellStyle name="Normal 2 12" xfId="2092"/>
    <cellStyle name="Normal 2 12 2" xfId="8859"/>
    <cellStyle name="Normal 2 12 2 2" xfId="26055"/>
    <cellStyle name="Normal 2 12 2 3" xfId="15654"/>
    <cellStyle name="Normal 2 12 3" xfId="5251"/>
    <cellStyle name="Normal 2 12 3 2" xfId="22447"/>
    <cellStyle name="Normal 2 12 4" xfId="19290"/>
    <cellStyle name="Normal 2 12 5" xfId="12046"/>
    <cellStyle name="Normal 2 13" xfId="510"/>
    <cellStyle name="Normal 2 13 2" xfId="7279"/>
    <cellStyle name="Normal 2 13 2 2" xfId="24475"/>
    <cellStyle name="Normal 2 13 3" xfId="17710"/>
    <cellStyle name="Normal 2 13 4" xfId="14074"/>
    <cellStyle name="Normal 2 14" xfId="6828"/>
    <cellStyle name="Normal 2 14 2" xfId="24024"/>
    <cellStyle name="Normal 2 14 3" xfId="13623"/>
    <cellStyle name="Normal 2 15" xfId="3671"/>
    <cellStyle name="Normal 2 15 2" xfId="20867"/>
    <cellStyle name="Normal 2 16" xfId="17259"/>
    <cellStyle name="Normal 2 17" xfId="27678"/>
    <cellStyle name="Normal 2 18" xfId="10466"/>
    <cellStyle name="Normal 2 2" xfId="64"/>
    <cellStyle name="Normal 2 2 10" xfId="6842"/>
    <cellStyle name="Normal 2 2 10 2" xfId="24038"/>
    <cellStyle name="Normal 2 2 10 3" xfId="13637"/>
    <cellStyle name="Normal 2 2 11" xfId="3713"/>
    <cellStyle name="Normal 2 2 11 2" xfId="20909"/>
    <cellStyle name="Normal 2 2 12" xfId="17273"/>
    <cellStyle name="Normal 2 2 13" xfId="27720"/>
    <cellStyle name="Normal 2 2 14" xfId="10508"/>
    <cellStyle name="Normal 2 2 2" xfId="271"/>
    <cellStyle name="Normal 2 2 2 10" xfId="27806"/>
    <cellStyle name="Normal 2 2 2 11" xfId="10594"/>
    <cellStyle name="Normal 2 2 2 2" xfId="1046"/>
    <cellStyle name="Normal 2 2 2 2 2" xfId="2659"/>
    <cellStyle name="Normal 2 2 2 2 2 2" xfId="9424"/>
    <cellStyle name="Normal 2 2 2 2 2 2 2" xfId="26620"/>
    <cellStyle name="Normal 2 2 2 2 2 2 3" xfId="16219"/>
    <cellStyle name="Normal 2 2 2 2 2 3" xfId="5816"/>
    <cellStyle name="Normal 2 2 2 2 2 3 2" xfId="23012"/>
    <cellStyle name="Normal 2 2 2 2 2 4" xfId="19855"/>
    <cellStyle name="Normal 2 2 2 2 2 5" xfId="12611"/>
    <cellStyle name="Normal 2 2 2 2 3" xfId="7815"/>
    <cellStyle name="Normal 2 2 2 2 3 2" xfId="25011"/>
    <cellStyle name="Normal 2 2 2 2 3 3" xfId="14610"/>
    <cellStyle name="Normal 2 2 2 2 4" xfId="4207"/>
    <cellStyle name="Normal 2 2 2 2 4 2" xfId="21403"/>
    <cellStyle name="Normal 2 2 2 2 5" xfId="18246"/>
    <cellStyle name="Normal 2 2 2 2 6" xfId="11002"/>
    <cellStyle name="Normal 2 2 2 3" xfId="1454"/>
    <cellStyle name="Normal 2 2 2 3 2" xfId="3055"/>
    <cellStyle name="Normal 2 2 2 3 2 2" xfId="9820"/>
    <cellStyle name="Normal 2 2 2 3 2 2 2" xfId="27016"/>
    <cellStyle name="Normal 2 2 2 3 2 2 3" xfId="16615"/>
    <cellStyle name="Normal 2 2 2 3 2 3" xfId="6212"/>
    <cellStyle name="Normal 2 2 2 3 2 3 2" xfId="23408"/>
    <cellStyle name="Normal 2 2 2 3 2 4" xfId="20251"/>
    <cellStyle name="Normal 2 2 2 3 2 5" xfId="13007"/>
    <cellStyle name="Normal 2 2 2 3 3" xfId="8223"/>
    <cellStyle name="Normal 2 2 2 3 3 2" xfId="25419"/>
    <cellStyle name="Normal 2 2 2 3 3 3" xfId="15018"/>
    <cellStyle name="Normal 2 2 2 3 4" xfId="4615"/>
    <cellStyle name="Normal 2 2 2 3 4 2" xfId="21811"/>
    <cellStyle name="Normal 2 2 2 3 5" xfId="18654"/>
    <cellStyle name="Normal 2 2 2 3 6" xfId="11410"/>
    <cellStyle name="Normal 2 2 2 4" xfId="1862"/>
    <cellStyle name="Normal 2 2 2 4 2" xfId="3451"/>
    <cellStyle name="Normal 2 2 2 4 2 2" xfId="10216"/>
    <cellStyle name="Normal 2 2 2 4 2 2 2" xfId="27412"/>
    <cellStyle name="Normal 2 2 2 4 2 2 3" xfId="17011"/>
    <cellStyle name="Normal 2 2 2 4 2 3" xfId="6608"/>
    <cellStyle name="Normal 2 2 2 4 2 3 2" xfId="23804"/>
    <cellStyle name="Normal 2 2 2 4 2 4" xfId="20647"/>
    <cellStyle name="Normal 2 2 2 4 2 5" xfId="13403"/>
    <cellStyle name="Normal 2 2 2 4 3" xfId="8631"/>
    <cellStyle name="Normal 2 2 2 4 3 2" xfId="25827"/>
    <cellStyle name="Normal 2 2 2 4 3 3" xfId="15426"/>
    <cellStyle name="Normal 2 2 2 4 4" xfId="5023"/>
    <cellStyle name="Normal 2 2 2 4 4 2" xfId="22219"/>
    <cellStyle name="Normal 2 2 2 4 5" xfId="19062"/>
    <cellStyle name="Normal 2 2 2 4 6" xfId="11818"/>
    <cellStyle name="Normal 2 2 2 5" xfId="2221"/>
    <cellStyle name="Normal 2 2 2 5 2" xfId="8987"/>
    <cellStyle name="Normal 2 2 2 5 2 2" xfId="26183"/>
    <cellStyle name="Normal 2 2 2 5 2 3" xfId="15782"/>
    <cellStyle name="Normal 2 2 2 5 3" xfId="5379"/>
    <cellStyle name="Normal 2 2 2 5 3 2" xfId="22575"/>
    <cellStyle name="Normal 2 2 2 5 4" xfId="19418"/>
    <cellStyle name="Normal 2 2 2 5 5" xfId="12174"/>
    <cellStyle name="Normal 2 2 2 6" xfId="638"/>
    <cellStyle name="Normal 2 2 2 6 2" xfId="7407"/>
    <cellStyle name="Normal 2 2 2 6 2 2" xfId="24603"/>
    <cellStyle name="Normal 2 2 2 6 3" xfId="17838"/>
    <cellStyle name="Normal 2 2 2 6 4" xfId="14202"/>
    <cellStyle name="Normal 2 2 2 7" xfId="7040"/>
    <cellStyle name="Normal 2 2 2 7 2" xfId="24236"/>
    <cellStyle name="Normal 2 2 2 7 3" xfId="13835"/>
    <cellStyle name="Normal 2 2 2 8" xfId="3799"/>
    <cellStyle name="Normal 2 2 2 8 2" xfId="20995"/>
    <cellStyle name="Normal 2 2 2 9" xfId="17471"/>
    <cellStyle name="Normal 2 2 3" xfId="369"/>
    <cellStyle name="Normal 2 2 3 10" xfId="27904"/>
    <cellStyle name="Normal 2 2 3 11" xfId="10692"/>
    <cellStyle name="Normal 2 2 3 2" xfId="1144"/>
    <cellStyle name="Normal 2 2 3 2 2" xfId="2757"/>
    <cellStyle name="Normal 2 2 3 2 2 2" xfId="9522"/>
    <cellStyle name="Normal 2 2 3 2 2 2 2" xfId="26718"/>
    <cellStyle name="Normal 2 2 3 2 2 2 3" xfId="16317"/>
    <cellStyle name="Normal 2 2 3 2 2 3" xfId="5914"/>
    <cellStyle name="Normal 2 2 3 2 2 3 2" xfId="23110"/>
    <cellStyle name="Normal 2 2 3 2 2 4" xfId="19953"/>
    <cellStyle name="Normal 2 2 3 2 2 5" xfId="12709"/>
    <cellStyle name="Normal 2 2 3 2 3" xfId="7913"/>
    <cellStyle name="Normal 2 2 3 2 3 2" xfId="25109"/>
    <cellStyle name="Normal 2 2 3 2 3 3" xfId="14708"/>
    <cellStyle name="Normal 2 2 3 2 4" xfId="4305"/>
    <cellStyle name="Normal 2 2 3 2 4 2" xfId="21501"/>
    <cellStyle name="Normal 2 2 3 2 5" xfId="18344"/>
    <cellStyle name="Normal 2 2 3 2 6" xfId="11100"/>
    <cellStyle name="Normal 2 2 3 3" xfId="1552"/>
    <cellStyle name="Normal 2 2 3 3 2" xfId="3153"/>
    <cellStyle name="Normal 2 2 3 3 2 2" xfId="9918"/>
    <cellStyle name="Normal 2 2 3 3 2 2 2" xfId="27114"/>
    <cellStyle name="Normal 2 2 3 3 2 2 3" xfId="16713"/>
    <cellStyle name="Normal 2 2 3 3 2 3" xfId="6310"/>
    <cellStyle name="Normal 2 2 3 3 2 3 2" xfId="23506"/>
    <cellStyle name="Normal 2 2 3 3 2 4" xfId="20349"/>
    <cellStyle name="Normal 2 2 3 3 2 5" xfId="13105"/>
    <cellStyle name="Normal 2 2 3 3 3" xfId="8321"/>
    <cellStyle name="Normal 2 2 3 3 3 2" xfId="25517"/>
    <cellStyle name="Normal 2 2 3 3 3 3" xfId="15116"/>
    <cellStyle name="Normal 2 2 3 3 4" xfId="4713"/>
    <cellStyle name="Normal 2 2 3 3 4 2" xfId="21909"/>
    <cellStyle name="Normal 2 2 3 3 5" xfId="18752"/>
    <cellStyle name="Normal 2 2 3 3 6" xfId="11508"/>
    <cellStyle name="Normal 2 2 3 4" xfId="1960"/>
    <cellStyle name="Normal 2 2 3 4 2" xfId="3549"/>
    <cellStyle name="Normal 2 2 3 4 2 2" xfId="10314"/>
    <cellStyle name="Normal 2 2 3 4 2 2 2" xfId="27510"/>
    <cellStyle name="Normal 2 2 3 4 2 2 3" xfId="17109"/>
    <cellStyle name="Normal 2 2 3 4 2 3" xfId="6706"/>
    <cellStyle name="Normal 2 2 3 4 2 3 2" xfId="23902"/>
    <cellStyle name="Normal 2 2 3 4 2 4" xfId="20745"/>
    <cellStyle name="Normal 2 2 3 4 2 5" xfId="13501"/>
    <cellStyle name="Normal 2 2 3 4 3" xfId="8729"/>
    <cellStyle name="Normal 2 2 3 4 3 2" xfId="25925"/>
    <cellStyle name="Normal 2 2 3 4 3 3" xfId="15524"/>
    <cellStyle name="Normal 2 2 3 4 4" xfId="5121"/>
    <cellStyle name="Normal 2 2 3 4 4 2" xfId="22317"/>
    <cellStyle name="Normal 2 2 3 4 5" xfId="19160"/>
    <cellStyle name="Normal 2 2 3 4 6" xfId="11916"/>
    <cellStyle name="Normal 2 2 3 5" xfId="2319"/>
    <cellStyle name="Normal 2 2 3 5 2" xfId="9085"/>
    <cellStyle name="Normal 2 2 3 5 2 2" xfId="26281"/>
    <cellStyle name="Normal 2 2 3 5 2 3" xfId="15880"/>
    <cellStyle name="Normal 2 2 3 5 3" xfId="5477"/>
    <cellStyle name="Normal 2 2 3 5 3 2" xfId="22673"/>
    <cellStyle name="Normal 2 2 3 5 4" xfId="19516"/>
    <cellStyle name="Normal 2 2 3 5 5" xfId="12272"/>
    <cellStyle name="Normal 2 2 3 6" xfId="736"/>
    <cellStyle name="Normal 2 2 3 6 2" xfId="7505"/>
    <cellStyle name="Normal 2 2 3 6 2 2" xfId="24701"/>
    <cellStyle name="Normal 2 2 3 6 3" xfId="17936"/>
    <cellStyle name="Normal 2 2 3 6 4" xfId="14300"/>
    <cellStyle name="Normal 2 2 3 7" xfId="7138"/>
    <cellStyle name="Normal 2 2 3 7 2" xfId="24334"/>
    <cellStyle name="Normal 2 2 3 7 3" xfId="13933"/>
    <cellStyle name="Normal 2 2 3 8" xfId="3897"/>
    <cellStyle name="Normal 2 2 3 8 2" xfId="21093"/>
    <cellStyle name="Normal 2 2 3 9" xfId="17569"/>
    <cellStyle name="Normal 2 2 4" xfId="184"/>
    <cellStyle name="Normal 2 2 4 2" xfId="1368"/>
    <cellStyle name="Normal 2 2 4 2 2" xfId="2969"/>
    <cellStyle name="Normal 2 2 4 2 2 2" xfId="9734"/>
    <cellStyle name="Normal 2 2 4 2 2 2 2" xfId="26930"/>
    <cellStyle name="Normal 2 2 4 2 2 2 3" xfId="16529"/>
    <cellStyle name="Normal 2 2 4 2 2 3" xfId="6126"/>
    <cellStyle name="Normal 2 2 4 2 2 3 2" xfId="23322"/>
    <cellStyle name="Normal 2 2 4 2 2 4" xfId="20165"/>
    <cellStyle name="Normal 2 2 4 2 2 5" xfId="12921"/>
    <cellStyle name="Normal 2 2 4 2 3" xfId="8137"/>
    <cellStyle name="Normal 2 2 4 2 3 2" xfId="25333"/>
    <cellStyle name="Normal 2 2 4 2 3 3" xfId="14932"/>
    <cellStyle name="Normal 2 2 4 2 4" xfId="4529"/>
    <cellStyle name="Normal 2 2 4 2 4 2" xfId="21725"/>
    <cellStyle name="Normal 2 2 4 2 5" xfId="18568"/>
    <cellStyle name="Normal 2 2 4 2 6" xfId="11324"/>
    <cellStyle name="Normal 2 2 4 3" xfId="1776"/>
    <cellStyle name="Normal 2 2 4 3 2" xfId="3365"/>
    <cellStyle name="Normal 2 2 4 3 2 2" xfId="10130"/>
    <cellStyle name="Normal 2 2 4 3 2 2 2" xfId="27326"/>
    <cellStyle name="Normal 2 2 4 3 2 2 3" xfId="16925"/>
    <cellStyle name="Normal 2 2 4 3 2 3" xfId="6522"/>
    <cellStyle name="Normal 2 2 4 3 2 3 2" xfId="23718"/>
    <cellStyle name="Normal 2 2 4 3 2 4" xfId="20561"/>
    <cellStyle name="Normal 2 2 4 3 2 5" xfId="13317"/>
    <cellStyle name="Normal 2 2 4 3 3" xfId="8545"/>
    <cellStyle name="Normal 2 2 4 3 3 2" xfId="25741"/>
    <cellStyle name="Normal 2 2 4 3 3 3" xfId="15340"/>
    <cellStyle name="Normal 2 2 4 3 4" xfId="4937"/>
    <cellStyle name="Normal 2 2 4 3 4 2" xfId="22133"/>
    <cellStyle name="Normal 2 2 4 3 5" xfId="18976"/>
    <cellStyle name="Normal 2 2 4 3 6" xfId="11732"/>
    <cellStyle name="Normal 2 2 4 4" xfId="2431"/>
    <cellStyle name="Normal 2 2 4 4 2" xfId="9196"/>
    <cellStyle name="Normal 2 2 4 4 2 2" xfId="26392"/>
    <cellStyle name="Normal 2 2 4 4 2 3" xfId="15991"/>
    <cellStyle name="Normal 2 2 4 4 3" xfId="5588"/>
    <cellStyle name="Normal 2 2 4 4 3 2" xfId="22784"/>
    <cellStyle name="Normal 2 2 4 4 4" xfId="19627"/>
    <cellStyle name="Normal 2 2 4 4 5" xfId="12383"/>
    <cellStyle name="Normal 2 2 4 5" xfId="960"/>
    <cellStyle name="Normal 2 2 4 5 2" xfId="7729"/>
    <cellStyle name="Normal 2 2 4 5 2 2" xfId="24925"/>
    <cellStyle name="Normal 2 2 4 5 3" xfId="18160"/>
    <cellStyle name="Normal 2 2 4 5 4" xfId="14524"/>
    <cellStyle name="Normal 2 2 4 6" xfId="6954"/>
    <cellStyle name="Normal 2 2 4 6 2" xfId="24150"/>
    <cellStyle name="Normal 2 2 4 6 3" xfId="13749"/>
    <cellStyle name="Normal 2 2 4 7" xfId="4121"/>
    <cellStyle name="Normal 2 2 4 7 2" xfId="21317"/>
    <cellStyle name="Normal 2 2 4 8" xfId="17385"/>
    <cellStyle name="Normal 2 2 4 9" xfId="10916"/>
    <cellStyle name="Normal 2 2 5" xfId="848"/>
    <cellStyle name="Normal 2 2 5 2" xfId="2546"/>
    <cellStyle name="Normal 2 2 5 2 2" xfId="9311"/>
    <cellStyle name="Normal 2 2 5 2 2 2" xfId="26507"/>
    <cellStyle name="Normal 2 2 5 2 2 3" xfId="16106"/>
    <cellStyle name="Normal 2 2 5 2 3" xfId="5703"/>
    <cellStyle name="Normal 2 2 5 2 3 2" xfId="22899"/>
    <cellStyle name="Normal 2 2 5 2 4" xfId="19742"/>
    <cellStyle name="Normal 2 2 5 2 5" xfId="12498"/>
    <cellStyle name="Normal 2 2 5 3" xfId="7617"/>
    <cellStyle name="Normal 2 2 5 3 2" xfId="24813"/>
    <cellStyle name="Normal 2 2 5 3 3" xfId="14412"/>
    <cellStyle name="Normal 2 2 5 4" xfId="4009"/>
    <cellStyle name="Normal 2 2 5 4 2" xfId="21205"/>
    <cellStyle name="Normal 2 2 5 5" xfId="18048"/>
    <cellStyle name="Normal 2 2 5 6" xfId="10804"/>
    <cellStyle name="Normal 2 2 6" xfId="1256"/>
    <cellStyle name="Normal 2 2 6 2" xfId="2857"/>
    <cellStyle name="Normal 2 2 6 2 2" xfId="9622"/>
    <cellStyle name="Normal 2 2 6 2 2 2" xfId="26818"/>
    <cellStyle name="Normal 2 2 6 2 2 3" xfId="16417"/>
    <cellStyle name="Normal 2 2 6 2 3" xfId="6014"/>
    <cellStyle name="Normal 2 2 6 2 3 2" xfId="23210"/>
    <cellStyle name="Normal 2 2 6 2 4" xfId="20053"/>
    <cellStyle name="Normal 2 2 6 2 5" xfId="12809"/>
    <cellStyle name="Normal 2 2 6 3" xfId="8025"/>
    <cellStyle name="Normal 2 2 6 3 2" xfId="25221"/>
    <cellStyle name="Normal 2 2 6 3 3" xfId="14820"/>
    <cellStyle name="Normal 2 2 6 4" xfId="4417"/>
    <cellStyle name="Normal 2 2 6 4 2" xfId="21613"/>
    <cellStyle name="Normal 2 2 6 5" xfId="18456"/>
    <cellStyle name="Normal 2 2 6 6" xfId="11212"/>
    <cellStyle name="Normal 2 2 7" xfId="1664"/>
    <cellStyle name="Normal 2 2 7 2" xfId="3253"/>
    <cellStyle name="Normal 2 2 7 2 2" xfId="10018"/>
    <cellStyle name="Normal 2 2 7 2 2 2" xfId="27214"/>
    <cellStyle name="Normal 2 2 7 2 2 3" xfId="16813"/>
    <cellStyle name="Normal 2 2 7 2 3" xfId="6410"/>
    <cellStyle name="Normal 2 2 7 2 3 2" xfId="23606"/>
    <cellStyle name="Normal 2 2 7 2 4" xfId="20449"/>
    <cellStyle name="Normal 2 2 7 2 5" xfId="13205"/>
    <cellStyle name="Normal 2 2 7 3" xfId="8433"/>
    <cellStyle name="Normal 2 2 7 3 2" xfId="25629"/>
    <cellStyle name="Normal 2 2 7 3 3" xfId="15228"/>
    <cellStyle name="Normal 2 2 7 4" xfId="4825"/>
    <cellStyle name="Normal 2 2 7 4 2" xfId="22021"/>
    <cellStyle name="Normal 2 2 7 5" xfId="18864"/>
    <cellStyle name="Normal 2 2 7 6" xfId="11620"/>
    <cellStyle name="Normal 2 2 8" xfId="2135"/>
    <cellStyle name="Normal 2 2 8 2" xfId="8901"/>
    <cellStyle name="Normal 2 2 8 2 2" xfId="26097"/>
    <cellStyle name="Normal 2 2 8 2 3" xfId="15696"/>
    <cellStyle name="Normal 2 2 8 3" xfId="5293"/>
    <cellStyle name="Normal 2 2 8 3 2" xfId="22489"/>
    <cellStyle name="Normal 2 2 8 4" xfId="19332"/>
    <cellStyle name="Normal 2 2 8 5" xfId="12088"/>
    <cellStyle name="Normal 2 2 9" xfId="552"/>
    <cellStyle name="Normal 2 2 9 2" xfId="7321"/>
    <cellStyle name="Normal 2 2 9 2 2" xfId="24517"/>
    <cellStyle name="Normal 2 2 9 3" xfId="17752"/>
    <cellStyle name="Normal 2 2 9 4" xfId="14116"/>
    <cellStyle name="Normal 2 3" xfId="80"/>
    <cellStyle name="Normal 2 3 10" xfId="6856"/>
    <cellStyle name="Normal 2 3 10 2" xfId="24052"/>
    <cellStyle name="Normal 2 3 10 3" xfId="13651"/>
    <cellStyle name="Normal 2 3 11" xfId="3727"/>
    <cellStyle name="Normal 2 3 11 2" xfId="20923"/>
    <cellStyle name="Normal 2 3 12" xfId="17287"/>
    <cellStyle name="Normal 2 3 13" xfId="27734"/>
    <cellStyle name="Normal 2 3 14" xfId="10522"/>
    <cellStyle name="Normal 2 3 2" xfId="285"/>
    <cellStyle name="Normal 2 3 2 10" xfId="27820"/>
    <cellStyle name="Normal 2 3 2 11" xfId="10608"/>
    <cellStyle name="Normal 2 3 2 2" xfId="1060"/>
    <cellStyle name="Normal 2 3 2 2 2" xfId="2673"/>
    <cellStyle name="Normal 2 3 2 2 2 2" xfId="9438"/>
    <cellStyle name="Normal 2 3 2 2 2 2 2" xfId="26634"/>
    <cellStyle name="Normal 2 3 2 2 2 2 3" xfId="16233"/>
    <cellStyle name="Normal 2 3 2 2 2 3" xfId="5830"/>
    <cellStyle name="Normal 2 3 2 2 2 3 2" xfId="23026"/>
    <cellStyle name="Normal 2 3 2 2 2 4" xfId="19869"/>
    <cellStyle name="Normal 2 3 2 2 2 5" xfId="12625"/>
    <cellStyle name="Normal 2 3 2 2 3" xfId="7829"/>
    <cellStyle name="Normal 2 3 2 2 3 2" xfId="25025"/>
    <cellStyle name="Normal 2 3 2 2 3 3" xfId="14624"/>
    <cellStyle name="Normal 2 3 2 2 4" xfId="4221"/>
    <cellStyle name="Normal 2 3 2 2 4 2" xfId="21417"/>
    <cellStyle name="Normal 2 3 2 2 5" xfId="18260"/>
    <cellStyle name="Normal 2 3 2 2 6" xfId="11016"/>
    <cellStyle name="Normal 2 3 2 3" xfId="1468"/>
    <cellStyle name="Normal 2 3 2 3 2" xfId="3069"/>
    <cellStyle name="Normal 2 3 2 3 2 2" xfId="9834"/>
    <cellStyle name="Normal 2 3 2 3 2 2 2" xfId="27030"/>
    <cellStyle name="Normal 2 3 2 3 2 2 3" xfId="16629"/>
    <cellStyle name="Normal 2 3 2 3 2 3" xfId="6226"/>
    <cellStyle name="Normal 2 3 2 3 2 3 2" xfId="23422"/>
    <cellStyle name="Normal 2 3 2 3 2 4" xfId="20265"/>
    <cellStyle name="Normal 2 3 2 3 2 5" xfId="13021"/>
    <cellStyle name="Normal 2 3 2 3 3" xfId="8237"/>
    <cellStyle name="Normal 2 3 2 3 3 2" xfId="25433"/>
    <cellStyle name="Normal 2 3 2 3 3 3" xfId="15032"/>
    <cellStyle name="Normal 2 3 2 3 4" xfId="4629"/>
    <cellStyle name="Normal 2 3 2 3 4 2" xfId="21825"/>
    <cellStyle name="Normal 2 3 2 3 5" xfId="18668"/>
    <cellStyle name="Normal 2 3 2 3 6" xfId="11424"/>
    <cellStyle name="Normal 2 3 2 4" xfId="1876"/>
    <cellStyle name="Normal 2 3 2 4 2" xfId="3465"/>
    <cellStyle name="Normal 2 3 2 4 2 2" xfId="10230"/>
    <cellStyle name="Normal 2 3 2 4 2 2 2" xfId="27426"/>
    <cellStyle name="Normal 2 3 2 4 2 2 3" xfId="17025"/>
    <cellStyle name="Normal 2 3 2 4 2 3" xfId="6622"/>
    <cellStyle name="Normal 2 3 2 4 2 3 2" xfId="23818"/>
    <cellStyle name="Normal 2 3 2 4 2 4" xfId="20661"/>
    <cellStyle name="Normal 2 3 2 4 2 5" xfId="13417"/>
    <cellStyle name="Normal 2 3 2 4 3" xfId="8645"/>
    <cellStyle name="Normal 2 3 2 4 3 2" xfId="25841"/>
    <cellStyle name="Normal 2 3 2 4 3 3" xfId="15440"/>
    <cellStyle name="Normal 2 3 2 4 4" xfId="5037"/>
    <cellStyle name="Normal 2 3 2 4 4 2" xfId="22233"/>
    <cellStyle name="Normal 2 3 2 4 5" xfId="19076"/>
    <cellStyle name="Normal 2 3 2 4 6" xfId="11832"/>
    <cellStyle name="Normal 2 3 2 5" xfId="2235"/>
    <cellStyle name="Normal 2 3 2 5 2" xfId="9001"/>
    <cellStyle name="Normal 2 3 2 5 2 2" xfId="26197"/>
    <cellStyle name="Normal 2 3 2 5 2 3" xfId="15796"/>
    <cellStyle name="Normal 2 3 2 5 3" xfId="5393"/>
    <cellStyle name="Normal 2 3 2 5 3 2" xfId="22589"/>
    <cellStyle name="Normal 2 3 2 5 4" xfId="19432"/>
    <cellStyle name="Normal 2 3 2 5 5" xfId="12188"/>
    <cellStyle name="Normal 2 3 2 6" xfId="652"/>
    <cellStyle name="Normal 2 3 2 6 2" xfId="7421"/>
    <cellStyle name="Normal 2 3 2 6 2 2" xfId="24617"/>
    <cellStyle name="Normal 2 3 2 6 3" xfId="17852"/>
    <cellStyle name="Normal 2 3 2 6 4" xfId="14216"/>
    <cellStyle name="Normal 2 3 2 7" xfId="7054"/>
    <cellStyle name="Normal 2 3 2 7 2" xfId="24250"/>
    <cellStyle name="Normal 2 3 2 7 3" xfId="13849"/>
    <cellStyle name="Normal 2 3 2 8" xfId="3813"/>
    <cellStyle name="Normal 2 3 2 8 2" xfId="21009"/>
    <cellStyle name="Normal 2 3 2 9" xfId="17485"/>
    <cellStyle name="Normal 2 3 3" xfId="383"/>
    <cellStyle name="Normal 2 3 3 10" xfId="27918"/>
    <cellStyle name="Normal 2 3 3 11" xfId="10706"/>
    <cellStyle name="Normal 2 3 3 2" xfId="1158"/>
    <cellStyle name="Normal 2 3 3 2 2" xfId="2771"/>
    <cellStyle name="Normal 2 3 3 2 2 2" xfId="9536"/>
    <cellStyle name="Normal 2 3 3 2 2 2 2" xfId="26732"/>
    <cellStyle name="Normal 2 3 3 2 2 2 3" xfId="16331"/>
    <cellStyle name="Normal 2 3 3 2 2 3" xfId="5928"/>
    <cellStyle name="Normal 2 3 3 2 2 3 2" xfId="23124"/>
    <cellStyle name="Normal 2 3 3 2 2 4" xfId="19967"/>
    <cellStyle name="Normal 2 3 3 2 2 5" xfId="12723"/>
    <cellStyle name="Normal 2 3 3 2 3" xfId="7927"/>
    <cellStyle name="Normal 2 3 3 2 3 2" xfId="25123"/>
    <cellStyle name="Normal 2 3 3 2 3 3" xfId="14722"/>
    <cellStyle name="Normal 2 3 3 2 4" xfId="4319"/>
    <cellStyle name="Normal 2 3 3 2 4 2" xfId="21515"/>
    <cellStyle name="Normal 2 3 3 2 5" xfId="18358"/>
    <cellStyle name="Normal 2 3 3 2 6" xfId="11114"/>
    <cellStyle name="Normal 2 3 3 3" xfId="1566"/>
    <cellStyle name="Normal 2 3 3 3 2" xfId="3167"/>
    <cellStyle name="Normal 2 3 3 3 2 2" xfId="9932"/>
    <cellStyle name="Normal 2 3 3 3 2 2 2" xfId="27128"/>
    <cellStyle name="Normal 2 3 3 3 2 2 3" xfId="16727"/>
    <cellStyle name="Normal 2 3 3 3 2 3" xfId="6324"/>
    <cellStyle name="Normal 2 3 3 3 2 3 2" xfId="23520"/>
    <cellStyle name="Normal 2 3 3 3 2 4" xfId="20363"/>
    <cellStyle name="Normal 2 3 3 3 2 5" xfId="13119"/>
    <cellStyle name="Normal 2 3 3 3 3" xfId="8335"/>
    <cellStyle name="Normal 2 3 3 3 3 2" xfId="25531"/>
    <cellStyle name="Normal 2 3 3 3 3 3" xfId="15130"/>
    <cellStyle name="Normal 2 3 3 3 4" xfId="4727"/>
    <cellStyle name="Normal 2 3 3 3 4 2" xfId="21923"/>
    <cellStyle name="Normal 2 3 3 3 5" xfId="18766"/>
    <cellStyle name="Normal 2 3 3 3 6" xfId="11522"/>
    <cellStyle name="Normal 2 3 3 4" xfId="1974"/>
    <cellStyle name="Normal 2 3 3 4 2" xfId="3563"/>
    <cellStyle name="Normal 2 3 3 4 2 2" xfId="10328"/>
    <cellStyle name="Normal 2 3 3 4 2 2 2" xfId="27524"/>
    <cellStyle name="Normal 2 3 3 4 2 2 3" xfId="17123"/>
    <cellStyle name="Normal 2 3 3 4 2 3" xfId="6720"/>
    <cellStyle name="Normal 2 3 3 4 2 3 2" xfId="23916"/>
    <cellStyle name="Normal 2 3 3 4 2 4" xfId="20759"/>
    <cellStyle name="Normal 2 3 3 4 2 5" xfId="13515"/>
    <cellStyle name="Normal 2 3 3 4 3" xfId="8743"/>
    <cellStyle name="Normal 2 3 3 4 3 2" xfId="25939"/>
    <cellStyle name="Normal 2 3 3 4 3 3" xfId="15538"/>
    <cellStyle name="Normal 2 3 3 4 4" xfId="5135"/>
    <cellStyle name="Normal 2 3 3 4 4 2" xfId="22331"/>
    <cellStyle name="Normal 2 3 3 4 5" xfId="19174"/>
    <cellStyle name="Normal 2 3 3 4 6" xfId="11930"/>
    <cellStyle name="Normal 2 3 3 5" xfId="2333"/>
    <cellStyle name="Normal 2 3 3 5 2" xfId="9099"/>
    <cellStyle name="Normal 2 3 3 5 2 2" xfId="26295"/>
    <cellStyle name="Normal 2 3 3 5 2 3" xfId="15894"/>
    <cellStyle name="Normal 2 3 3 5 3" xfId="5491"/>
    <cellStyle name="Normal 2 3 3 5 3 2" xfId="22687"/>
    <cellStyle name="Normal 2 3 3 5 4" xfId="19530"/>
    <cellStyle name="Normal 2 3 3 5 5" xfId="12286"/>
    <cellStyle name="Normal 2 3 3 6" xfId="750"/>
    <cellStyle name="Normal 2 3 3 6 2" xfId="7519"/>
    <cellStyle name="Normal 2 3 3 6 2 2" xfId="24715"/>
    <cellStyle name="Normal 2 3 3 6 3" xfId="17950"/>
    <cellStyle name="Normal 2 3 3 6 4" xfId="14314"/>
    <cellStyle name="Normal 2 3 3 7" xfId="7152"/>
    <cellStyle name="Normal 2 3 3 7 2" xfId="24348"/>
    <cellStyle name="Normal 2 3 3 7 3" xfId="13947"/>
    <cellStyle name="Normal 2 3 3 8" xfId="3911"/>
    <cellStyle name="Normal 2 3 3 8 2" xfId="21107"/>
    <cellStyle name="Normal 2 3 3 9" xfId="17583"/>
    <cellStyle name="Normal 2 3 4" xfId="199"/>
    <cellStyle name="Normal 2 3 4 2" xfId="1382"/>
    <cellStyle name="Normal 2 3 4 2 2" xfId="2983"/>
    <cellStyle name="Normal 2 3 4 2 2 2" xfId="9748"/>
    <cellStyle name="Normal 2 3 4 2 2 2 2" xfId="26944"/>
    <cellStyle name="Normal 2 3 4 2 2 2 3" xfId="16543"/>
    <cellStyle name="Normal 2 3 4 2 2 3" xfId="6140"/>
    <cellStyle name="Normal 2 3 4 2 2 3 2" xfId="23336"/>
    <cellStyle name="Normal 2 3 4 2 2 4" xfId="20179"/>
    <cellStyle name="Normal 2 3 4 2 2 5" xfId="12935"/>
    <cellStyle name="Normal 2 3 4 2 3" xfId="8151"/>
    <cellStyle name="Normal 2 3 4 2 3 2" xfId="25347"/>
    <cellStyle name="Normal 2 3 4 2 3 3" xfId="14946"/>
    <cellStyle name="Normal 2 3 4 2 4" xfId="4543"/>
    <cellStyle name="Normal 2 3 4 2 4 2" xfId="21739"/>
    <cellStyle name="Normal 2 3 4 2 5" xfId="18582"/>
    <cellStyle name="Normal 2 3 4 2 6" xfId="11338"/>
    <cellStyle name="Normal 2 3 4 3" xfId="1790"/>
    <cellStyle name="Normal 2 3 4 3 2" xfId="3379"/>
    <cellStyle name="Normal 2 3 4 3 2 2" xfId="10144"/>
    <cellStyle name="Normal 2 3 4 3 2 2 2" xfId="27340"/>
    <cellStyle name="Normal 2 3 4 3 2 2 3" xfId="16939"/>
    <cellStyle name="Normal 2 3 4 3 2 3" xfId="6536"/>
    <cellStyle name="Normal 2 3 4 3 2 3 2" xfId="23732"/>
    <cellStyle name="Normal 2 3 4 3 2 4" xfId="20575"/>
    <cellStyle name="Normal 2 3 4 3 2 5" xfId="13331"/>
    <cellStyle name="Normal 2 3 4 3 3" xfId="8559"/>
    <cellStyle name="Normal 2 3 4 3 3 2" xfId="25755"/>
    <cellStyle name="Normal 2 3 4 3 3 3" xfId="15354"/>
    <cellStyle name="Normal 2 3 4 3 4" xfId="4951"/>
    <cellStyle name="Normal 2 3 4 3 4 2" xfId="22147"/>
    <cellStyle name="Normal 2 3 4 3 5" xfId="18990"/>
    <cellStyle name="Normal 2 3 4 3 6" xfId="11746"/>
    <cellStyle name="Normal 2 3 4 4" xfId="2406"/>
    <cellStyle name="Normal 2 3 4 4 2" xfId="9171"/>
    <cellStyle name="Normal 2 3 4 4 2 2" xfId="26367"/>
    <cellStyle name="Normal 2 3 4 4 2 3" xfId="15966"/>
    <cellStyle name="Normal 2 3 4 4 3" xfId="5563"/>
    <cellStyle name="Normal 2 3 4 4 3 2" xfId="22759"/>
    <cellStyle name="Normal 2 3 4 4 4" xfId="19602"/>
    <cellStyle name="Normal 2 3 4 4 5" xfId="12358"/>
    <cellStyle name="Normal 2 3 4 5" xfId="974"/>
    <cellStyle name="Normal 2 3 4 5 2" xfId="7743"/>
    <cellStyle name="Normal 2 3 4 5 2 2" xfId="24939"/>
    <cellStyle name="Normal 2 3 4 5 3" xfId="18174"/>
    <cellStyle name="Normal 2 3 4 5 4" xfId="14538"/>
    <cellStyle name="Normal 2 3 4 6" xfId="6968"/>
    <cellStyle name="Normal 2 3 4 6 2" xfId="24164"/>
    <cellStyle name="Normal 2 3 4 6 3" xfId="13763"/>
    <cellStyle name="Normal 2 3 4 7" xfId="4135"/>
    <cellStyle name="Normal 2 3 4 7 2" xfId="21331"/>
    <cellStyle name="Normal 2 3 4 8" xfId="17399"/>
    <cellStyle name="Normal 2 3 4 9" xfId="10930"/>
    <cellStyle name="Normal 2 3 5" xfId="862"/>
    <cellStyle name="Normal 2 3 5 2" xfId="2560"/>
    <cellStyle name="Normal 2 3 5 2 2" xfId="9325"/>
    <cellStyle name="Normal 2 3 5 2 2 2" xfId="26521"/>
    <cellStyle name="Normal 2 3 5 2 2 3" xfId="16120"/>
    <cellStyle name="Normal 2 3 5 2 3" xfId="5717"/>
    <cellStyle name="Normal 2 3 5 2 3 2" xfId="22913"/>
    <cellStyle name="Normal 2 3 5 2 4" xfId="19756"/>
    <cellStyle name="Normal 2 3 5 2 5" xfId="12512"/>
    <cellStyle name="Normal 2 3 5 3" xfId="7631"/>
    <cellStyle name="Normal 2 3 5 3 2" xfId="24827"/>
    <cellStyle name="Normal 2 3 5 3 3" xfId="14426"/>
    <cellStyle name="Normal 2 3 5 4" xfId="4023"/>
    <cellStyle name="Normal 2 3 5 4 2" xfId="21219"/>
    <cellStyle name="Normal 2 3 5 5" xfId="18062"/>
    <cellStyle name="Normal 2 3 5 6" xfId="10818"/>
    <cellStyle name="Normal 2 3 6" xfId="1270"/>
    <cellStyle name="Normal 2 3 6 2" xfId="2871"/>
    <cellStyle name="Normal 2 3 6 2 2" xfId="9636"/>
    <cellStyle name="Normal 2 3 6 2 2 2" xfId="26832"/>
    <cellStyle name="Normal 2 3 6 2 2 3" xfId="16431"/>
    <cellStyle name="Normal 2 3 6 2 3" xfId="6028"/>
    <cellStyle name="Normal 2 3 6 2 3 2" xfId="23224"/>
    <cellStyle name="Normal 2 3 6 2 4" xfId="20067"/>
    <cellStyle name="Normal 2 3 6 2 5" xfId="12823"/>
    <cellStyle name="Normal 2 3 6 3" xfId="8039"/>
    <cellStyle name="Normal 2 3 6 3 2" xfId="25235"/>
    <cellStyle name="Normal 2 3 6 3 3" xfId="14834"/>
    <cellStyle name="Normal 2 3 6 4" xfId="4431"/>
    <cellStyle name="Normal 2 3 6 4 2" xfId="21627"/>
    <cellStyle name="Normal 2 3 6 5" xfId="18470"/>
    <cellStyle name="Normal 2 3 6 6" xfId="11226"/>
    <cellStyle name="Normal 2 3 7" xfId="1678"/>
    <cellStyle name="Normal 2 3 7 2" xfId="3267"/>
    <cellStyle name="Normal 2 3 7 2 2" xfId="10032"/>
    <cellStyle name="Normal 2 3 7 2 2 2" xfId="27228"/>
    <cellStyle name="Normal 2 3 7 2 2 3" xfId="16827"/>
    <cellStyle name="Normal 2 3 7 2 3" xfId="6424"/>
    <cellStyle name="Normal 2 3 7 2 3 2" xfId="23620"/>
    <cellStyle name="Normal 2 3 7 2 4" xfId="20463"/>
    <cellStyle name="Normal 2 3 7 2 5" xfId="13219"/>
    <cellStyle name="Normal 2 3 7 3" xfId="8447"/>
    <cellStyle name="Normal 2 3 7 3 2" xfId="25643"/>
    <cellStyle name="Normal 2 3 7 3 3" xfId="15242"/>
    <cellStyle name="Normal 2 3 7 4" xfId="4839"/>
    <cellStyle name="Normal 2 3 7 4 2" xfId="22035"/>
    <cellStyle name="Normal 2 3 7 5" xfId="18878"/>
    <cellStyle name="Normal 2 3 7 6" xfId="11634"/>
    <cellStyle name="Normal 2 3 8" xfId="2149"/>
    <cellStyle name="Normal 2 3 8 2" xfId="8915"/>
    <cellStyle name="Normal 2 3 8 2 2" xfId="26111"/>
    <cellStyle name="Normal 2 3 8 2 3" xfId="15710"/>
    <cellStyle name="Normal 2 3 8 3" xfId="5307"/>
    <cellStyle name="Normal 2 3 8 3 2" xfId="22503"/>
    <cellStyle name="Normal 2 3 8 4" xfId="19346"/>
    <cellStyle name="Normal 2 3 8 5" xfId="12102"/>
    <cellStyle name="Normal 2 3 9" xfId="566"/>
    <cellStyle name="Normal 2 3 9 2" xfId="7335"/>
    <cellStyle name="Normal 2 3 9 2 2" xfId="24531"/>
    <cellStyle name="Normal 2 3 9 3" xfId="17766"/>
    <cellStyle name="Normal 2 3 9 4" xfId="14130"/>
    <cellStyle name="Normal 2 4" xfId="109"/>
    <cellStyle name="Normal 2 4 10" xfId="6884"/>
    <cellStyle name="Normal 2 4 10 2" xfId="24080"/>
    <cellStyle name="Normal 2 4 10 3" xfId="13679"/>
    <cellStyle name="Normal 2 4 11" xfId="3755"/>
    <cellStyle name="Normal 2 4 11 2" xfId="20951"/>
    <cellStyle name="Normal 2 4 12" xfId="17315"/>
    <cellStyle name="Normal 2 4 13" xfId="27762"/>
    <cellStyle name="Normal 2 4 14" xfId="10550"/>
    <cellStyle name="Normal 2 4 2" xfId="313"/>
    <cellStyle name="Normal 2 4 2 10" xfId="27848"/>
    <cellStyle name="Normal 2 4 2 11" xfId="10636"/>
    <cellStyle name="Normal 2 4 2 2" xfId="1088"/>
    <cellStyle name="Normal 2 4 2 2 2" xfId="2701"/>
    <cellStyle name="Normal 2 4 2 2 2 2" xfId="9466"/>
    <cellStyle name="Normal 2 4 2 2 2 2 2" xfId="26662"/>
    <cellStyle name="Normal 2 4 2 2 2 2 3" xfId="16261"/>
    <cellStyle name="Normal 2 4 2 2 2 3" xfId="5858"/>
    <cellStyle name="Normal 2 4 2 2 2 3 2" xfId="23054"/>
    <cellStyle name="Normal 2 4 2 2 2 4" xfId="19897"/>
    <cellStyle name="Normal 2 4 2 2 2 5" xfId="12653"/>
    <cellStyle name="Normal 2 4 2 2 3" xfId="7857"/>
    <cellStyle name="Normal 2 4 2 2 3 2" xfId="25053"/>
    <cellStyle name="Normal 2 4 2 2 3 3" xfId="14652"/>
    <cellStyle name="Normal 2 4 2 2 4" xfId="4249"/>
    <cellStyle name="Normal 2 4 2 2 4 2" xfId="21445"/>
    <cellStyle name="Normal 2 4 2 2 5" xfId="18288"/>
    <cellStyle name="Normal 2 4 2 2 6" xfId="11044"/>
    <cellStyle name="Normal 2 4 2 3" xfId="1496"/>
    <cellStyle name="Normal 2 4 2 3 2" xfId="3097"/>
    <cellStyle name="Normal 2 4 2 3 2 2" xfId="9862"/>
    <cellStyle name="Normal 2 4 2 3 2 2 2" xfId="27058"/>
    <cellStyle name="Normal 2 4 2 3 2 2 3" xfId="16657"/>
    <cellStyle name="Normal 2 4 2 3 2 3" xfId="6254"/>
    <cellStyle name="Normal 2 4 2 3 2 3 2" xfId="23450"/>
    <cellStyle name="Normal 2 4 2 3 2 4" xfId="20293"/>
    <cellStyle name="Normal 2 4 2 3 2 5" xfId="13049"/>
    <cellStyle name="Normal 2 4 2 3 3" xfId="8265"/>
    <cellStyle name="Normal 2 4 2 3 3 2" xfId="25461"/>
    <cellStyle name="Normal 2 4 2 3 3 3" xfId="15060"/>
    <cellStyle name="Normal 2 4 2 3 4" xfId="4657"/>
    <cellStyle name="Normal 2 4 2 3 4 2" xfId="21853"/>
    <cellStyle name="Normal 2 4 2 3 5" xfId="18696"/>
    <cellStyle name="Normal 2 4 2 3 6" xfId="11452"/>
    <cellStyle name="Normal 2 4 2 4" xfId="1904"/>
    <cellStyle name="Normal 2 4 2 4 2" xfId="3493"/>
    <cellStyle name="Normal 2 4 2 4 2 2" xfId="10258"/>
    <cellStyle name="Normal 2 4 2 4 2 2 2" xfId="27454"/>
    <cellStyle name="Normal 2 4 2 4 2 2 3" xfId="17053"/>
    <cellStyle name="Normal 2 4 2 4 2 3" xfId="6650"/>
    <cellStyle name="Normal 2 4 2 4 2 3 2" xfId="23846"/>
    <cellStyle name="Normal 2 4 2 4 2 4" xfId="20689"/>
    <cellStyle name="Normal 2 4 2 4 2 5" xfId="13445"/>
    <cellStyle name="Normal 2 4 2 4 3" xfId="8673"/>
    <cellStyle name="Normal 2 4 2 4 3 2" xfId="25869"/>
    <cellStyle name="Normal 2 4 2 4 3 3" xfId="15468"/>
    <cellStyle name="Normal 2 4 2 4 4" xfId="5065"/>
    <cellStyle name="Normal 2 4 2 4 4 2" xfId="22261"/>
    <cellStyle name="Normal 2 4 2 4 5" xfId="19104"/>
    <cellStyle name="Normal 2 4 2 4 6" xfId="11860"/>
    <cellStyle name="Normal 2 4 2 5" xfId="2263"/>
    <cellStyle name="Normal 2 4 2 5 2" xfId="9029"/>
    <cellStyle name="Normal 2 4 2 5 2 2" xfId="26225"/>
    <cellStyle name="Normal 2 4 2 5 2 3" xfId="15824"/>
    <cellStyle name="Normal 2 4 2 5 3" xfId="5421"/>
    <cellStyle name="Normal 2 4 2 5 3 2" xfId="22617"/>
    <cellStyle name="Normal 2 4 2 5 4" xfId="19460"/>
    <cellStyle name="Normal 2 4 2 5 5" xfId="12216"/>
    <cellStyle name="Normal 2 4 2 6" xfId="680"/>
    <cellStyle name="Normal 2 4 2 6 2" xfId="7449"/>
    <cellStyle name="Normal 2 4 2 6 2 2" xfId="24645"/>
    <cellStyle name="Normal 2 4 2 6 3" xfId="17880"/>
    <cellStyle name="Normal 2 4 2 6 4" xfId="14244"/>
    <cellStyle name="Normal 2 4 2 7" xfId="7082"/>
    <cellStyle name="Normal 2 4 2 7 2" xfId="24278"/>
    <cellStyle name="Normal 2 4 2 7 3" xfId="13877"/>
    <cellStyle name="Normal 2 4 2 8" xfId="3841"/>
    <cellStyle name="Normal 2 4 2 8 2" xfId="21037"/>
    <cellStyle name="Normal 2 4 2 9" xfId="17513"/>
    <cellStyle name="Normal 2 4 3" xfId="411"/>
    <cellStyle name="Normal 2 4 3 10" xfId="27946"/>
    <cellStyle name="Normal 2 4 3 11" xfId="10734"/>
    <cellStyle name="Normal 2 4 3 2" xfId="1186"/>
    <cellStyle name="Normal 2 4 3 2 2" xfId="2799"/>
    <cellStyle name="Normal 2 4 3 2 2 2" xfId="9564"/>
    <cellStyle name="Normal 2 4 3 2 2 2 2" xfId="26760"/>
    <cellStyle name="Normal 2 4 3 2 2 2 3" xfId="16359"/>
    <cellStyle name="Normal 2 4 3 2 2 3" xfId="5956"/>
    <cellStyle name="Normal 2 4 3 2 2 3 2" xfId="23152"/>
    <cellStyle name="Normal 2 4 3 2 2 4" xfId="19995"/>
    <cellStyle name="Normal 2 4 3 2 2 5" xfId="12751"/>
    <cellStyle name="Normal 2 4 3 2 3" xfId="7955"/>
    <cellStyle name="Normal 2 4 3 2 3 2" xfId="25151"/>
    <cellStyle name="Normal 2 4 3 2 3 3" xfId="14750"/>
    <cellStyle name="Normal 2 4 3 2 4" xfId="4347"/>
    <cellStyle name="Normal 2 4 3 2 4 2" xfId="21543"/>
    <cellStyle name="Normal 2 4 3 2 5" xfId="18386"/>
    <cellStyle name="Normal 2 4 3 2 6" xfId="11142"/>
    <cellStyle name="Normal 2 4 3 3" xfId="1594"/>
    <cellStyle name="Normal 2 4 3 3 2" xfId="3195"/>
    <cellStyle name="Normal 2 4 3 3 2 2" xfId="9960"/>
    <cellStyle name="Normal 2 4 3 3 2 2 2" xfId="27156"/>
    <cellStyle name="Normal 2 4 3 3 2 2 3" xfId="16755"/>
    <cellStyle name="Normal 2 4 3 3 2 3" xfId="6352"/>
    <cellStyle name="Normal 2 4 3 3 2 3 2" xfId="23548"/>
    <cellStyle name="Normal 2 4 3 3 2 4" xfId="20391"/>
    <cellStyle name="Normal 2 4 3 3 2 5" xfId="13147"/>
    <cellStyle name="Normal 2 4 3 3 3" xfId="8363"/>
    <cellStyle name="Normal 2 4 3 3 3 2" xfId="25559"/>
    <cellStyle name="Normal 2 4 3 3 3 3" xfId="15158"/>
    <cellStyle name="Normal 2 4 3 3 4" xfId="4755"/>
    <cellStyle name="Normal 2 4 3 3 4 2" xfId="21951"/>
    <cellStyle name="Normal 2 4 3 3 5" xfId="18794"/>
    <cellStyle name="Normal 2 4 3 3 6" xfId="11550"/>
    <cellStyle name="Normal 2 4 3 4" xfId="2002"/>
    <cellStyle name="Normal 2 4 3 4 2" xfId="3591"/>
    <cellStyle name="Normal 2 4 3 4 2 2" xfId="10356"/>
    <cellStyle name="Normal 2 4 3 4 2 2 2" xfId="27552"/>
    <cellStyle name="Normal 2 4 3 4 2 2 3" xfId="17151"/>
    <cellStyle name="Normal 2 4 3 4 2 3" xfId="6748"/>
    <cellStyle name="Normal 2 4 3 4 2 3 2" xfId="23944"/>
    <cellStyle name="Normal 2 4 3 4 2 4" xfId="20787"/>
    <cellStyle name="Normal 2 4 3 4 2 5" xfId="13543"/>
    <cellStyle name="Normal 2 4 3 4 3" xfId="8771"/>
    <cellStyle name="Normal 2 4 3 4 3 2" xfId="25967"/>
    <cellStyle name="Normal 2 4 3 4 3 3" xfId="15566"/>
    <cellStyle name="Normal 2 4 3 4 4" xfId="5163"/>
    <cellStyle name="Normal 2 4 3 4 4 2" xfId="22359"/>
    <cellStyle name="Normal 2 4 3 4 5" xfId="19202"/>
    <cellStyle name="Normal 2 4 3 4 6" xfId="11958"/>
    <cellStyle name="Normal 2 4 3 5" xfId="2361"/>
    <cellStyle name="Normal 2 4 3 5 2" xfId="9127"/>
    <cellStyle name="Normal 2 4 3 5 2 2" xfId="26323"/>
    <cellStyle name="Normal 2 4 3 5 2 3" xfId="15922"/>
    <cellStyle name="Normal 2 4 3 5 3" xfId="5519"/>
    <cellStyle name="Normal 2 4 3 5 3 2" xfId="22715"/>
    <cellStyle name="Normal 2 4 3 5 4" xfId="19558"/>
    <cellStyle name="Normal 2 4 3 5 5" xfId="12314"/>
    <cellStyle name="Normal 2 4 3 6" xfId="778"/>
    <cellStyle name="Normal 2 4 3 6 2" xfId="7547"/>
    <cellStyle name="Normal 2 4 3 6 2 2" xfId="24743"/>
    <cellStyle name="Normal 2 4 3 6 3" xfId="17978"/>
    <cellStyle name="Normal 2 4 3 6 4" xfId="14342"/>
    <cellStyle name="Normal 2 4 3 7" xfId="7180"/>
    <cellStyle name="Normal 2 4 3 7 2" xfId="24376"/>
    <cellStyle name="Normal 2 4 3 7 3" xfId="13975"/>
    <cellStyle name="Normal 2 4 3 8" xfId="3939"/>
    <cellStyle name="Normal 2 4 3 8 2" xfId="21135"/>
    <cellStyle name="Normal 2 4 3 9" xfId="17611"/>
    <cellStyle name="Normal 2 4 4" xfId="227"/>
    <cellStyle name="Normal 2 4 4 2" xfId="1410"/>
    <cellStyle name="Normal 2 4 4 2 2" xfId="3011"/>
    <cellStyle name="Normal 2 4 4 2 2 2" xfId="9776"/>
    <cellStyle name="Normal 2 4 4 2 2 2 2" xfId="26972"/>
    <cellStyle name="Normal 2 4 4 2 2 2 3" xfId="16571"/>
    <cellStyle name="Normal 2 4 4 2 2 3" xfId="6168"/>
    <cellStyle name="Normal 2 4 4 2 2 3 2" xfId="23364"/>
    <cellStyle name="Normal 2 4 4 2 2 4" xfId="20207"/>
    <cellStyle name="Normal 2 4 4 2 2 5" xfId="12963"/>
    <cellStyle name="Normal 2 4 4 2 3" xfId="8179"/>
    <cellStyle name="Normal 2 4 4 2 3 2" xfId="25375"/>
    <cellStyle name="Normal 2 4 4 2 3 3" xfId="14974"/>
    <cellStyle name="Normal 2 4 4 2 4" xfId="4571"/>
    <cellStyle name="Normal 2 4 4 2 4 2" xfId="21767"/>
    <cellStyle name="Normal 2 4 4 2 5" xfId="18610"/>
    <cellStyle name="Normal 2 4 4 2 6" xfId="11366"/>
    <cellStyle name="Normal 2 4 4 3" xfId="1818"/>
    <cellStyle name="Normal 2 4 4 3 2" xfId="3407"/>
    <cellStyle name="Normal 2 4 4 3 2 2" xfId="10172"/>
    <cellStyle name="Normal 2 4 4 3 2 2 2" xfId="27368"/>
    <cellStyle name="Normal 2 4 4 3 2 2 3" xfId="16967"/>
    <cellStyle name="Normal 2 4 4 3 2 3" xfId="6564"/>
    <cellStyle name="Normal 2 4 4 3 2 3 2" xfId="23760"/>
    <cellStyle name="Normal 2 4 4 3 2 4" xfId="20603"/>
    <cellStyle name="Normal 2 4 4 3 2 5" xfId="13359"/>
    <cellStyle name="Normal 2 4 4 3 3" xfId="8587"/>
    <cellStyle name="Normal 2 4 4 3 3 2" xfId="25783"/>
    <cellStyle name="Normal 2 4 4 3 3 3" xfId="15382"/>
    <cellStyle name="Normal 2 4 4 3 4" xfId="4979"/>
    <cellStyle name="Normal 2 4 4 3 4 2" xfId="22175"/>
    <cellStyle name="Normal 2 4 4 3 5" xfId="19018"/>
    <cellStyle name="Normal 2 4 4 3 6" xfId="11774"/>
    <cellStyle name="Normal 2 4 4 4" xfId="2414"/>
    <cellStyle name="Normal 2 4 4 4 2" xfId="9179"/>
    <cellStyle name="Normal 2 4 4 4 2 2" xfId="26375"/>
    <cellStyle name="Normal 2 4 4 4 2 3" xfId="15974"/>
    <cellStyle name="Normal 2 4 4 4 3" xfId="5571"/>
    <cellStyle name="Normal 2 4 4 4 3 2" xfId="22767"/>
    <cellStyle name="Normal 2 4 4 4 4" xfId="19610"/>
    <cellStyle name="Normal 2 4 4 4 5" xfId="12366"/>
    <cellStyle name="Normal 2 4 4 5" xfId="1002"/>
    <cellStyle name="Normal 2 4 4 5 2" xfId="7771"/>
    <cellStyle name="Normal 2 4 4 5 2 2" xfId="24967"/>
    <cellStyle name="Normal 2 4 4 5 3" xfId="18202"/>
    <cellStyle name="Normal 2 4 4 5 4" xfId="14566"/>
    <cellStyle name="Normal 2 4 4 6" xfId="6996"/>
    <cellStyle name="Normal 2 4 4 6 2" xfId="24192"/>
    <cellStyle name="Normal 2 4 4 6 3" xfId="13791"/>
    <cellStyle name="Normal 2 4 4 7" xfId="4163"/>
    <cellStyle name="Normal 2 4 4 7 2" xfId="21359"/>
    <cellStyle name="Normal 2 4 4 8" xfId="17427"/>
    <cellStyle name="Normal 2 4 4 9" xfId="10958"/>
    <cellStyle name="Normal 2 4 5" xfId="890"/>
    <cellStyle name="Normal 2 4 5 2" xfId="2588"/>
    <cellStyle name="Normal 2 4 5 2 2" xfId="9353"/>
    <cellStyle name="Normal 2 4 5 2 2 2" xfId="26549"/>
    <cellStyle name="Normal 2 4 5 2 2 3" xfId="16148"/>
    <cellStyle name="Normal 2 4 5 2 3" xfId="5745"/>
    <cellStyle name="Normal 2 4 5 2 3 2" xfId="22941"/>
    <cellStyle name="Normal 2 4 5 2 4" xfId="19784"/>
    <cellStyle name="Normal 2 4 5 2 5" xfId="12540"/>
    <cellStyle name="Normal 2 4 5 3" xfId="7659"/>
    <cellStyle name="Normal 2 4 5 3 2" xfId="24855"/>
    <cellStyle name="Normal 2 4 5 3 3" xfId="14454"/>
    <cellStyle name="Normal 2 4 5 4" xfId="4051"/>
    <cellStyle name="Normal 2 4 5 4 2" xfId="21247"/>
    <cellStyle name="Normal 2 4 5 5" xfId="18090"/>
    <cellStyle name="Normal 2 4 5 6" xfId="10846"/>
    <cellStyle name="Normal 2 4 6" xfId="1298"/>
    <cellStyle name="Normal 2 4 6 2" xfId="2899"/>
    <cellStyle name="Normal 2 4 6 2 2" xfId="9664"/>
    <cellStyle name="Normal 2 4 6 2 2 2" xfId="26860"/>
    <cellStyle name="Normal 2 4 6 2 2 3" xfId="16459"/>
    <cellStyle name="Normal 2 4 6 2 3" xfId="6056"/>
    <cellStyle name="Normal 2 4 6 2 3 2" xfId="23252"/>
    <cellStyle name="Normal 2 4 6 2 4" xfId="20095"/>
    <cellStyle name="Normal 2 4 6 2 5" xfId="12851"/>
    <cellStyle name="Normal 2 4 6 3" xfId="8067"/>
    <cellStyle name="Normal 2 4 6 3 2" xfId="25263"/>
    <cellStyle name="Normal 2 4 6 3 3" xfId="14862"/>
    <cellStyle name="Normal 2 4 6 4" xfId="4459"/>
    <cellStyle name="Normal 2 4 6 4 2" xfId="21655"/>
    <cellStyle name="Normal 2 4 6 5" xfId="18498"/>
    <cellStyle name="Normal 2 4 6 6" xfId="11254"/>
    <cellStyle name="Normal 2 4 7" xfId="1706"/>
    <cellStyle name="Normal 2 4 7 2" xfId="3295"/>
    <cellStyle name="Normal 2 4 7 2 2" xfId="10060"/>
    <cellStyle name="Normal 2 4 7 2 2 2" xfId="27256"/>
    <cellStyle name="Normal 2 4 7 2 2 3" xfId="16855"/>
    <cellStyle name="Normal 2 4 7 2 3" xfId="6452"/>
    <cellStyle name="Normal 2 4 7 2 3 2" xfId="23648"/>
    <cellStyle name="Normal 2 4 7 2 4" xfId="20491"/>
    <cellStyle name="Normal 2 4 7 2 5" xfId="13247"/>
    <cellStyle name="Normal 2 4 7 3" xfId="8475"/>
    <cellStyle name="Normal 2 4 7 3 2" xfId="25671"/>
    <cellStyle name="Normal 2 4 7 3 3" xfId="15270"/>
    <cellStyle name="Normal 2 4 7 4" xfId="4867"/>
    <cellStyle name="Normal 2 4 7 4 2" xfId="22063"/>
    <cellStyle name="Normal 2 4 7 5" xfId="18906"/>
    <cellStyle name="Normal 2 4 7 6" xfId="11662"/>
    <cellStyle name="Normal 2 4 8" xfId="2177"/>
    <cellStyle name="Normal 2 4 8 2" xfId="8943"/>
    <cellStyle name="Normal 2 4 8 2 2" xfId="26139"/>
    <cellStyle name="Normal 2 4 8 2 3" xfId="15738"/>
    <cellStyle name="Normal 2 4 8 3" xfId="5335"/>
    <cellStyle name="Normal 2 4 8 3 2" xfId="22531"/>
    <cellStyle name="Normal 2 4 8 4" xfId="19374"/>
    <cellStyle name="Normal 2 4 8 5" xfId="12130"/>
    <cellStyle name="Normal 2 4 9" xfId="594"/>
    <cellStyle name="Normal 2 4 9 2" xfId="7363"/>
    <cellStyle name="Normal 2 4 9 2 2" xfId="24559"/>
    <cellStyle name="Normal 2 4 9 3" xfId="17794"/>
    <cellStyle name="Normal 2 4 9 4" xfId="14158"/>
    <cellStyle name="Normal 2 5" xfId="168"/>
    <cellStyle name="Normal 2 5 10" xfId="27706"/>
    <cellStyle name="Normal 2 5 11" xfId="10494"/>
    <cellStyle name="Normal 2 5 2" xfId="946"/>
    <cellStyle name="Normal 2 5 2 2" xfId="2616"/>
    <cellStyle name="Normal 2 5 2 2 2" xfId="9381"/>
    <cellStyle name="Normal 2 5 2 2 2 2" xfId="26577"/>
    <cellStyle name="Normal 2 5 2 2 2 3" xfId="16176"/>
    <cellStyle name="Normal 2 5 2 2 3" xfId="5773"/>
    <cellStyle name="Normal 2 5 2 2 3 2" xfId="22969"/>
    <cellStyle name="Normal 2 5 2 2 4" xfId="19812"/>
    <cellStyle name="Normal 2 5 2 2 5" xfId="12568"/>
    <cellStyle name="Normal 2 5 2 3" xfId="7715"/>
    <cellStyle name="Normal 2 5 2 3 2" xfId="24911"/>
    <cellStyle name="Normal 2 5 2 3 3" xfId="14510"/>
    <cellStyle name="Normal 2 5 2 4" xfId="4107"/>
    <cellStyle name="Normal 2 5 2 4 2" xfId="21303"/>
    <cellStyle name="Normal 2 5 2 5" xfId="18146"/>
    <cellStyle name="Normal 2 5 2 6" xfId="10902"/>
    <cellStyle name="Normal 2 5 3" xfId="1354"/>
    <cellStyle name="Normal 2 5 3 2" xfId="2955"/>
    <cellStyle name="Normal 2 5 3 2 2" xfId="9720"/>
    <cellStyle name="Normal 2 5 3 2 2 2" xfId="26916"/>
    <cellStyle name="Normal 2 5 3 2 2 3" xfId="16515"/>
    <cellStyle name="Normal 2 5 3 2 3" xfId="6112"/>
    <cellStyle name="Normal 2 5 3 2 3 2" xfId="23308"/>
    <cellStyle name="Normal 2 5 3 2 4" xfId="20151"/>
    <cellStyle name="Normal 2 5 3 2 5" xfId="12907"/>
    <cellStyle name="Normal 2 5 3 3" xfId="8123"/>
    <cellStyle name="Normal 2 5 3 3 2" xfId="25319"/>
    <cellStyle name="Normal 2 5 3 3 3" xfId="14918"/>
    <cellStyle name="Normal 2 5 3 4" xfId="4515"/>
    <cellStyle name="Normal 2 5 3 4 2" xfId="21711"/>
    <cellStyle name="Normal 2 5 3 5" xfId="18554"/>
    <cellStyle name="Normal 2 5 3 6" xfId="11310"/>
    <cellStyle name="Normal 2 5 4" xfId="1762"/>
    <cellStyle name="Normal 2 5 4 2" xfId="3351"/>
    <cellStyle name="Normal 2 5 4 2 2" xfId="10116"/>
    <cellStyle name="Normal 2 5 4 2 2 2" xfId="27312"/>
    <cellStyle name="Normal 2 5 4 2 2 3" xfId="16911"/>
    <cellStyle name="Normal 2 5 4 2 3" xfId="6508"/>
    <cellStyle name="Normal 2 5 4 2 3 2" xfId="23704"/>
    <cellStyle name="Normal 2 5 4 2 4" xfId="20547"/>
    <cellStyle name="Normal 2 5 4 2 5" xfId="13303"/>
    <cellStyle name="Normal 2 5 4 3" xfId="8531"/>
    <cellStyle name="Normal 2 5 4 3 2" xfId="25727"/>
    <cellStyle name="Normal 2 5 4 3 3" xfId="15326"/>
    <cellStyle name="Normal 2 5 4 4" xfId="4923"/>
    <cellStyle name="Normal 2 5 4 4 2" xfId="22119"/>
    <cellStyle name="Normal 2 5 4 5" xfId="18962"/>
    <cellStyle name="Normal 2 5 4 6" xfId="11718"/>
    <cellStyle name="Normal 2 5 5" xfId="2121"/>
    <cellStyle name="Normal 2 5 5 2" xfId="8887"/>
    <cellStyle name="Normal 2 5 5 2 2" xfId="26083"/>
    <cellStyle name="Normal 2 5 5 2 3" xfId="15682"/>
    <cellStyle name="Normal 2 5 5 3" xfId="5279"/>
    <cellStyle name="Normal 2 5 5 3 2" xfId="22475"/>
    <cellStyle name="Normal 2 5 5 4" xfId="19318"/>
    <cellStyle name="Normal 2 5 5 5" xfId="12074"/>
    <cellStyle name="Normal 2 5 6" xfId="538"/>
    <cellStyle name="Normal 2 5 6 2" xfId="7307"/>
    <cellStyle name="Normal 2 5 6 2 2" xfId="24503"/>
    <cellStyle name="Normal 2 5 6 3" xfId="17738"/>
    <cellStyle name="Normal 2 5 6 4" xfId="14102"/>
    <cellStyle name="Normal 2 5 7" xfId="6940"/>
    <cellStyle name="Normal 2 5 7 2" xfId="24136"/>
    <cellStyle name="Normal 2 5 7 3" xfId="13735"/>
    <cellStyle name="Normal 2 5 8" xfId="3699"/>
    <cellStyle name="Normal 2 5 8 2" xfId="20895"/>
    <cellStyle name="Normal 2 5 9" xfId="17371"/>
    <cellStyle name="Normal 2 6" xfId="257"/>
    <cellStyle name="Normal 2 6 10" xfId="27792"/>
    <cellStyle name="Normal 2 6 11" xfId="10580"/>
    <cellStyle name="Normal 2 6 2" xfId="1032"/>
    <cellStyle name="Normal 2 6 2 2" xfId="2645"/>
    <cellStyle name="Normal 2 6 2 2 2" xfId="9410"/>
    <cellStyle name="Normal 2 6 2 2 2 2" xfId="26606"/>
    <cellStyle name="Normal 2 6 2 2 2 3" xfId="16205"/>
    <cellStyle name="Normal 2 6 2 2 3" xfId="5802"/>
    <cellStyle name="Normal 2 6 2 2 3 2" xfId="22998"/>
    <cellStyle name="Normal 2 6 2 2 4" xfId="19841"/>
    <cellStyle name="Normal 2 6 2 2 5" xfId="12597"/>
    <cellStyle name="Normal 2 6 2 3" xfId="7801"/>
    <cellStyle name="Normal 2 6 2 3 2" xfId="24997"/>
    <cellStyle name="Normal 2 6 2 3 3" xfId="14596"/>
    <cellStyle name="Normal 2 6 2 4" xfId="4193"/>
    <cellStyle name="Normal 2 6 2 4 2" xfId="21389"/>
    <cellStyle name="Normal 2 6 2 5" xfId="18232"/>
    <cellStyle name="Normal 2 6 2 6" xfId="10988"/>
    <cellStyle name="Normal 2 6 3" xfId="1440"/>
    <cellStyle name="Normal 2 6 3 2" xfId="3041"/>
    <cellStyle name="Normal 2 6 3 2 2" xfId="9806"/>
    <cellStyle name="Normal 2 6 3 2 2 2" xfId="27002"/>
    <cellStyle name="Normal 2 6 3 2 2 3" xfId="16601"/>
    <cellStyle name="Normal 2 6 3 2 3" xfId="6198"/>
    <cellStyle name="Normal 2 6 3 2 3 2" xfId="23394"/>
    <cellStyle name="Normal 2 6 3 2 4" xfId="20237"/>
    <cellStyle name="Normal 2 6 3 2 5" xfId="12993"/>
    <cellStyle name="Normal 2 6 3 3" xfId="8209"/>
    <cellStyle name="Normal 2 6 3 3 2" xfId="25405"/>
    <cellStyle name="Normal 2 6 3 3 3" xfId="15004"/>
    <cellStyle name="Normal 2 6 3 4" xfId="4601"/>
    <cellStyle name="Normal 2 6 3 4 2" xfId="21797"/>
    <cellStyle name="Normal 2 6 3 5" xfId="18640"/>
    <cellStyle name="Normal 2 6 3 6" xfId="11396"/>
    <cellStyle name="Normal 2 6 4" xfId="1848"/>
    <cellStyle name="Normal 2 6 4 2" xfId="3437"/>
    <cellStyle name="Normal 2 6 4 2 2" xfId="10202"/>
    <cellStyle name="Normal 2 6 4 2 2 2" xfId="27398"/>
    <cellStyle name="Normal 2 6 4 2 2 3" xfId="16997"/>
    <cellStyle name="Normal 2 6 4 2 3" xfId="6594"/>
    <cellStyle name="Normal 2 6 4 2 3 2" xfId="23790"/>
    <cellStyle name="Normal 2 6 4 2 4" xfId="20633"/>
    <cellStyle name="Normal 2 6 4 2 5" xfId="13389"/>
    <cellStyle name="Normal 2 6 4 3" xfId="8617"/>
    <cellStyle name="Normal 2 6 4 3 2" xfId="25813"/>
    <cellStyle name="Normal 2 6 4 3 3" xfId="15412"/>
    <cellStyle name="Normal 2 6 4 4" xfId="5009"/>
    <cellStyle name="Normal 2 6 4 4 2" xfId="22205"/>
    <cellStyle name="Normal 2 6 4 5" xfId="19048"/>
    <cellStyle name="Normal 2 6 4 6" xfId="11804"/>
    <cellStyle name="Normal 2 6 5" xfId="2207"/>
    <cellStyle name="Normal 2 6 5 2" xfId="8973"/>
    <cellStyle name="Normal 2 6 5 2 2" xfId="26169"/>
    <cellStyle name="Normal 2 6 5 2 3" xfId="15768"/>
    <cellStyle name="Normal 2 6 5 3" xfId="5365"/>
    <cellStyle name="Normal 2 6 5 3 2" xfId="22561"/>
    <cellStyle name="Normal 2 6 5 4" xfId="19404"/>
    <cellStyle name="Normal 2 6 5 5" xfId="12160"/>
    <cellStyle name="Normal 2 6 6" xfId="624"/>
    <cellStyle name="Normal 2 6 6 2" xfId="7393"/>
    <cellStyle name="Normal 2 6 6 2 2" xfId="24589"/>
    <cellStyle name="Normal 2 6 6 3" xfId="17824"/>
    <cellStyle name="Normal 2 6 6 4" xfId="14188"/>
    <cellStyle name="Normal 2 6 7" xfId="7026"/>
    <cellStyle name="Normal 2 6 7 2" xfId="24222"/>
    <cellStyle name="Normal 2 6 7 3" xfId="13821"/>
    <cellStyle name="Normal 2 6 8" xfId="3785"/>
    <cellStyle name="Normal 2 6 8 2" xfId="20981"/>
    <cellStyle name="Normal 2 6 9" xfId="17457"/>
    <cellStyle name="Normal 2 7" xfId="355"/>
    <cellStyle name="Normal 2 7 10" xfId="27890"/>
    <cellStyle name="Normal 2 7 11" xfId="10678"/>
    <cellStyle name="Normal 2 7 2" xfId="1130"/>
    <cellStyle name="Normal 2 7 2 2" xfId="2743"/>
    <cellStyle name="Normal 2 7 2 2 2" xfId="9508"/>
    <cellStyle name="Normal 2 7 2 2 2 2" xfId="26704"/>
    <cellStyle name="Normal 2 7 2 2 2 3" xfId="16303"/>
    <cellStyle name="Normal 2 7 2 2 3" xfId="5900"/>
    <cellStyle name="Normal 2 7 2 2 3 2" xfId="23096"/>
    <cellStyle name="Normal 2 7 2 2 4" xfId="19939"/>
    <cellStyle name="Normal 2 7 2 2 5" xfId="12695"/>
    <cellStyle name="Normal 2 7 2 3" xfId="7899"/>
    <cellStyle name="Normal 2 7 2 3 2" xfId="25095"/>
    <cellStyle name="Normal 2 7 2 3 3" xfId="14694"/>
    <cellStyle name="Normal 2 7 2 4" xfId="4291"/>
    <cellStyle name="Normal 2 7 2 4 2" xfId="21487"/>
    <cellStyle name="Normal 2 7 2 5" xfId="18330"/>
    <cellStyle name="Normal 2 7 2 6" xfId="11086"/>
    <cellStyle name="Normal 2 7 3" xfId="1538"/>
    <cellStyle name="Normal 2 7 3 2" xfId="3139"/>
    <cellStyle name="Normal 2 7 3 2 2" xfId="9904"/>
    <cellStyle name="Normal 2 7 3 2 2 2" xfId="27100"/>
    <cellStyle name="Normal 2 7 3 2 2 3" xfId="16699"/>
    <cellStyle name="Normal 2 7 3 2 3" xfId="6296"/>
    <cellStyle name="Normal 2 7 3 2 3 2" xfId="23492"/>
    <cellStyle name="Normal 2 7 3 2 4" xfId="20335"/>
    <cellStyle name="Normal 2 7 3 2 5" xfId="13091"/>
    <cellStyle name="Normal 2 7 3 3" xfId="8307"/>
    <cellStyle name="Normal 2 7 3 3 2" xfId="25503"/>
    <cellStyle name="Normal 2 7 3 3 3" xfId="15102"/>
    <cellStyle name="Normal 2 7 3 4" xfId="4699"/>
    <cellStyle name="Normal 2 7 3 4 2" xfId="21895"/>
    <cellStyle name="Normal 2 7 3 5" xfId="18738"/>
    <cellStyle name="Normal 2 7 3 6" xfId="11494"/>
    <cellStyle name="Normal 2 7 4" xfId="1946"/>
    <cellStyle name="Normal 2 7 4 2" xfId="3535"/>
    <cellStyle name="Normal 2 7 4 2 2" xfId="10300"/>
    <cellStyle name="Normal 2 7 4 2 2 2" xfId="27496"/>
    <cellStyle name="Normal 2 7 4 2 2 3" xfId="17095"/>
    <cellStyle name="Normal 2 7 4 2 3" xfId="6692"/>
    <cellStyle name="Normal 2 7 4 2 3 2" xfId="23888"/>
    <cellStyle name="Normal 2 7 4 2 4" xfId="20731"/>
    <cellStyle name="Normal 2 7 4 2 5" xfId="13487"/>
    <cellStyle name="Normal 2 7 4 3" xfId="8715"/>
    <cellStyle name="Normal 2 7 4 3 2" xfId="25911"/>
    <cellStyle name="Normal 2 7 4 3 3" xfId="15510"/>
    <cellStyle name="Normal 2 7 4 4" xfId="5107"/>
    <cellStyle name="Normal 2 7 4 4 2" xfId="22303"/>
    <cellStyle name="Normal 2 7 4 5" xfId="19146"/>
    <cellStyle name="Normal 2 7 4 6" xfId="11902"/>
    <cellStyle name="Normal 2 7 5" xfId="2305"/>
    <cellStyle name="Normal 2 7 5 2" xfId="9071"/>
    <cellStyle name="Normal 2 7 5 2 2" xfId="26267"/>
    <cellStyle name="Normal 2 7 5 2 3" xfId="15866"/>
    <cellStyle name="Normal 2 7 5 3" xfId="5463"/>
    <cellStyle name="Normal 2 7 5 3 2" xfId="22659"/>
    <cellStyle name="Normal 2 7 5 4" xfId="19502"/>
    <cellStyle name="Normal 2 7 5 5" xfId="12258"/>
    <cellStyle name="Normal 2 7 6" xfId="722"/>
    <cellStyle name="Normal 2 7 6 2" xfId="7491"/>
    <cellStyle name="Normal 2 7 6 2 2" xfId="24687"/>
    <cellStyle name="Normal 2 7 6 3" xfId="17922"/>
    <cellStyle name="Normal 2 7 6 4" xfId="14286"/>
    <cellStyle name="Normal 2 7 7" xfId="7124"/>
    <cellStyle name="Normal 2 7 7 2" xfId="24320"/>
    <cellStyle name="Normal 2 7 7 3" xfId="13919"/>
    <cellStyle name="Normal 2 7 8" xfId="3883"/>
    <cellStyle name="Normal 2 7 8 2" xfId="21079"/>
    <cellStyle name="Normal 2 7 9" xfId="17555"/>
    <cellStyle name="Normal 2 8" xfId="137"/>
    <cellStyle name="Normal 2 8 2" xfId="1326"/>
    <cellStyle name="Normal 2 8 2 2" xfId="2927"/>
    <cellStyle name="Normal 2 8 2 2 2" xfId="9692"/>
    <cellStyle name="Normal 2 8 2 2 2 2" xfId="26888"/>
    <cellStyle name="Normal 2 8 2 2 2 3" xfId="16487"/>
    <cellStyle name="Normal 2 8 2 2 3" xfId="6084"/>
    <cellStyle name="Normal 2 8 2 2 3 2" xfId="23280"/>
    <cellStyle name="Normal 2 8 2 2 4" xfId="20123"/>
    <cellStyle name="Normal 2 8 2 2 5" xfId="12879"/>
    <cellStyle name="Normal 2 8 2 3" xfId="8095"/>
    <cellStyle name="Normal 2 8 2 3 2" xfId="25291"/>
    <cellStyle name="Normal 2 8 2 3 3" xfId="14890"/>
    <cellStyle name="Normal 2 8 2 4" xfId="4487"/>
    <cellStyle name="Normal 2 8 2 4 2" xfId="21683"/>
    <cellStyle name="Normal 2 8 2 5" xfId="18526"/>
    <cellStyle name="Normal 2 8 2 6" xfId="11282"/>
    <cellStyle name="Normal 2 8 3" xfId="1734"/>
    <cellStyle name="Normal 2 8 3 2" xfId="3323"/>
    <cellStyle name="Normal 2 8 3 2 2" xfId="10088"/>
    <cellStyle name="Normal 2 8 3 2 2 2" xfId="27284"/>
    <cellStyle name="Normal 2 8 3 2 2 3" xfId="16883"/>
    <cellStyle name="Normal 2 8 3 2 3" xfId="6480"/>
    <cellStyle name="Normal 2 8 3 2 3 2" xfId="23676"/>
    <cellStyle name="Normal 2 8 3 2 4" xfId="20519"/>
    <cellStyle name="Normal 2 8 3 2 5" xfId="13275"/>
    <cellStyle name="Normal 2 8 3 3" xfId="8503"/>
    <cellStyle name="Normal 2 8 3 3 2" xfId="25699"/>
    <cellStyle name="Normal 2 8 3 3 3" xfId="15298"/>
    <cellStyle name="Normal 2 8 3 4" xfId="4895"/>
    <cellStyle name="Normal 2 8 3 4 2" xfId="22091"/>
    <cellStyle name="Normal 2 8 3 5" xfId="18934"/>
    <cellStyle name="Normal 2 8 3 6" xfId="11690"/>
    <cellStyle name="Normal 2 8 4" xfId="2454"/>
    <cellStyle name="Normal 2 8 4 2" xfId="9219"/>
    <cellStyle name="Normal 2 8 4 2 2" xfId="26415"/>
    <cellStyle name="Normal 2 8 4 2 3" xfId="16014"/>
    <cellStyle name="Normal 2 8 4 3" xfId="5611"/>
    <cellStyle name="Normal 2 8 4 3 2" xfId="22807"/>
    <cellStyle name="Normal 2 8 4 4" xfId="19650"/>
    <cellStyle name="Normal 2 8 4 5" xfId="12406"/>
    <cellStyle name="Normal 2 8 5" xfId="918"/>
    <cellStyle name="Normal 2 8 5 2" xfId="7687"/>
    <cellStyle name="Normal 2 8 5 2 2" xfId="24883"/>
    <cellStyle name="Normal 2 8 5 3" xfId="18118"/>
    <cellStyle name="Normal 2 8 5 4" xfId="14482"/>
    <cellStyle name="Normal 2 8 6" xfId="6912"/>
    <cellStyle name="Normal 2 8 6 2" xfId="24108"/>
    <cellStyle name="Normal 2 8 6 3" xfId="13707"/>
    <cellStyle name="Normal 2 8 7" xfId="4079"/>
    <cellStyle name="Normal 2 8 7 2" xfId="21275"/>
    <cellStyle name="Normal 2 8 8" xfId="17343"/>
    <cellStyle name="Normal 2 8 9" xfId="10874"/>
    <cellStyle name="Normal 2 9" xfId="834"/>
    <cellStyle name="Normal 2 9 2" xfId="2532"/>
    <cellStyle name="Normal 2 9 2 2" xfId="9297"/>
    <cellStyle name="Normal 2 9 2 2 2" xfId="26493"/>
    <cellStyle name="Normal 2 9 2 2 3" xfId="16092"/>
    <cellStyle name="Normal 2 9 2 3" xfId="5689"/>
    <cellStyle name="Normal 2 9 2 3 2" xfId="22885"/>
    <cellStyle name="Normal 2 9 2 4" xfId="19728"/>
    <cellStyle name="Normal 2 9 2 5" xfId="12484"/>
    <cellStyle name="Normal 2 9 3" xfId="7603"/>
    <cellStyle name="Normal 2 9 3 2" xfId="24799"/>
    <cellStyle name="Normal 2 9 3 3" xfId="14398"/>
    <cellStyle name="Normal 2 9 4" xfId="3995"/>
    <cellStyle name="Normal 2 9 4 2" xfId="21191"/>
    <cellStyle name="Normal 2 9 5" xfId="18034"/>
    <cellStyle name="Normal 2 9 6" xfId="10790"/>
    <cellStyle name="Normal 3" xfId="50"/>
    <cellStyle name="Normal 3 10" xfId="10468"/>
    <cellStyle name="Normal 3 2" xfId="83"/>
    <cellStyle name="Normal 3 2 10" xfId="6858"/>
    <cellStyle name="Normal 3 2 10 2" xfId="24054"/>
    <cellStyle name="Normal 3 2 10 3" xfId="13653"/>
    <cellStyle name="Normal 3 2 11" xfId="3729"/>
    <cellStyle name="Normal 3 2 11 2" xfId="20925"/>
    <cellStyle name="Normal 3 2 12" xfId="17289"/>
    <cellStyle name="Normal 3 2 13" xfId="27736"/>
    <cellStyle name="Normal 3 2 14" xfId="10524"/>
    <cellStyle name="Normal 3 2 2" xfId="287"/>
    <cellStyle name="Normal 3 2 2 10" xfId="27822"/>
    <cellStyle name="Normal 3 2 2 11" xfId="10610"/>
    <cellStyle name="Normal 3 2 2 2" xfId="1062"/>
    <cellStyle name="Normal 3 2 2 2 2" xfId="2675"/>
    <cellStyle name="Normal 3 2 2 2 2 2" xfId="9440"/>
    <cellStyle name="Normal 3 2 2 2 2 2 2" xfId="26636"/>
    <cellStyle name="Normal 3 2 2 2 2 2 3" xfId="16235"/>
    <cellStyle name="Normal 3 2 2 2 2 3" xfId="5832"/>
    <cellStyle name="Normal 3 2 2 2 2 3 2" xfId="23028"/>
    <cellStyle name="Normal 3 2 2 2 2 4" xfId="19871"/>
    <cellStyle name="Normal 3 2 2 2 2 5" xfId="12627"/>
    <cellStyle name="Normal 3 2 2 2 3" xfId="7831"/>
    <cellStyle name="Normal 3 2 2 2 3 2" xfId="25027"/>
    <cellStyle name="Normal 3 2 2 2 3 3" xfId="14626"/>
    <cellStyle name="Normal 3 2 2 2 4" xfId="4223"/>
    <cellStyle name="Normal 3 2 2 2 4 2" xfId="21419"/>
    <cellStyle name="Normal 3 2 2 2 5" xfId="18262"/>
    <cellStyle name="Normal 3 2 2 2 6" xfId="11018"/>
    <cellStyle name="Normal 3 2 2 3" xfId="1470"/>
    <cellStyle name="Normal 3 2 2 3 2" xfId="3071"/>
    <cellStyle name="Normal 3 2 2 3 2 2" xfId="9836"/>
    <cellStyle name="Normal 3 2 2 3 2 2 2" xfId="27032"/>
    <cellStyle name="Normal 3 2 2 3 2 2 3" xfId="16631"/>
    <cellStyle name="Normal 3 2 2 3 2 3" xfId="6228"/>
    <cellStyle name="Normal 3 2 2 3 2 3 2" xfId="23424"/>
    <cellStyle name="Normal 3 2 2 3 2 4" xfId="20267"/>
    <cellStyle name="Normal 3 2 2 3 2 5" xfId="13023"/>
    <cellStyle name="Normal 3 2 2 3 3" xfId="8239"/>
    <cellStyle name="Normal 3 2 2 3 3 2" xfId="25435"/>
    <cellStyle name="Normal 3 2 2 3 3 3" xfId="15034"/>
    <cellStyle name="Normal 3 2 2 3 4" xfId="4631"/>
    <cellStyle name="Normal 3 2 2 3 4 2" xfId="21827"/>
    <cellStyle name="Normal 3 2 2 3 5" xfId="18670"/>
    <cellStyle name="Normal 3 2 2 3 6" xfId="11426"/>
    <cellStyle name="Normal 3 2 2 4" xfId="1878"/>
    <cellStyle name="Normal 3 2 2 4 2" xfId="3467"/>
    <cellStyle name="Normal 3 2 2 4 2 2" xfId="10232"/>
    <cellStyle name="Normal 3 2 2 4 2 2 2" xfId="27428"/>
    <cellStyle name="Normal 3 2 2 4 2 2 3" xfId="17027"/>
    <cellStyle name="Normal 3 2 2 4 2 3" xfId="6624"/>
    <cellStyle name="Normal 3 2 2 4 2 3 2" xfId="23820"/>
    <cellStyle name="Normal 3 2 2 4 2 4" xfId="20663"/>
    <cellStyle name="Normal 3 2 2 4 2 5" xfId="13419"/>
    <cellStyle name="Normal 3 2 2 4 3" xfId="8647"/>
    <cellStyle name="Normal 3 2 2 4 3 2" xfId="25843"/>
    <cellStyle name="Normal 3 2 2 4 3 3" xfId="15442"/>
    <cellStyle name="Normal 3 2 2 4 4" xfId="5039"/>
    <cellStyle name="Normal 3 2 2 4 4 2" xfId="22235"/>
    <cellStyle name="Normal 3 2 2 4 5" xfId="19078"/>
    <cellStyle name="Normal 3 2 2 4 6" xfId="11834"/>
    <cellStyle name="Normal 3 2 2 5" xfId="2237"/>
    <cellStyle name="Normal 3 2 2 5 2" xfId="9003"/>
    <cellStyle name="Normal 3 2 2 5 2 2" xfId="26199"/>
    <cellStyle name="Normal 3 2 2 5 2 3" xfId="15798"/>
    <cellStyle name="Normal 3 2 2 5 3" xfId="5395"/>
    <cellStyle name="Normal 3 2 2 5 3 2" xfId="22591"/>
    <cellStyle name="Normal 3 2 2 5 4" xfId="19434"/>
    <cellStyle name="Normal 3 2 2 5 5" xfId="12190"/>
    <cellStyle name="Normal 3 2 2 6" xfId="654"/>
    <cellStyle name="Normal 3 2 2 6 2" xfId="7423"/>
    <cellStyle name="Normal 3 2 2 6 2 2" xfId="24619"/>
    <cellStyle name="Normal 3 2 2 6 3" xfId="17854"/>
    <cellStyle name="Normal 3 2 2 6 4" xfId="14218"/>
    <cellStyle name="Normal 3 2 2 7" xfId="7056"/>
    <cellStyle name="Normal 3 2 2 7 2" xfId="24252"/>
    <cellStyle name="Normal 3 2 2 7 3" xfId="13851"/>
    <cellStyle name="Normal 3 2 2 8" xfId="3815"/>
    <cellStyle name="Normal 3 2 2 8 2" xfId="21011"/>
    <cellStyle name="Normal 3 2 2 9" xfId="17487"/>
    <cellStyle name="Normal 3 2 3" xfId="385"/>
    <cellStyle name="Normal 3 2 3 10" xfId="27920"/>
    <cellStyle name="Normal 3 2 3 11" xfId="10708"/>
    <cellStyle name="Normal 3 2 3 2" xfId="1160"/>
    <cellStyle name="Normal 3 2 3 2 2" xfId="2773"/>
    <cellStyle name="Normal 3 2 3 2 2 2" xfId="9538"/>
    <cellStyle name="Normal 3 2 3 2 2 2 2" xfId="26734"/>
    <cellStyle name="Normal 3 2 3 2 2 2 3" xfId="16333"/>
    <cellStyle name="Normal 3 2 3 2 2 3" xfId="5930"/>
    <cellStyle name="Normal 3 2 3 2 2 3 2" xfId="23126"/>
    <cellStyle name="Normal 3 2 3 2 2 4" xfId="19969"/>
    <cellStyle name="Normal 3 2 3 2 2 5" xfId="12725"/>
    <cellStyle name="Normal 3 2 3 2 3" xfId="7929"/>
    <cellStyle name="Normal 3 2 3 2 3 2" xfId="25125"/>
    <cellStyle name="Normal 3 2 3 2 3 3" xfId="14724"/>
    <cellStyle name="Normal 3 2 3 2 4" xfId="4321"/>
    <cellStyle name="Normal 3 2 3 2 4 2" xfId="21517"/>
    <cellStyle name="Normal 3 2 3 2 5" xfId="18360"/>
    <cellStyle name="Normal 3 2 3 2 6" xfId="11116"/>
    <cellStyle name="Normal 3 2 3 3" xfId="1568"/>
    <cellStyle name="Normal 3 2 3 3 2" xfId="3169"/>
    <cellStyle name="Normal 3 2 3 3 2 2" xfId="9934"/>
    <cellStyle name="Normal 3 2 3 3 2 2 2" xfId="27130"/>
    <cellStyle name="Normal 3 2 3 3 2 2 3" xfId="16729"/>
    <cellStyle name="Normal 3 2 3 3 2 3" xfId="6326"/>
    <cellStyle name="Normal 3 2 3 3 2 3 2" xfId="23522"/>
    <cellStyle name="Normal 3 2 3 3 2 4" xfId="20365"/>
    <cellStyle name="Normal 3 2 3 3 2 5" xfId="13121"/>
    <cellStyle name="Normal 3 2 3 3 3" xfId="8337"/>
    <cellStyle name="Normal 3 2 3 3 3 2" xfId="25533"/>
    <cellStyle name="Normal 3 2 3 3 3 3" xfId="15132"/>
    <cellStyle name="Normal 3 2 3 3 4" xfId="4729"/>
    <cellStyle name="Normal 3 2 3 3 4 2" xfId="21925"/>
    <cellStyle name="Normal 3 2 3 3 5" xfId="18768"/>
    <cellStyle name="Normal 3 2 3 3 6" xfId="11524"/>
    <cellStyle name="Normal 3 2 3 4" xfId="1976"/>
    <cellStyle name="Normal 3 2 3 4 2" xfId="3565"/>
    <cellStyle name="Normal 3 2 3 4 2 2" xfId="10330"/>
    <cellStyle name="Normal 3 2 3 4 2 2 2" xfId="27526"/>
    <cellStyle name="Normal 3 2 3 4 2 2 3" xfId="17125"/>
    <cellStyle name="Normal 3 2 3 4 2 3" xfId="6722"/>
    <cellStyle name="Normal 3 2 3 4 2 3 2" xfId="23918"/>
    <cellStyle name="Normal 3 2 3 4 2 4" xfId="20761"/>
    <cellStyle name="Normal 3 2 3 4 2 5" xfId="13517"/>
    <cellStyle name="Normal 3 2 3 4 3" xfId="8745"/>
    <cellStyle name="Normal 3 2 3 4 3 2" xfId="25941"/>
    <cellStyle name="Normal 3 2 3 4 3 3" xfId="15540"/>
    <cellStyle name="Normal 3 2 3 4 4" xfId="5137"/>
    <cellStyle name="Normal 3 2 3 4 4 2" xfId="22333"/>
    <cellStyle name="Normal 3 2 3 4 5" xfId="19176"/>
    <cellStyle name="Normal 3 2 3 4 6" xfId="11932"/>
    <cellStyle name="Normal 3 2 3 5" xfId="2335"/>
    <cellStyle name="Normal 3 2 3 5 2" xfId="9101"/>
    <cellStyle name="Normal 3 2 3 5 2 2" xfId="26297"/>
    <cellStyle name="Normal 3 2 3 5 2 3" xfId="15896"/>
    <cellStyle name="Normal 3 2 3 5 3" xfId="5493"/>
    <cellStyle name="Normal 3 2 3 5 3 2" xfId="22689"/>
    <cellStyle name="Normal 3 2 3 5 4" xfId="19532"/>
    <cellStyle name="Normal 3 2 3 5 5" xfId="12288"/>
    <cellStyle name="Normal 3 2 3 6" xfId="752"/>
    <cellStyle name="Normal 3 2 3 6 2" xfId="7521"/>
    <cellStyle name="Normal 3 2 3 6 2 2" xfId="24717"/>
    <cellStyle name="Normal 3 2 3 6 3" xfId="17952"/>
    <cellStyle name="Normal 3 2 3 6 4" xfId="14316"/>
    <cellStyle name="Normal 3 2 3 7" xfId="7154"/>
    <cellStyle name="Normal 3 2 3 7 2" xfId="24350"/>
    <cellStyle name="Normal 3 2 3 7 3" xfId="13949"/>
    <cellStyle name="Normal 3 2 3 8" xfId="3913"/>
    <cellStyle name="Normal 3 2 3 8 2" xfId="21109"/>
    <cellStyle name="Normal 3 2 3 9" xfId="17585"/>
    <cellStyle name="Normal 3 2 4" xfId="201"/>
    <cellStyle name="Normal 3 2 4 2" xfId="1384"/>
    <cellStyle name="Normal 3 2 4 2 2" xfId="2985"/>
    <cellStyle name="Normal 3 2 4 2 2 2" xfId="9750"/>
    <cellStyle name="Normal 3 2 4 2 2 2 2" xfId="26946"/>
    <cellStyle name="Normal 3 2 4 2 2 2 3" xfId="16545"/>
    <cellStyle name="Normal 3 2 4 2 2 3" xfId="6142"/>
    <cellStyle name="Normal 3 2 4 2 2 3 2" xfId="23338"/>
    <cellStyle name="Normal 3 2 4 2 2 4" xfId="20181"/>
    <cellStyle name="Normal 3 2 4 2 2 5" xfId="12937"/>
    <cellStyle name="Normal 3 2 4 2 3" xfId="8153"/>
    <cellStyle name="Normal 3 2 4 2 3 2" xfId="25349"/>
    <cellStyle name="Normal 3 2 4 2 3 3" xfId="14948"/>
    <cellStyle name="Normal 3 2 4 2 4" xfId="4545"/>
    <cellStyle name="Normal 3 2 4 2 4 2" xfId="21741"/>
    <cellStyle name="Normal 3 2 4 2 5" xfId="18584"/>
    <cellStyle name="Normal 3 2 4 2 6" xfId="11340"/>
    <cellStyle name="Normal 3 2 4 3" xfId="1792"/>
    <cellStyle name="Normal 3 2 4 3 2" xfId="3381"/>
    <cellStyle name="Normal 3 2 4 3 2 2" xfId="10146"/>
    <cellStyle name="Normal 3 2 4 3 2 2 2" xfId="27342"/>
    <cellStyle name="Normal 3 2 4 3 2 2 3" xfId="16941"/>
    <cellStyle name="Normal 3 2 4 3 2 3" xfId="6538"/>
    <cellStyle name="Normal 3 2 4 3 2 3 2" xfId="23734"/>
    <cellStyle name="Normal 3 2 4 3 2 4" xfId="20577"/>
    <cellStyle name="Normal 3 2 4 3 2 5" xfId="13333"/>
    <cellStyle name="Normal 3 2 4 3 3" xfId="8561"/>
    <cellStyle name="Normal 3 2 4 3 3 2" xfId="25757"/>
    <cellStyle name="Normal 3 2 4 3 3 3" xfId="15356"/>
    <cellStyle name="Normal 3 2 4 3 4" xfId="4953"/>
    <cellStyle name="Normal 3 2 4 3 4 2" xfId="22149"/>
    <cellStyle name="Normal 3 2 4 3 5" xfId="18992"/>
    <cellStyle name="Normal 3 2 4 3 6" xfId="11748"/>
    <cellStyle name="Normal 3 2 4 4" xfId="2463"/>
    <cellStyle name="Normal 3 2 4 4 2" xfId="9228"/>
    <cellStyle name="Normal 3 2 4 4 2 2" xfId="26424"/>
    <cellStyle name="Normal 3 2 4 4 2 3" xfId="16023"/>
    <cellStyle name="Normal 3 2 4 4 3" xfId="5620"/>
    <cellStyle name="Normal 3 2 4 4 3 2" xfId="22816"/>
    <cellStyle name="Normal 3 2 4 4 4" xfId="19659"/>
    <cellStyle name="Normal 3 2 4 4 5" xfId="12415"/>
    <cellStyle name="Normal 3 2 4 5" xfId="976"/>
    <cellStyle name="Normal 3 2 4 5 2" xfId="7745"/>
    <cellStyle name="Normal 3 2 4 5 2 2" xfId="24941"/>
    <cellStyle name="Normal 3 2 4 5 3" xfId="18176"/>
    <cellStyle name="Normal 3 2 4 5 4" xfId="14540"/>
    <cellStyle name="Normal 3 2 4 6" xfId="6970"/>
    <cellStyle name="Normal 3 2 4 6 2" xfId="24166"/>
    <cellStyle name="Normal 3 2 4 6 3" xfId="13765"/>
    <cellStyle name="Normal 3 2 4 7" xfId="4137"/>
    <cellStyle name="Normal 3 2 4 7 2" xfId="21333"/>
    <cellStyle name="Normal 3 2 4 8" xfId="17401"/>
    <cellStyle name="Normal 3 2 4 9" xfId="10932"/>
    <cellStyle name="Normal 3 2 5" xfId="864"/>
    <cellStyle name="Normal 3 2 5 2" xfId="2562"/>
    <cellStyle name="Normal 3 2 5 2 2" xfId="9327"/>
    <cellStyle name="Normal 3 2 5 2 2 2" xfId="26523"/>
    <cellStyle name="Normal 3 2 5 2 2 3" xfId="16122"/>
    <cellStyle name="Normal 3 2 5 2 3" xfId="5719"/>
    <cellStyle name="Normal 3 2 5 2 3 2" xfId="22915"/>
    <cellStyle name="Normal 3 2 5 2 4" xfId="19758"/>
    <cellStyle name="Normal 3 2 5 2 5" xfId="12514"/>
    <cellStyle name="Normal 3 2 5 3" xfId="7633"/>
    <cellStyle name="Normal 3 2 5 3 2" xfId="24829"/>
    <cellStyle name="Normal 3 2 5 3 3" xfId="14428"/>
    <cellStyle name="Normal 3 2 5 4" xfId="4025"/>
    <cellStyle name="Normal 3 2 5 4 2" xfId="21221"/>
    <cellStyle name="Normal 3 2 5 5" xfId="18064"/>
    <cellStyle name="Normal 3 2 5 6" xfId="10820"/>
    <cellStyle name="Normal 3 2 6" xfId="1272"/>
    <cellStyle name="Normal 3 2 6 2" xfId="2873"/>
    <cellStyle name="Normal 3 2 6 2 2" xfId="9638"/>
    <cellStyle name="Normal 3 2 6 2 2 2" xfId="26834"/>
    <cellStyle name="Normal 3 2 6 2 2 3" xfId="16433"/>
    <cellStyle name="Normal 3 2 6 2 3" xfId="6030"/>
    <cellStyle name="Normal 3 2 6 2 3 2" xfId="23226"/>
    <cellStyle name="Normal 3 2 6 2 4" xfId="20069"/>
    <cellStyle name="Normal 3 2 6 2 5" xfId="12825"/>
    <cellStyle name="Normal 3 2 6 3" xfId="8041"/>
    <cellStyle name="Normal 3 2 6 3 2" xfId="25237"/>
    <cellStyle name="Normal 3 2 6 3 3" xfId="14836"/>
    <cellStyle name="Normal 3 2 6 4" xfId="4433"/>
    <cellStyle name="Normal 3 2 6 4 2" xfId="21629"/>
    <cellStyle name="Normal 3 2 6 5" xfId="18472"/>
    <cellStyle name="Normal 3 2 6 6" xfId="11228"/>
    <cellStyle name="Normal 3 2 7" xfId="1680"/>
    <cellStyle name="Normal 3 2 7 2" xfId="3269"/>
    <cellStyle name="Normal 3 2 7 2 2" xfId="10034"/>
    <cellStyle name="Normal 3 2 7 2 2 2" xfId="27230"/>
    <cellStyle name="Normal 3 2 7 2 2 3" xfId="16829"/>
    <cellStyle name="Normal 3 2 7 2 3" xfId="6426"/>
    <cellStyle name="Normal 3 2 7 2 3 2" xfId="23622"/>
    <cellStyle name="Normal 3 2 7 2 4" xfId="20465"/>
    <cellStyle name="Normal 3 2 7 2 5" xfId="13221"/>
    <cellStyle name="Normal 3 2 7 3" xfId="8449"/>
    <cellStyle name="Normal 3 2 7 3 2" xfId="25645"/>
    <cellStyle name="Normal 3 2 7 3 3" xfId="15244"/>
    <cellStyle name="Normal 3 2 7 4" xfId="4841"/>
    <cellStyle name="Normal 3 2 7 4 2" xfId="22037"/>
    <cellStyle name="Normal 3 2 7 5" xfId="18880"/>
    <cellStyle name="Normal 3 2 7 6" xfId="11636"/>
    <cellStyle name="Normal 3 2 8" xfId="2151"/>
    <cellStyle name="Normal 3 2 8 2" xfId="8917"/>
    <cellStyle name="Normal 3 2 8 2 2" xfId="26113"/>
    <cellStyle name="Normal 3 2 8 2 3" xfId="15712"/>
    <cellStyle name="Normal 3 2 8 3" xfId="5309"/>
    <cellStyle name="Normal 3 2 8 3 2" xfId="22505"/>
    <cellStyle name="Normal 3 2 8 4" xfId="19348"/>
    <cellStyle name="Normal 3 2 8 5" xfId="12104"/>
    <cellStyle name="Normal 3 2 9" xfId="568"/>
    <cellStyle name="Normal 3 2 9 2" xfId="7337"/>
    <cellStyle name="Normal 3 2 9 2 2" xfId="24533"/>
    <cellStyle name="Normal 3 2 9 3" xfId="17768"/>
    <cellStyle name="Normal 3 2 9 4" xfId="14132"/>
    <cellStyle name="Normal 3 3" xfId="111"/>
    <cellStyle name="Normal 3 3 10" xfId="6886"/>
    <cellStyle name="Normal 3 3 10 2" xfId="24082"/>
    <cellStyle name="Normal 3 3 10 3" xfId="13681"/>
    <cellStyle name="Normal 3 3 11" xfId="3757"/>
    <cellStyle name="Normal 3 3 11 2" xfId="20953"/>
    <cellStyle name="Normal 3 3 12" xfId="17317"/>
    <cellStyle name="Normal 3 3 13" xfId="27764"/>
    <cellStyle name="Normal 3 3 14" xfId="10552"/>
    <cellStyle name="Normal 3 3 2" xfId="315"/>
    <cellStyle name="Normal 3 3 2 10" xfId="27850"/>
    <cellStyle name="Normal 3 3 2 11" xfId="10638"/>
    <cellStyle name="Normal 3 3 2 2" xfId="1090"/>
    <cellStyle name="Normal 3 3 2 2 2" xfId="2703"/>
    <cellStyle name="Normal 3 3 2 2 2 2" xfId="9468"/>
    <cellStyle name="Normal 3 3 2 2 2 2 2" xfId="26664"/>
    <cellStyle name="Normal 3 3 2 2 2 2 3" xfId="16263"/>
    <cellStyle name="Normal 3 3 2 2 2 3" xfId="5860"/>
    <cellStyle name="Normal 3 3 2 2 2 3 2" xfId="23056"/>
    <cellStyle name="Normal 3 3 2 2 2 4" xfId="19899"/>
    <cellStyle name="Normal 3 3 2 2 2 5" xfId="12655"/>
    <cellStyle name="Normal 3 3 2 2 3" xfId="7859"/>
    <cellStyle name="Normal 3 3 2 2 3 2" xfId="25055"/>
    <cellStyle name="Normal 3 3 2 2 3 3" xfId="14654"/>
    <cellStyle name="Normal 3 3 2 2 4" xfId="4251"/>
    <cellStyle name="Normal 3 3 2 2 4 2" xfId="21447"/>
    <cellStyle name="Normal 3 3 2 2 5" xfId="18290"/>
    <cellStyle name="Normal 3 3 2 2 6" xfId="11046"/>
    <cellStyle name="Normal 3 3 2 3" xfId="1498"/>
    <cellStyle name="Normal 3 3 2 3 2" xfId="3099"/>
    <cellStyle name="Normal 3 3 2 3 2 2" xfId="9864"/>
    <cellStyle name="Normal 3 3 2 3 2 2 2" xfId="27060"/>
    <cellStyle name="Normal 3 3 2 3 2 2 3" xfId="16659"/>
    <cellStyle name="Normal 3 3 2 3 2 3" xfId="6256"/>
    <cellStyle name="Normal 3 3 2 3 2 3 2" xfId="23452"/>
    <cellStyle name="Normal 3 3 2 3 2 4" xfId="20295"/>
    <cellStyle name="Normal 3 3 2 3 2 5" xfId="13051"/>
    <cellStyle name="Normal 3 3 2 3 3" xfId="8267"/>
    <cellStyle name="Normal 3 3 2 3 3 2" xfId="25463"/>
    <cellStyle name="Normal 3 3 2 3 3 3" xfId="15062"/>
    <cellStyle name="Normal 3 3 2 3 4" xfId="4659"/>
    <cellStyle name="Normal 3 3 2 3 4 2" xfId="21855"/>
    <cellStyle name="Normal 3 3 2 3 5" xfId="18698"/>
    <cellStyle name="Normal 3 3 2 3 6" xfId="11454"/>
    <cellStyle name="Normal 3 3 2 4" xfId="1906"/>
    <cellStyle name="Normal 3 3 2 4 2" xfId="3495"/>
    <cellStyle name="Normal 3 3 2 4 2 2" xfId="10260"/>
    <cellStyle name="Normal 3 3 2 4 2 2 2" xfId="27456"/>
    <cellStyle name="Normal 3 3 2 4 2 2 3" xfId="17055"/>
    <cellStyle name="Normal 3 3 2 4 2 3" xfId="6652"/>
    <cellStyle name="Normal 3 3 2 4 2 3 2" xfId="23848"/>
    <cellStyle name="Normal 3 3 2 4 2 4" xfId="20691"/>
    <cellStyle name="Normal 3 3 2 4 2 5" xfId="13447"/>
    <cellStyle name="Normal 3 3 2 4 3" xfId="8675"/>
    <cellStyle name="Normal 3 3 2 4 3 2" xfId="25871"/>
    <cellStyle name="Normal 3 3 2 4 3 3" xfId="15470"/>
    <cellStyle name="Normal 3 3 2 4 4" xfId="5067"/>
    <cellStyle name="Normal 3 3 2 4 4 2" xfId="22263"/>
    <cellStyle name="Normal 3 3 2 4 5" xfId="19106"/>
    <cellStyle name="Normal 3 3 2 4 6" xfId="11862"/>
    <cellStyle name="Normal 3 3 2 5" xfId="2265"/>
    <cellStyle name="Normal 3 3 2 5 2" xfId="9031"/>
    <cellStyle name="Normal 3 3 2 5 2 2" xfId="26227"/>
    <cellStyle name="Normal 3 3 2 5 2 3" xfId="15826"/>
    <cellStyle name="Normal 3 3 2 5 3" xfId="5423"/>
    <cellStyle name="Normal 3 3 2 5 3 2" xfId="22619"/>
    <cellStyle name="Normal 3 3 2 5 4" xfId="19462"/>
    <cellStyle name="Normal 3 3 2 5 5" xfId="12218"/>
    <cellStyle name="Normal 3 3 2 6" xfId="682"/>
    <cellStyle name="Normal 3 3 2 6 2" xfId="7451"/>
    <cellStyle name="Normal 3 3 2 6 2 2" xfId="24647"/>
    <cellStyle name="Normal 3 3 2 6 3" xfId="17882"/>
    <cellStyle name="Normal 3 3 2 6 4" xfId="14246"/>
    <cellStyle name="Normal 3 3 2 7" xfId="7084"/>
    <cellStyle name="Normal 3 3 2 7 2" xfId="24280"/>
    <cellStyle name="Normal 3 3 2 7 3" xfId="13879"/>
    <cellStyle name="Normal 3 3 2 8" xfId="3843"/>
    <cellStyle name="Normal 3 3 2 8 2" xfId="21039"/>
    <cellStyle name="Normal 3 3 2 9" xfId="17515"/>
    <cellStyle name="Normal 3 3 3" xfId="413"/>
    <cellStyle name="Normal 3 3 3 10" xfId="27948"/>
    <cellStyle name="Normal 3 3 3 11" xfId="10736"/>
    <cellStyle name="Normal 3 3 3 2" xfId="1188"/>
    <cellStyle name="Normal 3 3 3 2 2" xfId="2801"/>
    <cellStyle name="Normal 3 3 3 2 2 2" xfId="9566"/>
    <cellStyle name="Normal 3 3 3 2 2 2 2" xfId="26762"/>
    <cellStyle name="Normal 3 3 3 2 2 2 3" xfId="16361"/>
    <cellStyle name="Normal 3 3 3 2 2 3" xfId="5958"/>
    <cellStyle name="Normal 3 3 3 2 2 3 2" xfId="23154"/>
    <cellStyle name="Normal 3 3 3 2 2 4" xfId="19997"/>
    <cellStyle name="Normal 3 3 3 2 2 5" xfId="12753"/>
    <cellStyle name="Normal 3 3 3 2 3" xfId="7957"/>
    <cellStyle name="Normal 3 3 3 2 3 2" xfId="25153"/>
    <cellStyle name="Normal 3 3 3 2 3 3" xfId="14752"/>
    <cellStyle name="Normal 3 3 3 2 4" xfId="4349"/>
    <cellStyle name="Normal 3 3 3 2 4 2" xfId="21545"/>
    <cellStyle name="Normal 3 3 3 2 5" xfId="18388"/>
    <cellStyle name="Normal 3 3 3 2 6" xfId="11144"/>
    <cellStyle name="Normal 3 3 3 3" xfId="1596"/>
    <cellStyle name="Normal 3 3 3 3 2" xfId="3197"/>
    <cellStyle name="Normal 3 3 3 3 2 2" xfId="9962"/>
    <cellStyle name="Normal 3 3 3 3 2 2 2" xfId="27158"/>
    <cellStyle name="Normal 3 3 3 3 2 2 3" xfId="16757"/>
    <cellStyle name="Normal 3 3 3 3 2 3" xfId="6354"/>
    <cellStyle name="Normal 3 3 3 3 2 3 2" xfId="23550"/>
    <cellStyle name="Normal 3 3 3 3 2 4" xfId="20393"/>
    <cellStyle name="Normal 3 3 3 3 2 5" xfId="13149"/>
    <cellStyle name="Normal 3 3 3 3 3" xfId="8365"/>
    <cellStyle name="Normal 3 3 3 3 3 2" xfId="25561"/>
    <cellStyle name="Normal 3 3 3 3 3 3" xfId="15160"/>
    <cellStyle name="Normal 3 3 3 3 4" xfId="4757"/>
    <cellStyle name="Normal 3 3 3 3 4 2" xfId="21953"/>
    <cellStyle name="Normal 3 3 3 3 5" xfId="18796"/>
    <cellStyle name="Normal 3 3 3 3 6" xfId="11552"/>
    <cellStyle name="Normal 3 3 3 4" xfId="2004"/>
    <cellStyle name="Normal 3 3 3 4 2" xfId="3593"/>
    <cellStyle name="Normal 3 3 3 4 2 2" xfId="10358"/>
    <cellStyle name="Normal 3 3 3 4 2 2 2" xfId="27554"/>
    <cellStyle name="Normal 3 3 3 4 2 2 3" xfId="17153"/>
    <cellStyle name="Normal 3 3 3 4 2 3" xfId="6750"/>
    <cellStyle name="Normal 3 3 3 4 2 3 2" xfId="23946"/>
    <cellStyle name="Normal 3 3 3 4 2 4" xfId="20789"/>
    <cellStyle name="Normal 3 3 3 4 2 5" xfId="13545"/>
    <cellStyle name="Normal 3 3 3 4 3" xfId="8773"/>
    <cellStyle name="Normal 3 3 3 4 3 2" xfId="25969"/>
    <cellStyle name="Normal 3 3 3 4 3 3" xfId="15568"/>
    <cellStyle name="Normal 3 3 3 4 4" xfId="5165"/>
    <cellStyle name="Normal 3 3 3 4 4 2" xfId="22361"/>
    <cellStyle name="Normal 3 3 3 4 5" xfId="19204"/>
    <cellStyle name="Normal 3 3 3 4 6" xfId="11960"/>
    <cellStyle name="Normal 3 3 3 5" xfId="2363"/>
    <cellStyle name="Normal 3 3 3 5 2" xfId="9129"/>
    <cellStyle name="Normal 3 3 3 5 2 2" xfId="26325"/>
    <cellStyle name="Normal 3 3 3 5 2 3" xfId="15924"/>
    <cellStyle name="Normal 3 3 3 5 3" xfId="5521"/>
    <cellStyle name="Normal 3 3 3 5 3 2" xfId="22717"/>
    <cellStyle name="Normal 3 3 3 5 4" xfId="19560"/>
    <cellStyle name="Normal 3 3 3 5 5" xfId="12316"/>
    <cellStyle name="Normal 3 3 3 6" xfId="780"/>
    <cellStyle name="Normal 3 3 3 6 2" xfId="7549"/>
    <cellStyle name="Normal 3 3 3 6 2 2" xfId="24745"/>
    <cellStyle name="Normal 3 3 3 6 3" xfId="17980"/>
    <cellStyle name="Normal 3 3 3 6 4" xfId="14344"/>
    <cellStyle name="Normal 3 3 3 7" xfId="7182"/>
    <cellStyle name="Normal 3 3 3 7 2" xfId="24378"/>
    <cellStyle name="Normal 3 3 3 7 3" xfId="13977"/>
    <cellStyle name="Normal 3 3 3 8" xfId="3941"/>
    <cellStyle name="Normal 3 3 3 8 2" xfId="21137"/>
    <cellStyle name="Normal 3 3 3 9" xfId="17613"/>
    <cellStyle name="Normal 3 3 4" xfId="229"/>
    <cellStyle name="Normal 3 3 4 2" xfId="1412"/>
    <cellStyle name="Normal 3 3 4 2 2" xfId="3013"/>
    <cellStyle name="Normal 3 3 4 2 2 2" xfId="9778"/>
    <cellStyle name="Normal 3 3 4 2 2 2 2" xfId="26974"/>
    <cellStyle name="Normal 3 3 4 2 2 2 3" xfId="16573"/>
    <cellStyle name="Normal 3 3 4 2 2 3" xfId="6170"/>
    <cellStyle name="Normal 3 3 4 2 2 3 2" xfId="23366"/>
    <cellStyle name="Normal 3 3 4 2 2 4" xfId="20209"/>
    <cellStyle name="Normal 3 3 4 2 2 5" xfId="12965"/>
    <cellStyle name="Normal 3 3 4 2 3" xfId="8181"/>
    <cellStyle name="Normal 3 3 4 2 3 2" xfId="25377"/>
    <cellStyle name="Normal 3 3 4 2 3 3" xfId="14976"/>
    <cellStyle name="Normal 3 3 4 2 4" xfId="4573"/>
    <cellStyle name="Normal 3 3 4 2 4 2" xfId="21769"/>
    <cellStyle name="Normal 3 3 4 2 5" xfId="18612"/>
    <cellStyle name="Normal 3 3 4 2 6" xfId="11368"/>
    <cellStyle name="Normal 3 3 4 3" xfId="1820"/>
    <cellStyle name="Normal 3 3 4 3 2" xfId="3409"/>
    <cellStyle name="Normal 3 3 4 3 2 2" xfId="10174"/>
    <cellStyle name="Normal 3 3 4 3 2 2 2" xfId="27370"/>
    <cellStyle name="Normal 3 3 4 3 2 2 3" xfId="16969"/>
    <cellStyle name="Normal 3 3 4 3 2 3" xfId="6566"/>
    <cellStyle name="Normal 3 3 4 3 2 3 2" xfId="23762"/>
    <cellStyle name="Normal 3 3 4 3 2 4" xfId="20605"/>
    <cellStyle name="Normal 3 3 4 3 2 5" xfId="13361"/>
    <cellStyle name="Normal 3 3 4 3 3" xfId="8589"/>
    <cellStyle name="Normal 3 3 4 3 3 2" xfId="25785"/>
    <cellStyle name="Normal 3 3 4 3 3 3" xfId="15384"/>
    <cellStyle name="Normal 3 3 4 3 4" xfId="4981"/>
    <cellStyle name="Normal 3 3 4 3 4 2" xfId="22177"/>
    <cellStyle name="Normal 3 3 4 3 5" xfId="19020"/>
    <cellStyle name="Normal 3 3 4 3 6" xfId="11776"/>
    <cellStyle name="Normal 3 3 4 4" xfId="2452"/>
    <cellStyle name="Normal 3 3 4 4 2" xfId="9217"/>
    <cellStyle name="Normal 3 3 4 4 2 2" xfId="26413"/>
    <cellStyle name="Normal 3 3 4 4 2 3" xfId="16012"/>
    <cellStyle name="Normal 3 3 4 4 3" xfId="5609"/>
    <cellStyle name="Normal 3 3 4 4 3 2" xfId="22805"/>
    <cellStyle name="Normal 3 3 4 4 4" xfId="19648"/>
    <cellStyle name="Normal 3 3 4 4 5" xfId="12404"/>
    <cellStyle name="Normal 3 3 4 5" xfId="1004"/>
    <cellStyle name="Normal 3 3 4 5 2" xfId="7773"/>
    <cellStyle name="Normal 3 3 4 5 2 2" xfId="24969"/>
    <cellStyle name="Normal 3 3 4 5 3" xfId="18204"/>
    <cellStyle name="Normal 3 3 4 5 4" xfId="14568"/>
    <cellStyle name="Normal 3 3 4 6" xfId="6998"/>
    <cellStyle name="Normal 3 3 4 6 2" xfId="24194"/>
    <cellStyle name="Normal 3 3 4 6 3" xfId="13793"/>
    <cellStyle name="Normal 3 3 4 7" xfId="4165"/>
    <cellStyle name="Normal 3 3 4 7 2" xfId="21361"/>
    <cellStyle name="Normal 3 3 4 8" xfId="17429"/>
    <cellStyle name="Normal 3 3 4 9" xfId="10960"/>
    <cellStyle name="Normal 3 3 5" xfId="892"/>
    <cellStyle name="Normal 3 3 5 2" xfId="2590"/>
    <cellStyle name="Normal 3 3 5 2 2" xfId="9355"/>
    <cellStyle name="Normal 3 3 5 2 2 2" xfId="26551"/>
    <cellStyle name="Normal 3 3 5 2 2 3" xfId="16150"/>
    <cellStyle name="Normal 3 3 5 2 3" xfId="5747"/>
    <cellStyle name="Normal 3 3 5 2 3 2" xfId="22943"/>
    <cellStyle name="Normal 3 3 5 2 4" xfId="19786"/>
    <cellStyle name="Normal 3 3 5 2 5" xfId="12542"/>
    <cellStyle name="Normal 3 3 5 3" xfId="7661"/>
    <cellStyle name="Normal 3 3 5 3 2" xfId="24857"/>
    <cellStyle name="Normal 3 3 5 3 3" xfId="14456"/>
    <cellStyle name="Normal 3 3 5 4" xfId="4053"/>
    <cellStyle name="Normal 3 3 5 4 2" xfId="21249"/>
    <cellStyle name="Normal 3 3 5 5" xfId="18092"/>
    <cellStyle name="Normal 3 3 5 6" xfId="10848"/>
    <cellStyle name="Normal 3 3 6" xfId="1300"/>
    <cellStyle name="Normal 3 3 6 2" xfId="2901"/>
    <cellStyle name="Normal 3 3 6 2 2" xfId="9666"/>
    <cellStyle name="Normal 3 3 6 2 2 2" xfId="26862"/>
    <cellStyle name="Normal 3 3 6 2 2 3" xfId="16461"/>
    <cellStyle name="Normal 3 3 6 2 3" xfId="6058"/>
    <cellStyle name="Normal 3 3 6 2 3 2" xfId="23254"/>
    <cellStyle name="Normal 3 3 6 2 4" xfId="20097"/>
    <cellStyle name="Normal 3 3 6 2 5" xfId="12853"/>
    <cellStyle name="Normal 3 3 6 3" xfId="8069"/>
    <cellStyle name="Normal 3 3 6 3 2" xfId="25265"/>
    <cellStyle name="Normal 3 3 6 3 3" xfId="14864"/>
    <cellStyle name="Normal 3 3 6 4" xfId="4461"/>
    <cellStyle name="Normal 3 3 6 4 2" xfId="21657"/>
    <cellStyle name="Normal 3 3 6 5" xfId="18500"/>
    <cellStyle name="Normal 3 3 6 6" xfId="11256"/>
    <cellStyle name="Normal 3 3 7" xfId="1708"/>
    <cellStyle name="Normal 3 3 7 2" xfId="3297"/>
    <cellStyle name="Normal 3 3 7 2 2" xfId="10062"/>
    <cellStyle name="Normal 3 3 7 2 2 2" xfId="27258"/>
    <cellStyle name="Normal 3 3 7 2 2 3" xfId="16857"/>
    <cellStyle name="Normal 3 3 7 2 3" xfId="6454"/>
    <cellStyle name="Normal 3 3 7 2 3 2" xfId="23650"/>
    <cellStyle name="Normal 3 3 7 2 4" xfId="20493"/>
    <cellStyle name="Normal 3 3 7 2 5" xfId="13249"/>
    <cellStyle name="Normal 3 3 7 3" xfId="8477"/>
    <cellStyle name="Normal 3 3 7 3 2" xfId="25673"/>
    <cellStyle name="Normal 3 3 7 3 3" xfId="15272"/>
    <cellStyle name="Normal 3 3 7 4" xfId="4869"/>
    <cellStyle name="Normal 3 3 7 4 2" xfId="22065"/>
    <cellStyle name="Normal 3 3 7 5" xfId="18908"/>
    <cellStyle name="Normal 3 3 7 6" xfId="11664"/>
    <cellStyle name="Normal 3 3 8" xfId="2179"/>
    <cellStyle name="Normal 3 3 8 2" xfId="8945"/>
    <cellStyle name="Normal 3 3 8 2 2" xfId="26141"/>
    <cellStyle name="Normal 3 3 8 2 3" xfId="15740"/>
    <cellStyle name="Normal 3 3 8 3" xfId="5337"/>
    <cellStyle name="Normal 3 3 8 3 2" xfId="22533"/>
    <cellStyle name="Normal 3 3 8 4" xfId="19376"/>
    <cellStyle name="Normal 3 3 8 5" xfId="12132"/>
    <cellStyle name="Normal 3 3 9" xfId="596"/>
    <cellStyle name="Normal 3 3 9 2" xfId="7365"/>
    <cellStyle name="Normal 3 3 9 2 2" xfId="24561"/>
    <cellStyle name="Normal 3 3 9 3" xfId="17796"/>
    <cellStyle name="Normal 3 3 9 4" xfId="14160"/>
    <cellStyle name="Normal 3 4" xfId="170"/>
    <cellStyle name="Normal 3 5" xfId="139"/>
    <cellStyle name="Normal 3 5 2" xfId="1328"/>
    <cellStyle name="Normal 3 5 2 2" xfId="2929"/>
    <cellStyle name="Normal 3 5 2 2 2" xfId="9694"/>
    <cellStyle name="Normal 3 5 2 2 2 2" xfId="26890"/>
    <cellStyle name="Normal 3 5 2 2 2 3" xfId="16489"/>
    <cellStyle name="Normal 3 5 2 2 3" xfId="6086"/>
    <cellStyle name="Normal 3 5 2 2 3 2" xfId="23282"/>
    <cellStyle name="Normal 3 5 2 2 4" xfId="20125"/>
    <cellStyle name="Normal 3 5 2 2 5" xfId="12881"/>
    <cellStyle name="Normal 3 5 2 3" xfId="8097"/>
    <cellStyle name="Normal 3 5 2 3 2" xfId="25293"/>
    <cellStyle name="Normal 3 5 2 3 3" xfId="14892"/>
    <cellStyle name="Normal 3 5 2 4" xfId="4489"/>
    <cellStyle name="Normal 3 5 2 4 2" xfId="21685"/>
    <cellStyle name="Normal 3 5 2 5" xfId="18528"/>
    <cellStyle name="Normal 3 5 2 6" xfId="11284"/>
    <cellStyle name="Normal 3 5 3" xfId="1736"/>
    <cellStyle name="Normal 3 5 3 2" xfId="3325"/>
    <cellStyle name="Normal 3 5 3 2 2" xfId="10090"/>
    <cellStyle name="Normal 3 5 3 2 2 2" xfId="27286"/>
    <cellStyle name="Normal 3 5 3 2 2 3" xfId="16885"/>
    <cellStyle name="Normal 3 5 3 2 3" xfId="6482"/>
    <cellStyle name="Normal 3 5 3 2 3 2" xfId="23678"/>
    <cellStyle name="Normal 3 5 3 2 4" xfId="20521"/>
    <cellStyle name="Normal 3 5 3 2 5" xfId="13277"/>
    <cellStyle name="Normal 3 5 3 3" xfId="8505"/>
    <cellStyle name="Normal 3 5 3 3 2" xfId="25701"/>
    <cellStyle name="Normal 3 5 3 3 3" xfId="15300"/>
    <cellStyle name="Normal 3 5 3 4" xfId="4897"/>
    <cellStyle name="Normal 3 5 3 4 2" xfId="22093"/>
    <cellStyle name="Normal 3 5 3 5" xfId="18936"/>
    <cellStyle name="Normal 3 5 3 6" xfId="11692"/>
    <cellStyle name="Normal 3 5 4" xfId="2471"/>
    <cellStyle name="Normal 3 5 4 2" xfId="9236"/>
    <cellStyle name="Normal 3 5 4 2 2" xfId="26432"/>
    <cellStyle name="Normal 3 5 4 2 3" xfId="16031"/>
    <cellStyle name="Normal 3 5 4 3" xfId="5628"/>
    <cellStyle name="Normal 3 5 4 3 2" xfId="22824"/>
    <cellStyle name="Normal 3 5 4 4" xfId="19667"/>
    <cellStyle name="Normal 3 5 4 5" xfId="12423"/>
    <cellStyle name="Normal 3 5 5" xfId="920"/>
    <cellStyle name="Normal 3 5 5 2" xfId="7689"/>
    <cellStyle name="Normal 3 5 5 2 2" xfId="24885"/>
    <cellStyle name="Normal 3 5 5 3" xfId="18120"/>
    <cellStyle name="Normal 3 5 5 4" xfId="14484"/>
    <cellStyle name="Normal 3 5 6" xfId="6914"/>
    <cellStyle name="Normal 3 5 6 2" xfId="24110"/>
    <cellStyle name="Normal 3 5 6 3" xfId="13709"/>
    <cellStyle name="Normal 3 5 7" xfId="4081"/>
    <cellStyle name="Normal 3 5 7 2" xfId="21277"/>
    <cellStyle name="Normal 3 5 8" xfId="17345"/>
    <cellStyle name="Normal 3 5 9" xfId="10876"/>
    <cellStyle name="Normal 3 6" xfId="2095"/>
    <cellStyle name="Normal 3 6 2" xfId="8861"/>
    <cellStyle name="Normal 3 6 2 2" xfId="26057"/>
    <cellStyle name="Normal 3 6 2 3" xfId="15656"/>
    <cellStyle name="Normal 3 6 3" xfId="5253"/>
    <cellStyle name="Normal 3 6 3 2" xfId="22449"/>
    <cellStyle name="Normal 3 6 4" xfId="19292"/>
    <cellStyle name="Normal 3 6 5" xfId="12048"/>
    <cellStyle name="Normal 3 7" xfId="512"/>
    <cellStyle name="Normal 3 7 2" xfId="7281"/>
    <cellStyle name="Normal 3 7 2 2" xfId="24477"/>
    <cellStyle name="Normal 3 7 3" xfId="17712"/>
    <cellStyle name="Normal 3 7 4" xfId="14076"/>
    <cellStyle name="Normal 3 8" xfId="3673"/>
    <cellStyle name="Normal 3 8 2" xfId="20869"/>
    <cellStyle name="Normal 3 9" xfId="27680"/>
    <cellStyle name="Normal 4" xfId="66"/>
    <cellStyle name="Normal 4 2" xfId="186"/>
    <cellStyle name="Normal 5" xfId="153"/>
    <cellStyle name="Normal 6" xfId="243"/>
    <cellStyle name="Normal 6 10" xfId="27778"/>
    <cellStyle name="Normal 6 11" xfId="10566"/>
    <cellStyle name="Normal 6 2" xfId="1018"/>
    <cellStyle name="Normal 6 2 2" xfId="2631"/>
    <cellStyle name="Normal 6 2 2 2" xfId="9396"/>
    <cellStyle name="Normal 6 2 2 2 2" xfId="26592"/>
    <cellStyle name="Normal 6 2 2 2 3" xfId="16191"/>
    <cellStyle name="Normal 6 2 2 3" xfId="5788"/>
    <cellStyle name="Normal 6 2 2 3 2" xfId="22984"/>
    <cellStyle name="Normal 6 2 2 4" xfId="19827"/>
    <cellStyle name="Normal 6 2 2 5" xfId="12583"/>
    <cellStyle name="Normal 6 2 3" xfId="7787"/>
    <cellStyle name="Normal 6 2 3 2" xfId="24983"/>
    <cellStyle name="Normal 6 2 3 3" xfId="14582"/>
    <cellStyle name="Normal 6 2 4" xfId="4179"/>
    <cellStyle name="Normal 6 2 4 2" xfId="21375"/>
    <cellStyle name="Normal 6 2 5" xfId="18218"/>
    <cellStyle name="Normal 6 2 6" xfId="10974"/>
    <cellStyle name="Normal 6 3" xfId="1426"/>
    <cellStyle name="Normal 6 3 2" xfId="3027"/>
    <cellStyle name="Normal 6 3 2 2" xfId="9792"/>
    <cellStyle name="Normal 6 3 2 2 2" xfId="26988"/>
    <cellStyle name="Normal 6 3 2 2 3" xfId="16587"/>
    <cellStyle name="Normal 6 3 2 3" xfId="6184"/>
    <cellStyle name="Normal 6 3 2 3 2" xfId="23380"/>
    <cellStyle name="Normal 6 3 2 4" xfId="20223"/>
    <cellStyle name="Normal 6 3 2 5" xfId="12979"/>
    <cellStyle name="Normal 6 3 3" xfId="8195"/>
    <cellStyle name="Normal 6 3 3 2" xfId="25391"/>
    <cellStyle name="Normal 6 3 3 3" xfId="14990"/>
    <cellStyle name="Normal 6 3 4" xfId="4587"/>
    <cellStyle name="Normal 6 3 4 2" xfId="21783"/>
    <cellStyle name="Normal 6 3 5" xfId="18626"/>
    <cellStyle name="Normal 6 3 6" xfId="11382"/>
    <cellStyle name="Normal 6 4" xfId="1834"/>
    <cellStyle name="Normal 6 4 2" xfId="3423"/>
    <cellStyle name="Normal 6 4 2 2" xfId="10188"/>
    <cellStyle name="Normal 6 4 2 2 2" xfId="27384"/>
    <cellStyle name="Normal 6 4 2 2 3" xfId="16983"/>
    <cellStyle name="Normal 6 4 2 3" xfId="6580"/>
    <cellStyle name="Normal 6 4 2 3 2" xfId="23776"/>
    <cellStyle name="Normal 6 4 2 4" xfId="20619"/>
    <cellStyle name="Normal 6 4 2 5" xfId="13375"/>
    <cellStyle name="Normal 6 4 3" xfId="8603"/>
    <cellStyle name="Normal 6 4 3 2" xfId="25799"/>
    <cellStyle name="Normal 6 4 3 3" xfId="15398"/>
    <cellStyle name="Normal 6 4 4" xfId="4995"/>
    <cellStyle name="Normal 6 4 4 2" xfId="22191"/>
    <cellStyle name="Normal 6 4 5" xfId="19034"/>
    <cellStyle name="Normal 6 4 6" xfId="11790"/>
    <cellStyle name="Normal 6 5" xfId="2193"/>
    <cellStyle name="Normal 6 5 2" xfId="8959"/>
    <cellStyle name="Normal 6 5 2 2" xfId="26155"/>
    <cellStyle name="Normal 6 5 2 3" xfId="15754"/>
    <cellStyle name="Normal 6 5 3" xfId="5351"/>
    <cellStyle name="Normal 6 5 3 2" xfId="22547"/>
    <cellStyle name="Normal 6 5 4" xfId="19390"/>
    <cellStyle name="Normal 6 5 5" xfId="12146"/>
    <cellStyle name="Normal 6 6" xfId="610"/>
    <cellStyle name="Normal 6 6 2" xfId="7379"/>
    <cellStyle name="Normal 6 6 2 2" xfId="24575"/>
    <cellStyle name="Normal 6 6 3" xfId="17810"/>
    <cellStyle name="Normal 6 6 4" xfId="14174"/>
    <cellStyle name="Normal 6 7" xfId="7012"/>
    <cellStyle name="Normal 6 7 2" xfId="24208"/>
    <cellStyle name="Normal 6 7 3" xfId="13807"/>
    <cellStyle name="Normal 6 8" xfId="3771"/>
    <cellStyle name="Normal 6 8 2" xfId="20967"/>
    <cellStyle name="Normal 6 9" xfId="17443"/>
    <cellStyle name="Normal 7" xfId="329"/>
    <cellStyle name="Normal 7 10" xfId="27864"/>
    <cellStyle name="Normal 7 11" xfId="10652"/>
    <cellStyle name="Normal 7 2" xfId="1104"/>
    <cellStyle name="Normal 7 2 2" xfId="2717"/>
    <cellStyle name="Normal 7 2 2 2" xfId="9482"/>
    <cellStyle name="Normal 7 2 2 2 2" xfId="26678"/>
    <cellStyle name="Normal 7 2 2 2 3" xfId="16277"/>
    <cellStyle name="Normal 7 2 2 3" xfId="5874"/>
    <cellStyle name="Normal 7 2 2 3 2" xfId="23070"/>
    <cellStyle name="Normal 7 2 2 4" xfId="19913"/>
    <cellStyle name="Normal 7 2 2 5" xfId="12669"/>
    <cellStyle name="Normal 7 2 3" xfId="7873"/>
    <cellStyle name="Normal 7 2 3 2" xfId="25069"/>
    <cellStyle name="Normal 7 2 3 3" xfId="14668"/>
    <cellStyle name="Normal 7 2 4" xfId="4265"/>
    <cellStyle name="Normal 7 2 4 2" xfId="21461"/>
    <cellStyle name="Normal 7 2 5" xfId="18304"/>
    <cellStyle name="Normal 7 2 6" xfId="11060"/>
    <cellStyle name="Normal 7 3" xfId="1512"/>
    <cellStyle name="Normal 7 3 2" xfId="3113"/>
    <cellStyle name="Normal 7 3 2 2" xfId="9878"/>
    <cellStyle name="Normal 7 3 2 2 2" xfId="27074"/>
    <cellStyle name="Normal 7 3 2 2 3" xfId="16673"/>
    <cellStyle name="Normal 7 3 2 3" xfId="6270"/>
    <cellStyle name="Normal 7 3 2 3 2" xfId="23466"/>
    <cellStyle name="Normal 7 3 2 4" xfId="20309"/>
    <cellStyle name="Normal 7 3 2 5" xfId="13065"/>
    <cellStyle name="Normal 7 3 3" xfId="8281"/>
    <cellStyle name="Normal 7 3 3 2" xfId="25477"/>
    <cellStyle name="Normal 7 3 3 3" xfId="15076"/>
    <cellStyle name="Normal 7 3 4" xfId="4673"/>
    <cellStyle name="Normal 7 3 4 2" xfId="21869"/>
    <cellStyle name="Normal 7 3 5" xfId="18712"/>
    <cellStyle name="Normal 7 3 6" xfId="11468"/>
    <cellStyle name="Normal 7 4" xfId="1920"/>
    <cellStyle name="Normal 7 4 2" xfId="3509"/>
    <cellStyle name="Normal 7 4 2 2" xfId="10274"/>
    <cellStyle name="Normal 7 4 2 2 2" xfId="27470"/>
    <cellStyle name="Normal 7 4 2 2 3" xfId="17069"/>
    <cellStyle name="Normal 7 4 2 3" xfId="6666"/>
    <cellStyle name="Normal 7 4 2 3 2" xfId="23862"/>
    <cellStyle name="Normal 7 4 2 4" xfId="20705"/>
    <cellStyle name="Normal 7 4 2 5" xfId="13461"/>
    <cellStyle name="Normal 7 4 3" xfId="8689"/>
    <cellStyle name="Normal 7 4 3 2" xfId="25885"/>
    <cellStyle name="Normal 7 4 3 3" xfId="15484"/>
    <cellStyle name="Normal 7 4 4" xfId="5081"/>
    <cellStyle name="Normal 7 4 4 2" xfId="22277"/>
    <cellStyle name="Normal 7 4 5" xfId="19120"/>
    <cellStyle name="Normal 7 4 6" xfId="11876"/>
    <cellStyle name="Normal 7 5" xfId="2279"/>
    <cellStyle name="Normal 7 5 2" xfId="9045"/>
    <cellStyle name="Normal 7 5 2 2" xfId="26241"/>
    <cellStyle name="Normal 7 5 2 3" xfId="15840"/>
    <cellStyle name="Normal 7 5 3" xfId="5437"/>
    <cellStyle name="Normal 7 5 3 2" xfId="22633"/>
    <cellStyle name="Normal 7 5 4" xfId="19476"/>
    <cellStyle name="Normal 7 5 5" xfId="12232"/>
    <cellStyle name="Normal 7 6" xfId="696"/>
    <cellStyle name="Normal 7 6 2" xfId="7465"/>
    <cellStyle name="Normal 7 6 2 2" xfId="24661"/>
    <cellStyle name="Normal 7 6 3" xfId="17896"/>
    <cellStyle name="Normal 7 6 4" xfId="14260"/>
    <cellStyle name="Normal 7 7" xfId="7098"/>
    <cellStyle name="Normal 7 7 2" xfId="24294"/>
    <cellStyle name="Normal 7 7 3" xfId="13893"/>
    <cellStyle name="Normal 7 8" xfId="3857"/>
    <cellStyle name="Normal 7 8 2" xfId="21053"/>
    <cellStyle name="Normal 7 9" xfId="17529"/>
    <cellStyle name="Normal 8" xfId="427"/>
    <cellStyle name="Normal 8 10" xfId="27962"/>
    <cellStyle name="Normal 8 11" xfId="10750"/>
    <cellStyle name="Normal 8 2" xfId="1202"/>
    <cellStyle name="Normal 8 2 2" xfId="2815"/>
    <cellStyle name="Normal 8 2 2 2" xfId="9580"/>
    <cellStyle name="Normal 8 2 2 2 2" xfId="26776"/>
    <cellStyle name="Normal 8 2 2 2 3" xfId="16375"/>
    <cellStyle name="Normal 8 2 2 3" xfId="5972"/>
    <cellStyle name="Normal 8 2 2 3 2" xfId="23168"/>
    <cellStyle name="Normal 8 2 2 4" xfId="20011"/>
    <cellStyle name="Normal 8 2 2 5" xfId="12767"/>
    <cellStyle name="Normal 8 2 3" xfId="7971"/>
    <cellStyle name="Normal 8 2 3 2" xfId="25167"/>
    <cellStyle name="Normal 8 2 3 3" xfId="14766"/>
    <cellStyle name="Normal 8 2 4" xfId="4363"/>
    <cellStyle name="Normal 8 2 4 2" xfId="21559"/>
    <cellStyle name="Normal 8 2 5" xfId="18402"/>
    <cellStyle name="Normal 8 2 6" xfId="11158"/>
    <cellStyle name="Normal 8 3" xfId="1610"/>
    <cellStyle name="Normal 8 3 2" xfId="3211"/>
    <cellStyle name="Normal 8 3 2 2" xfId="9976"/>
    <cellStyle name="Normal 8 3 2 2 2" xfId="27172"/>
    <cellStyle name="Normal 8 3 2 2 3" xfId="16771"/>
    <cellStyle name="Normal 8 3 2 3" xfId="6368"/>
    <cellStyle name="Normal 8 3 2 3 2" xfId="23564"/>
    <cellStyle name="Normal 8 3 2 4" xfId="20407"/>
    <cellStyle name="Normal 8 3 2 5" xfId="13163"/>
    <cellStyle name="Normal 8 3 3" xfId="8379"/>
    <cellStyle name="Normal 8 3 3 2" xfId="25575"/>
    <cellStyle name="Normal 8 3 3 3" xfId="15174"/>
    <cellStyle name="Normal 8 3 4" xfId="4771"/>
    <cellStyle name="Normal 8 3 4 2" xfId="21967"/>
    <cellStyle name="Normal 8 3 5" xfId="18810"/>
    <cellStyle name="Normal 8 3 6" xfId="11566"/>
    <cellStyle name="Normal 8 4" xfId="2018"/>
    <cellStyle name="Normal 8 4 2" xfId="3607"/>
    <cellStyle name="Normal 8 4 2 2" xfId="10372"/>
    <cellStyle name="Normal 8 4 2 2 2" xfId="27568"/>
    <cellStyle name="Normal 8 4 2 2 3" xfId="17167"/>
    <cellStyle name="Normal 8 4 2 3" xfId="6764"/>
    <cellStyle name="Normal 8 4 2 3 2" xfId="23960"/>
    <cellStyle name="Normal 8 4 2 4" xfId="20803"/>
    <cellStyle name="Normal 8 4 2 5" xfId="13559"/>
    <cellStyle name="Normal 8 4 3" xfId="8787"/>
    <cellStyle name="Normal 8 4 3 2" xfId="25983"/>
    <cellStyle name="Normal 8 4 3 3" xfId="15582"/>
    <cellStyle name="Normal 8 4 4" xfId="5179"/>
    <cellStyle name="Normal 8 4 4 2" xfId="22375"/>
    <cellStyle name="Normal 8 4 5" xfId="19218"/>
    <cellStyle name="Normal 8 4 6" xfId="11974"/>
    <cellStyle name="Normal 8 5" xfId="2377"/>
    <cellStyle name="Normal 8 5 2" xfId="9143"/>
    <cellStyle name="Normal 8 5 2 2" xfId="26339"/>
    <cellStyle name="Normal 8 5 2 3" xfId="15938"/>
    <cellStyle name="Normal 8 5 3" xfId="5535"/>
    <cellStyle name="Normal 8 5 3 2" xfId="22731"/>
    <cellStyle name="Normal 8 5 4" xfId="19574"/>
    <cellStyle name="Normal 8 5 5" xfId="12330"/>
    <cellStyle name="Normal 8 6" xfId="794"/>
    <cellStyle name="Normal 8 6 2" xfId="7563"/>
    <cellStyle name="Normal 8 6 2 2" xfId="24759"/>
    <cellStyle name="Normal 8 6 3" xfId="17994"/>
    <cellStyle name="Normal 8 6 4" xfId="14358"/>
    <cellStyle name="Normal 8 7" xfId="7196"/>
    <cellStyle name="Normal 8 7 2" xfId="24392"/>
    <cellStyle name="Normal 8 7 3" xfId="13991"/>
    <cellStyle name="Normal 8 8" xfId="3955"/>
    <cellStyle name="Normal 8 8 2" xfId="21151"/>
    <cellStyle name="Normal 8 9" xfId="17627"/>
    <cellStyle name="Normal 9" xfId="441"/>
    <cellStyle name="Normal 9 10" xfId="27976"/>
    <cellStyle name="Normal 9 11" xfId="10764"/>
    <cellStyle name="Normal 9 2" xfId="1216"/>
    <cellStyle name="Normal 9 2 2" xfId="2829"/>
    <cellStyle name="Normal 9 2 2 2" xfId="9594"/>
    <cellStyle name="Normal 9 2 2 2 2" xfId="26790"/>
    <cellStyle name="Normal 9 2 2 2 3" xfId="16389"/>
    <cellStyle name="Normal 9 2 2 3" xfId="5986"/>
    <cellStyle name="Normal 9 2 2 3 2" xfId="23182"/>
    <cellStyle name="Normal 9 2 2 4" xfId="20025"/>
    <cellStyle name="Normal 9 2 2 5" xfId="12781"/>
    <cellStyle name="Normal 9 2 3" xfId="7985"/>
    <cellStyle name="Normal 9 2 3 2" xfId="25181"/>
    <cellStyle name="Normal 9 2 3 3" xfId="14780"/>
    <cellStyle name="Normal 9 2 4" xfId="4377"/>
    <cellStyle name="Normal 9 2 4 2" xfId="21573"/>
    <cellStyle name="Normal 9 2 5" xfId="18416"/>
    <cellStyle name="Normal 9 2 6" xfId="11172"/>
    <cellStyle name="Normal 9 3" xfId="1624"/>
    <cellStyle name="Normal 9 3 2" xfId="3225"/>
    <cellStyle name="Normal 9 3 2 2" xfId="9990"/>
    <cellStyle name="Normal 9 3 2 2 2" xfId="27186"/>
    <cellStyle name="Normal 9 3 2 2 3" xfId="16785"/>
    <cellStyle name="Normal 9 3 2 3" xfId="6382"/>
    <cellStyle name="Normal 9 3 2 3 2" xfId="23578"/>
    <cellStyle name="Normal 9 3 2 4" xfId="20421"/>
    <cellStyle name="Normal 9 3 2 5" xfId="13177"/>
    <cellStyle name="Normal 9 3 3" xfId="8393"/>
    <cellStyle name="Normal 9 3 3 2" xfId="25589"/>
    <cellStyle name="Normal 9 3 3 3" xfId="15188"/>
    <cellStyle name="Normal 9 3 4" xfId="4785"/>
    <cellStyle name="Normal 9 3 4 2" xfId="21981"/>
    <cellStyle name="Normal 9 3 5" xfId="18824"/>
    <cellStyle name="Normal 9 3 6" xfId="11580"/>
    <cellStyle name="Normal 9 4" xfId="2032"/>
    <cellStyle name="Normal 9 4 2" xfId="3621"/>
    <cellStyle name="Normal 9 4 2 2" xfId="10386"/>
    <cellStyle name="Normal 9 4 2 2 2" xfId="27582"/>
    <cellStyle name="Normal 9 4 2 2 3" xfId="17181"/>
    <cellStyle name="Normal 9 4 2 3" xfId="6778"/>
    <cellStyle name="Normal 9 4 2 3 2" xfId="23974"/>
    <cellStyle name="Normal 9 4 2 4" xfId="20817"/>
    <cellStyle name="Normal 9 4 2 5" xfId="13573"/>
    <cellStyle name="Normal 9 4 3" xfId="8801"/>
    <cellStyle name="Normal 9 4 3 2" xfId="25997"/>
    <cellStyle name="Normal 9 4 3 3" xfId="15596"/>
    <cellStyle name="Normal 9 4 4" xfId="5193"/>
    <cellStyle name="Normal 9 4 4 2" xfId="22389"/>
    <cellStyle name="Normal 9 4 5" xfId="19232"/>
    <cellStyle name="Normal 9 4 6" xfId="11988"/>
    <cellStyle name="Normal 9 5" xfId="2391"/>
    <cellStyle name="Normal 9 5 2" xfId="9157"/>
    <cellStyle name="Normal 9 5 2 2" xfId="26353"/>
    <cellStyle name="Normal 9 5 2 3" xfId="15952"/>
    <cellStyle name="Normal 9 5 3" xfId="5549"/>
    <cellStyle name="Normal 9 5 3 2" xfId="22745"/>
    <cellStyle name="Normal 9 5 4" xfId="19588"/>
    <cellStyle name="Normal 9 5 5" xfId="12344"/>
    <cellStyle name="Normal 9 6" xfId="808"/>
    <cellStyle name="Normal 9 6 2" xfId="7577"/>
    <cellStyle name="Normal 9 6 2 2" xfId="24773"/>
    <cellStyle name="Normal 9 6 3" xfId="18008"/>
    <cellStyle name="Normal 9 6 4" xfId="14372"/>
    <cellStyle name="Normal 9 7" xfId="7210"/>
    <cellStyle name="Normal 9 7 2" xfId="24406"/>
    <cellStyle name="Normal 9 7 3" xfId="14005"/>
    <cellStyle name="Normal 9 8" xfId="3969"/>
    <cellStyle name="Normal 9 8 2" xfId="21165"/>
    <cellStyle name="Normal 9 9" xfId="17641"/>
    <cellStyle name="Normal_00HT03 2" xfId="81"/>
    <cellStyle name="Normal_AerialSurveys09" xfId="1"/>
    <cellStyle name="Normal_Gillnet Biomass" xfId="2"/>
    <cellStyle name="Normal_Gillnet Biomass09" xfId="3"/>
    <cellStyle name="Normal_PurseSeine Biomass 08" xfId="4"/>
    <cellStyle name="Normal_PurseSeine Biomass09" xfId="5"/>
    <cellStyle name="Note 10" xfId="485"/>
    <cellStyle name="Note 10 2" xfId="2077"/>
    <cellStyle name="Note 10 2 2" xfId="8846"/>
    <cellStyle name="Note 10 2 2 2" xfId="26042"/>
    <cellStyle name="Note 10 2 3" xfId="19277"/>
    <cellStyle name="Note 10 2 4" xfId="15641"/>
    <cellStyle name="Note 10 3" xfId="7254"/>
    <cellStyle name="Note 10 3 2" xfId="24450"/>
    <cellStyle name="Note 10 3 3" xfId="14049"/>
    <cellStyle name="Note 10 4" xfId="5238"/>
    <cellStyle name="Note 10 4 2" xfId="22434"/>
    <cellStyle name="Note 10 5" xfId="17685"/>
    <cellStyle name="Note 10 6" xfId="12033"/>
    <cellStyle name="Note 11" xfId="10425"/>
    <cellStyle name="Note 11 2" xfId="27621"/>
    <cellStyle name="Note 11 3" xfId="17220"/>
    <cellStyle name="Note 12" xfId="10439"/>
    <cellStyle name="Note 12 2" xfId="27635"/>
    <cellStyle name="Note 12 3" xfId="17234"/>
    <cellStyle name="Note 13" xfId="27649"/>
    <cellStyle name="Note 14" xfId="28004"/>
    <cellStyle name="Note 2" xfId="49"/>
    <cellStyle name="Note 2 10" xfId="1243"/>
    <cellStyle name="Note 2 10 2" xfId="2844"/>
    <cellStyle name="Note 2 10 2 2" xfId="9609"/>
    <cellStyle name="Note 2 10 2 2 2" xfId="26805"/>
    <cellStyle name="Note 2 10 2 2 3" xfId="16404"/>
    <cellStyle name="Note 2 10 2 3" xfId="6001"/>
    <cellStyle name="Note 2 10 2 3 2" xfId="23197"/>
    <cellStyle name="Note 2 10 2 4" xfId="20040"/>
    <cellStyle name="Note 2 10 2 5" xfId="12796"/>
    <cellStyle name="Note 2 10 3" xfId="8012"/>
    <cellStyle name="Note 2 10 3 2" xfId="25208"/>
    <cellStyle name="Note 2 10 3 3" xfId="14807"/>
    <cellStyle name="Note 2 10 4" xfId="4404"/>
    <cellStyle name="Note 2 10 4 2" xfId="21600"/>
    <cellStyle name="Note 2 10 5" xfId="18443"/>
    <cellStyle name="Note 2 10 6" xfId="11199"/>
    <cellStyle name="Note 2 11" xfId="1651"/>
    <cellStyle name="Note 2 11 2" xfId="3240"/>
    <cellStyle name="Note 2 11 2 2" xfId="10005"/>
    <cellStyle name="Note 2 11 2 2 2" xfId="27201"/>
    <cellStyle name="Note 2 11 2 2 3" xfId="16800"/>
    <cellStyle name="Note 2 11 2 3" xfId="6397"/>
    <cellStyle name="Note 2 11 2 3 2" xfId="23593"/>
    <cellStyle name="Note 2 11 2 4" xfId="20436"/>
    <cellStyle name="Note 2 11 2 5" xfId="13192"/>
    <cellStyle name="Note 2 11 3" xfId="8420"/>
    <cellStyle name="Note 2 11 3 2" xfId="25616"/>
    <cellStyle name="Note 2 11 3 3" xfId="15215"/>
    <cellStyle name="Note 2 11 4" xfId="4812"/>
    <cellStyle name="Note 2 11 4 2" xfId="22008"/>
    <cellStyle name="Note 2 11 5" xfId="18851"/>
    <cellStyle name="Note 2 11 6" xfId="11607"/>
    <cellStyle name="Note 2 12" xfId="2093"/>
    <cellStyle name="Note 2 12 2" xfId="8860"/>
    <cellStyle name="Note 2 12 2 2" xfId="26056"/>
    <cellStyle name="Note 2 12 2 3" xfId="15655"/>
    <cellStyle name="Note 2 12 3" xfId="5252"/>
    <cellStyle name="Note 2 12 3 2" xfId="22448"/>
    <cellStyle name="Note 2 12 4" xfId="19291"/>
    <cellStyle name="Note 2 12 5" xfId="12047"/>
    <cellStyle name="Note 2 13" xfId="511"/>
    <cellStyle name="Note 2 13 2" xfId="7280"/>
    <cellStyle name="Note 2 13 2 2" xfId="24476"/>
    <cellStyle name="Note 2 13 3" xfId="17711"/>
    <cellStyle name="Note 2 13 4" xfId="14075"/>
    <cellStyle name="Note 2 14" xfId="6829"/>
    <cellStyle name="Note 2 14 2" xfId="24025"/>
    <cellStyle name="Note 2 14 3" xfId="13624"/>
    <cellStyle name="Note 2 15" xfId="3672"/>
    <cellStyle name="Note 2 15 2" xfId="20868"/>
    <cellStyle name="Note 2 16" xfId="17260"/>
    <cellStyle name="Note 2 17" xfId="27679"/>
    <cellStyle name="Note 2 18" xfId="10467"/>
    <cellStyle name="Note 2 2" xfId="65"/>
    <cellStyle name="Note 2 2 10" xfId="6843"/>
    <cellStyle name="Note 2 2 10 2" xfId="24039"/>
    <cellStyle name="Note 2 2 10 3" xfId="13638"/>
    <cellStyle name="Note 2 2 11" xfId="3714"/>
    <cellStyle name="Note 2 2 11 2" xfId="20910"/>
    <cellStyle name="Note 2 2 12" xfId="17274"/>
    <cellStyle name="Note 2 2 13" xfId="27721"/>
    <cellStyle name="Note 2 2 14" xfId="10509"/>
    <cellStyle name="Note 2 2 2" xfId="272"/>
    <cellStyle name="Note 2 2 2 10" xfId="27807"/>
    <cellStyle name="Note 2 2 2 11" xfId="10595"/>
    <cellStyle name="Note 2 2 2 2" xfId="1047"/>
    <cellStyle name="Note 2 2 2 2 2" xfId="2660"/>
    <cellStyle name="Note 2 2 2 2 2 2" xfId="9425"/>
    <cellStyle name="Note 2 2 2 2 2 2 2" xfId="26621"/>
    <cellStyle name="Note 2 2 2 2 2 2 3" xfId="16220"/>
    <cellStyle name="Note 2 2 2 2 2 3" xfId="5817"/>
    <cellStyle name="Note 2 2 2 2 2 3 2" xfId="23013"/>
    <cellStyle name="Note 2 2 2 2 2 4" xfId="19856"/>
    <cellStyle name="Note 2 2 2 2 2 5" xfId="12612"/>
    <cellStyle name="Note 2 2 2 2 3" xfId="7816"/>
    <cellStyle name="Note 2 2 2 2 3 2" xfId="25012"/>
    <cellStyle name="Note 2 2 2 2 3 3" xfId="14611"/>
    <cellStyle name="Note 2 2 2 2 4" xfId="4208"/>
    <cellStyle name="Note 2 2 2 2 4 2" xfId="21404"/>
    <cellStyle name="Note 2 2 2 2 5" xfId="18247"/>
    <cellStyle name="Note 2 2 2 2 6" xfId="11003"/>
    <cellStyle name="Note 2 2 2 3" xfId="1455"/>
    <cellStyle name="Note 2 2 2 3 2" xfId="3056"/>
    <cellStyle name="Note 2 2 2 3 2 2" xfId="9821"/>
    <cellStyle name="Note 2 2 2 3 2 2 2" xfId="27017"/>
    <cellStyle name="Note 2 2 2 3 2 2 3" xfId="16616"/>
    <cellStyle name="Note 2 2 2 3 2 3" xfId="6213"/>
    <cellStyle name="Note 2 2 2 3 2 3 2" xfId="23409"/>
    <cellStyle name="Note 2 2 2 3 2 4" xfId="20252"/>
    <cellStyle name="Note 2 2 2 3 2 5" xfId="13008"/>
    <cellStyle name="Note 2 2 2 3 3" xfId="8224"/>
    <cellStyle name="Note 2 2 2 3 3 2" xfId="25420"/>
    <cellStyle name="Note 2 2 2 3 3 3" xfId="15019"/>
    <cellStyle name="Note 2 2 2 3 4" xfId="4616"/>
    <cellStyle name="Note 2 2 2 3 4 2" xfId="21812"/>
    <cellStyle name="Note 2 2 2 3 5" xfId="18655"/>
    <cellStyle name="Note 2 2 2 3 6" xfId="11411"/>
    <cellStyle name="Note 2 2 2 4" xfId="1863"/>
    <cellStyle name="Note 2 2 2 4 2" xfId="3452"/>
    <cellStyle name="Note 2 2 2 4 2 2" xfId="10217"/>
    <cellStyle name="Note 2 2 2 4 2 2 2" xfId="27413"/>
    <cellStyle name="Note 2 2 2 4 2 2 3" xfId="17012"/>
    <cellStyle name="Note 2 2 2 4 2 3" xfId="6609"/>
    <cellStyle name="Note 2 2 2 4 2 3 2" xfId="23805"/>
    <cellStyle name="Note 2 2 2 4 2 4" xfId="20648"/>
    <cellStyle name="Note 2 2 2 4 2 5" xfId="13404"/>
    <cellStyle name="Note 2 2 2 4 3" xfId="8632"/>
    <cellStyle name="Note 2 2 2 4 3 2" xfId="25828"/>
    <cellStyle name="Note 2 2 2 4 3 3" xfId="15427"/>
    <cellStyle name="Note 2 2 2 4 4" xfId="5024"/>
    <cellStyle name="Note 2 2 2 4 4 2" xfId="22220"/>
    <cellStyle name="Note 2 2 2 4 5" xfId="19063"/>
    <cellStyle name="Note 2 2 2 4 6" xfId="11819"/>
    <cellStyle name="Note 2 2 2 5" xfId="2222"/>
    <cellStyle name="Note 2 2 2 5 2" xfId="8988"/>
    <cellStyle name="Note 2 2 2 5 2 2" xfId="26184"/>
    <cellStyle name="Note 2 2 2 5 2 3" xfId="15783"/>
    <cellStyle name="Note 2 2 2 5 3" xfId="5380"/>
    <cellStyle name="Note 2 2 2 5 3 2" xfId="22576"/>
    <cellStyle name="Note 2 2 2 5 4" xfId="19419"/>
    <cellStyle name="Note 2 2 2 5 5" xfId="12175"/>
    <cellStyle name="Note 2 2 2 6" xfId="639"/>
    <cellStyle name="Note 2 2 2 6 2" xfId="7408"/>
    <cellStyle name="Note 2 2 2 6 2 2" xfId="24604"/>
    <cellStyle name="Note 2 2 2 6 3" xfId="17839"/>
    <cellStyle name="Note 2 2 2 6 4" xfId="14203"/>
    <cellStyle name="Note 2 2 2 7" xfId="7041"/>
    <cellStyle name="Note 2 2 2 7 2" xfId="24237"/>
    <cellStyle name="Note 2 2 2 7 3" xfId="13836"/>
    <cellStyle name="Note 2 2 2 8" xfId="3800"/>
    <cellStyle name="Note 2 2 2 8 2" xfId="20996"/>
    <cellStyle name="Note 2 2 2 9" xfId="17472"/>
    <cellStyle name="Note 2 2 3" xfId="370"/>
    <cellStyle name="Note 2 2 3 10" xfId="27905"/>
    <cellStyle name="Note 2 2 3 11" xfId="10693"/>
    <cellStyle name="Note 2 2 3 2" xfId="1145"/>
    <cellStyle name="Note 2 2 3 2 2" xfId="2758"/>
    <cellStyle name="Note 2 2 3 2 2 2" xfId="9523"/>
    <cellStyle name="Note 2 2 3 2 2 2 2" xfId="26719"/>
    <cellStyle name="Note 2 2 3 2 2 2 3" xfId="16318"/>
    <cellStyle name="Note 2 2 3 2 2 3" xfId="5915"/>
    <cellStyle name="Note 2 2 3 2 2 3 2" xfId="23111"/>
    <cellStyle name="Note 2 2 3 2 2 4" xfId="19954"/>
    <cellStyle name="Note 2 2 3 2 2 5" xfId="12710"/>
    <cellStyle name="Note 2 2 3 2 3" xfId="7914"/>
    <cellStyle name="Note 2 2 3 2 3 2" xfId="25110"/>
    <cellStyle name="Note 2 2 3 2 3 3" xfId="14709"/>
    <cellStyle name="Note 2 2 3 2 4" xfId="4306"/>
    <cellStyle name="Note 2 2 3 2 4 2" xfId="21502"/>
    <cellStyle name="Note 2 2 3 2 5" xfId="18345"/>
    <cellStyle name="Note 2 2 3 2 6" xfId="11101"/>
    <cellStyle name="Note 2 2 3 3" xfId="1553"/>
    <cellStyle name="Note 2 2 3 3 2" xfId="3154"/>
    <cellStyle name="Note 2 2 3 3 2 2" xfId="9919"/>
    <cellStyle name="Note 2 2 3 3 2 2 2" xfId="27115"/>
    <cellStyle name="Note 2 2 3 3 2 2 3" xfId="16714"/>
    <cellStyle name="Note 2 2 3 3 2 3" xfId="6311"/>
    <cellStyle name="Note 2 2 3 3 2 3 2" xfId="23507"/>
    <cellStyle name="Note 2 2 3 3 2 4" xfId="20350"/>
    <cellStyle name="Note 2 2 3 3 2 5" xfId="13106"/>
    <cellStyle name="Note 2 2 3 3 3" xfId="8322"/>
    <cellStyle name="Note 2 2 3 3 3 2" xfId="25518"/>
    <cellStyle name="Note 2 2 3 3 3 3" xfId="15117"/>
    <cellStyle name="Note 2 2 3 3 4" xfId="4714"/>
    <cellStyle name="Note 2 2 3 3 4 2" xfId="21910"/>
    <cellStyle name="Note 2 2 3 3 5" xfId="18753"/>
    <cellStyle name="Note 2 2 3 3 6" xfId="11509"/>
    <cellStyle name="Note 2 2 3 4" xfId="1961"/>
    <cellStyle name="Note 2 2 3 4 2" xfId="3550"/>
    <cellStyle name="Note 2 2 3 4 2 2" xfId="10315"/>
    <cellStyle name="Note 2 2 3 4 2 2 2" xfId="27511"/>
    <cellStyle name="Note 2 2 3 4 2 2 3" xfId="17110"/>
    <cellStyle name="Note 2 2 3 4 2 3" xfId="6707"/>
    <cellStyle name="Note 2 2 3 4 2 3 2" xfId="23903"/>
    <cellStyle name="Note 2 2 3 4 2 4" xfId="20746"/>
    <cellStyle name="Note 2 2 3 4 2 5" xfId="13502"/>
    <cellStyle name="Note 2 2 3 4 3" xfId="8730"/>
    <cellStyle name="Note 2 2 3 4 3 2" xfId="25926"/>
    <cellStyle name="Note 2 2 3 4 3 3" xfId="15525"/>
    <cellStyle name="Note 2 2 3 4 4" xfId="5122"/>
    <cellStyle name="Note 2 2 3 4 4 2" xfId="22318"/>
    <cellStyle name="Note 2 2 3 4 5" xfId="19161"/>
    <cellStyle name="Note 2 2 3 4 6" xfId="11917"/>
    <cellStyle name="Note 2 2 3 5" xfId="2320"/>
    <cellStyle name="Note 2 2 3 5 2" xfId="9086"/>
    <cellStyle name="Note 2 2 3 5 2 2" xfId="26282"/>
    <cellStyle name="Note 2 2 3 5 2 3" xfId="15881"/>
    <cellStyle name="Note 2 2 3 5 3" xfId="5478"/>
    <cellStyle name="Note 2 2 3 5 3 2" xfId="22674"/>
    <cellStyle name="Note 2 2 3 5 4" xfId="19517"/>
    <cellStyle name="Note 2 2 3 5 5" xfId="12273"/>
    <cellStyle name="Note 2 2 3 6" xfId="737"/>
    <cellStyle name="Note 2 2 3 6 2" xfId="7506"/>
    <cellStyle name="Note 2 2 3 6 2 2" xfId="24702"/>
    <cellStyle name="Note 2 2 3 6 3" xfId="17937"/>
    <cellStyle name="Note 2 2 3 6 4" xfId="14301"/>
    <cellStyle name="Note 2 2 3 7" xfId="7139"/>
    <cellStyle name="Note 2 2 3 7 2" xfId="24335"/>
    <cellStyle name="Note 2 2 3 7 3" xfId="13934"/>
    <cellStyle name="Note 2 2 3 8" xfId="3898"/>
    <cellStyle name="Note 2 2 3 8 2" xfId="21094"/>
    <cellStyle name="Note 2 2 3 9" xfId="17570"/>
    <cellStyle name="Note 2 2 4" xfId="185"/>
    <cellStyle name="Note 2 2 4 2" xfId="1369"/>
    <cellStyle name="Note 2 2 4 2 2" xfId="2970"/>
    <cellStyle name="Note 2 2 4 2 2 2" xfId="9735"/>
    <cellStyle name="Note 2 2 4 2 2 2 2" xfId="26931"/>
    <cellStyle name="Note 2 2 4 2 2 2 3" xfId="16530"/>
    <cellStyle name="Note 2 2 4 2 2 3" xfId="6127"/>
    <cellStyle name="Note 2 2 4 2 2 3 2" xfId="23323"/>
    <cellStyle name="Note 2 2 4 2 2 4" xfId="20166"/>
    <cellStyle name="Note 2 2 4 2 2 5" xfId="12922"/>
    <cellStyle name="Note 2 2 4 2 3" xfId="8138"/>
    <cellStyle name="Note 2 2 4 2 3 2" xfId="25334"/>
    <cellStyle name="Note 2 2 4 2 3 3" xfId="14933"/>
    <cellStyle name="Note 2 2 4 2 4" xfId="4530"/>
    <cellStyle name="Note 2 2 4 2 4 2" xfId="21726"/>
    <cellStyle name="Note 2 2 4 2 5" xfId="18569"/>
    <cellStyle name="Note 2 2 4 2 6" xfId="11325"/>
    <cellStyle name="Note 2 2 4 3" xfId="1777"/>
    <cellStyle name="Note 2 2 4 3 2" xfId="3366"/>
    <cellStyle name="Note 2 2 4 3 2 2" xfId="10131"/>
    <cellStyle name="Note 2 2 4 3 2 2 2" xfId="27327"/>
    <cellStyle name="Note 2 2 4 3 2 2 3" xfId="16926"/>
    <cellStyle name="Note 2 2 4 3 2 3" xfId="6523"/>
    <cellStyle name="Note 2 2 4 3 2 3 2" xfId="23719"/>
    <cellStyle name="Note 2 2 4 3 2 4" xfId="20562"/>
    <cellStyle name="Note 2 2 4 3 2 5" xfId="13318"/>
    <cellStyle name="Note 2 2 4 3 3" xfId="8546"/>
    <cellStyle name="Note 2 2 4 3 3 2" xfId="25742"/>
    <cellStyle name="Note 2 2 4 3 3 3" xfId="15341"/>
    <cellStyle name="Note 2 2 4 3 4" xfId="4938"/>
    <cellStyle name="Note 2 2 4 3 4 2" xfId="22134"/>
    <cellStyle name="Note 2 2 4 3 5" xfId="18977"/>
    <cellStyle name="Note 2 2 4 3 6" xfId="11733"/>
    <cellStyle name="Note 2 2 4 4" xfId="2470"/>
    <cellStyle name="Note 2 2 4 4 2" xfId="9235"/>
    <cellStyle name="Note 2 2 4 4 2 2" xfId="26431"/>
    <cellStyle name="Note 2 2 4 4 2 3" xfId="16030"/>
    <cellStyle name="Note 2 2 4 4 3" xfId="5627"/>
    <cellStyle name="Note 2 2 4 4 3 2" xfId="22823"/>
    <cellStyle name="Note 2 2 4 4 4" xfId="19666"/>
    <cellStyle name="Note 2 2 4 4 5" xfId="12422"/>
    <cellStyle name="Note 2 2 4 5" xfId="961"/>
    <cellStyle name="Note 2 2 4 5 2" xfId="7730"/>
    <cellStyle name="Note 2 2 4 5 2 2" xfId="24926"/>
    <cellStyle name="Note 2 2 4 5 3" xfId="18161"/>
    <cellStyle name="Note 2 2 4 5 4" xfId="14525"/>
    <cellStyle name="Note 2 2 4 6" xfId="6955"/>
    <cellStyle name="Note 2 2 4 6 2" xfId="24151"/>
    <cellStyle name="Note 2 2 4 6 3" xfId="13750"/>
    <cellStyle name="Note 2 2 4 7" xfId="4122"/>
    <cellStyle name="Note 2 2 4 7 2" xfId="21318"/>
    <cellStyle name="Note 2 2 4 8" xfId="17386"/>
    <cellStyle name="Note 2 2 4 9" xfId="10917"/>
    <cellStyle name="Note 2 2 5" xfId="849"/>
    <cellStyle name="Note 2 2 5 2" xfId="2547"/>
    <cellStyle name="Note 2 2 5 2 2" xfId="9312"/>
    <cellStyle name="Note 2 2 5 2 2 2" xfId="26508"/>
    <cellStyle name="Note 2 2 5 2 2 3" xfId="16107"/>
    <cellStyle name="Note 2 2 5 2 3" xfId="5704"/>
    <cellStyle name="Note 2 2 5 2 3 2" xfId="22900"/>
    <cellStyle name="Note 2 2 5 2 4" xfId="19743"/>
    <cellStyle name="Note 2 2 5 2 5" xfId="12499"/>
    <cellStyle name="Note 2 2 5 3" xfId="7618"/>
    <cellStyle name="Note 2 2 5 3 2" xfId="24814"/>
    <cellStyle name="Note 2 2 5 3 3" xfId="14413"/>
    <cellStyle name="Note 2 2 5 4" xfId="4010"/>
    <cellStyle name="Note 2 2 5 4 2" xfId="21206"/>
    <cellStyle name="Note 2 2 5 5" xfId="18049"/>
    <cellStyle name="Note 2 2 5 6" xfId="10805"/>
    <cellStyle name="Note 2 2 6" xfId="1257"/>
    <cellStyle name="Note 2 2 6 2" xfId="2858"/>
    <cellStyle name="Note 2 2 6 2 2" xfId="9623"/>
    <cellStyle name="Note 2 2 6 2 2 2" xfId="26819"/>
    <cellStyle name="Note 2 2 6 2 2 3" xfId="16418"/>
    <cellStyle name="Note 2 2 6 2 3" xfId="6015"/>
    <cellStyle name="Note 2 2 6 2 3 2" xfId="23211"/>
    <cellStyle name="Note 2 2 6 2 4" xfId="20054"/>
    <cellStyle name="Note 2 2 6 2 5" xfId="12810"/>
    <cellStyle name="Note 2 2 6 3" xfId="8026"/>
    <cellStyle name="Note 2 2 6 3 2" xfId="25222"/>
    <cellStyle name="Note 2 2 6 3 3" xfId="14821"/>
    <cellStyle name="Note 2 2 6 4" xfId="4418"/>
    <cellStyle name="Note 2 2 6 4 2" xfId="21614"/>
    <cellStyle name="Note 2 2 6 5" xfId="18457"/>
    <cellStyle name="Note 2 2 6 6" xfId="11213"/>
    <cellStyle name="Note 2 2 7" xfId="1665"/>
    <cellStyle name="Note 2 2 7 2" xfId="3254"/>
    <cellStyle name="Note 2 2 7 2 2" xfId="10019"/>
    <cellStyle name="Note 2 2 7 2 2 2" xfId="27215"/>
    <cellStyle name="Note 2 2 7 2 2 3" xfId="16814"/>
    <cellStyle name="Note 2 2 7 2 3" xfId="6411"/>
    <cellStyle name="Note 2 2 7 2 3 2" xfId="23607"/>
    <cellStyle name="Note 2 2 7 2 4" xfId="20450"/>
    <cellStyle name="Note 2 2 7 2 5" xfId="13206"/>
    <cellStyle name="Note 2 2 7 3" xfId="8434"/>
    <cellStyle name="Note 2 2 7 3 2" xfId="25630"/>
    <cellStyle name="Note 2 2 7 3 3" xfId="15229"/>
    <cellStyle name="Note 2 2 7 4" xfId="4826"/>
    <cellStyle name="Note 2 2 7 4 2" xfId="22022"/>
    <cellStyle name="Note 2 2 7 5" xfId="18865"/>
    <cellStyle name="Note 2 2 7 6" xfId="11621"/>
    <cellStyle name="Note 2 2 8" xfId="2136"/>
    <cellStyle name="Note 2 2 8 2" xfId="8902"/>
    <cellStyle name="Note 2 2 8 2 2" xfId="26098"/>
    <cellStyle name="Note 2 2 8 2 3" xfId="15697"/>
    <cellStyle name="Note 2 2 8 3" xfId="5294"/>
    <cellStyle name="Note 2 2 8 3 2" xfId="22490"/>
    <cellStyle name="Note 2 2 8 4" xfId="19333"/>
    <cellStyle name="Note 2 2 8 5" xfId="12089"/>
    <cellStyle name="Note 2 2 9" xfId="553"/>
    <cellStyle name="Note 2 2 9 2" xfId="7322"/>
    <cellStyle name="Note 2 2 9 2 2" xfId="24518"/>
    <cellStyle name="Note 2 2 9 3" xfId="17753"/>
    <cellStyle name="Note 2 2 9 4" xfId="14117"/>
    <cellStyle name="Note 2 3" xfId="82"/>
    <cellStyle name="Note 2 3 10" xfId="6857"/>
    <cellStyle name="Note 2 3 10 2" xfId="24053"/>
    <cellStyle name="Note 2 3 10 3" xfId="13652"/>
    <cellStyle name="Note 2 3 11" xfId="3728"/>
    <cellStyle name="Note 2 3 11 2" xfId="20924"/>
    <cellStyle name="Note 2 3 12" xfId="17288"/>
    <cellStyle name="Note 2 3 13" xfId="27735"/>
    <cellStyle name="Note 2 3 14" xfId="10523"/>
    <cellStyle name="Note 2 3 2" xfId="286"/>
    <cellStyle name="Note 2 3 2 10" xfId="27821"/>
    <cellStyle name="Note 2 3 2 11" xfId="10609"/>
    <cellStyle name="Note 2 3 2 2" xfId="1061"/>
    <cellStyle name="Note 2 3 2 2 2" xfId="2674"/>
    <cellStyle name="Note 2 3 2 2 2 2" xfId="9439"/>
    <cellStyle name="Note 2 3 2 2 2 2 2" xfId="26635"/>
    <cellStyle name="Note 2 3 2 2 2 2 3" xfId="16234"/>
    <cellStyle name="Note 2 3 2 2 2 3" xfId="5831"/>
    <cellStyle name="Note 2 3 2 2 2 3 2" xfId="23027"/>
    <cellStyle name="Note 2 3 2 2 2 4" xfId="19870"/>
    <cellStyle name="Note 2 3 2 2 2 5" xfId="12626"/>
    <cellStyle name="Note 2 3 2 2 3" xfId="7830"/>
    <cellStyle name="Note 2 3 2 2 3 2" xfId="25026"/>
    <cellStyle name="Note 2 3 2 2 3 3" xfId="14625"/>
    <cellStyle name="Note 2 3 2 2 4" xfId="4222"/>
    <cellStyle name="Note 2 3 2 2 4 2" xfId="21418"/>
    <cellStyle name="Note 2 3 2 2 5" xfId="18261"/>
    <cellStyle name="Note 2 3 2 2 6" xfId="11017"/>
    <cellStyle name="Note 2 3 2 3" xfId="1469"/>
    <cellStyle name="Note 2 3 2 3 2" xfId="3070"/>
    <cellStyle name="Note 2 3 2 3 2 2" xfId="9835"/>
    <cellStyle name="Note 2 3 2 3 2 2 2" xfId="27031"/>
    <cellStyle name="Note 2 3 2 3 2 2 3" xfId="16630"/>
    <cellStyle name="Note 2 3 2 3 2 3" xfId="6227"/>
    <cellStyle name="Note 2 3 2 3 2 3 2" xfId="23423"/>
    <cellStyle name="Note 2 3 2 3 2 4" xfId="20266"/>
    <cellStyle name="Note 2 3 2 3 2 5" xfId="13022"/>
    <cellStyle name="Note 2 3 2 3 3" xfId="8238"/>
    <cellStyle name="Note 2 3 2 3 3 2" xfId="25434"/>
    <cellStyle name="Note 2 3 2 3 3 3" xfId="15033"/>
    <cellStyle name="Note 2 3 2 3 4" xfId="4630"/>
    <cellStyle name="Note 2 3 2 3 4 2" xfId="21826"/>
    <cellStyle name="Note 2 3 2 3 5" xfId="18669"/>
    <cellStyle name="Note 2 3 2 3 6" xfId="11425"/>
    <cellStyle name="Note 2 3 2 4" xfId="1877"/>
    <cellStyle name="Note 2 3 2 4 2" xfId="3466"/>
    <cellStyle name="Note 2 3 2 4 2 2" xfId="10231"/>
    <cellStyle name="Note 2 3 2 4 2 2 2" xfId="27427"/>
    <cellStyle name="Note 2 3 2 4 2 2 3" xfId="17026"/>
    <cellStyle name="Note 2 3 2 4 2 3" xfId="6623"/>
    <cellStyle name="Note 2 3 2 4 2 3 2" xfId="23819"/>
    <cellStyle name="Note 2 3 2 4 2 4" xfId="20662"/>
    <cellStyle name="Note 2 3 2 4 2 5" xfId="13418"/>
    <cellStyle name="Note 2 3 2 4 3" xfId="8646"/>
    <cellStyle name="Note 2 3 2 4 3 2" xfId="25842"/>
    <cellStyle name="Note 2 3 2 4 3 3" xfId="15441"/>
    <cellStyle name="Note 2 3 2 4 4" xfId="5038"/>
    <cellStyle name="Note 2 3 2 4 4 2" xfId="22234"/>
    <cellStyle name="Note 2 3 2 4 5" xfId="19077"/>
    <cellStyle name="Note 2 3 2 4 6" xfId="11833"/>
    <cellStyle name="Note 2 3 2 5" xfId="2236"/>
    <cellStyle name="Note 2 3 2 5 2" xfId="9002"/>
    <cellStyle name="Note 2 3 2 5 2 2" xfId="26198"/>
    <cellStyle name="Note 2 3 2 5 2 3" xfId="15797"/>
    <cellStyle name="Note 2 3 2 5 3" xfId="5394"/>
    <cellStyle name="Note 2 3 2 5 3 2" xfId="22590"/>
    <cellStyle name="Note 2 3 2 5 4" xfId="19433"/>
    <cellStyle name="Note 2 3 2 5 5" xfId="12189"/>
    <cellStyle name="Note 2 3 2 6" xfId="653"/>
    <cellStyle name="Note 2 3 2 6 2" xfId="7422"/>
    <cellStyle name="Note 2 3 2 6 2 2" xfId="24618"/>
    <cellStyle name="Note 2 3 2 6 3" xfId="17853"/>
    <cellStyle name="Note 2 3 2 6 4" xfId="14217"/>
    <cellStyle name="Note 2 3 2 7" xfId="7055"/>
    <cellStyle name="Note 2 3 2 7 2" xfId="24251"/>
    <cellStyle name="Note 2 3 2 7 3" xfId="13850"/>
    <cellStyle name="Note 2 3 2 8" xfId="3814"/>
    <cellStyle name="Note 2 3 2 8 2" xfId="21010"/>
    <cellStyle name="Note 2 3 2 9" xfId="17486"/>
    <cellStyle name="Note 2 3 3" xfId="384"/>
    <cellStyle name="Note 2 3 3 10" xfId="27919"/>
    <cellStyle name="Note 2 3 3 11" xfId="10707"/>
    <cellStyle name="Note 2 3 3 2" xfId="1159"/>
    <cellStyle name="Note 2 3 3 2 2" xfId="2772"/>
    <cellStyle name="Note 2 3 3 2 2 2" xfId="9537"/>
    <cellStyle name="Note 2 3 3 2 2 2 2" xfId="26733"/>
    <cellStyle name="Note 2 3 3 2 2 2 3" xfId="16332"/>
    <cellStyle name="Note 2 3 3 2 2 3" xfId="5929"/>
    <cellStyle name="Note 2 3 3 2 2 3 2" xfId="23125"/>
    <cellStyle name="Note 2 3 3 2 2 4" xfId="19968"/>
    <cellStyle name="Note 2 3 3 2 2 5" xfId="12724"/>
    <cellStyle name="Note 2 3 3 2 3" xfId="7928"/>
    <cellStyle name="Note 2 3 3 2 3 2" xfId="25124"/>
    <cellStyle name="Note 2 3 3 2 3 3" xfId="14723"/>
    <cellStyle name="Note 2 3 3 2 4" xfId="4320"/>
    <cellStyle name="Note 2 3 3 2 4 2" xfId="21516"/>
    <cellStyle name="Note 2 3 3 2 5" xfId="18359"/>
    <cellStyle name="Note 2 3 3 2 6" xfId="11115"/>
    <cellStyle name="Note 2 3 3 3" xfId="1567"/>
    <cellStyle name="Note 2 3 3 3 2" xfId="3168"/>
    <cellStyle name="Note 2 3 3 3 2 2" xfId="9933"/>
    <cellStyle name="Note 2 3 3 3 2 2 2" xfId="27129"/>
    <cellStyle name="Note 2 3 3 3 2 2 3" xfId="16728"/>
    <cellStyle name="Note 2 3 3 3 2 3" xfId="6325"/>
    <cellStyle name="Note 2 3 3 3 2 3 2" xfId="23521"/>
    <cellStyle name="Note 2 3 3 3 2 4" xfId="20364"/>
    <cellStyle name="Note 2 3 3 3 2 5" xfId="13120"/>
    <cellStyle name="Note 2 3 3 3 3" xfId="8336"/>
    <cellStyle name="Note 2 3 3 3 3 2" xfId="25532"/>
    <cellStyle name="Note 2 3 3 3 3 3" xfId="15131"/>
    <cellStyle name="Note 2 3 3 3 4" xfId="4728"/>
    <cellStyle name="Note 2 3 3 3 4 2" xfId="21924"/>
    <cellStyle name="Note 2 3 3 3 5" xfId="18767"/>
    <cellStyle name="Note 2 3 3 3 6" xfId="11523"/>
    <cellStyle name="Note 2 3 3 4" xfId="1975"/>
    <cellStyle name="Note 2 3 3 4 2" xfId="3564"/>
    <cellStyle name="Note 2 3 3 4 2 2" xfId="10329"/>
    <cellStyle name="Note 2 3 3 4 2 2 2" xfId="27525"/>
    <cellStyle name="Note 2 3 3 4 2 2 3" xfId="17124"/>
    <cellStyle name="Note 2 3 3 4 2 3" xfId="6721"/>
    <cellStyle name="Note 2 3 3 4 2 3 2" xfId="23917"/>
    <cellStyle name="Note 2 3 3 4 2 4" xfId="20760"/>
    <cellStyle name="Note 2 3 3 4 2 5" xfId="13516"/>
    <cellStyle name="Note 2 3 3 4 3" xfId="8744"/>
    <cellStyle name="Note 2 3 3 4 3 2" xfId="25940"/>
    <cellStyle name="Note 2 3 3 4 3 3" xfId="15539"/>
    <cellStyle name="Note 2 3 3 4 4" xfId="5136"/>
    <cellStyle name="Note 2 3 3 4 4 2" xfId="22332"/>
    <cellStyle name="Note 2 3 3 4 5" xfId="19175"/>
    <cellStyle name="Note 2 3 3 4 6" xfId="11931"/>
    <cellStyle name="Note 2 3 3 5" xfId="2334"/>
    <cellStyle name="Note 2 3 3 5 2" xfId="9100"/>
    <cellStyle name="Note 2 3 3 5 2 2" xfId="26296"/>
    <cellStyle name="Note 2 3 3 5 2 3" xfId="15895"/>
    <cellStyle name="Note 2 3 3 5 3" xfId="5492"/>
    <cellStyle name="Note 2 3 3 5 3 2" xfId="22688"/>
    <cellStyle name="Note 2 3 3 5 4" xfId="19531"/>
    <cellStyle name="Note 2 3 3 5 5" xfId="12287"/>
    <cellStyle name="Note 2 3 3 6" xfId="751"/>
    <cellStyle name="Note 2 3 3 6 2" xfId="7520"/>
    <cellStyle name="Note 2 3 3 6 2 2" xfId="24716"/>
    <cellStyle name="Note 2 3 3 6 3" xfId="17951"/>
    <cellStyle name="Note 2 3 3 6 4" xfId="14315"/>
    <cellStyle name="Note 2 3 3 7" xfId="7153"/>
    <cellStyle name="Note 2 3 3 7 2" xfId="24349"/>
    <cellStyle name="Note 2 3 3 7 3" xfId="13948"/>
    <cellStyle name="Note 2 3 3 8" xfId="3912"/>
    <cellStyle name="Note 2 3 3 8 2" xfId="21108"/>
    <cellStyle name="Note 2 3 3 9" xfId="17584"/>
    <cellStyle name="Note 2 3 4" xfId="200"/>
    <cellStyle name="Note 2 3 4 2" xfId="1383"/>
    <cellStyle name="Note 2 3 4 2 2" xfId="2984"/>
    <cellStyle name="Note 2 3 4 2 2 2" xfId="9749"/>
    <cellStyle name="Note 2 3 4 2 2 2 2" xfId="26945"/>
    <cellStyle name="Note 2 3 4 2 2 2 3" xfId="16544"/>
    <cellStyle name="Note 2 3 4 2 2 3" xfId="6141"/>
    <cellStyle name="Note 2 3 4 2 2 3 2" xfId="23337"/>
    <cellStyle name="Note 2 3 4 2 2 4" xfId="20180"/>
    <cellStyle name="Note 2 3 4 2 2 5" xfId="12936"/>
    <cellStyle name="Note 2 3 4 2 3" xfId="8152"/>
    <cellStyle name="Note 2 3 4 2 3 2" xfId="25348"/>
    <cellStyle name="Note 2 3 4 2 3 3" xfId="14947"/>
    <cellStyle name="Note 2 3 4 2 4" xfId="4544"/>
    <cellStyle name="Note 2 3 4 2 4 2" xfId="21740"/>
    <cellStyle name="Note 2 3 4 2 5" xfId="18583"/>
    <cellStyle name="Note 2 3 4 2 6" xfId="11339"/>
    <cellStyle name="Note 2 3 4 3" xfId="1791"/>
    <cellStyle name="Note 2 3 4 3 2" xfId="3380"/>
    <cellStyle name="Note 2 3 4 3 2 2" xfId="10145"/>
    <cellStyle name="Note 2 3 4 3 2 2 2" xfId="27341"/>
    <cellStyle name="Note 2 3 4 3 2 2 3" xfId="16940"/>
    <cellStyle name="Note 2 3 4 3 2 3" xfId="6537"/>
    <cellStyle name="Note 2 3 4 3 2 3 2" xfId="23733"/>
    <cellStyle name="Note 2 3 4 3 2 4" xfId="20576"/>
    <cellStyle name="Note 2 3 4 3 2 5" xfId="13332"/>
    <cellStyle name="Note 2 3 4 3 3" xfId="8560"/>
    <cellStyle name="Note 2 3 4 3 3 2" xfId="25756"/>
    <cellStyle name="Note 2 3 4 3 3 3" xfId="15355"/>
    <cellStyle name="Note 2 3 4 3 4" xfId="4952"/>
    <cellStyle name="Note 2 3 4 3 4 2" xfId="22148"/>
    <cellStyle name="Note 2 3 4 3 5" xfId="18991"/>
    <cellStyle name="Note 2 3 4 3 6" xfId="11747"/>
    <cellStyle name="Note 2 3 4 4" xfId="2486"/>
    <cellStyle name="Note 2 3 4 4 2" xfId="9251"/>
    <cellStyle name="Note 2 3 4 4 2 2" xfId="26447"/>
    <cellStyle name="Note 2 3 4 4 2 3" xfId="16046"/>
    <cellStyle name="Note 2 3 4 4 3" xfId="5643"/>
    <cellStyle name="Note 2 3 4 4 3 2" xfId="22839"/>
    <cellStyle name="Note 2 3 4 4 4" xfId="19682"/>
    <cellStyle name="Note 2 3 4 4 5" xfId="12438"/>
    <cellStyle name="Note 2 3 4 5" xfId="975"/>
    <cellStyle name="Note 2 3 4 5 2" xfId="7744"/>
    <cellStyle name="Note 2 3 4 5 2 2" xfId="24940"/>
    <cellStyle name="Note 2 3 4 5 3" xfId="18175"/>
    <cellStyle name="Note 2 3 4 5 4" xfId="14539"/>
    <cellStyle name="Note 2 3 4 6" xfId="6969"/>
    <cellStyle name="Note 2 3 4 6 2" xfId="24165"/>
    <cellStyle name="Note 2 3 4 6 3" xfId="13764"/>
    <cellStyle name="Note 2 3 4 7" xfId="4136"/>
    <cellStyle name="Note 2 3 4 7 2" xfId="21332"/>
    <cellStyle name="Note 2 3 4 8" xfId="17400"/>
    <cellStyle name="Note 2 3 4 9" xfId="10931"/>
    <cellStyle name="Note 2 3 5" xfId="863"/>
    <cellStyle name="Note 2 3 5 2" xfId="2561"/>
    <cellStyle name="Note 2 3 5 2 2" xfId="9326"/>
    <cellStyle name="Note 2 3 5 2 2 2" xfId="26522"/>
    <cellStyle name="Note 2 3 5 2 2 3" xfId="16121"/>
    <cellStyle name="Note 2 3 5 2 3" xfId="5718"/>
    <cellStyle name="Note 2 3 5 2 3 2" xfId="22914"/>
    <cellStyle name="Note 2 3 5 2 4" xfId="19757"/>
    <cellStyle name="Note 2 3 5 2 5" xfId="12513"/>
    <cellStyle name="Note 2 3 5 3" xfId="7632"/>
    <cellStyle name="Note 2 3 5 3 2" xfId="24828"/>
    <cellStyle name="Note 2 3 5 3 3" xfId="14427"/>
    <cellStyle name="Note 2 3 5 4" xfId="4024"/>
    <cellStyle name="Note 2 3 5 4 2" xfId="21220"/>
    <cellStyle name="Note 2 3 5 5" xfId="18063"/>
    <cellStyle name="Note 2 3 5 6" xfId="10819"/>
    <cellStyle name="Note 2 3 6" xfId="1271"/>
    <cellStyle name="Note 2 3 6 2" xfId="2872"/>
    <cellStyle name="Note 2 3 6 2 2" xfId="9637"/>
    <cellStyle name="Note 2 3 6 2 2 2" xfId="26833"/>
    <cellStyle name="Note 2 3 6 2 2 3" xfId="16432"/>
    <cellStyle name="Note 2 3 6 2 3" xfId="6029"/>
    <cellStyle name="Note 2 3 6 2 3 2" xfId="23225"/>
    <cellStyle name="Note 2 3 6 2 4" xfId="20068"/>
    <cellStyle name="Note 2 3 6 2 5" xfId="12824"/>
    <cellStyle name="Note 2 3 6 3" xfId="8040"/>
    <cellStyle name="Note 2 3 6 3 2" xfId="25236"/>
    <cellStyle name="Note 2 3 6 3 3" xfId="14835"/>
    <cellStyle name="Note 2 3 6 4" xfId="4432"/>
    <cellStyle name="Note 2 3 6 4 2" xfId="21628"/>
    <cellStyle name="Note 2 3 6 5" xfId="18471"/>
    <cellStyle name="Note 2 3 6 6" xfId="11227"/>
    <cellStyle name="Note 2 3 7" xfId="1679"/>
    <cellStyle name="Note 2 3 7 2" xfId="3268"/>
    <cellStyle name="Note 2 3 7 2 2" xfId="10033"/>
    <cellStyle name="Note 2 3 7 2 2 2" xfId="27229"/>
    <cellStyle name="Note 2 3 7 2 2 3" xfId="16828"/>
    <cellStyle name="Note 2 3 7 2 3" xfId="6425"/>
    <cellStyle name="Note 2 3 7 2 3 2" xfId="23621"/>
    <cellStyle name="Note 2 3 7 2 4" xfId="20464"/>
    <cellStyle name="Note 2 3 7 2 5" xfId="13220"/>
    <cellStyle name="Note 2 3 7 3" xfId="8448"/>
    <cellStyle name="Note 2 3 7 3 2" xfId="25644"/>
    <cellStyle name="Note 2 3 7 3 3" xfId="15243"/>
    <cellStyle name="Note 2 3 7 4" xfId="4840"/>
    <cellStyle name="Note 2 3 7 4 2" xfId="22036"/>
    <cellStyle name="Note 2 3 7 5" xfId="18879"/>
    <cellStyle name="Note 2 3 7 6" xfId="11635"/>
    <cellStyle name="Note 2 3 8" xfId="2150"/>
    <cellStyle name="Note 2 3 8 2" xfId="8916"/>
    <cellStyle name="Note 2 3 8 2 2" xfId="26112"/>
    <cellStyle name="Note 2 3 8 2 3" xfId="15711"/>
    <cellStyle name="Note 2 3 8 3" xfId="5308"/>
    <cellStyle name="Note 2 3 8 3 2" xfId="22504"/>
    <cellStyle name="Note 2 3 8 4" xfId="19347"/>
    <cellStyle name="Note 2 3 8 5" xfId="12103"/>
    <cellStyle name="Note 2 3 9" xfId="567"/>
    <cellStyle name="Note 2 3 9 2" xfId="7336"/>
    <cellStyle name="Note 2 3 9 2 2" xfId="24532"/>
    <cellStyle name="Note 2 3 9 3" xfId="17767"/>
    <cellStyle name="Note 2 3 9 4" xfId="14131"/>
    <cellStyle name="Note 2 4" xfId="110"/>
    <cellStyle name="Note 2 4 10" xfId="6885"/>
    <cellStyle name="Note 2 4 10 2" xfId="24081"/>
    <cellStyle name="Note 2 4 10 3" xfId="13680"/>
    <cellStyle name="Note 2 4 11" xfId="3756"/>
    <cellStyle name="Note 2 4 11 2" xfId="20952"/>
    <cellStyle name="Note 2 4 12" xfId="17316"/>
    <cellStyle name="Note 2 4 13" xfId="27763"/>
    <cellStyle name="Note 2 4 14" xfId="10551"/>
    <cellStyle name="Note 2 4 2" xfId="314"/>
    <cellStyle name="Note 2 4 2 10" xfId="27849"/>
    <cellStyle name="Note 2 4 2 11" xfId="10637"/>
    <cellStyle name="Note 2 4 2 2" xfId="1089"/>
    <cellStyle name="Note 2 4 2 2 2" xfId="2702"/>
    <cellStyle name="Note 2 4 2 2 2 2" xfId="9467"/>
    <cellStyle name="Note 2 4 2 2 2 2 2" xfId="26663"/>
    <cellStyle name="Note 2 4 2 2 2 2 3" xfId="16262"/>
    <cellStyle name="Note 2 4 2 2 2 3" xfId="5859"/>
    <cellStyle name="Note 2 4 2 2 2 3 2" xfId="23055"/>
    <cellStyle name="Note 2 4 2 2 2 4" xfId="19898"/>
    <cellStyle name="Note 2 4 2 2 2 5" xfId="12654"/>
    <cellStyle name="Note 2 4 2 2 3" xfId="7858"/>
    <cellStyle name="Note 2 4 2 2 3 2" xfId="25054"/>
    <cellStyle name="Note 2 4 2 2 3 3" xfId="14653"/>
    <cellStyle name="Note 2 4 2 2 4" xfId="4250"/>
    <cellStyle name="Note 2 4 2 2 4 2" xfId="21446"/>
    <cellStyle name="Note 2 4 2 2 5" xfId="18289"/>
    <cellStyle name="Note 2 4 2 2 6" xfId="11045"/>
    <cellStyle name="Note 2 4 2 3" xfId="1497"/>
    <cellStyle name="Note 2 4 2 3 2" xfId="3098"/>
    <cellStyle name="Note 2 4 2 3 2 2" xfId="9863"/>
    <cellStyle name="Note 2 4 2 3 2 2 2" xfId="27059"/>
    <cellStyle name="Note 2 4 2 3 2 2 3" xfId="16658"/>
    <cellStyle name="Note 2 4 2 3 2 3" xfId="6255"/>
    <cellStyle name="Note 2 4 2 3 2 3 2" xfId="23451"/>
    <cellStyle name="Note 2 4 2 3 2 4" xfId="20294"/>
    <cellStyle name="Note 2 4 2 3 2 5" xfId="13050"/>
    <cellStyle name="Note 2 4 2 3 3" xfId="8266"/>
    <cellStyle name="Note 2 4 2 3 3 2" xfId="25462"/>
    <cellStyle name="Note 2 4 2 3 3 3" xfId="15061"/>
    <cellStyle name="Note 2 4 2 3 4" xfId="4658"/>
    <cellStyle name="Note 2 4 2 3 4 2" xfId="21854"/>
    <cellStyle name="Note 2 4 2 3 5" xfId="18697"/>
    <cellStyle name="Note 2 4 2 3 6" xfId="11453"/>
    <cellStyle name="Note 2 4 2 4" xfId="1905"/>
    <cellStyle name="Note 2 4 2 4 2" xfId="3494"/>
    <cellStyle name="Note 2 4 2 4 2 2" xfId="10259"/>
    <cellStyle name="Note 2 4 2 4 2 2 2" xfId="27455"/>
    <cellStyle name="Note 2 4 2 4 2 2 3" xfId="17054"/>
    <cellStyle name="Note 2 4 2 4 2 3" xfId="6651"/>
    <cellStyle name="Note 2 4 2 4 2 3 2" xfId="23847"/>
    <cellStyle name="Note 2 4 2 4 2 4" xfId="20690"/>
    <cellStyle name="Note 2 4 2 4 2 5" xfId="13446"/>
    <cellStyle name="Note 2 4 2 4 3" xfId="8674"/>
    <cellStyle name="Note 2 4 2 4 3 2" xfId="25870"/>
    <cellStyle name="Note 2 4 2 4 3 3" xfId="15469"/>
    <cellStyle name="Note 2 4 2 4 4" xfId="5066"/>
    <cellStyle name="Note 2 4 2 4 4 2" xfId="22262"/>
    <cellStyle name="Note 2 4 2 4 5" xfId="19105"/>
    <cellStyle name="Note 2 4 2 4 6" xfId="11861"/>
    <cellStyle name="Note 2 4 2 5" xfId="2264"/>
    <cellStyle name="Note 2 4 2 5 2" xfId="9030"/>
    <cellStyle name="Note 2 4 2 5 2 2" xfId="26226"/>
    <cellStyle name="Note 2 4 2 5 2 3" xfId="15825"/>
    <cellStyle name="Note 2 4 2 5 3" xfId="5422"/>
    <cellStyle name="Note 2 4 2 5 3 2" xfId="22618"/>
    <cellStyle name="Note 2 4 2 5 4" xfId="19461"/>
    <cellStyle name="Note 2 4 2 5 5" xfId="12217"/>
    <cellStyle name="Note 2 4 2 6" xfId="681"/>
    <cellStyle name="Note 2 4 2 6 2" xfId="7450"/>
    <cellStyle name="Note 2 4 2 6 2 2" xfId="24646"/>
    <cellStyle name="Note 2 4 2 6 3" xfId="17881"/>
    <cellStyle name="Note 2 4 2 6 4" xfId="14245"/>
    <cellStyle name="Note 2 4 2 7" xfId="7083"/>
    <cellStyle name="Note 2 4 2 7 2" xfId="24279"/>
    <cellStyle name="Note 2 4 2 7 3" xfId="13878"/>
    <cellStyle name="Note 2 4 2 8" xfId="3842"/>
    <cellStyle name="Note 2 4 2 8 2" xfId="21038"/>
    <cellStyle name="Note 2 4 2 9" xfId="17514"/>
    <cellStyle name="Note 2 4 3" xfId="412"/>
    <cellStyle name="Note 2 4 3 10" xfId="27947"/>
    <cellStyle name="Note 2 4 3 11" xfId="10735"/>
    <cellStyle name="Note 2 4 3 2" xfId="1187"/>
    <cellStyle name="Note 2 4 3 2 2" xfId="2800"/>
    <cellStyle name="Note 2 4 3 2 2 2" xfId="9565"/>
    <cellStyle name="Note 2 4 3 2 2 2 2" xfId="26761"/>
    <cellStyle name="Note 2 4 3 2 2 2 3" xfId="16360"/>
    <cellStyle name="Note 2 4 3 2 2 3" xfId="5957"/>
    <cellStyle name="Note 2 4 3 2 2 3 2" xfId="23153"/>
    <cellStyle name="Note 2 4 3 2 2 4" xfId="19996"/>
    <cellStyle name="Note 2 4 3 2 2 5" xfId="12752"/>
    <cellStyle name="Note 2 4 3 2 3" xfId="7956"/>
    <cellStyle name="Note 2 4 3 2 3 2" xfId="25152"/>
    <cellStyle name="Note 2 4 3 2 3 3" xfId="14751"/>
    <cellStyle name="Note 2 4 3 2 4" xfId="4348"/>
    <cellStyle name="Note 2 4 3 2 4 2" xfId="21544"/>
    <cellStyle name="Note 2 4 3 2 5" xfId="18387"/>
    <cellStyle name="Note 2 4 3 2 6" xfId="11143"/>
    <cellStyle name="Note 2 4 3 3" xfId="1595"/>
    <cellStyle name="Note 2 4 3 3 2" xfId="3196"/>
    <cellStyle name="Note 2 4 3 3 2 2" xfId="9961"/>
    <cellStyle name="Note 2 4 3 3 2 2 2" xfId="27157"/>
    <cellStyle name="Note 2 4 3 3 2 2 3" xfId="16756"/>
    <cellStyle name="Note 2 4 3 3 2 3" xfId="6353"/>
    <cellStyle name="Note 2 4 3 3 2 3 2" xfId="23549"/>
    <cellStyle name="Note 2 4 3 3 2 4" xfId="20392"/>
    <cellStyle name="Note 2 4 3 3 2 5" xfId="13148"/>
    <cellStyle name="Note 2 4 3 3 3" xfId="8364"/>
    <cellStyle name="Note 2 4 3 3 3 2" xfId="25560"/>
    <cellStyle name="Note 2 4 3 3 3 3" xfId="15159"/>
    <cellStyle name="Note 2 4 3 3 4" xfId="4756"/>
    <cellStyle name="Note 2 4 3 3 4 2" xfId="21952"/>
    <cellStyle name="Note 2 4 3 3 5" xfId="18795"/>
    <cellStyle name="Note 2 4 3 3 6" xfId="11551"/>
    <cellStyle name="Note 2 4 3 4" xfId="2003"/>
    <cellStyle name="Note 2 4 3 4 2" xfId="3592"/>
    <cellStyle name="Note 2 4 3 4 2 2" xfId="10357"/>
    <cellStyle name="Note 2 4 3 4 2 2 2" xfId="27553"/>
    <cellStyle name="Note 2 4 3 4 2 2 3" xfId="17152"/>
    <cellStyle name="Note 2 4 3 4 2 3" xfId="6749"/>
    <cellStyle name="Note 2 4 3 4 2 3 2" xfId="23945"/>
    <cellStyle name="Note 2 4 3 4 2 4" xfId="20788"/>
    <cellStyle name="Note 2 4 3 4 2 5" xfId="13544"/>
    <cellStyle name="Note 2 4 3 4 3" xfId="8772"/>
    <cellStyle name="Note 2 4 3 4 3 2" xfId="25968"/>
    <cellStyle name="Note 2 4 3 4 3 3" xfId="15567"/>
    <cellStyle name="Note 2 4 3 4 4" xfId="5164"/>
    <cellStyle name="Note 2 4 3 4 4 2" xfId="22360"/>
    <cellStyle name="Note 2 4 3 4 5" xfId="19203"/>
    <cellStyle name="Note 2 4 3 4 6" xfId="11959"/>
    <cellStyle name="Note 2 4 3 5" xfId="2362"/>
    <cellStyle name="Note 2 4 3 5 2" xfId="9128"/>
    <cellStyle name="Note 2 4 3 5 2 2" xfId="26324"/>
    <cellStyle name="Note 2 4 3 5 2 3" xfId="15923"/>
    <cellStyle name="Note 2 4 3 5 3" xfId="5520"/>
    <cellStyle name="Note 2 4 3 5 3 2" xfId="22716"/>
    <cellStyle name="Note 2 4 3 5 4" xfId="19559"/>
    <cellStyle name="Note 2 4 3 5 5" xfId="12315"/>
    <cellStyle name="Note 2 4 3 6" xfId="779"/>
    <cellStyle name="Note 2 4 3 6 2" xfId="7548"/>
    <cellStyle name="Note 2 4 3 6 2 2" xfId="24744"/>
    <cellStyle name="Note 2 4 3 6 3" xfId="17979"/>
    <cellStyle name="Note 2 4 3 6 4" xfId="14343"/>
    <cellStyle name="Note 2 4 3 7" xfId="7181"/>
    <cellStyle name="Note 2 4 3 7 2" xfId="24377"/>
    <cellStyle name="Note 2 4 3 7 3" xfId="13976"/>
    <cellStyle name="Note 2 4 3 8" xfId="3940"/>
    <cellStyle name="Note 2 4 3 8 2" xfId="21136"/>
    <cellStyle name="Note 2 4 3 9" xfId="17612"/>
    <cellStyle name="Note 2 4 4" xfId="228"/>
    <cellStyle name="Note 2 4 4 2" xfId="1411"/>
    <cellStyle name="Note 2 4 4 2 2" xfId="3012"/>
    <cellStyle name="Note 2 4 4 2 2 2" xfId="9777"/>
    <cellStyle name="Note 2 4 4 2 2 2 2" xfId="26973"/>
    <cellStyle name="Note 2 4 4 2 2 2 3" xfId="16572"/>
    <cellStyle name="Note 2 4 4 2 2 3" xfId="6169"/>
    <cellStyle name="Note 2 4 4 2 2 3 2" xfId="23365"/>
    <cellStyle name="Note 2 4 4 2 2 4" xfId="20208"/>
    <cellStyle name="Note 2 4 4 2 2 5" xfId="12964"/>
    <cellStyle name="Note 2 4 4 2 3" xfId="8180"/>
    <cellStyle name="Note 2 4 4 2 3 2" xfId="25376"/>
    <cellStyle name="Note 2 4 4 2 3 3" xfId="14975"/>
    <cellStyle name="Note 2 4 4 2 4" xfId="4572"/>
    <cellStyle name="Note 2 4 4 2 4 2" xfId="21768"/>
    <cellStyle name="Note 2 4 4 2 5" xfId="18611"/>
    <cellStyle name="Note 2 4 4 2 6" xfId="11367"/>
    <cellStyle name="Note 2 4 4 3" xfId="1819"/>
    <cellStyle name="Note 2 4 4 3 2" xfId="3408"/>
    <cellStyle name="Note 2 4 4 3 2 2" xfId="10173"/>
    <cellStyle name="Note 2 4 4 3 2 2 2" xfId="27369"/>
    <cellStyle name="Note 2 4 4 3 2 2 3" xfId="16968"/>
    <cellStyle name="Note 2 4 4 3 2 3" xfId="6565"/>
    <cellStyle name="Note 2 4 4 3 2 3 2" xfId="23761"/>
    <cellStyle name="Note 2 4 4 3 2 4" xfId="20604"/>
    <cellStyle name="Note 2 4 4 3 2 5" xfId="13360"/>
    <cellStyle name="Note 2 4 4 3 3" xfId="8588"/>
    <cellStyle name="Note 2 4 4 3 3 2" xfId="25784"/>
    <cellStyle name="Note 2 4 4 3 3 3" xfId="15383"/>
    <cellStyle name="Note 2 4 4 3 4" xfId="4980"/>
    <cellStyle name="Note 2 4 4 3 4 2" xfId="22176"/>
    <cellStyle name="Note 2 4 4 3 5" xfId="19019"/>
    <cellStyle name="Note 2 4 4 3 6" xfId="11775"/>
    <cellStyle name="Note 2 4 4 4" xfId="2477"/>
    <cellStyle name="Note 2 4 4 4 2" xfId="9242"/>
    <cellStyle name="Note 2 4 4 4 2 2" xfId="26438"/>
    <cellStyle name="Note 2 4 4 4 2 3" xfId="16037"/>
    <cellStyle name="Note 2 4 4 4 3" xfId="5634"/>
    <cellStyle name="Note 2 4 4 4 3 2" xfId="22830"/>
    <cellStyle name="Note 2 4 4 4 4" xfId="19673"/>
    <cellStyle name="Note 2 4 4 4 5" xfId="12429"/>
    <cellStyle name="Note 2 4 4 5" xfId="1003"/>
    <cellStyle name="Note 2 4 4 5 2" xfId="7772"/>
    <cellStyle name="Note 2 4 4 5 2 2" xfId="24968"/>
    <cellStyle name="Note 2 4 4 5 3" xfId="18203"/>
    <cellStyle name="Note 2 4 4 5 4" xfId="14567"/>
    <cellStyle name="Note 2 4 4 6" xfId="6997"/>
    <cellStyle name="Note 2 4 4 6 2" xfId="24193"/>
    <cellStyle name="Note 2 4 4 6 3" xfId="13792"/>
    <cellStyle name="Note 2 4 4 7" xfId="4164"/>
    <cellStyle name="Note 2 4 4 7 2" xfId="21360"/>
    <cellStyle name="Note 2 4 4 8" xfId="17428"/>
    <cellStyle name="Note 2 4 4 9" xfId="10959"/>
    <cellStyle name="Note 2 4 5" xfId="891"/>
    <cellStyle name="Note 2 4 5 2" xfId="2589"/>
    <cellStyle name="Note 2 4 5 2 2" xfId="9354"/>
    <cellStyle name="Note 2 4 5 2 2 2" xfId="26550"/>
    <cellStyle name="Note 2 4 5 2 2 3" xfId="16149"/>
    <cellStyle name="Note 2 4 5 2 3" xfId="5746"/>
    <cellStyle name="Note 2 4 5 2 3 2" xfId="22942"/>
    <cellStyle name="Note 2 4 5 2 4" xfId="19785"/>
    <cellStyle name="Note 2 4 5 2 5" xfId="12541"/>
    <cellStyle name="Note 2 4 5 3" xfId="7660"/>
    <cellStyle name="Note 2 4 5 3 2" xfId="24856"/>
    <cellStyle name="Note 2 4 5 3 3" xfId="14455"/>
    <cellStyle name="Note 2 4 5 4" xfId="4052"/>
    <cellStyle name="Note 2 4 5 4 2" xfId="21248"/>
    <cellStyle name="Note 2 4 5 5" xfId="18091"/>
    <cellStyle name="Note 2 4 5 6" xfId="10847"/>
    <cellStyle name="Note 2 4 6" xfId="1299"/>
    <cellStyle name="Note 2 4 6 2" xfId="2900"/>
    <cellStyle name="Note 2 4 6 2 2" xfId="9665"/>
    <cellStyle name="Note 2 4 6 2 2 2" xfId="26861"/>
    <cellStyle name="Note 2 4 6 2 2 3" xfId="16460"/>
    <cellStyle name="Note 2 4 6 2 3" xfId="6057"/>
    <cellStyle name="Note 2 4 6 2 3 2" xfId="23253"/>
    <cellStyle name="Note 2 4 6 2 4" xfId="20096"/>
    <cellStyle name="Note 2 4 6 2 5" xfId="12852"/>
    <cellStyle name="Note 2 4 6 3" xfId="8068"/>
    <cellStyle name="Note 2 4 6 3 2" xfId="25264"/>
    <cellStyle name="Note 2 4 6 3 3" xfId="14863"/>
    <cellStyle name="Note 2 4 6 4" xfId="4460"/>
    <cellStyle name="Note 2 4 6 4 2" xfId="21656"/>
    <cellStyle name="Note 2 4 6 5" xfId="18499"/>
    <cellStyle name="Note 2 4 6 6" xfId="11255"/>
    <cellStyle name="Note 2 4 7" xfId="1707"/>
    <cellStyle name="Note 2 4 7 2" xfId="3296"/>
    <cellStyle name="Note 2 4 7 2 2" xfId="10061"/>
    <cellStyle name="Note 2 4 7 2 2 2" xfId="27257"/>
    <cellStyle name="Note 2 4 7 2 2 3" xfId="16856"/>
    <cellStyle name="Note 2 4 7 2 3" xfId="6453"/>
    <cellStyle name="Note 2 4 7 2 3 2" xfId="23649"/>
    <cellStyle name="Note 2 4 7 2 4" xfId="20492"/>
    <cellStyle name="Note 2 4 7 2 5" xfId="13248"/>
    <cellStyle name="Note 2 4 7 3" xfId="8476"/>
    <cellStyle name="Note 2 4 7 3 2" xfId="25672"/>
    <cellStyle name="Note 2 4 7 3 3" xfId="15271"/>
    <cellStyle name="Note 2 4 7 4" xfId="4868"/>
    <cellStyle name="Note 2 4 7 4 2" xfId="22064"/>
    <cellStyle name="Note 2 4 7 5" xfId="18907"/>
    <cellStyle name="Note 2 4 7 6" xfId="11663"/>
    <cellStyle name="Note 2 4 8" xfId="2178"/>
    <cellStyle name="Note 2 4 8 2" xfId="8944"/>
    <cellStyle name="Note 2 4 8 2 2" xfId="26140"/>
    <cellStyle name="Note 2 4 8 2 3" xfId="15739"/>
    <cellStyle name="Note 2 4 8 3" xfId="5336"/>
    <cellStyle name="Note 2 4 8 3 2" xfId="22532"/>
    <cellStyle name="Note 2 4 8 4" xfId="19375"/>
    <cellStyle name="Note 2 4 8 5" xfId="12131"/>
    <cellStyle name="Note 2 4 9" xfId="595"/>
    <cellStyle name="Note 2 4 9 2" xfId="7364"/>
    <cellStyle name="Note 2 4 9 2 2" xfId="24560"/>
    <cellStyle name="Note 2 4 9 3" xfId="17795"/>
    <cellStyle name="Note 2 4 9 4" xfId="14159"/>
    <cellStyle name="Note 2 5" xfId="169"/>
    <cellStyle name="Note 2 5 10" xfId="27707"/>
    <cellStyle name="Note 2 5 11" xfId="10495"/>
    <cellStyle name="Note 2 5 2" xfId="947"/>
    <cellStyle name="Note 2 5 2 2" xfId="2617"/>
    <cellStyle name="Note 2 5 2 2 2" xfId="9382"/>
    <cellStyle name="Note 2 5 2 2 2 2" xfId="26578"/>
    <cellStyle name="Note 2 5 2 2 2 3" xfId="16177"/>
    <cellStyle name="Note 2 5 2 2 3" xfId="5774"/>
    <cellStyle name="Note 2 5 2 2 3 2" xfId="22970"/>
    <cellStyle name="Note 2 5 2 2 4" xfId="19813"/>
    <cellStyle name="Note 2 5 2 2 5" xfId="12569"/>
    <cellStyle name="Note 2 5 2 3" xfId="7716"/>
    <cellStyle name="Note 2 5 2 3 2" xfId="24912"/>
    <cellStyle name="Note 2 5 2 3 3" xfId="14511"/>
    <cellStyle name="Note 2 5 2 4" xfId="4108"/>
    <cellStyle name="Note 2 5 2 4 2" xfId="21304"/>
    <cellStyle name="Note 2 5 2 5" xfId="18147"/>
    <cellStyle name="Note 2 5 2 6" xfId="10903"/>
    <cellStyle name="Note 2 5 3" xfId="1355"/>
    <cellStyle name="Note 2 5 3 2" xfId="2956"/>
    <cellStyle name="Note 2 5 3 2 2" xfId="9721"/>
    <cellStyle name="Note 2 5 3 2 2 2" xfId="26917"/>
    <cellStyle name="Note 2 5 3 2 2 3" xfId="16516"/>
    <cellStyle name="Note 2 5 3 2 3" xfId="6113"/>
    <cellStyle name="Note 2 5 3 2 3 2" xfId="23309"/>
    <cellStyle name="Note 2 5 3 2 4" xfId="20152"/>
    <cellStyle name="Note 2 5 3 2 5" xfId="12908"/>
    <cellStyle name="Note 2 5 3 3" xfId="8124"/>
    <cellStyle name="Note 2 5 3 3 2" xfId="25320"/>
    <cellStyle name="Note 2 5 3 3 3" xfId="14919"/>
    <cellStyle name="Note 2 5 3 4" xfId="4516"/>
    <cellStyle name="Note 2 5 3 4 2" xfId="21712"/>
    <cellStyle name="Note 2 5 3 5" xfId="18555"/>
    <cellStyle name="Note 2 5 3 6" xfId="11311"/>
    <cellStyle name="Note 2 5 4" xfId="1763"/>
    <cellStyle name="Note 2 5 4 2" xfId="3352"/>
    <cellStyle name="Note 2 5 4 2 2" xfId="10117"/>
    <cellStyle name="Note 2 5 4 2 2 2" xfId="27313"/>
    <cellStyle name="Note 2 5 4 2 2 3" xfId="16912"/>
    <cellStyle name="Note 2 5 4 2 3" xfId="6509"/>
    <cellStyle name="Note 2 5 4 2 3 2" xfId="23705"/>
    <cellStyle name="Note 2 5 4 2 4" xfId="20548"/>
    <cellStyle name="Note 2 5 4 2 5" xfId="13304"/>
    <cellStyle name="Note 2 5 4 3" xfId="8532"/>
    <cellStyle name="Note 2 5 4 3 2" xfId="25728"/>
    <cellStyle name="Note 2 5 4 3 3" xfId="15327"/>
    <cellStyle name="Note 2 5 4 4" xfId="4924"/>
    <cellStyle name="Note 2 5 4 4 2" xfId="22120"/>
    <cellStyle name="Note 2 5 4 5" xfId="18963"/>
    <cellStyle name="Note 2 5 4 6" xfId="11719"/>
    <cellStyle name="Note 2 5 5" xfId="2122"/>
    <cellStyle name="Note 2 5 5 2" xfId="8888"/>
    <cellStyle name="Note 2 5 5 2 2" xfId="26084"/>
    <cellStyle name="Note 2 5 5 2 3" xfId="15683"/>
    <cellStyle name="Note 2 5 5 3" xfId="5280"/>
    <cellStyle name="Note 2 5 5 3 2" xfId="22476"/>
    <cellStyle name="Note 2 5 5 4" xfId="19319"/>
    <cellStyle name="Note 2 5 5 5" xfId="12075"/>
    <cellStyle name="Note 2 5 6" xfId="539"/>
    <cellStyle name="Note 2 5 6 2" xfId="7308"/>
    <cellStyle name="Note 2 5 6 2 2" xfId="24504"/>
    <cellStyle name="Note 2 5 6 3" xfId="17739"/>
    <cellStyle name="Note 2 5 6 4" xfId="14103"/>
    <cellStyle name="Note 2 5 7" xfId="6941"/>
    <cellStyle name="Note 2 5 7 2" xfId="24137"/>
    <cellStyle name="Note 2 5 7 3" xfId="13736"/>
    <cellStyle name="Note 2 5 8" xfId="3700"/>
    <cellStyle name="Note 2 5 8 2" xfId="20896"/>
    <cellStyle name="Note 2 5 9" xfId="17372"/>
    <cellStyle name="Note 2 6" xfId="258"/>
    <cellStyle name="Note 2 6 10" xfId="27793"/>
    <cellStyle name="Note 2 6 11" xfId="10581"/>
    <cellStyle name="Note 2 6 2" xfId="1033"/>
    <cellStyle name="Note 2 6 2 2" xfId="2646"/>
    <cellStyle name="Note 2 6 2 2 2" xfId="9411"/>
    <cellStyle name="Note 2 6 2 2 2 2" xfId="26607"/>
    <cellStyle name="Note 2 6 2 2 2 3" xfId="16206"/>
    <cellStyle name="Note 2 6 2 2 3" xfId="5803"/>
    <cellStyle name="Note 2 6 2 2 3 2" xfId="22999"/>
    <cellStyle name="Note 2 6 2 2 4" xfId="19842"/>
    <cellStyle name="Note 2 6 2 2 5" xfId="12598"/>
    <cellStyle name="Note 2 6 2 3" xfId="7802"/>
    <cellStyle name="Note 2 6 2 3 2" xfId="24998"/>
    <cellStyle name="Note 2 6 2 3 3" xfId="14597"/>
    <cellStyle name="Note 2 6 2 4" xfId="4194"/>
    <cellStyle name="Note 2 6 2 4 2" xfId="21390"/>
    <cellStyle name="Note 2 6 2 5" xfId="18233"/>
    <cellStyle name="Note 2 6 2 6" xfId="10989"/>
    <cellStyle name="Note 2 6 3" xfId="1441"/>
    <cellStyle name="Note 2 6 3 2" xfId="3042"/>
    <cellStyle name="Note 2 6 3 2 2" xfId="9807"/>
    <cellStyle name="Note 2 6 3 2 2 2" xfId="27003"/>
    <cellStyle name="Note 2 6 3 2 2 3" xfId="16602"/>
    <cellStyle name="Note 2 6 3 2 3" xfId="6199"/>
    <cellStyle name="Note 2 6 3 2 3 2" xfId="23395"/>
    <cellStyle name="Note 2 6 3 2 4" xfId="20238"/>
    <cellStyle name="Note 2 6 3 2 5" xfId="12994"/>
    <cellStyle name="Note 2 6 3 3" xfId="8210"/>
    <cellStyle name="Note 2 6 3 3 2" xfId="25406"/>
    <cellStyle name="Note 2 6 3 3 3" xfId="15005"/>
    <cellStyle name="Note 2 6 3 4" xfId="4602"/>
    <cellStyle name="Note 2 6 3 4 2" xfId="21798"/>
    <cellStyle name="Note 2 6 3 5" xfId="18641"/>
    <cellStyle name="Note 2 6 3 6" xfId="11397"/>
    <cellStyle name="Note 2 6 4" xfId="1849"/>
    <cellStyle name="Note 2 6 4 2" xfId="3438"/>
    <cellStyle name="Note 2 6 4 2 2" xfId="10203"/>
    <cellStyle name="Note 2 6 4 2 2 2" xfId="27399"/>
    <cellStyle name="Note 2 6 4 2 2 3" xfId="16998"/>
    <cellStyle name="Note 2 6 4 2 3" xfId="6595"/>
    <cellStyle name="Note 2 6 4 2 3 2" xfId="23791"/>
    <cellStyle name="Note 2 6 4 2 4" xfId="20634"/>
    <cellStyle name="Note 2 6 4 2 5" xfId="13390"/>
    <cellStyle name="Note 2 6 4 3" xfId="8618"/>
    <cellStyle name="Note 2 6 4 3 2" xfId="25814"/>
    <cellStyle name="Note 2 6 4 3 3" xfId="15413"/>
    <cellStyle name="Note 2 6 4 4" xfId="5010"/>
    <cellStyle name="Note 2 6 4 4 2" xfId="22206"/>
    <cellStyle name="Note 2 6 4 5" xfId="19049"/>
    <cellStyle name="Note 2 6 4 6" xfId="11805"/>
    <cellStyle name="Note 2 6 5" xfId="2208"/>
    <cellStyle name="Note 2 6 5 2" xfId="8974"/>
    <cellStyle name="Note 2 6 5 2 2" xfId="26170"/>
    <cellStyle name="Note 2 6 5 2 3" xfId="15769"/>
    <cellStyle name="Note 2 6 5 3" xfId="5366"/>
    <cellStyle name="Note 2 6 5 3 2" xfId="22562"/>
    <cellStyle name="Note 2 6 5 4" xfId="19405"/>
    <cellStyle name="Note 2 6 5 5" xfId="12161"/>
    <cellStyle name="Note 2 6 6" xfId="625"/>
    <cellStyle name="Note 2 6 6 2" xfId="7394"/>
    <cellStyle name="Note 2 6 6 2 2" xfId="24590"/>
    <cellStyle name="Note 2 6 6 3" xfId="17825"/>
    <cellStyle name="Note 2 6 6 4" xfId="14189"/>
    <cellStyle name="Note 2 6 7" xfId="7027"/>
    <cellStyle name="Note 2 6 7 2" xfId="24223"/>
    <cellStyle name="Note 2 6 7 3" xfId="13822"/>
    <cellStyle name="Note 2 6 8" xfId="3786"/>
    <cellStyle name="Note 2 6 8 2" xfId="20982"/>
    <cellStyle name="Note 2 6 9" xfId="17458"/>
    <cellStyle name="Note 2 7" xfId="356"/>
    <cellStyle name="Note 2 7 10" xfId="27891"/>
    <cellStyle name="Note 2 7 11" xfId="10679"/>
    <cellStyle name="Note 2 7 2" xfId="1131"/>
    <cellStyle name="Note 2 7 2 2" xfId="2744"/>
    <cellStyle name="Note 2 7 2 2 2" xfId="9509"/>
    <cellStyle name="Note 2 7 2 2 2 2" xfId="26705"/>
    <cellStyle name="Note 2 7 2 2 2 3" xfId="16304"/>
    <cellStyle name="Note 2 7 2 2 3" xfId="5901"/>
    <cellStyle name="Note 2 7 2 2 3 2" xfId="23097"/>
    <cellStyle name="Note 2 7 2 2 4" xfId="19940"/>
    <cellStyle name="Note 2 7 2 2 5" xfId="12696"/>
    <cellStyle name="Note 2 7 2 3" xfId="7900"/>
    <cellStyle name="Note 2 7 2 3 2" xfId="25096"/>
    <cellStyle name="Note 2 7 2 3 3" xfId="14695"/>
    <cellStyle name="Note 2 7 2 4" xfId="4292"/>
    <cellStyle name="Note 2 7 2 4 2" xfId="21488"/>
    <cellStyle name="Note 2 7 2 5" xfId="18331"/>
    <cellStyle name="Note 2 7 2 6" xfId="11087"/>
    <cellStyle name="Note 2 7 3" xfId="1539"/>
    <cellStyle name="Note 2 7 3 2" xfId="3140"/>
    <cellStyle name="Note 2 7 3 2 2" xfId="9905"/>
    <cellStyle name="Note 2 7 3 2 2 2" xfId="27101"/>
    <cellStyle name="Note 2 7 3 2 2 3" xfId="16700"/>
    <cellStyle name="Note 2 7 3 2 3" xfId="6297"/>
    <cellStyle name="Note 2 7 3 2 3 2" xfId="23493"/>
    <cellStyle name="Note 2 7 3 2 4" xfId="20336"/>
    <cellStyle name="Note 2 7 3 2 5" xfId="13092"/>
    <cellStyle name="Note 2 7 3 3" xfId="8308"/>
    <cellStyle name="Note 2 7 3 3 2" xfId="25504"/>
    <cellStyle name="Note 2 7 3 3 3" xfId="15103"/>
    <cellStyle name="Note 2 7 3 4" xfId="4700"/>
    <cellStyle name="Note 2 7 3 4 2" xfId="21896"/>
    <cellStyle name="Note 2 7 3 5" xfId="18739"/>
    <cellStyle name="Note 2 7 3 6" xfId="11495"/>
    <cellStyle name="Note 2 7 4" xfId="1947"/>
    <cellStyle name="Note 2 7 4 2" xfId="3536"/>
    <cellStyle name="Note 2 7 4 2 2" xfId="10301"/>
    <cellStyle name="Note 2 7 4 2 2 2" xfId="27497"/>
    <cellStyle name="Note 2 7 4 2 2 3" xfId="17096"/>
    <cellStyle name="Note 2 7 4 2 3" xfId="6693"/>
    <cellStyle name="Note 2 7 4 2 3 2" xfId="23889"/>
    <cellStyle name="Note 2 7 4 2 4" xfId="20732"/>
    <cellStyle name="Note 2 7 4 2 5" xfId="13488"/>
    <cellStyle name="Note 2 7 4 3" xfId="8716"/>
    <cellStyle name="Note 2 7 4 3 2" xfId="25912"/>
    <cellStyle name="Note 2 7 4 3 3" xfId="15511"/>
    <cellStyle name="Note 2 7 4 4" xfId="5108"/>
    <cellStyle name="Note 2 7 4 4 2" xfId="22304"/>
    <cellStyle name="Note 2 7 4 5" xfId="19147"/>
    <cellStyle name="Note 2 7 4 6" xfId="11903"/>
    <cellStyle name="Note 2 7 5" xfId="2306"/>
    <cellStyle name="Note 2 7 5 2" xfId="9072"/>
    <cellStyle name="Note 2 7 5 2 2" xfId="26268"/>
    <cellStyle name="Note 2 7 5 2 3" xfId="15867"/>
    <cellStyle name="Note 2 7 5 3" xfId="5464"/>
    <cellStyle name="Note 2 7 5 3 2" xfId="22660"/>
    <cellStyle name="Note 2 7 5 4" xfId="19503"/>
    <cellStyle name="Note 2 7 5 5" xfId="12259"/>
    <cellStyle name="Note 2 7 6" xfId="723"/>
    <cellStyle name="Note 2 7 6 2" xfId="7492"/>
    <cellStyle name="Note 2 7 6 2 2" xfId="24688"/>
    <cellStyle name="Note 2 7 6 3" xfId="17923"/>
    <cellStyle name="Note 2 7 6 4" xfId="14287"/>
    <cellStyle name="Note 2 7 7" xfId="7125"/>
    <cellStyle name="Note 2 7 7 2" xfId="24321"/>
    <cellStyle name="Note 2 7 7 3" xfId="13920"/>
    <cellStyle name="Note 2 7 8" xfId="3884"/>
    <cellStyle name="Note 2 7 8 2" xfId="21080"/>
    <cellStyle name="Note 2 7 9" xfId="17556"/>
    <cellStyle name="Note 2 8" xfId="138"/>
    <cellStyle name="Note 2 8 2" xfId="1327"/>
    <cellStyle name="Note 2 8 2 2" xfId="2928"/>
    <cellStyle name="Note 2 8 2 2 2" xfId="9693"/>
    <cellStyle name="Note 2 8 2 2 2 2" xfId="26889"/>
    <cellStyle name="Note 2 8 2 2 2 3" xfId="16488"/>
    <cellStyle name="Note 2 8 2 2 3" xfId="6085"/>
    <cellStyle name="Note 2 8 2 2 3 2" xfId="23281"/>
    <cellStyle name="Note 2 8 2 2 4" xfId="20124"/>
    <cellStyle name="Note 2 8 2 2 5" xfId="12880"/>
    <cellStyle name="Note 2 8 2 3" xfId="8096"/>
    <cellStyle name="Note 2 8 2 3 2" xfId="25292"/>
    <cellStyle name="Note 2 8 2 3 3" xfId="14891"/>
    <cellStyle name="Note 2 8 2 4" xfId="4488"/>
    <cellStyle name="Note 2 8 2 4 2" xfId="21684"/>
    <cellStyle name="Note 2 8 2 5" xfId="18527"/>
    <cellStyle name="Note 2 8 2 6" xfId="11283"/>
    <cellStyle name="Note 2 8 3" xfId="1735"/>
    <cellStyle name="Note 2 8 3 2" xfId="3324"/>
    <cellStyle name="Note 2 8 3 2 2" xfId="10089"/>
    <cellStyle name="Note 2 8 3 2 2 2" xfId="27285"/>
    <cellStyle name="Note 2 8 3 2 2 3" xfId="16884"/>
    <cellStyle name="Note 2 8 3 2 3" xfId="6481"/>
    <cellStyle name="Note 2 8 3 2 3 2" xfId="23677"/>
    <cellStyle name="Note 2 8 3 2 4" xfId="20520"/>
    <cellStyle name="Note 2 8 3 2 5" xfId="13276"/>
    <cellStyle name="Note 2 8 3 3" xfId="8504"/>
    <cellStyle name="Note 2 8 3 3 2" xfId="25700"/>
    <cellStyle name="Note 2 8 3 3 3" xfId="15299"/>
    <cellStyle name="Note 2 8 3 4" xfId="4896"/>
    <cellStyle name="Note 2 8 3 4 2" xfId="22092"/>
    <cellStyle name="Note 2 8 3 5" xfId="18935"/>
    <cellStyle name="Note 2 8 3 6" xfId="11691"/>
    <cellStyle name="Note 2 8 4" xfId="2432"/>
    <cellStyle name="Note 2 8 4 2" xfId="9197"/>
    <cellStyle name="Note 2 8 4 2 2" xfId="26393"/>
    <cellStyle name="Note 2 8 4 2 3" xfId="15992"/>
    <cellStyle name="Note 2 8 4 3" xfId="5589"/>
    <cellStyle name="Note 2 8 4 3 2" xfId="22785"/>
    <cellStyle name="Note 2 8 4 4" xfId="19628"/>
    <cellStyle name="Note 2 8 4 5" xfId="12384"/>
    <cellStyle name="Note 2 8 5" xfId="919"/>
    <cellStyle name="Note 2 8 5 2" xfId="7688"/>
    <cellStyle name="Note 2 8 5 2 2" xfId="24884"/>
    <cellStyle name="Note 2 8 5 3" xfId="18119"/>
    <cellStyle name="Note 2 8 5 4" xfId="14483"/>
    <cellStyle name="Note 2 8 6" xfId="6913"/>
    <cellStyle name="Note 2 8 6 2" xfId="24109"/>
    <cellStyle name="Note 2 8 6 3" xfId="13708"/>
    <cellStyle name="Note 2 8 7" xfId="4080"/>
    <cellStyle name="Note 2 8 7 2" xfId="21276"/>
    <cellStyle name="Note 2 8 8" xfId="17344"/>
    <cellStyle name="Note 2 8 9" xfId="10875"/>
    <cellStyle name="Note 2 9" xfId="835"/>
    <cellStyle name="Note 2 9 2" xfId="2533"/>
    <cellStyle name="Note 2 9 2 2" xfId="9298"/>
    <cellStyle name="Note 2 9 2 2 2" xfId="26494"/>
    <cellStyle name="Note 2 9 2 2 3" xfId="16093"/>
    <cellStyle name="Note 2 9 2 3" xfId="5690"/>
    <cellStyle name="Note 2 9 2 3 2" xfId="22886"/>
    <cellStyle name="Note 2 9 2 4" xfId="19729"/>
    <cellStyle name="Note 2 9 2 5" xfId="12485"/>
    <cellStyle name="Note 2 9 3" xfId="7604"/>
    <cellStyle name="Note 2 9 3 2" xfId="24800"/>
    <cellStyle name="Note 2 9 3 3" xfId="14399"/>
    <cellStyle name="Note 2 9 4" xfId="3996"/>
    <cellStyle name="Note 2 9 4 2" xfId="21192"/>
    <cellStyle name="Note 2 9 5" xfId="18035"/>
    <cellStyle name="Note 2 9 6" xfId="10791"/>
    <cellStyle name="Note 3" xfId="84"/>
    <cellStyle name="Note 3 10" xfId="2096"/>
    <cellStyle name="Note 3 10 2" xfId="8862"/>
    <cellStyle name="Note 3 10 2 2" xfId="26058"/>
    <cellStyle name="Note 3 10 2 3" xfId="15657"/>
    <cellStyle name="Note 3 10 3" xfId="5254"/>
    <cellStyle name="Note 3 10 3 2" xfId="22450"/>
    <cellStyle name="Note 3 10 4" xfId="19293"/>
    <cellStyle name="Note 3 10 5" xfId="12049"/>
    <cellStyle name="Note 3 11" xfId="513"/>
    <cellStyle name="Note 3 11 2" xfId="7282"/>
    <cellStyle name="Note 3 11 2 2" xfId="24478"/>
    <cellStyle name="Note 3 11 3" xfId="17713"/>
    <cellStyle name="Note 3 11 4" xfId="14077"/>
    <cellStyle name="Note 3 12" xfId="6859"/>
    <cellStyle name="Note 3 12 2" xfId="24055"/>
    <cellStyle name="Note 3 12 3" xfId="13654"/>
    <cellStyle name="Note 3 13" xfId="3674"/>
    <cellStyle name="Note 3 13 2" xfId="20870"/>
    <cellStyle name="Note 3 14" xfId="17290"/>
    <cellStyle name="Note 3 15" xfId="27681"/>
    <cellStyle name="Note 3 16" xfId="10469"/>
    <cellStyle name="Note 3 2" xfId="112"/>
    <cellStyle name="Note 3 2 10" xfId="6887"/>
    <cellStyle name="Note 3 2 10 2" xfId="24083"/>
    <cellStyle name="Note 3 2 10 3" xfId="13682"/>
    <cellStyle name="Note 3 2 11" xfId="3758"/>
    <cellStyle name="Note 3 2 11 2" xfId="20954"/>
    <cellStyle name="Note 3 2 12" xfId="17318"/>
    <cellStyle name="Note 3 2 13" xfId="27765"/>
    <cellStyle name="Note 3 2 14" xfId="10553"/>
    <cellStyle name="Note 3 2 2" xfId="316"/>
    <cellStyle name="Note 3 2 2 10" xfId="27851"/>
    <cellStyle name="Note 3 2 2 11" xfId="10639"/>
    <cellStyle name="Note 3 2 2 2" xfId="1091"/>
    <cellStyle name="Note 3 2 2 2 2" xfId="2704"/>
    <cellStyle name="Note 3 2 2 2 2 2" xfId="9469"/>
    <cellStyle name="Note 3 2 2 2 2 2 2" xfId="26665"/>
    <cellStyle name="Note 3 2 2 2 2 2 3" xfId="16264"/>
    <cellStyle name="Note 3 2 2 2 2 3" xfId="5861"/>
    <cellStyle name="Note 3 2 2 2 2 3 2" xfId="23057"/>
    <cellStyle name="Note 3 2 2 2 2 4" xfId="19900"/>
    <cellStyle name="Note 3 2 2 2 2 5" xfId="12656"/>
    <cellStyle name="Note 3 2 2 2 3" xfId="7860"/>
    <cellStyle name="Note 3 2 2 2 3 2" xfId="25056"/>
    <cellStyle name="Note 3 2 2 2 3 3" xfId="14655"/>
    <cellStyle name="Note 3 2 2 2 4" xfId="4252"/>
    <cellStyle name="Note 3 2 2 2 4 2" xfId="21448"/>
    <cellStyle name="Note 3 2 2 2 5" xfId="18291"/>
    <cellStyle name="Note 3 2 2 2 6" xfId="11047"/>
    <cellStyle name="Note 3 2 2 3" xfId="1499"/>
    <cellStyle name="Note 3 2 2 3 2" xfId="3100"/>
    <cellStyle name="Note 3 2 2 3 2 2" xfId="9865"/>
    <cellStyle name="Note 3 2 2 3 2 2 2" xfId="27061"/>
    <cellStyle name="Note 3 2 2 3 2 2 3" xfId="16660"/>
    <cellStyle name="Note 3 2 2 3 2 3" xfId="6257"/>
    <cellStyle name="Note 3 2 2 3 2 3 2" xfId="23453"/>
    <cellStyle name="Note 3 2 2 3 2 4" xfId="20296"/>
    <cellStyle name="Note 3 2 2 3 2 5" xfId="13052"/>
    <cellStyle name="Note 3 2 2 3 3" xfId="8268"/>
    <cellStyle name="Note 3 2 2 3 3 2" xfId="25464"/>
    <cellStyle name="Note 3 2 2 3 3 3" xfId="15063"/>
    <cellStyle name="Note 3 2 2 3 4" xfId="4660"/>
    <cellStyle name="Note 3 2 2 3 4 2" xfId="21856"/>
    <cellStyle name="Note 3 2 2 3 5" xfId="18699"/>
    <cellStyle name="Note 3 2 2 3 6" xfId="11455"/>
    <cellStyle name="Note 3 2 2 4" xfId="1907"/>
    <cellStyle name="Note 3 2 2 4 2" xfId="3496"/>
    <cellStyle name="Note 3 2 2 4 2 2" xfId="10261"/>
    <cellStyle name="Note 3 2 2 4 2 2 2" xfId="27457"/>
    <cellStyle name="Note 3 2 2 4 2 2 3" xfId="17056"/>
    <cellStyle name="Note 3 2 2 4 2 3" xfId="6653"/>
    <cellStyle name="Note 3 2 2 4 2 3 2" xfId="23849"/>
    <cellStyle name="Note 3 2 2 4 2 4" xfId="20692"/>
    <cellStyle name="Note 3 2 2 4 2 5" xfId="13448"/>
    <cellStyle name="Note 3 2 2 4 3" xfId="8676"/>
    <cellStyle name="Note 3 2 2 4 3 2" xfId="25872"/>
    <cellStyle name="Note 3 2 2 4 3 3" xfId="15471"/>
    <cellStyle name="Note 3 2 2 4 4" xfId="5068"/>
    <cellStyle name="Note 3 2 2 4 4 2" xfId="22264"/>
    <cellStyle name="Note 3 2 2 4 5" xfId="19107"/>
    <cellStyle name="Note 3 2 2 4 6" xfId="11863"/>
    <cellStyle name="Note 3 2 2 5" xfId="2266"/>
    <cellStyle name="Note 3 2 2 5 2" xfId="9032"/>
    <cellStyle name="Note 3 2 2 5 2 2" xfId="26228"/>
    <cellStyle name="Note 3 2 2 5 2 3" xfId="15827"/>
    <cellStyle name="Note 3 2 2 5 3" xfId="5424"/>
    <cellStyle name="Note 3 2 2 5 3 2" xfId="22620"/>
    <cellStyle name="Note 3 2 2 5 4" xfId="19463"/>
    <cellStyle name="Note 3 2 2 5 5" xfId="12219"/>
    <cellStyle name="Note 3 2 2 6" xfId="683"/>
    <cellStyle name="Note 3 2 2 6 2" xfId="7452"/>
    <cellStyle name="Note 3 2 2 6 2 2" xfId="24648"/>
    <cellStyle name="Note 3 2 2 6 3" xfId="17883"/>
    <cellStyle name="Note 3 2 2 6 4" xfId="14247"/>
    <cellStyle name="Note 3 2 2 7" xfId="7085"/>
    <cellStyle name="Note 3 2 2 7 2" xfId="24281"/>
    <cellStyle name="Note 3 2 2 7 3" xfId="13880"/>
    <cellStyle name="Note 3 2 2 8" xfId="3844"/>
    <cellStyle name="Note 3 2 2 8 2" xfId="21040"/>
    <cellStyle name="Note 3 2 2 9" xfId="17516"/>
    <cellStyle name="Note 3 2 3" xfId="414"/>
    <cellStyle name="Note 3 2 3 10" xfId="27949"/>
    <cellStyle name="Note 3 2 3 11" xfId="10737"/>
    <cellStyle name="Note 3 2 3 2" xfId="1189"/>
    <cellStyle name="Note 3 2 3 2 2" xfId="2802"/>
    <cellStyle name="Note 3 2 3 2 2 2" xfId="9567"/>
    <cellStyle name="Note 3 2 3 2 2 2 2" xfId="26763"/>
    <cellStyle name="Note 3 2 3 2 2 2 3" xfId="16362"/>
    <cellStyle name="Note 3 2 3 2 2 3" xfId="5959"/>
    <cellStyle name="Note 3 2 3 2 2 3 2" xfId="23155"/>
    <cellStyle name="Note 3 2 3 2 2 4" xfId="19998"/>
    <cellStyle name="Note 3 2 3 2 2 5" xfId="12754"/>
    <cellStyle name="Note 3 2 3 2 3" xfId="7958"/>
    <cellStyle name="Note 3 2 3 2 3 2" xfId="25154"/>
    <cellStyle name="Note 3 2 3 2 3 3" xfId="14753"/>
    <cellStyle name="Note 3 2 3 2 4" xfId="4350"/>
    <cellStyle name="Note 3 2 3 2 4 2" xfId="21546"/>
    <cellStyle name="Note 3 2 3 2 5" xfId="18389"/>
    <cellStyle name="Note 3 2 3 2 6" xfId="11145"/>
    <cellStyle name="Note 3 2 3 3" xfId="1597"/>
    <cellStyle name="Note 3 2 3 3 2" xfId="3198"/>
    <cellStyle name="Note 3 2 3 3 2 2" xfId="9963"/>
    <cellStyle name="Note 3 2 3 3 2 2 2" xfId="27159"/>
    <cellStyle name="Note 3 2 3 3 2 2 3" xfId="16758"/>
    <cellStyle name="Note 3 2 3 3 2 3" xfId="6355"/>
    <cellStyle name="Note 3 2 3 3 2 3 2" xfId="23551"/>
    <cellStyle name="Note 3 2 3 3 2 4" xfId="20394"/>
    <cellStyle name="Note 3 2 3 3 2 5" xfId="13150"/>
    <cellStyle name="Note 3 2 3 3 3" xfId="8366"/>
    <cellStyle name="Note 3 2 3 3 3 2" xfId="25562"/>
    <cellStyle name="Note 3 2 3 3 3 3" xfId="15161"/>
    <cellStyle name="Note 3 2 3 3 4" xfId="4758"/>
    <cellStyle name="Note 3 2 3 3 4 2" xfId="21954"/>
    <cellStyle name="Note 3 2 3 3 5" xfId="18797"/>
    <cellStyle name="Note 3 2 3 3 6" xfId="11553"/>
    <cellStyle name="Note 3 2 3 4" xfId="2005"/>
    <cellStyle name="Note 3 2 3 4 2" xfId="3594"/>
    <cellStyle name="Note 3 2 3 4 2 2" xfId="10359"/>
    <cellStyle name="Note 3 2 3 4 2 2 2" xfId="27555"/>
    <cellStyle name="Note 3 2 3 4 2 2 3" xfId="17154"/>
    <cellStyle name="Note 3 2 3 4 2 3" xfId="6751"/>
    <cellStyle name="Note 3 2 3 4 2 3 2" xfId="23947"/>
    <cellStyle name="Note 3 2 3 4 2 4" xfId="20790"/>
    <cellStyle name="Note 3 2 3 4 2 5" xfId="13546"/>
    <cellStyle name="Note 3 2 3 4 3" xfId="8774"/>
    <cellStyle name="Note 3 2 3 4 3 2" xfId="25970"/>
    <cellStyle name="Note 3 2 3 4 3 3" xfId="15569"/>
    <cellStyle name="Note 3 2 3 4 4" xfId="5166"/>
    <cellStyle name="Note 3 2 3 4 4 2" xfId="22362"/>
    <cellStyle name="Note 3 2 3 4 5" xfId="19205"/>
    <cellStyle name="Note 3 2 3 4 6" xfId="11961"/>
    <cellStyle name="Note 3 2 3 5" xfId="2364"/>
    <cellStyle name="Note 3 2 3 5 2" xfId="9130"/>
    <cellStyle name="Note 3 2 3 5 2 2" xfId="26326"/>
    <cellStyle name="Note 3 2 3 5 2 3" xfId="15925"/>
    <cellStyle name="Note 3 2 3 5 3" xfId="5522"/>
    <cellStyle name="Note 3 2 3 5 3 2" xfId="22718"/>
    <cellStyle name="Note 3 2 3 5 4" xfId="19561"/>
    <cellStyle name="Note 3 2 3 5 5" xfId="12317"/>
    <cellStyle name="Note 3 2 3 6" xfId="781"/>
    <cellStyle name="Note 3 2 3 6 2" xfId="7550"/>
    <cellStyle name="Note 3 2 3 6 2 2" xfId="24746"/>
    <cellStyle name="Note 3 2 3 6 3" xfId="17981"/>
    <cellStyle name="Note 3 2 3 6 4" xfId="14345"/>
    <cellStyle name="Note 3 2 3 7" xfId="7183"/>
    <cellStyle name="Note 3 2 3 7 2" xfId="24379"/>
    <cellStyle name="Note 3 2 3 7 3" xfId="13978"/>
    <cellStyle name="Note 3 2 3 8" xfId="3942"/>
    <cellStyle name="Note 3 2 3 8 2" xfId="21138"/>
    <cellStyle name="Note 3 2 3 9" xfId="17614"/>
    <cellStyle name="Note 3 2 4" xfId="230"/>
    <cellStyle name="Note 3 2 4 2" xfId="1413"/>
    <cellStyle name="Note 3 2 4 2 2" xfId="3014"/>
    <cellStyle name="Note 3 2 4 2 2 2" xfId="9779"/>
    <cellStyle name="Note 3 2 4 2 2 2 2" xfId="26975"/>
    <cellStyle name="Note 3 2 4 2 2 2 3" xfId="16574"/>
    <cellStyle name="Note 3 2 4 2 2 3" xfId="6171"/>
    <cellStyle name="Note 3 2 4 2 2 3 2" xfId="23367"/>
    <cellStyle name="Note 3 2 4 2 2 4" xfId="20210"/>
    <cellStyle name="Note 3 2 4 2 2 5" xfId="12966"/>
    <cellStyle name="Note 3 2 4 2 3" xfId="8182"/>
    <cellStyle name="Note 3 2 4 2 3 2" xfId="25378"/>
    <cellStyle name="Note 3 2 4 2 3 3" xfId="14977"/>
    <cellStyle name="Note 3 2 4 2 4" xfId="4574"/>
    <cellStyle name="Note 3 2 4 2 4 2" xfId="21770"/>
    <cellStyle name="Note 3 2 4 2 5" xfId="18613"/>
    <cellStyle name="Note 3 2 4 2 6" xfId="11369"/>
    <cellStyle name="Note 3 2 4 3" xfId="1821"/>
    <cellStyle name="Note 3 2 4 3 2" xfId="3410"/>
    <cellStyle name="Note 3 2 4 3 2 2" xfId="10175"/>
    <cellStyle name="Note 3 2 4 3 2 2 2" xfId="27371"/>
    <cellStyle name="Note 3 2 4 3 2 2 3" xfId="16970"/>
    <cellStyle name="Note 3 2 4 3 2 3" xfId="6567"/>
    <cellStyle name="Note 3 2 4 3 2 3 2" xfId="23763"/>
    <cellStyle name="Note 3 2 4 3 2 4" xfId="20606"/>
    <cellStyle name="Note 3 2 4 3 2 5" xfId="13362"/>
    <cellStyle name="Note 3 2 4 3 3" xfId="8590"/>
    <cellStyle name="Note 3 2 4 3 3 2" xfId="25786"/>
    <cellStyle name="Note 3 2 4 3 3 3" xfId="15385"/>
    <cellStyle name="Note 3 2 4 3 4" xfId="4982"/>
    <cellStyle name="Note 3 2 4 3 4 2" xfId="22178"/>
    <cellStyle name="Note 3 2 4 3 5" xfId="19021"/>
    <cellStyle name="Note 3 2 4 3 6" xfId="11777"/>
    <cellStyle name="Note 3 2 4 4" xfId="2429"/>
    <cellStyle name="Note 3 2 4 4 2" xfId="9194"/>
    <cellStyle name="Note 3 2 4 4 2 2" xfId="26390"/>
    <cellStyle name="Note 3 2 4 4 2 3" xfId="15989"/>
    <cellStyle name="Note 3 2 4 4 3" xfId="5586"/>
    <cellStyle name="Note 3 2 4 4 3 2" xfId="22782"/>
    <cellStyle name="Note 3 2 4 4 4" xfId="19625"/>
    <cellStyle name="Note 3 2 4 4 5" xfId="12381"/>
    <cellStyle name="Note 3 2 4 5" xfId="1005"/>
    <cellStyle name="Note 3 2 4 5 2" xfId="7774"/>
    <cellStyle name="Note 3 2 4 5 2 2" xfId="24970"/>
    <cellStyle name="Note 3 2 4 5 3" xfId="18205"/>
    <cellStyle name="Note 3 2 4 5 4" xfId="14569"/>
    <cellStyle name="Note 3 2 4 6" xfId="6999"/>
    <cellStyle name="Note 3 2 4 6 2" xfId="24195"/>
    <cellStyle name="Note 3 2 4 6 3" xfId="13794"/>
    <cellStyle name="Note 3 2 4 7" xfId="4166"/>
    <cellStyle name="Note 3 2 4 7 2" xfId="21362"/>
    <cellStyle name="Note 3 2 4 8" xfId="17430"/>
    <cellStyle name="Note 3 2 4 9" xfId="10961"/>
    <cellStyle name="Note 3 2 5" xfId="893"/>
    <cellStyle name="Note 3 2 5 2" xfId="2591"/>
    <cellStyle name="Note 3 2 5 2 2" xfId="9356"/>
    <cellStyle name="Note 3 2 5 2 2 2" xfId="26552"/>
    <cellStyle name="Note 3 2 5 2 2 3" xfId="16151"/>
    <cellStyle name="Note 3 2 5 2 3" xfId="5748"/>
    <cellStyle name="Note 3 2 5 2 3 2" xfId="22944"/>
    <cellStyle name="Note 3 2 5 2 4" xfId="19787"/>
    <cellStyle name="Note 3 2 5 2 5" xfId="12543"/>
    <cellStyle name="Note 3 2 5 3" xfId="7662"/>
    <cellStyle name="Note 3 2 5 3 2" xfId="24858"/>
    <cellStyle name="Note 3 2 5 3 3" xfId="14457"/>
    <cellStyle name="Note 3 2 5 4" xfId="4054"/>
    <cellStyle name="Note 3 2 5 4 2" xfId="21250"/>
    <cellStyle name="Note 3 2 5 5" xfId="18093"/>
    <cellStyle name="Note 3 2 5 6" xfId="10849"/>
    <cellStyle name="Note 3 2 6" xfId="1301"/>
    <cellStyle name="Note 3 2 6 2" xfId="2902"/>
    <cellStyle name="Note 3 2 6 2 2" xfId="9667"/>
    <cellStyle name="Note 3 2 6 2 2 2" xfId="26863"/>
    <cellStyle name="Note 3 2 6 2 2 3" xfId="16462"/>
    <cellStyle name="Note 3 2 6 2 3" xfId="6059"/>
    <cellStyle name="Note 3 2 6 2 3 2" xfId="23255"/>
    <cellStyle name="Note 3 2 6 2 4" xfId="20098"/>
    <cellStyle name="Note 3 2 6 2 5" xfId="12854"/>
    <cellStyle name="Note 3 2 6 3" xfId="8070"/>
    <cellStyle name="Note 3 2 6 3 2" xfId="25266"/>
    <cellStyle name="Note 3 2 6 3 3" xfId="14865"/>
    <cellStyle name="Note 3 2 6 4" xfId="4462"/>
    <cellStyle name="Note 3 2 6 4 2" xfId="21658"/>
    <cellStyle name="Note 3 2 6 5" xfId="18501"/>
    <cellStyle name="Note 3 2 6 6" xfId="11257"/>
    <cellStyle name="Note 3 2 7" xfId="1709"/>
    <cellStyle name="Note 3 2 7 2" xfId="3298"/>
    <cellStyle name="Note 3 2 7 2 2" xfId="10063"/>
    <cellStyle name="Note 3 2 7 2 2 2" xfId="27259"/>
    <cellStyle name="Note 3 2 7 2 2 3" xfId="16858"/>
    <cellStyle name="Note 3 2 7 2 3" xfId="6455"/>
    <cellStyle name="Note 3 2 7 2 3 2" xfId="23651"/>
    <cellStyle name="Note 3 2 7 2 4" xfId="20494"/>
    <cellStyle name="Note 3 2 7 2 5" xfId="13250"/>
    <cellStyle name="Note 3 2 7 3" xfId="8478"/>
    <cellStyle name="Note 3 2 7 3 2" xfId="25674"/>
    <cellStyle name="Note 3 2 7 3 3" xfId="15273"/>
    <cellStyle name="Note 3 2 7 4" xfId="4870"/>
    <cellStyle name="Note 3 2 7 4 2" xfId="22066"/>
    <cellStyle name="Note 3 2 7 5" xfId="18909"/>
    <cellStyle name="Note 3 2 7 6" xfId="11665"/>
    <cellStyle name="Note 3 2 8" xfId="2180"/>
    <cellStyle name="Note 3 2 8 2" xfId="8946"/>
    <cellStyle name="Note 3 2 8 2 2" xfId="26142"/>
    <cellStyle name="Note 3 2 8 2 3" xfId="15741"/>
    <cellStyle name="Note 3 2 8 3" xfId="5338"/>
    <cellStyle name="Note 3 2 8 3 2" xfId="22534"/>
    <cellStyle name="Note 3 2 8 4" xfId="19377"/>
    <cellStyle name="Note 3 2 8 5" xfId="12133"/>
    <cellStyle name="Note 3 2 9" xfId="597"/>
    <cellStyle name="Note 3 2 9 2" xfId="7366"/>
    <cellStyle name="Note 3 2 9 2 2" xfId="24562"/>
    <cellStyle name="Note 3 2 9 3" xfId="17797"/>
    <cellStyle name="Note 3 2 9 4" xfId="14161"/>
    <cellStyle name="Note 3 3" xfId="202"/>
    <cellStyle name="Note 3 3 10" xfId="27737"/>
    <cellStyle name="Note 3 3 11" xfId="10525"/>
    <cellStyle name="Note 3 3 2" xfId="977"/>
    <cellStyle name="Note 3 3 2 2" xfId="2630"/>
    <cellStyle name="Note 3 3 2 2 2" xfId="9395"/>
    <cellStyle name="Note 3 3 2 2 2 2" xfId="26591"/>
    <cellStyle name="Note 3 3 2 2 2 3" xfId="16190"/>
    <cellStyle name="Note 3 3 2 2 3" xfId="5787"/>
    <cellStyle name="Note 3 3 2 2 3 2" xfId="22983"/>
    <cellStyle name="Note 3 3 2 2 4" xfId="19826"/>
    <cellStyle name="Note 3 3 2 2 5" xfId="12582"/>
    <cellStyle name="Note 3 3 2 3" xfId="7746"/>
    <cellStyle name="Note 3 3 2 3 2" xfId="24942"/>
    <cellStyle name="Note 3 3 2 3 3" xfId="14541"/>
    <cellStyle name="Note 3 3 2 4" xfId="4138"/>
    <cellStyle name="Note 3 3 2 4 2" xfId="21334"/>
    <cellStyle name="Note 3 3 2 5" xfId="18177"/>
    <cellStyle name="Note 3 3 2 6" xfId="10933"/>
    <cellStyle name="Note 3 3 3" xfId="1385"/>
    <cellStyle name="Note 3 3 3 2" xfId="2986"/>
    <cellStyle name="Note 3 3 3 2 2" xfId="9751"/>
    <cellStyle name="Note 3 3 3 2 2 2" xfId="26947"/>
    <cellStyle name="Note 3 3 3 2 2 3" xfId="16546"/>
    <cellStyle name="Note 3 3 3 2 3" xfId="6143"/>
    <cellStyle name="Note 3 3 3 2 3 2" xfId="23339"/>
    <cellStyle name="Note 3 3 3 2 4" xfId="20182"/>
    <cellStyle name="Note 3 3 3 2 5" xfId="12938"/>
    <cellStyle name="Note 3 3 3 3" xfId="8154"/>
    <cellStyle name="Note 3 3 3 3 2" xfId="25350"/>
    <cellStyle name="Note 3 3 3 3 3" xfId="14949"/>
    <cellStyle name="Note 3 3 3 4" xfId="4546"/>
    <cellStyle name="Note 3 3 3 4 2" xfId="21742"/>
    <cellStyle name="Note 3 3 3 5" xfId="18585"/>
    <cellStyle name="Note 3 3 3 6" xfId="11341"/>
    <cellStyle name="Note 3 3 4" xfId="1793"/>
    <cellStyle name="Note 3 3 4 2" xfId="3382"/>
    <cellStyle name="Note 3 3 4 2 2" xfId="10147"/>
    <cellStyle name="Note 3 3 4 2 2 2" xfId="27343"/>
    <cellStyle name="Note 3 3 4 2 2 3" xfId="16942"/>
    <cellStyle name="Note 3 3 4 2 3" xfId="6539"/>
    <cellStyle name="Note 3 3 4 2 3 2" xfId="23735"/>
    <cellStyle name="Note 3 3 4 2 4" xfId="20578"/>
    <cellStyle name="Note 3 3 4 2 5" xfId="13334"/>
    <cellStyle name="Note 3 3 4 3" xfId="8562"/>
    <cellStyle name="Note 3 3 4 3 2" xfId="25758"/>
    <cellStyle name="Note 3 3 4 3 3" xfId="15357"/>
    <cellStyle name="Note 3 3 4 4" xfId="4954"/>
    <cellStyle name="Note 3 3 4 4 2" xfId="22150"/>
    <cellStyle name="Note 3 3 4 5" xfId="18993"/>
    <cellStyle name="Note 3 3 4 6" xfId="11749"/>
    <cellStyle name="Note 3 3 5" xfId="2152"/>
    <cellStyle name="Note 3 3 5 2" xfId="8918"/>
    <cellStyle name="Note 3 3 5 2 2" xfId="26114"/>
    <cellStyle name="Note 3 3 5 2 3" xfId="15713"/>
    <cellStyle name="Note 3 3 5 3" xfId="5310"/>
    <cellStyle name="Note 3 3 5 3 2" xfId="22506"/>
    <cellStyle name="Note 3 3 5 4" xfId="19349"/>
    <cellStyle name="Note 3 3 5 5" xfId="12105"/>
    <cellStyle name="Note 3 3 6" xfId="569"/>
    <cellStyle name="Note 3 3 6 2" xfId="7338"/>
    <cellStyle name="Note 3 3 6 2 2" xfId="24534"/>
    <cellStyle name="Note 3 3 6 3" xfId="17769"/>
    <cellStyle name="Note 3 3 6 4" xfId="14133"/>
    <cellStyle name="Note 3 3 7" xfId="6971"/>
    <cellStyle name="Note 3 3 7 2" xfId="24167"/>
    <cellStyle name="Note 3 3 7 3" xfId="13766"/>
    <cellStyle name="Note 3 3 8" xfId="3730"/>
    <cellStyle name="Note 3 3 8 2" xfId="20926"/>
    <cellStyle name="Note 3 3 9" xfId="17402"/>
    <cellStyle name="Note 3 4" xfId="288"/>
    <cellStyle name="Note 3 4 10" xfId="27823"/>
    <cellStyle name="Note 3 4 11" xfId="10611"/>
    <cellStyle name="Note 3 4 2" xfId="1063"/>
    <cellStyle name="Note 3 4 2 2" xfId="2676"/>
    <cellStyle name="Note 3 4 2 2 2" xfId="9441"/>
    <cellStyle name="Note 3 4 2 2 2 2" xfId="26637"/>
    <cellStyle name="Note 3 4 2 2 2 3" xfId="16236"/>
    <cellStyle name="Note 3 4 2 2 3" xfId="5833"/>
    <cellStyle name="Note 3 4 2 2 3 2" xfId="23029"/>
    <cellStyle name="Note 3 4 2 2 4" xfId="19872"/>
    <cellStyle name="Note 3 4 2 2 5" xfId="12628"/>
    <cellStyle name="Note 3 4 2 3" xfId="7832"/>
    <cellStyle name="Note 3 4 2 3 2" xfId="25028"/>
    <cellStyle name="Note 3 4 2 3 3" xfId="14627"/>
    <cellStyle name="Note 3 4 2 4" xfId="4224"/>
    <cellStyle name="Note 3 4 2 4 2" xfId="21420"/>
    <cellStyle name="Note 3 4 2 5" xfId="18263"/>
    <cellStyle name="Note 3 4 2 6" xfId="11019"/>
    <cellStyle name="Note 3 4 3" xfId="1471"/>
    <cellStyle name="Note 3 4 3 2" xfId="3072"/>
    <cellStyle name="Note 3 4 3 2 2" xfId="9837"/>
    <cellStyle name="Note 3 4 3 2 2 2" xfId="27033"/>
    <cellStyle name="Note 3 4 3 2 2 3" xfId="16632"/>
    <cellStyle name="Note 3 4 3 2 3" xfId="6229"/>
    <cellStyle name="Note 3 4 3 2 3 2" xfId="23425"/>
    <cellStyle name="Note 3 4 3 2 4" xfId="20268"/>
    <cellStyle name="Note 3 4 3 2 5" xfId="13024"/>
    <cellStyle name="Note 3 4 3 3" xfId="8240"/>
    <cellStyle name="Note 3 4 3 3 2" xfId="25436"/>
    <cellStyle name="Note 3 4 3 3 3" xfId="15035"/>
    <cellStyle name="Note 3 4 3 4" xfId="4632"/>
    <cellStyle name="Note 3 4 3 4 2" xfId="21828"/>
    <cellStyle name="Note 3 4 3 5" xfId="18671"/>
    <cellStyle name="Note 3 4 3 6" xfId="11427"/>
    <cellStyle name="Note 3 4 4" xfId="1879"/>
    <cellStyle name="Note 3 4 4 2" xfId="3468"/>
    <cellStyle name="Note 3 4 4 2 2" xfId="10233"/>
    <cellStyle name="Note 3 4 4 2 2 2" xfId="27429"/>
    <cellStyle name="Note 3 4 4 2 2 3" xfId="17028"/>
    <cellStyle name="Note 3 4 4 2 3" xfId="6625"/>
    <cellStyle name="Note 3 4 4 2 3 2" xfId="23821"/>
    <cellStyle name="Note 3 4 4 2 4" xfId="20664"/>
    <cellStyle name="Note 3 4 4 2 5" xfId="13420"/>
    <cellStyle name="Note 3 4 4 3" xfId="8648"/>
    <cellStyle name="Note 3 4 4 3 2" xfId="25844"/>
    <cellStyle name="Note 3 4 4 3 3" xfId="15443"/>
    <cellStyle name="Note 3 4 4 4" xfId="5040"/>
    <cellStyle name="Note 3 4 4 4 2" xfId="22236"/>
    <cellStyle name="Note 3 4 4 5" xfId="19079"/>
    <cellStyle name="Note 3 4 4 6" xfId="11835"/>
    <cellStyle name="Note 3 4 5" xfId="2238"/>
    <cellStyle name="Note 3 4 5 2" xfId="9004"/>
    <cellStyle name="Note 3 4 5 2 2" xfId="26200"/>
    <cellStyle name="Note 3 4 5 2 3" xfId="15799"/>
    <cellStyle name="Note 3 4 5 3" xfId="5396"/>
    <cellStyle name="Note 3 4 5 3 2" xfId="22592"/>
    <cellStyle name="Note 3 4 5 4" xfId="19435"/>
    <cellStyle name="Note 3 4 5 5" xfId="12191"/>
    <cellStyle name="Note 3 4 6" xfId="655"/>
    <cellStyle name="Note 3 4 6 2" xfId="7424"/>
    <cellStyle name="Note 3 4 6 2 2" xfId="24620"/>
    <cellStyle name="Note 3 4 6 3" xfId="17855"/>
    <cellStyle name="Note 3 4 6 4" xfId="14219"/>
    <cellStyle name="Note 3 4 7" xfId="7057"/>
    <cellStyle name="Note 3 4 7 2" xfId="24253"/>
    <cellStyle name="Note 3 4 7 3" xfId="13852"/>
    <cellStyle name="Note 3 4 8" xfId="3816"/>
    <cellStyle name="Note 3 4 8 2" xfId="21012"/>
    <cellStyle name="Note 3 4 9" xfId="17488"/>
    <cellStyle name="Note 3 5" xfId="386"/>
    <cellStyle name="Note 3 5 10" xfId="27921"/>
    <cellStyle name="Note 3 5 11" xfId="10709"/>
    <cellStyle name="Note 3 5 2" xfId="1161"/>
    <cellStyle name="Note 3 5 2 2" xfId="2774"/>
    <cellStyle name="Note 3 5 2 2 2" xfId="9539"/>
    <cellStyle name="Note 3 5 2 2 2 2" xfId="26735"/>
    <cellStyle name="Note 3 5 2 2 2 3" xfId="16334"/>
    <cellStyle name="Note 3 5 2 2 3" xfId="5931"/>
    <cellStyle name="Note 3 5 2 2 3 2" xfId="23127"/>
    <cellStyle name="Note 3 5 2 2 4" xfId="19970"/>
    <cellStyle name="Note 3 5 2 2 5" xfId="12726"/>
    <cellStyle name="Note 3 5 2 3" xfId="7930"/>
    <cellStyle name="Note 3 5 2 3 2" xfId="25126"/>
    <cellStyle name="Note 3 5 2 3 3" xfId="14725"/>
    <cellStyle name="Note 3 5 2 4" xfId="4322"/>
    <cellStyle name="Note 3 5 2 4 2" xfId="21518"/>
    <cellStyle name="Note 3 5 2 5" xfId="18361"/>
    <cellStyle name="Note 3 5 2 6" xfId="11117"/>
    <cellStyle name="Note 3 5 3" xfId="1569"/>
    <cellStyle name="Note 3 5 3 2" xfId="3170"/>
    <cellStyle name="Note 3 5 3 2 2" xfId="9935"/>
    <cellStyle name="Note 3 5 3 2 2 2" xfId="27131"/>
    <cellStyle name="Note 3 5 3 2 2 3" xfId="16730"/>
    <cellStyle name="Note 3 5 3 2 3" xfId="6327"/>
    <cellStyle name="Note 3 5 3 2 3 2" xfId="23523"/>
    <cellStyle name="Note 3 5 3 2 4" xfId="20366"/>
    <cellStyle name="Note 3 5 3 2 5" xfId="13122"/>
    <cellStyle name="Note 3 5 3 3" xfId="8338"/>
    <cellStyle name="Note 3 5 3 3 2" xfId="25534"/>
    <cellStyle name="Note 3 5 3 3 3" xfId="15133"/>
    <cellStyle name="Note 3 5 3 4" xfId="4730"/>
    <cellStyle name="Note 3 5 3 4 2" xfId="21926"/>
    <cellStyle name="Note 3 5 3 5" xfId="18769"/>
    <cellStyle name="Note 3 5 3 6" xfId="11525"/>
    <cellStyle name="Note 3 5 4" xfId="1977"/>
    <cellStyle name="Note 3 5 4 2" xfId="3566"/>
    <cellStyle name="Note 3 5 4 2 2" xfId="10331"/>
    <cellStyle name="Note 3 5 4 2 2 2" xfId="27527"/>
    <cellStyle name="Note 3 5 4 2 2 3" xfId="17126"/>
    <cellStyle name="Note 3 5 4 2 3" xfId="6723"/>
    <cellStyle name="Note 3 5 4 2 3 2" xfId="23919"/>
    <cellStyle name="Note 3 5 4 2 4" xfId="20762"/>
    <cellStyle name="Note 3 5 4 2 5" xfId="13518"/>
    <cellStyle name="Note 3 5 4 3" xfId="8746"/>
    <cellStyle name="Note 3 5 4 3 2" xfId="25942"/>
    <cellStyle name="Note 3 5 4 3 3" xfId="15541"/>
    <cellStyle name="Note 3 5 4 4" xfId="5138"/>
    <cellStyle name="Note 3 5 4 4 2" xfId="22334"/>
    <cellStyle name="Note 3 5 4 5" xfId="19177"/>
    <cellStyle name="Note 3 5 4 6" xfId="11933"/>
    <cellStyle name="Note 3 5 5" xfId="2336"/>
    <cellStyle name="Note 3 5 5 2" xfId="9102"/>
    <cellStyle name="Note 3 5 5 2 2" xfId="26298"/>
    <cellStyle name="Note 3 5 5 2 3" xfId="15897"/>
    <cellStyle name="Note 3 5 5 3" xfId="5494"/>
    <cellStyle name="Note 3 5 5 3 2" xfId="22690"/>
    <cellStyle name="Note 3 5 5 4" xfId="19533"/>
    <cellStyle name="Note 3 5 5 5" xfId="12289"/>
    <cellStyle name="Note 3 5 6" xfId="753"/>
    <cellStyle name="Note 3 5 6 2" xfId="7522"/>
    <cellStyle name="Note 3 5 6 2 2" xfId="24718"/>
    <cellStyle name="Note 3 5 6 3" xfId="17953"/>
    <cellStyle name="Note 3 5 6 4" xfId="14317"/>
    <cellStyle name="Note 3 5 7" xfId="7155"/>
    <cellStyle name="Note 3 5 7 2" xfId="24351"/>
    <cellStyle name="Note 3 5 7 3" xfId="13950"/>
    <cellStyle name="Note 3 5 8" xfId="3914"/>
    <cellStyle name="Note 3 5 8 2" xfId="21110"/>
    <cellStyle name="Note 3 5 9" xfId="17586"/>
    <cellStyle name="Note 3 6" xfId="140"/>
    <cellStyle name="Note 3 6 2" xfId="1329"/>
    <cellStyle name="Note 3 6 2 2" xfId="2930"/>
    <cellStyle name="Note 3 6 2 2 2" xfId="9695"/>
    <cellStyle name="Note 3 6 2 2 2 2" xfId="26891"/>
    <cellStyle name="Note 3 6 2 2 2 3" xfId="16490"/>
    <cellStyle name="Note 3 6 2 2 3" xfId="6087"/>
    <cellStyle name="Note 3 6 2 2 3 2" xfId="23283"/>
    <cellStyle name="Note 3 6 2 2 4" xfId="20126"/>
    <cellStyle name="Note 3 6 2 2 5" xfId="12882"/>
    <cellStyle name="Note 3 6 2 3" xfId="8098"/>
    <cellStyle name="Note 3 6 2 3 2" xfId="25294"/>
    <cellStyle name="Note 3 6 2 3 3" xfId="14893"/>
    <cellStyle name="Note 3 6 2 4" xfId="4490"/>
    <cellStyle name="Note 3 6 2 4 2" xfId="21686"/>
    <cellStyle name="Note 3 6 2 5" xfId="18529"/>
    <cellStyle name="Note 3 6 2 6" xfId="11285"/>
    <cellStyle name="Note 3 6 3" xfId="1737"/>
    <cellStyle name="Note 3 6 3 2" xfId="3326"/>
    <cellStyle name="Note 3 6 3 2 2" xfId="10091"/>
    <cellStyle name="Note 3 6 3 2 2 2" xfId="27287"/>
    <cellStyle name="Note 3 6 3 2 2 3" xfId="16886"/>
    <cellStyle name="Note 3 6 3 2 3" xfId="6483"/>
    <cellStyle name="Note 3 6 3 2 3 2" xfId="23679"/>
    <cellStyle name="Note 3 6 3 2 4" xfId="20522"/>
    <cellStyle name="Note 3 6 3 2 5" xfId="13278"/>
    <cellStyle name="Note 3 6 3 3" xfId="8506"/>
    <cellStyle name="Note 3 6 3 3 2" xfId="25702"/>
    <cellStyle name="Note 3 6 3 3 3" xfId="15301"/>
    <cellStyle name="Note 3 6 3 4" xfId="4898"/>
    <cellStyle name="Note 3 6 3 4 2" xfId="22094"/>
    <cellStyle name="Note 3 6 3 5" xfId="18937"/>
    <cellStyle name="Note 3 6 3 6" xfId="11693"/>
    <cellStyle name="Note 3 6 4" xfId="2446"/>
    <cellStyle name="Note 3 6 4 2" xfId="9211"/>
    <cellStyle name="Note 3 6 4 2 2" xfId="26407"/>
    <cellStyle name="Note 3 6 4 2 3" xfId="16006"/>
    <cellStyle name="Note 3 6 4 3" xfId="5603"/>
    <cellStyle name="Note 3 6 4 3 2" xfId="22799"/>
    <cellStyle name="Note 3 6 4 4" xfId="19642"/>
    <cellStyle name="Note 3 6 4 5" xfId="12398"/>
    <cellStyle name="Note 3 6 5" xfId="921"/>
    <cellStyle name="Note 3 6 5 2" xfId="7690"/>
    <cellStyle name="Note 3 6 5 2 2" xfId="24886"/>
    <cellStyle name="Note 3 6 5 3" xfId="18121"/>
    <cellStyle name="Note 3 6 5 4" xfId="14485"/>
    <cellStyle name="Note 3 6 6" xfId="6915"/>
    <cellStyle name="Note 3 6 6 2" xfId="24111"/>
    <cellStyle name="Note 3 6 6 3" xfId="13710"/>
    <cellStyle name="Note 3 6 7" xfId="4082"/>
    <cellStyle name="Note 3 6 7 2" xfId="21278"/>
    <cellStyle name="Note 3 6 8" xfId="17346"/>
    <cellStyle name="Note 3 6 9" xfId="10877"/>
    <cellStyle name="Note 3 7" xfId="865"/>
    <cellStyle name="Note 3 7 2" xfId="2563"/>
    <cellStyle name="Note 3 7 2 2" xfId="9328"/>
    <cellStyle name="Note 3 7 2 2 2" xfId="26524"/>
    <cellStyle name="Note 3 7 2 2 3" xfId="16123"/>
    <cellStyle name="Note 3 7 2 3" xfId="5720"/>
    <cellStyle name="Note 3 7 2 3 2" xfId="22916"/>
    <cellStyle name="Note 3 7 2 4" xfId="19759"/>
    <cellStyle name="Note 3 7 2 5" xfId="12515"/>
    <cellStyle name="Note 3 7 3" xfId="7634"/>
    <cellStyle name="Note 3 7 3 2" xfId="24830"/>
    <cellStyle name="Note 3 7 3 3" xfId="14429"/>
    <cellStyle name="Note 3 7 4" xfId="4026"/>
    <cellStyle name="Note 3 7 4 2" xfId="21222"/>
    <cellStyle name="Note 3 7 5" xfId="18065"/>
    <cellStyle name="Note 3 7 6" xfId="10821"/>
    <cellStyle name="Note 3 8" xfId="1273"/>
    <cellStyle name="Note 3 8 2" xfId="2874"/>
    <cellStyle name="Note 3 8 2 2" xfId="9639"/>
    <cellStyle name="Note 3 8 2 2 2" xfId="26835"/>
    <cellStyle name="Note 3 8 2 2 3" xfId="16434"/>
    <cellStyle name="Note 3 8 2 3" xfId="6031"/>
    <cellStyle name="Note 3 8 2 3 2" xfId="23227"/>
    <cellStyle name="Note 3 8 2 4" xfId="20070"/>
    <cellStyle name="Note 3 8 2 5" xfId="12826"/>
    <cellStyle name="Note 3 8 3" xfId="8042"/>
    <cellStyle name="Note 3 8 3 2" xfId="25238"/>
    <cellStyle name="Note 3 8 3 3" xfId="14837"/>
    <cellStyle name="Note 3 8 4" xfId="4434"/>
    <cellStyle name="Note 3 8 4 2" xfId="21630"/>
    <cellStyle name="Note 3 8 5" xfId="18473"/>
    <cellStyle name="Note 3 8 6" xfId="11229"/>
    <cellStyle name="Note 3 9" xfId="1681"/>
    <cellStyle name="Note 3 9 2" xfId="3270"/>
    <cellStyle name="Note 3 9 2 2" xfId="10035"/>
    <cellStyle name="Note 3 9 2 2 2" xfId="27231"/>
    <cellStyle name="Note 3 9 2 2 3" xfId="16830"/>
    <cellStyle name="Note 3 9 2 3" xfId="6427"/>
    <cellStyle name="Note 3 9 2 3 2" xfId="23623"/>
    <cellStyle name="Note 3 9 2 4" xfId="20466"/>
    <cellStyle name="Note 3 9 2 5" xfId="13222"/>
    <cellStyle name="Note 3 9 3" xfId="8450"/>
    <cellStyle name="Note 3 9 3 2" xfId="25646"/>
    <cellStyle name="Note 3 9 3 3" xfId="15245"/>
    <cellStyle name="Note 3 9 4" xfId="4842"/>
    <cellStyle name="Note 3 9 4 2" xfId="22038"/>
    <cellStyle name="Note 3 9 5" xfId="18881"/>
    <cellStyle name="Note 3 9 6" xfId="11637"/>
    <cellStyle name="Note 4" xfId="244"/>
    <cellStyle name="Note 4 10" xfId="27779"/>
    <cellStyle name="Note 4 11" xfId="10567"/>
    <cellStyle name="Note 4 2" xfId="1019"/>
    <cellStyle name="Note 4 2 2" xfId="2632"/>
    <cellStyle name="Note 4 2 2 2" xfId="9397"/>
    <cellStyle name="Note 4 2 2 2 2" xfId="26593"/>
    <cellStyle name="Note 4 2 2 2 3" xfId="16192"/>
    <cellStyle name="Note 4 2 2 3" xfId="5789"/>
    <cellStyle name="Note 4 2 2 3 2" xfId="22985"/>
    <cellStyle name="Note 4 2 2 4" xfId="19828"/>
    <cellStyle name="Note 4 2 2 5" xfId="12584"/>
    <cellStyle name="Note 4 2 3" xfId="7788"/>
    <cellStyle name="Note 4 2 3 2" xfId="24984"/>
    <cellStyle name="Note 4 2 3 3" xfId="14583"/>
    <cellStyle name="Note 4 2 4" xfId="4180"/>
    <cellStyle name="Note 4 2 4 2" xfId="21376"/>
    <cellStyle name="Note 4 2 5" xfId="18219"/>
    <cellStyle name="Note 4 2 6" xfId="10975"/>
    <cellStyle name="Note 4 3" xfId="1427"/>
    <cellStyle name="Note 4 3 2" xfId="3028"/>
    <cellStyle name="Note 4 3 2 2" xfId="9793"/>
    <cellStyle name="Note 4 3 2 2 2" xfId="26989"/>
    <cellStyle name="Note 4 3 2 2 3" xfId="16588"/>
    <cellStyle name="Note 4 3 2 3" xfId="6185"/>
    <cellStyle name="Note 4 3 2 3 2" xfId="23381"/>
    <cellStyle name="Note 4 3 2 4" xfId="20224"/>
    <cellStyle name="Note 4 3 2 5" xfId="12980"/>
    <cellStyle name="Note 4 3 3" xfId="8196"/>
    <cellStyle name="Note 4 3 3 2" xfId="25392"/>
    <cellStyle name="Note 4 3 3 3" xfId="14991"/>
    <cellStyle name="Note 4 3 4" xfId="4588"/>
    <cellStyle name="Note 4 3 4 2" xfId="21784"/>
    <cellStyle name="Note 4 3 5" xfId="18627"/>
    <cellStyle name="Note 4 3 6" xfId="11383"/>
    <cellStyle name="Note 4 4" xfId="1835"/>
    <cellStyle name="Note 4 4 2" xfId="3424"/>
    <cellStyle name="Note 4 4 2 2" xfId="10189"/>
    <cellStyle name="Note 4 4 2 2 2" xfId="27385"/>
    <cellStyle name="Note 4 4 2 2 3" xfId="16984"/>
    <cellStyle name="Note 4 4 2 3" xfId="6581"/>
    <cellStyle name="Note 4 4 2 3 2" xfId="23777"/>
    <cellStyle name="Note 4 4 2 4" xfId="20620"/>
    <cellStyle name="Note 4 4 2 5" xfId="13376"/>
    <cellStyle name="Note 4 4 3" xfId="8604"/>
    <cellStyle name="Note 4 4 3 2" xfId="25800"/>
    <cellStyle name="Note 4 4 3 3" xfId="15399"/>
    <cellStyle name="Note 4 4 4" xfId="4996"/>
    <cellStyle name="Note 4 4 4 2" xfId="22192"/>
    <cellStyle name="Note 4 4 5" xfId="19035"/>
    <cellStyle name="Note 4 4 6" xfId="11791"/>
    <cellStyle name="Note 4 5" xfId="2194"/>
    <cellStyle name="Note 4 5 2" xfId="8960"/>
    <cellStyle name="Note 4 5 2 2" xfId="26156"/>
    <cellStyle name="Note 4 5 2 3" xfId="15755"/>
    <cellStyle name="Note 4 5 3" xfId="5352"/>
    <cellStyle name="Note 4 5 3 2" xfId="22548"/>
    <cellStyle name="Note 4 5 4" xfId="19391"/>
    <cellStyle name="Note 4 5 5" xfId="12147"/>
    <cellStyle name="Note 4 6" xfId="611"/>
    <cellStyle name="Note 4 6 2" xfId="7380"/>
    <cellStyle name="Note 4 6 2 2" xfId="24576"/>
    <cellStyle name="Note 4 6 3" xfId="17811"/>
    <cellStyle name="Note 4 6 4" xfId="14175"/>
    <cellStyle name="Note 4 7" xfId="7013"/>
    <cellStyle name="Note 4 7 2" xfId="24209"/>
    <cellStyle name="Note 4 7 3" xfId="13808"/>
    <cellStyle name="Note 4 8" xfId="3772"/>
    <cellStyle name="Note 4 8 2" xfId="20968"/>
    <cellStyle name="Note 4 9" xfId="17444"/>
    <cellStyle name="Note 5" xfId="330"/>
    <cellStyle name="Note 5 10" xfId="27865"/>
    <cellStyle name="Note 5 11" xfId="10653"/>
    <cellStyle name="Note 5 2" xfId="1105"/>
    <cellStyle name="Note 5 2 2" xfId="2718"/>
    <cellStyle name="Note 5 2 2 2" xfId="9483"/>
    <cellStyle name="Note 5 2 2 2 2" xfId="26679"/>
    <cellStyle name="Note 5 2 2 2 3" xfId="16278"/>
    <cellStyle name="Note 5 2 2 3" xfId="5875"/>
    <cellStyle name="Note 5 2 2 3 2" xfId="23071"/>
    <cellStyle name="Note 5 2 2 4" xfId="19914"/>
    <cellStyle name="Note 5 2 2 5" xfId="12670"/>
    <cellStyle name="Note 5 2 3" xfId="7874"/>
    <cellStyle name="Note 5 2 3 2" xfId="25070"/>
    <cellStyle name="Note 5 2 3 3" xfId="14669"/>
    <cellStyle name="Note 5 2 4" xfId="4266"/>
    <cellStyle name="Note 5 2 4 2" xfId="21462"/>
    <cellStyle name="Note 5 2 5" xfId="18305"/>
    <cellStyle name="Note 5 2 6" xfId="11061"/>
    <cellStyle name="Note 5 3" xfId="1513"/>
    <cellStyle name="Note 5 3 2" xfId="3114"/>
    <cellStyle name="Note 5 3 2 2" xfId="9879"/>
    <cellStyle name="Note 5 3 2 2 2" xfId="27075"/>
    <cellStyle name="Note 5 3 2 2 3" xfId="16674"/>
    <cellStyle name="Note 5 3 2 3" xfId="6271"/>
    <cellStyle name="Note 5 3 2 3 2" xfId="23467"/>
    <cellStyle name="Note 5 3 2 4" xfId="20310"/>
    <cellStyle name="Note 5 3 2 5" xfId="13066"/>
    <cellStyle name="Note 5 3 3" xfId="8282"/>
    <cellStyle name="Note 5 3 3 2" xfId="25478"/>
    <cellStyle name="Note 5 3 3 3" xfId="15077"/>
    <cellStyle name="Note 5 3 4" xfId="4674"/>
    <cellStyle name="Note 5 3 4 2" xfId="21870"/>
    <cellStyle name="Note 5 3 5" xfId="18713"/>
    <cellStyle name="Note 5 3 6" xfId="11469"/>
    <cellStyle name="Note 5 4" xfId="1921"/>
    <cellStyle name="Note 5 4 2" xfId="3510"/>
    <cellStyle name="Note 5 4 2 2" xfId="10275"/>
    <cellStyle name="Note 5 4 2 2 2" xfId="27471"/>
    <cellStyle name="Note 5 4 2 2 3" xfId="17070"/>
    <cellStyle name="Note 5 4 2 3" xfId="6667"/>
    <cellStyle name="Note 5 4 2 3 2" xfId="23863"/>
    <cellStyle name="Note 5 4 2 4" xfId="20706"/>
    <cellStyle name="Note 5 4 2 5" xfId="13462"/>
    <cellStyle name="Note 5 4 3" xfId="8690"/>
    <cellStyle name="Note 5 4 3 2" xfId="25886"/>
    <cellStyle name="Note 5 4 3 3" xfId="15485"/>
    <cellStyle name="Note 5 4 4" xfId="5082"/>
    <cellStyle name="Note 5 4 4 2" xfId="22278"/>
    <cellStyle name="Note 5 4 5" xfId="19121"/>
    <cellStyle name="Note 5 4 6" xfId="11877"/>
    <cellStyle name="Note 5 5" xfId="2280"/>
    <cellStyle name="Note 5 5 2" xfId="9046"/>
    <cellStyle name="Note 5 5 2 2" xfId="26242"/>
    <cellStyle name="Note 5 5 2 3" xfId="15841"/>
    <cellStyle name="Note 5 5 3" xfId="5438"/>
    <cellStyle name="Note 5 5 3 2" xfId="22634"/>
    <cellStyle name="Note 5 5 4" xfId="19477"/>
    <cellStyle name="Note 5 5 5" xfId="12233"/>
    <cellStyle name="Note 5 6" xfId="697"/>
    <cellStyle name="Note 5 6 2" xfId="7466"/>
    <cellStyle name="Note 5 6 2 2" xfId="24662"/>
    <cellStyle name="Note 5 6 3" xfId="17897"/>
    <cellStyle name="Note 5 6 4" xfId="14261"/>
    <cellStyle name="Note 5 7" xfId="7099"/>
    <cellStyle name="Note 5 7 2" xfId="24295"/>
    <cellStyle name="Note 5 7 3" xfId="13894"/>
    <cellStyle name="Note 5 8" xfId="3858"/>
    <cellStyle name="Note 5 8 2" xfId="21054"/>
    <cellStyle name="Note 5 9" xfId="17530"/>
    <cellStyle name="Note 6" xfId="428"/>
    <cellStyle name="Note 6 10" xfId="27963"/>
    <cellStyle name="Note 6 11" xfId="10751"/>
    <cellStyle name="Note 6 2" xfId="1203"/>
    <cellStyle name="Note 6 2 2" xfId="2816"/>
    <cellStyle name="Note 6 2 2 2" xfId="9581"/>
    <cellStyle name="Note 6 2 2 2 2" xfId="26777"/>
    <cellStyle name="Note 6 2 2 2 3" xfId="16376"/>
    <cellStyle name="Note 6 2 2 3" xfId="5973"/>
    <cellStyle name="Note 6 2 2 3 2" xfId="23169"/>
    <cellStyle name="Note 6 2 2 4" xfId="20012"/>
    <cellStyle name="Note 6 2 2 5" xfId="12768"/>
    <cellStyle name="Note 6 2 3" xfId="7972"/>
    <cellStyle name="Note 6 2 3 2" xfId="25168"/>
    <cellStyle name="Note 6 2 3 3" xfId="14767"/>
    <cellStyle name="Note 6 2 4" xfId="4364"/>
    <cellStyle name="Note 6 2 4 2" xfId="21560"/>
    <cellStyle name="Note 6 2 5" xfId="18403"/>
    <cellStyle name="Note 6 2 6" xfId="11159"/>
    <cellStyle name="Note 6 3" xfId="1611"/>
    <cellStyle name="Note 6 3 2" xfId="3212"/>
    <cellStyle name="Note 6 3 2 2" xfId="9977"/>
    <cellStyle name="Note 6 3 2 2 2" xfId="27173"/>
    <cellStyle name="Note 6 3 2 2 3" xfId="16772"/>
    <cellStyle name="Note 6 3 2 3" xfId="6369"/>
    <cellStyle name="Note 6 3 2 3 2" xfId="23565"/>
    <cellStyle name="Note 6 3 2 4" xfId="20408"/>
    <cellStyle name="Note 6 3 2 5" xfId="13164"/>
    <cellStyle name="Note 6 3 3" xfId="8380"/>
    <cellStyle name="Note 6 3 3 2" xfId="25576"/>
    <cellStyle name="Note 6 3 3 3" xfId="15175"/>
    <cellStyle name="Note 6 3 4" xfId="4772"/>
    <cellStyle name="Note 6 3 4 2" xfId="21968"/>
    <cellStyle name="Note 6 3 5" xfId="18811"/>
    <cellStyle name="Note 6 3 6" xfId="11567"/>
    <cellStyle name="Note 6 4" xfId="2019"/>
    <cellStyle name="Note 6 4 2" xfId="3608"/>
    <cellStyle name="Note 6 4 2 2" xfId="10373"/>
    <cellStyle name="Note 6 4 2 2 2" xfId="27569"/>
    <cellStyle name="Note 6 4 2 2 3" xfId="17168"/>
    <cellStyle name="Note 6 4 2 3" xfId="6765"/>
    <cellStyle name="Note 6 4 2 3 2" xfId="23961"/>
    <cellStyle name="Note 6 4 2 4" xfId="20804"/>
    <cellStyle name="Note 6 4 2 5" xfId="13560"/>
    <cellStyle name="Note 6 4 3" xfId="8788"/>
    <cellStyle name="Note 6 4 3 2" xfId="25984"/>
    <cellStyle name="Note 6 4 3 3" xfId="15583"/>
    <cellStyle name="Note 6 4 4" xfId="5180"/>
    <cellStyle name="Note 6 4 4 2" xfId="22376"/>
    <cellStyle name="Note 6 4 5" xfId="19219"/>
    <cellStyle name="Note 6 4 6" xfId="11975"/>
    <cellStyle name="Note 6 5" xfId="2378"/>
    <cellStyle name="Note 6 5 2" xfId="9144"/>
    <cellStyle name="Note 6 5 2 2" xfId="26340"/>
    <cellStyle name="Note 6 5 2 3" xfId="15939"/>
    <cellStyle name="Note 6 5 3" xfId="5536"/>
    <cellStyle name="Note 6 5 3 2" xfId="22732"/>
    <cellStyle name="Note 6 5 4" xfId="19575"/>
    <cellStyle name="Note 6 5 5" xfId="12331"/>
    <cellStyle name="Note 6 6" xfId="795"/>
    <cellStyle name="Note 6 6 2" xfId="7564"/>
    <cellStyle name="Note 6 6 2 2" xfId="24760"/>
    <cellStyle name="Note 6 6 3" xfId="17995"/>
    <cellStyle name="Note 6 6 4" xfId="14359"/>
    <cellStyle name="Note 6 7" xfId="7197"/>
    <cellStyle name="Note 6 7 2" xfId="24393"/>
    <cellStyle name="Note 6 7 3" xfId="13992"/>
    <cellStyle name="Note 6 8" xfId="3956"/>
    <cellStyle name="Note 6 8 2" xfId="21152"/>
    <cellStyle name="Note 6 9" xfId="17628"/>
    <cellStyle name="Note 7" xfId="442"/>
    <cellStyle name="Note 7 10" xfId="27977"/>
    <cellStyle name="Note 7 11" xfId="10765"/>
    <cellStyle name="Note 7 2" xfId="1217"/>
    <cellStyle name="Note 7 2 2" xfId="2830"/>
    <cellStyle name="Note 7 2 2 2" xfId="9595"/>
    <cellStyle name="Note 7 2 2 2 2" xfId="26791"/>
    <cellStyle name="Note 7 2 2 2 3" xfId="16390"/>
    <cellStyle name="Note 7 2 2 3" xfId="5987"/>
    <cellStyle name="Note 7 2 2 3 2" xfId="23183"/>
    <cellStyle name="Note 7 2 2 4" xfId="20026"/>
    <cellStyle name="Note 7 2 2 5" xfId="12782"/>
    <cellStyle name="Note 7 2 3" xfId="7986"/>
    <cellStyle name="Note 7 2 3 2" xfId="25182"/>
    <cellStyle name="Note 7 2 3 3" xfId="14781"/>
    <cellStyle name="Note 7 2 4" xfId="4378"/>
    <cellStyle name="Note 7 2 4 2" xfId="21574"/>
    <cellStyle name="Note 7 2 5" xfId="18417"/>
    <cellStyle name="Note 7 2 6" xfId="11173"/>
    <cellStyle name="Note 7 3" xfId="1625"/>
    <cellStyle name="Note 7 3 2" xfId="3226"/>
    <cellStyle name="Note 7 3 2 2" xfId="9991"/>
    <cellStyle name="Note 7 3 2 2 2" xfId="27187"/>
    <cellStyle name="Note 7 3 2 2 3" xfId="16786"/>
    <cellStyle name="Note 7 3 2 3" xfId="6383"/>
    <cellStyle name="Note 7 3 2 3 2" xfId="23579"/>
    <cellStyle name="Note 7 3 2 4" xfId="20422"/>
    <cellStyle name="Note 7 3 2 5" xfId="13178"/>
    <cellStyle name="Note 7 3 3" xfId="8394"/>
    <cellStyle name="Note 7 3 3 2" xfId="25590"/>
    <cellStyle name="Note 7 3 3 3" xfId="15189"/>
    <cellStyle name="Note 7 3 4" xfId="4786"/>
    <cellStyle name="Note 7 3 4 2" xfId="21982"/>
    <cellStyle name="Note 7 3 5" xfId="18825"/>
    <cellStyle name="Note 7 3 6" xfId="11581"/>
    <cellStyle name="Note 7 4" xfId="2033"/>
    <cellStyle name="Note 7 4 2" xfId="3622"/>
    <cellStyle name="Note 7 4 2 2" xfId="10387"/>
    <cellStyle name="Note 7 4 2 2 2" xfId="27583"/>
    <cellStyle name="Note 7 4 2 2 3" xfId="17182"/>
    <cellStyle name="Note 7 4 2 3" xfId="6779"/>
    <cellStyle name="Note 7 4 2 3 2" xfId="23975"/>
    <cellStyle name="Note 7 4 2 4" xfId="20818"/>
    <cellStyle name="Note 7 4 2 5" xfId="13574"/>
    <cellStyle name="Note 7 4 3" xfId="8802"/>
    <cellStyle name="Note 7 4 3 2" xfId="25998"/>
    <cellStyle name="Note 7 4 3 3" xfId="15597"/>
    <cellStyle name="Note 7 4 4" xfId="5194"/>
    <cellStyle name="Note 7 4 4 2" xfId="22390"/>
    <cellStyle name="Note 7 4 5" xfId="19233"/>
    <cellStyle name="Note 7 4 6" xfId="11989"/>
    <cellStyle name="Note 7 5" xfId="2392"/>
    <cellStyle name="Note 7 5 2" xfId="9158"/>
    <cellStyle name="Note 7 5 2 2" xfId="26354"/>
    <cellStyle name="Note 7 5 2 3" xfId="15953"/>
    <cellStyle name="Note 7 5 3" xfId="5550"/>
    <cellStyle name="Note 7 5 3 2" xfId="22746"/>
    <cellStyle name="Note 7 5 4" xfId="19589"/>
    <cellStyle name="Note 7 5 5" xfId="12345"/>
    <cellStyle name="Note 7 6" xfId="809"/>
    <cellStyle name="Note 7 6 2" xfId="7578"/>
    <cellStyle name="Note 7 6 2 2" xfId="24774"/>
    <cellStyle name="Note 7 6 3" xfId="18009"/>
    <cellStyle name="Note 7 6 4" xfId="14373"/>
    <cellStyle name="Note 7 7" xfId="7211"/>
    <cellStyle name="Note 7 7 2" xfId="24407"/>
    <cellStyle name="Note 7 7 3" xfId="14006"/>
    <cellStyle name="Note 7 8" xfId="3970"/>
    <cellStyle name="Note 7 8 2" xfId="21166"/>
    <cellStyle name="Note 7 9" xfId="17642"/>
    <cellStyle name="Note 8" xfId="457"/>
    <cellStyle name="Note 8 2" xfId="2493"/>
    <cellStyle name="Note 8 2 2" xfId="9258"/>
    <cellStyle name="Note 8 2 2 2" xfId="26454"/>
    <cellStyle name="Note 8 2 2 3" xfId="16053"/>
    <cellStyle name="Note 8 2 3" xfId="5650"/>
    <cellStyle name="Note 8 2 3 2" xfId="22846"/>
    <cellStyle name="Note 8 2 4" xfId="19689"/>
    <cellStyle name="Note 8 2 5" xfId="12445"/>
    <cellStyle name="Note 8 3" xfId="2048"/>
    <cellStyle name="Note 8 3 2" xfId="8817"/>
    <cellStyle name="Note 8 3 2 2" xfId="26013"/>
    <cellStyle name="Note 8 3 3" xfId="19248"/>
    <cellStyle name="Note 8 3 4" xfId="15612"/>
    <cellStyle name="Note 8 4" xfId="7226"/>
    <cellStyle name="Note 8 4 2" xfId="24422"/>
    <cellStyle name="Note 8 4 3" xfId="14021"/>
    <cellStyle name="Note 8 5" xfId="5209"/>
    <cellStyle name="Note 8 5 2" xfId="22405"/>
    <cellStyle name="Note 8 6" xfId="17657"/>
    <cellStyle name="Note 8 7" xfId="12004"/>
    <cellStyle name="Note 9" xfId="471"/>
    <cellStyle name="Note 9 2" xfId="2507"/>
    <cellStyle name="Note 9 2 2" xfId="9272"/>
    <cellStyle name="Note 9 2 2 2" xfId="26468"/>
    <cellStyle name="Note 9 2 2 3" xfId="16067"/>
    <cellStyle name="Note 9 2 3" xfId="5664"/>
    <cellStyle name="Note 9 2 3 2" xfId="22860"/>
    <cellStyle name="Note 9 2 4" xfId="19703"/>
    <cellStyle name="Note 9 2 5" xfId="12459"/>
    <cellStyle name="Note 9 3" xfId="2062"/>
    <cellStyle name="Note 9 3 2" xfId="8831"/>
    <cellStyle name="Note 9 3 2 2" xfId="26027"/>
    <cellStyle name="Note 9 3 3" xfId="19262"/>
    <cellStyle name="Note 9 3 4" xfId="15626"/>
    <cellStyle name="Note 9 4" xfId="7240"/>
    <cellStyle name="Note 9 4 2" xfId="24436"/>
    <cellStyle name="Note 9 4 3" xfId="14035"/>
    <cellStyle name="Note 9 5" xfId="5223"/>
    <cellStyle name="Note 9 5 2" xfId="22419"/>
    <cellStyle name="Note 9 6" xfId="17671"/>
    <cellStyle name="Note 9 7" xfId="12018"/>
    <cellStyle name="Output" xfId="17" builtinId="21" customBuiltin="1"/>
    <cellStyle name="Percent" xfId="6" builtinId="5"/>
    <cellStyle name="Percent 2" xfId="154"/>
    <cellStyle name="Title" xfId="8" builtinId="15" customBuiltin="1"/>
    <cellStyle name="Total" xfId="23" builtinId="25" customBuiltin="1"/>
    <cellStyle name="Warning Text" xfId="2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53348307950534"/>
          <c:y val="8.9782938228978065E-2"/>
          <c:w val="0.79951826162795492"/>
          <c:h val="0.8155713924796834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TotalRunBiomass!$V$16:$V$29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cat>
          <c:val>
            <c:numRef>
              <c:f>TotalRunBiomass!$Z$16:$Z$29</c:f>
              <c:numCache>
                <c:formatCode>#,##0</c:formatCode>
                <c:ptCount val="14"/>
                <c:pt idx="0">
                  <c:v>0</c:v>
                </c:pt>
                <c:pt idx="1">
                  <c:v>8626.8189921732173</c:v>
                </c:pt>
                <c:pt idx="2">
                  <c:v>12179.890183616659</c:v>
                </c:pt>
                <c:pt idx="3">
                  <c:v>4922.3765731836093</c:v>
                </c:pt>
                <c:pt idx="4">
                  <c:v>6734.9854696719449</c:v>
                </c:pt>
                <c:pt idx="5">
                  <c:v>7932.6280210315308</c:v>
                </c:pt>
                <c:pt idx="6">
                  <c:v>6659.221328198395</c:v>
                </c:pt>
                <c:pt idx="7">
                  <c:v>5112.6886727275787</c:v>
                </c:pt>
                <c:pt idx="8">
                  <c:v>2984.834161752342</c:v>
                </c:pt>
                <c:pt idx="9">
                  <c:v>1485.9584943704861</c:v>
                </c:pt>
                <c:pt idx="10">
                  <c:v>411.79027135727358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CF6-4E73-95AC-E012A0CAA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169984"/>
        <c:axId val="144172160"/>
      </c:barChart>
      <c:catAx>
        <c:axId val="144169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172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1721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Fish (x1,000)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1699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Togiak Herring Age Comp--Early &amp; Late Run (%N) </a:t>
            </a:r>
          </a:p>
        </c:rich>
      </c:tx>
      <c:layout>
        <c:manualLayout>
          <c:xMode val="edge"/>
          <c:yMode val="edge"/>
          <c:x val="0.18829244719861368"/>
          <c:y val="3.02561704727527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11435178964221"/>
          <c:y val="0.15128029128729281"/>
          <c:w val="0.84731642114047678"/>
          <c:h val="0.70519889630845634"/>
        </c:manualLayout>
      </c:layout>
      <c:barChart>
        <c:barDir val="col"/>
        <c:grouping val="clustered"/>
        <c:varyColors val="0"/>
        <c:ser>
          <c:idx val="1"/>
          <c:order val="0"/>
          <c:tx>
            <c:v>EarlyRun</c:v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TotalRunBiomass!$D$16:$D$29</c:f>
              <c:numCache>
                <c:formatCode>0.0%</c:formatCode>
                <c:ptCount val="14"/>
                <c:pt idx="0">
                  <c:v>0</c:v>
                </c:pt>
                <c:pt idx="1">
                  <c:v>0.14827221438645979</c:v>
                </c:pt>
                <c:pt idx="2">
                  <c:v>0.20116361071932298</c:v>
                </c:pt>
                <c:pt idx="3">
                  <c:v>8.1629055007052184E-2</c:v>
                </c:pt>
                <c:pt idx="4">
                  <c:v>0.11865303244005641</c:v>
                </c:pt>
                <c:pt idx="5">
                  <c:v>0.14633286318758815</c:v>
                </c:pt>
                <c:pt idx="6">
                  <c:v>0.12076868829337095</c:v>
                </c:pt>
                <c:pt idx="7">
                  <c:v>9.3794076163610726E-2</c:v>
                </c:pt>
                <c:pt idx="8">
                  <c:v>5.3244005641748943E-2</c:v>
                </c:pt>
                <c:pt idx="9">
                  <c:v>2.8208744710860368E-2</c:v>
                </c:pt>
                <c:pt idx="10">
                  <c:v>7.9337094499294779E-3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358-44B1-B7BE-1851891E8AE6}"/>
            </c:ext>
          </c:extLst>
        </c:ser>
        <c:ser>
          <c:idx val="2"/>
          <c:order val="1"/>
          <c:tx>
            <c:v>LateRun</c:v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TotalRunBiomass!$I$16:$I$29</c:f>
              <c:numCache>
                <c:formatCode>0.0%</c:formatCode>
                <c:ptCount val="14"/>
                <c:pt idx="0">
                  <c:v>0</c:v>
                </c:pt>
                <c:pt idx="1">
                  <c:v>0.1795774647887324</c:v>
                </c:pt>
                <c:pt idx="2">
                  <c:v>0.30985915492957744</c:v>
                </c:pt>
                <c:pt idx="3">
                  <c:v>0.11971830985915492</c:v>
                </c:pt>
                <c:pt idx="4">
                  <c:v>0.10739436619718309</c:v>
                </c:pt>
                <c:pt idx="5">
                  <c:v>8.098591549295775E-2</c:v>
                </c:pt>
                <c:pt idx="6">
                  <c:v>8.6267605633802813E-2</c:v>
                </c:pt>
                <c:pt idx="7">
                  <c:v>5.8098591549295774E-2</c:v>
                </c:pt>
                <c:pt idx="8">
                  <c:v>4.5774647887323945E-2</c:v>
                </c:pt>
                <c:pt idx="9">
                  <c:v>1.0563380281690141E-2</c:v>
                </c:pt>
                <c:pt idx="10">
                  <c:v>1.7605633802816902E-3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358-44B1-B7BE-1851891E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066048"/>
        <c:axId val="143999360"/>
      </c:barChart>
      <c:catAx>
        <c:axId val="124066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323602149009352"/>
              <c:y val="0.919318707489354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99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999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157489790310508E-2"/>
              <c:y val="0.4887518157617473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40660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135961795389783"/>
          <c:y val="0.20946502827289182"/>
          <c:w val="0.17924007693984101"/>
          <c:h val="0.134988684609198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78218793385378"/>
          <c:y val="7.3698723052876836E-2"/>
          <c:w val="0.82753508318261615"/>
          <c:h val="0.831655734044480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TotalRunBiomass!$V$42:$V$55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cat>
          <c:val>
            <c:numRef>
              <c:f>TotalRunBiomass!$X$42:$X$55</c:f>
              <c:numCache>
                <c:formatCode>0.0%</c:formatCode>
                <c:ptCount val="14"/>
                <c:pt idx="0">
                  <c:v>0</c:v>
                </c:pt>
                <c:pt idx="1">
                  <c:v>8.9267418001073018E-2</c:v>
                </c:pt>
                <c:pt idx="2">
                  <c:v>0.14493564903042616</c:v>
                </c:pt>
                <c:pt idx="3">
                  <c:v>7.3280181965187347E-2</c:v>
                </c:pt>
                <c:pt idx="4">
                  <c:v>0.1295466787902356</c:v>
                </c:pt>
                <c:pt idx="5">
                  <c:v>0.16799671149096013</c:v>
                </c:pt>
                <c:pt idx="6">
                  <c:v>0.14805952326523808</c:v>
                </c:pt>
                <c:pt idx="7">
                  <c:v>0.12180184200537904</c:v>
                </c:pt>
                <c:pt idx="8">
                  <c:v>7.336224611803685E-2</c:v>
                </c:pt>
                <c:pt idx="9">
                  <c:v>3.9448928239462465E-2</c:v>
                </c:pt>
                <c:pt idx="10">
                  <c:v>1.2300821094001269E-2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8B4-4E4C-BC4C-A8FA70E07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045568"/>
        <c:axId val="144047488"/>
      </c:barChart>
      <c:catAx>
        <c:axId val="144045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0474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0474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Biomass</a:t>
                </a:r>
              </a:p>
            </c:rich>
          </c:tx>
          <c:layout/>
          <c:overlay val="0"/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04556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Togiak Herring Age Comp--Early &amp; Late Run (%Biomass) </a:t>
            </a:r>
          </a:p>
        </c:rich>
      </c:tx>
      <c:layout>
        <c:manualLayout>
          <c:xMode val="edge"/>
          <c:yMode val="edge"/>
          <c:x val="0.14990990990990991"/>
          <c:y val="3.01623316042840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81772418926404"/>
          <c:y val="0.15081206496519778"/>
          <c:w val="0.84888721130815115"/>
          <c:h val="0.7053364269141531"/>
        </c:manualLayout>
      </c:layout>
      <c:barChart>
        <c:barDir val="col"/>
        <c:grouping val="clustered"/>
        <c:varyColors val="0"/>
        <c:ser>
          <c:idx val="1"/>
          <c:order val="0"/>
          <c:tx>
            <c:v>EarlyRun</c:v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TotalRunBiomass!$D$42:$D$55</c:f>
              <c:numCache>
                <c:formatCode>0.0%</c:formatCode>
                <c:ptCount val="14"/>
                <c:pt idx="0">
                  <c:v>0</c:v>
                </c:pt>
                <c:pt idx="1">
                  <c:v>8.9532724084304127E-2</c:v>
                </c:pt>
                <c:pt idx="2">
                  <c:v>0.14175023582655746</c:v>
                </c:pt>
                <c:pt idx="3">
                  <c:v>7.1292741281898206E-2</c:v>
                </c:pt>
                <c:pt idx="4">
                  <c:v>0.12747230676256377</c:v>
                </c:pt>
                <c:pt idx="5">
                  <c:v>0.16947029662618107</c:v>
                </c:pt>
                <c:pt idx="6">
                  <c:v>0.14944749975971494</c:v>
                </c:pt>
                <c:pt idx="7">
                  <c:v>0.12359724642196554</c:v>
                </c:pt>
                <c:pt idx="8">
                  <c:v>7.3749478883453803E-2</c:v>
                </c:pt>
                <c:pt idx="9">
                  <c:v>4.094789289374777E-2</c:v>
                </c:pt>
                <c:pt idx="10">
                  <c:v>1.273957745961325E-2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89-4609-A145-79CDF9AE1022}"/>
            </c:ext>
          </c:extLst>
        </c:ser>
        <c:ser>
          <c:idx val="2"/>
          <c:order val="1"/>
          <c:tx>
            <c:v>LateRun</c:v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TotalRunBiomass!$I$42:$I$55</c:f>
              <c:numCache>
                <c:formatCode>0.0%</c:formatCode>
                <c:ptCount val="14"/>
                <c:pt idx="0">
                  <c:v>0</c:v>
                </c:pt>
                <c:pt idx="1">
                  <c:v>0.124432046741976</c:v>
                </c:pt>
                <c:pt idx="2">
                  <c:v>0.24346317948312102</c:v>
                </c:pt>
                <c:pt idx="3">
                  <c:v>0.10444404877308902</c:v>
                </c:pt>
                <c:pt idx="4">
                  <c:v>0.11693407455767253</c:v>
                </c:pt>
                <c:pt idx="5">
                  <c:v>0.1030855771196446</c:v>
                </c:pt>
                <c:pt idx="6">
                  <c:v>0.12301422438522563</c:v>
                </c:pt>
                <c:pt idx="7">
                  <c:v>8.9052433049109453E-2</c:v>
                </c:pt>
                <c:pt idx="8">
                  <c:v>7.531604249510368E-2</c:v>
                </c:pt>
                <c:pt idx="9">
                  <c:v>1.7838183604697942E-2</c:v>
                </c:pt>
                <c:pt idx="10">
                  <c:v>2.420189790360129E-3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89-4609-A145-79CDF9AE1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184064"/>
        <c:axId val="144185984"/>
      </c:barChart>
      <c:catAx>
        <c:axId val="14418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378141921449328"/>
              <c:y val="0.91879339727083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18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185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092099973989751E-2"/>
              <c:y val="0.489559279023772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1840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496781821191272"/>
          <c:y val="0.20881665858118506"/>
          <c:w val="0.17880816249320194"/>
          <c:h val="0.1345707852869102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Gillnet 2010 (%Biomass)</a:t>
            </a:r>
          </a:p>
        </c:rich>
      </c:tx>
      <c:layout>
        <c:manualLayout>
          <c:xMode val="edge"/>
          <c:yMode val="edge"/>
          <c:x val="0.25709174940089013"/>
          <c:y val="3.14410960410054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35637248315027"/>
          <c:y val="0.15982560013919292"/>
          <c:w val="0.84369541079372734"/>
          <c:h val="0.6917042366679838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'Gillnet Biomass'!$V$43:$V$54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'Gillnet Biomass'!$X$43:$X$54</c:f>
              <c:numCache>
                <c:formatCode>0.0%</c:formatCode>
                <c:ptCount val="12"/>
                <c:pt idx="0">
                  <c:v>9.2974812970748454E-3</c:v>
                </c:pt>
                <c:pt idx="1">
                  <c:v>0.10213257801882353</c:v>
                </c:pt>
                <c:pt idx="2">
                  <c:v>0.10495230595318235</c:v>
                </c:pt>
                <c:pt idx="3">
                  <c:v>0.24954592219075078</c:v>
                </c:pt>
                <c:pt idx="4">
                  <c:v>0.22503207122988414</c:v>
                </c:pt>
                <c:pt idx="5">
                  <c:v>0.13226048189404432</c:v>
                </c:pt>
                <c:pt idx="6">
                  <c:v>0.10204366767855108</c:v>
                </c:pt>
                <c:pt idx="7">
                  <c:v>5.1733116561456072E-2</c:v>
                </c:pt>
                <c:pt idx="8">
                  <c:v>1.191398559652487E-2</c:v>
                </c:pt>
                <c:pt idx="9">
                  <c:v>1.1088389579708114E-2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D93-49A5-B806-7C641FDD1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705280"/>
        <c:axId val="170707200"/>
      </c:barChart>
      <c:catAx>
        <c:axId val="17070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3228859979459087"/>
              <c:y val="0.922272333759327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707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0707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8968009433603403E-2"/>
              <c:y val="0.49257726292067106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70528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Gillnet 2010 (%Herring)</a:t>
            </a:r>
          </a:p>
        </c:rich>
      </c:tx>
      <c:layout>
        <c:manualLayout>
          <c:xMode val="edge"/>
          <c:yMode val="edge"/>
          <c:x val="0.29330181828537288"/>
          <c:y val="3.13317118082754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35637248315027"/>
          <c:y val="0.15926892950391644"/>
          <c:w val="0.84369541079372734"/>
          <c:h val="0.691906005221931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'Gillnet Biomass'!$V$18:$V$29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'Gillnet Biomass'!$X$18:$X$29</c:f>
              <c:numCache>
                <c:formatCode>0.0%</c:formatCode>
                <c:ptCount val="12"/>
                <c:pt idx="0">
                  <c:v>1.7241379310344824E-2</c:v>
                </c:pt>
                <c:pt idx="1">
                  <c:v>0.13793103448275856</c:v>
                </c:pt>
                <c:pt idx="2">
                  <c:v>0.12068965517241376</c:v>
                </c:pt>
                <c:pt idx="3">
                  <c:v>0.24999999999999997</c:v>
                </c:pt>
                <c:pt idx="4">
                  <c:v>0.2068965517241379</c:v>
                </c:pt>
                <c:pt idx="5">
                  <c:v>0.11637931034482758</c:v>
                </c:pt>
                <c:pt idx="6">
                  <c:v>9.0517241379310345E-2</c:v>
                </c:pt>
                <c:pt idx="7">
                  <c:v>4.3103448275862065E-2</c:v>
                </c:pt>
                <c:pt idx="8">
                  <c:v>8.6206896551724119E-3</c:v>
                </c:pt>
                <c:pt idx="9">
                  <c:v>8.6206896551724119E-3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27E-44AB-AB96-7E80F8E8B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719872"/>
        <c:axId val="170734336"/>
      </c:barChart>
      <c:catAx>
        <c:axId val="17071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32288590508465"/>
              <c:y val="0.92167099531406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734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0734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8968024566549427E-2"/>
              <c:y val="0.49086174437619384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7198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PurseSeine (%Biomass)</a:t>
            </a:r>
          </a:p>
        </c:rich>
      </c:tx>
      <c:layout>
        <c:manualLayout>
          <c:xMode val="edge"/>
          <c:yMode val="edge"/>
          <c:x val="0.24348281207117212"/>
          <c:y val="2.93912418842381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67398728978427"/>
          <c:y val="0.15325444272230149"/>
          <c:w val="0.86915971351577737"/>
          <c:h val="0.705390311708121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'PurseSeine Biomass'!$AP$42:$AP$56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</c:numCache>
            </c:numRef>
          </c:cat>
          <c:val>
            <c:numRef>
              <c:f>'PurseSeine Biomass'!$AR$42:$AR$56</c:f>
              <c:numCache>
                <c:formatCode>0.0%</c:formatCode>
                <c:ptCount val="15"/>
                <c:pt idx="0">
                  <c:v>0</c:v>
                </c:pt>
                <c:pt idx="1">
                  <c:v>0.14300418534563589</c:v>
                </c:pt>
                <c:pt idx="2">
                  <c:v>0.20040980768649749</c:v>
                </c:pt>
                <c:pt idx="3">
                  <c:v>8.9799641317324347E-2</c:v>
                </c:pt>
                <c:pt idx="4">
                  <c:v>0.12279787013172369</c:v>
                </c:pt>
                <c:pt idx="5">
                  <c:v>0.15094644690760367</c:v>
                </c:pt>
                <c:pt idx="6">
                  <c:v>0.12599759639236763</c:v>
                </c:pt>
                <c:pt idx="7">
                  <c:v>9.6439241719188495E-2</c:v>
                </c:pt>
                <c:pt idx="8">
                  <c:v>4.8553579191560114E-2</c:v>
                </c:pt>
                <c:pt idx="9">
                  <c:v>1.6279814989285688E-2</c:v>
                </c:pt>
                <c:pt idx="10">
                  <c:v>5.7718163188128441E-3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E4E-44A3-B4DC-8ECDF86DC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517504"/>
        <c:axId val="178519424"/>
      </c:barChart>
      <c:catAx>
        <c:axId val="178517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533252931012242"/>
              <c:y val="0.921626080950407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519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519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3610450755511228E-2"/>
              <c:y val="0.4933534466086478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517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PurseSeine (%N)</a:t>
            </a:r>
          </a:p>
        </c:rich>
      </c:tx>
      <c:layout>
        <c:manualLayout>
          <c:xMode val="edge"/>
          <c:yMode val="edge"/>
          <c:x val="0.28649210268834735"/>
          <c:y val="3.16027125568581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84671674634769"/>
          <c:y val="0.15124153498871334"/>
          <c:w val="0.86986724342378374"/>
          <c:h val="0.699774266365691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'PurseSeine Biomass'!$AP$16:$AP$28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'PurseSeine Biomass'!$AR$16:$AR$28</c:f>
              <c:numCache>
                <c:formatCode>0.0%</c:formatCode>
                <c:ptCount val="13"/>
                <c:pt idx="0">
                  <c:v>0</c:v>
                </c:pt>
                <c:pt idx="1">
                  <c:v>0.21333152727080126</c:v>
                </c:pt>
                <c:pt idx="2">
                  <c:v>0.26010815152121441</c:v>
                </c:pt>
                <c:pt idx="3">
                  <c:v>9.8150842979988523E-2</c:v>
                </c:pt>
                <c:pt idx="4">
                  <c:v>0.10618870027392405</c:v>
                </c:pt>
                <c:pt idx="5">
                  <c:v>0.11909366228353721</c:v>
                </c:pt>
                <c:pt idx="6">
                  <c:v>9.2164442164062263E-2</c:v>
                </c:pt>
                <c:pt idx="7">
                  <c:v>6.5843065827963981E-2</c:v>
                </c:pt>
                <c:pt idx="8">
                  <c:v>3.1686665258345077E-2</c:v>
                </c:pt>
                <c:pt idx="9">
                  <c:v>1.0240111232297226E-2</c:v>
                </c:pt>
                <c:pt idx="10">
                  <c:v>3.1928311878659647E-3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47-4D96-82A9-E782D6C71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789824"/>
        <c:axId val="179791744"/>
      </c:barChart>
      <c:catAx>
        <c:axId val="17978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54829241019382"/>
              <c:y val="0.91873588199665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7917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791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3750640637375951E-2"/>
              <c:y val="0.487584708020096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7898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%Biomass</a:t>
            </a:r>
          </a:p>
        </c:rich>
      </c:tx>
      <c:layout>
        <c:manualLayout>
          <c:xMode val="edge"/>
          <c:yMode val="edge"/>
          <c:x val="0.44420910443519218"/>
          <c:y val="3.07167880165606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82443736777858"/>
          <c:y val="0.17406189756265394"/>
          <c:w val="0.85532527388934065"/>
          <c:h val="0.714677673521955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Table7!$M$28</c:f>
              <c:strCache>
                <c:ptCount val="1"/>
                <c:pt idx="0">
                  <c:v>Total Spawning Biomass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Table7!$M$34:$M$49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Table7!$O$34:$O$49</c:f>
              <c:numCache>
                <c:formatCode>0.0</c:formatCode>
                <c:ptCount val="16"/>
                <c:pt idx="0">
                  <c:v>9.2520919288540018</c:v>
                </c:pt>
                <c:pt idx="1">
                  <c:v>15.159488208999109</c:v>
                </c:pt>
                <c:pt idx="2">
                  <c:v>7.4773717987243833</c:v>
                </c:pt>
                <c:pt idx="3">
                  <c:v>12.714209874779192</c:v>
                </c:pt>
                <c:pt idx="4">
                  <c:v>16.321870209176375</c:v>
                </c:pt>
                <c:pt idx="5">
                  <c:v>14.672836759863852</c:v>
                </c:pt>
                <c:pt idx="6">
                  <c:v>12.004900516678514</c:v>
                </c:pt>
                <c:pt idx="7">
                  <c:v>7.3775940952628734</c:v>
                </c:pt>
                <c:pt idx="8">
                  <c:v>3.8488743558158096</c:v>
                </c:pt>
                <c:pt idx="9">
                  <c:v>1.1707622518459004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1E-4796-9FEB-C74D9995CFD5}"/>
            </c:ext>
          </c:extLst>
        </c:ser>
        <c:ser>
          <c:idx val="1"/>
          <c:order val="1"/>
          <c:tx>
            <c:strRef>
              <c:f>Table7!$M$3</c:f>
              <c:strCache>
                <c:ptCount val="1"/>
                <c:pt idx="0">
                  <c:v>Total Harvest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Table7!$O$9:$O$23</c:f>
              <c:numCache>
                <c:formatCode>0.0</c:formatCode>
                <c:ptCount val="15"/>
                <c:pt idx="0">
                  <c:v>13.870397952125774</c:v>
                </c:pt>
                <c:pt idx="1">
                  <c:v>19.724906628293116</c:v>
                </c:pt>
                <c:pt idx="2">
                  <c:v>9.0286973476064123</c:v>
                </c:pt>
                <c:pt idx="3">
                  <c:v>12.687427539181343</c:v>
                </c:pt>
                <c:pt idx="4">
                  <c:v>15.332915041884762</c:v>
                </c:pt>
                <c:pt idx="5">
                  <c:v>12.619902007492239</c:v>
                </c:pt>
                <c:pt idx="6">
                  <c:v>9.6619488366686408</c:v>
                </c:pt>
                <c:pt idx="7">
                  <c:v>4.8655837827087387</c:v>
                </c:pt>
                <c:pt idx="8">
                  <c:v>1.6139403443607523</c:v>
                </c:pt>
                <c:pt idx="9">
                  <c:v>0.59428051967821316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C1E-4796-9FEB-C74D9995CFD5}"/>
            </c:ext>
          </c:extLst>
        </c:ser>
        <c:ser>
          <c:idx val="2"/>
          <c:order val="2"/>
          <c:tx>
            <c:strRef>
              <c:f>Table7!$A$54</c:f>
              <c:strCache>
                <c:ptCount val="1"/>
                <c:pt idx="0">
                  <c:v>Escapementc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Table7!$C$60:$C$74</c:f>
              <c:numCache>
                <c:formatCode>0.0</c:formatCode>
                <c:ptCount val="15"/>
                <c:pt idx="0">
                  <c:v>-13.19373391301861</c:v>
                </c:pt>
                <c:pt idx="1">
                  <c:v>-7.029294045441886</c:v>
                </c:pt>
                <c:pt idx="2">
                  <c:v>-6.2358768888629144E-2</c:v>
                </c:pt>
                <c:pt idx="3">
                  <c:v>12.844377004769861</c:v>
                </c:pt>
                <c:pt idx="4">
                  <c:v>21.128376174478685</c:v>
                </c:pt>
                <c:pt idx="5">
                  <c:v>24.650481308376566</c:v>
                </c:pt>
                <c:pt idx="6">
                  <c:v>23.392081249272788</c:v>
                </c:pt>
                <c:pt idx="7">
                  <c:v>19.586431210962171</c:v>
                </c:pt>
                <c:pt idx="8">
                  <c:v>14.711069138148419</c:v>
                </c:pt>
                <c:pt idx="9">
                  <c:v>3.9725706413406412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C1E-4796-9FEB-C74D9995C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0672"/>
        <c:axId val="180702592"/>
      </c:barChart>
      <c:catAx>
        <c:axId val="18070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1166778674958624"/>
              <c:y val="0.911265223646207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2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2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5456174666064892E-2"/>
              <c:y val="0.516042346171163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06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0115539060802115"/>
          <c:y val="0.22525659187998992"/>
          <c:w val="0.31115007439356707"/>
          <c:h val="0.226296309735476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%Herring</a:t>
            </a:r>
          </a:p>
        </c:rich>
      </c:tx>
      <c:layout>
        <c:manualLayout>
          <c:xMode val="edge"/>
          <c:yMode val="edge"/>
          <c:x val="0.47886818709930307"/>
          <c:y val="2.88297959294880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86804002750569"/>
          <c:y val="0.15262877224594165"/>
          <c:w val="0.85186841510504574"/>
          <c:h val="0.75127273449946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Table7!$M$28</c:f>
              <c:strCache>
                <c:ptCount val="1"/>
                <c:pt idx="0">
                  <c:v>Total Spawning Biomass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Table7!$M$34:$M$49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Table7!$Q$34:$Q$49</c:f>
              <c:numCache>
                <c:formatCode>0.0</c:formatCode>
                <c:ptCount val="16"/>
                <c:pt idx="0">
                  <c:v>15.12118969706551</c:v>
                </c:pt>
                <c:pt idx="1">
                  <c:v>21.349054631027727</c:v>
                </c:pt>
                <c:pt idx="2">
                  <c:v>8.6279994968052662</c:v>
                </c:pt>
                <c:pt idx="3">
                  <c:v>11.805161669241672</c:v>
                </c:pt>
                <c:pt idx="4">
                  <c:v>13.904403605906406</c:v>
                </c:pt>
                <c:pt idx="5">
                  <c:v>11.672361391816558</c:v>
                </c:pt>
                <c:pt idx="6">
                  <c:v>8.9615807811074006</c:v>
                </c:pt>
                <c:pt idx="7">
                  <c:v>5.2318523913724455</c:v>
                </c:pt>
                <c:pt idx="8">
                  <c:v>2.6046055093688247</c:v>
                </c:pt>
                <c:pt idx="9">
                  <c:v>0.7217908262881968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F51-486A-ADB5-3300E747A2A7}"/>
            </c:ext>
          </c:extLst>
        </c:ser>
        <c:ser>
          <c:idx val="1"/>
          <c:order val="1"/>
          <c:tx>
            <c:strRef>
              <c:f>Table7!$M$3</c:f>
              <c:strCache>
                <c:ptCount val="1"/>
                <c:pt idx="0">
                  <c:v>Total Harvest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Table7!$M$34:$M$49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Table7!$Q$9:$Q$23</c:f>
              <c:numCache>
                <c:formatCode>0.0</c:formatCode>
                <c:ptCount val="15"/>
                <c:pt idx="0">
                  <c:v>21.333152727080126</c:v>
                </c:pt>
                <c:pt idx="1">
                  <c:v>26.010815152121442</c:v>
                </c:pt>
                <c:pt idx="2">
                  <c:v>9.8150842979988528</c:v>
                </c:pt>
                <c:pt idx="3">
                  <c:v>10.618870027392404</c:v>
                </c:pt>
                <c:pt idx="4">
                  <c:v>11.90936622835372</c:v>
                </c:pt>
                <c:pt idx="5">
                  <c:v>9.2164442164062255</c:v>
                </c:pt>
                <c:pt idx="6">
                  <c:v>6.5843065827963985</c:v>
                </c:pt>
                <c:pt idx="7">
                  <c:v>3.1686665258345079</c:v>
                </c:pt>
                <c:pt idx="8">
                  <c:v>1.0240111232297227</c:v>
                </c:pt>
                <c:pt idx="9">
                  <c:v>0.31928311878659649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F51-486A-ADB5-3300E747A2A7}"/>
            </c:ext>
          </c:extLst>
        </c:ser>
        <c:ser>
          <c:idx val="2"/>
          <c:order val="2"/>
          <c:tx>
            <c:strRef>
              <c:f>Table7!$A$54</c:f>
              <c:strCache>
                <c:ptCount val="1"/>
                <c:pt idx="0">
                  <c:v>Escapementc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Table7!$M$34:$M$49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Table7!$E$60:$E$74</c:f>
              <c:numCache>
                <c:formatCode>0.0</c:formatCode>
                <c:ptCount val="15"/>
                <c:pt idx="0">
                  <c:v>-32.029596486426819</c:v>
                </c:pt>
                <c:pt idx="1">
                  <c:v>-14.035198705106266</c:v>
                </c:pt>
                <c:pt idx="2">
                  <c:v>-0.38235381217451536</c:v>
                </c:pt>
                <c:pt idx="3">
                  <c:v>20.809494645120179</c:v>
                </c:pt>
                <c:pt idx="4">
                  <c:v>29.047375378686013</c:v>
                </c:pt>
                <c:pt idx="5">
                  <c:v>30.313558234526429</c:v>
                </c:pt>
                <c:pt idx="6">
                  <c:v>27.005852275078514</c:v>
                </c:pt>
                <c:pt idx="7">
                  <c:v>20.892092984039646</c:v>
                </c:pt>
                <c:pt idx="8">
                  <c:v>14.601822425113692</c:v>
                </c:pt>
                <c:pt idx="9">
                  <c:v>3.7769530611431219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F51-486A-ADB5-3300E747A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2784"/>
        <c:axId val="181277440"/>
      </c:barChart>
      <c:catAx>
        <c:axId val="180742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1333689330757215"/>
              <c:y val="0.924251968503937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277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1277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082471657750552E-2"/>
              <c:y val="0.5155460498233540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2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1372540735830785"/>
          <c:y val="0.21198448809815792"/>
          <c:w val="0.35620532169833996"/>
          <c:h val="0.309728349100754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50800</xdr:colOff>
      <xdr:row>3</xdr:row>
      <xdr:rowOff>132715</xdr:rowOff>
    </xdr:from>
    <xdr:to>
      <xdr:col>33</xdr:col>
      <xdr:colOff>401320</xdr:colOff>
      <xdr:row>28</xdr:row>
      <xdr:rowOff>56515</xdr:rowOff>
    </xdr:to>
    <xdr:graphicFrame macro="">
      <xdr:nvGraphicFramePr>
        <xdr:cNvPr id="2106" name="Chart 1">
          <a:extLst>
            <a:ext uri="{FF2B5EF4-FFF2-40B4-BE49-F238E27FC236}">
              <a16:creationId xmlns:a16="http://schemas.microsoft.com/office/drawing/2014/main" xmlns="" id="{00000000-0008-0000-0000-00003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554355</xdr:colOff>
      <xdr:row>3</xdr:row>
      <xdr:rowOff>179070</xdr:rowOff>
    </xdr:from>
    <xdr:to>
      <xdr:col>41</xdr:col>
      <xdr:colOff>107315</xdr:colOff>
      <xdr:row>28</xdr:row>
      <xdr:rowOff>81280</xdr:rowOff>
    </xdr:to>
    <xdr:graphicFrame macro="">
      <xdr:nvGraphicFramePr>
        <xdr:cNvPr id="2107" name="Chart 51">
          <a:extLst>
            <a:ext uri="{FF2B5EF4-FFF2-40B4-BE49-F238E27FC236}">
              <a16:creationId xmlns:a16="http://schemas.microsoft.com/office/drawing/2014/main" xmlns="" id="{00000000-0008-0000-0000-00003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389890</xdr:colOff>
      <xdr:row>29</xdr:row>
      <xdr:rowOff>154940</xdr:rowOff>
    </xdr:from>
    <xdr:to>
      <xdr:col>34</xdr:col>
      <xdr:colOff>28575</xdr:colOff>
      <xdr:row>53</xdr:row>
      <xdr:rowOff>78740</xdr:rowOff>
    </xdr:to>
    <xdr:graphicFrame macro="">
      <xdr:nvGraphicFramePr>
        <xdr:cNvPr id="2108" name="Chart 52">
          <a:extLst>
            <a:ext uri="{FF2B5EF4-FFF2-40B4-BE49-F238E27FC236}">
              <a16:creationId xmlns:a16="http://schemas.microsoft.com/office/drawing/2014/main" xmlns="" id="{00000000-0008-0000-0000-00003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132080</xdr:colOff>
      <xdr:row>31</xdr:row>
      <xdr:rowOff>60960</xdr:rowOff>
    </xdr:from>
    <xdr:to>
      <xdr:col>40</xdr:col>
      <xdr:colOff>446405</xdr:colOff>
      <xdr:row>54</xdr:row>
      <xdr:rowOff>184785</xdr:rowOff>
    </xdr:to>
    <xdr:graphicFrame macro="">
      <xdr:nvGraphicFramePr>
        <xdr:cNvPr id="2109" name="Chart 53">
          <a:extLst>
            <a:ext uri="{FF2B5EF4-FFF2-40B4-BE49-F238E27FC236}">
              <a16:creationId xmlns:a16="http://schemas.microsoft.com/office/drawing/2014/main" xmlns="" id="{00000000-0008-0000-0000-00003D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203835</xdr:colOff>
      <xdr:row>33</xdr:row>
      <xdr:rowOff>29210</xdr:rowOff>
    </xdr:from>
    <xdr:to>
      <xdr:col>37</xdr:col>
      <xdr:colOff>575310</xdr:colOff>
      <xdr:row>56</xdr:row>
      <xdr:rowOff>180975</xdr:rowOff>
    </xdr:to>
    <xdr:graphicFrame macro="">
      <xdr:nvGraphicFramePr>
        <xdr:cNvPr id="3121" name="Chart 1">
          <a:extLst>
            <a:ext uri="{FF2B5EF4-FFF2-40B4-BE49-F238E27FC236}">
              <a16:creationId xmlns:a16="http://schemas.microsoft.com/office/drawing/2014/main" xmlns="" id="{00000000-0008-0000-0100-00003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40640</xdr:colOff>
      <xdr:row>8</xdr:row>
      <xdr:rowOff>132080</xdr:rowOff>
    </xdr:from>
    <xdr:to>
      <xdr:col>37</xdr:col>
      <xdr:colOff>421640</xdr:colOff>
      <xdr:row>32</xdr:row>
      <xdr:rowOff>53340</xdr:rowOff>
    </xdr:to>
    <xdr:graphicFrame macro="">
      <xdr:nvGraphicFramePr>
        <xdr:cNvPr id="3122" name="Chart 46">
          <a:extLst>
            <a:ext uri="{FF2B5EF4-FFF2-40B4-BE49-F238E27FC236}">
              <a16:creationId xmlns:a16="http://schemas.microsoft.com/office/drawing/2014/main" xmlns="" id="{00000000-0008-0000-0100-000032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307975</xdr:colOff>
      <xdr:row>31</xdr:row>
      <xdr:rowOff>102235</xdr:rowOff>
    </xdr:from>
    <xdr:to>
      <xdr:col>69</xdr:col>
      <xdr:colOff>317500</xdr:colOff>
      <xdr:row>61</xdr:row>
      <xdr:rowOff>33020</xdr:rowOff>
    </xdr:to>
    <xdr:graphicFrame macro="">
      <xdr:nvGraphicFramePr>
        <xdr:cNvPr id="1453" name="Chart 7">
          <a:extLst>
            <a:ext uri="{FF2B5EF4-FFF2-40B4-BE49-F238E27FC236}">
              <a16:creationId xmlns:a16="http://schemas.microsoft.com/office/drawing/2014/main" xmlns="" id="{00000000-0008-0000-0200-0000AD0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60</xdr:col>
      <xdr:colOff>363220</xdr:colOff>
      <xdr:row>3</xdr:row>
      <xdr:rowOff>22225</xdr:rowOff>
    </xdr:from>
    <xdr:to>
      <xdr:col>69</xdr:col>
      <xdr:colOff>401320</xdr:colOff>
      <xdr:row>30</xdr:row>
      <xdr:rowOff>38100</xdr:rowOff>
    </xdr:to>
    <xdr:graphicFrame macro="">
      <xdr:nvGraphicFramePr>
        <xdr:cNvPr id="1454" name="Chart 420">
          <a:extLst>
            <a:ext uri="{FF2B5EF4-FFF2-40B4-BE49-F238E27FC236}">
              <a16:creationId xmlns:a16="http://schemas.microsoft.com/office/drawing/2014/main" xmlns="" id="{00000000-0008-0000-0200-0000AE0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54</xdr:row>
      <xdr:rowOff>19050</xdr:rowOff>
    </xdr:from>
    <xdr:to>
      <xdr:col>13</xdr:col>
      <xdr:colOff>457200</xdr:colOff>
      <xdr:row>60</xdr:row>
      <xdr:rowOff>76200</xdr:rowOff>
    </xdr:to>
    <xdr:sp macro="" textlink="">
      <xdr:nvSpPr>
        <xdr:cNvPr id="2" name="TextBox 1"/>
        <xdr:cNvSpPr txBox="1"/>
      </xdr:nvSpPr>
      <xdr:spPr>
        <a:xfrm>
          <a:off x="5257800" y="6153150"/>
          <a:ext cx="1428750" cy="8572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 </a:t>
          </a:r>
          <a:r>
            <a:rPr lang="en-US" sz="1100" baseline="0"/>
            <a:t>these need to be updated?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51</xdr:row>
      <xdr:rowOff>0</xdr:rowOff>
    </xdr:from>
    <xdr:to>
      <xdr:col>22</xdr:col>
      <xdr:colOff>419100</xdr:colOff>
      <xdr:row>57</xdr:row>
      <xdr:rowOff>57150</xdr:rowOff>
    </xdr:to>
    <xdr:sp macro="" textlink="">
      <xdr:nvSpPr>
        <xdr:cNvPr id="2" name="TextBox 1"/>
        <xdr:cNvSpPr txBox="1"/>
      </xdr:nvSpPr>
      <xdr:spPr>
        <a:xfrm>
          <a:off x="9458325" y="6800850"/>
          <a:ext cx="1428750" cy="8572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 these need to be updated</a:t>
          </a:r>
          <a:r>
            <a:rPr lang="en-US" sz="1100" baseline="0"/>
            <a:t>?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0</xdr:row>
      <xdr:rowOff>28575</xdr:rowOff>
    </xdr:from>
    <xdr:to>
      <xdr:col>28</xdr:col>
      <xdr:colOff>400050</xdr:colOff>
      <xdr:row>26</xdr:row>
      <xdr:rowOff>47625</xdr:rowOff>
    </xdr:to>
    <xdr:graphicFrame macro="">
      <xdr:nvGraphicFramePr>
        <xdr:cNvPr id="6149" name="Chart 1">
          <a:extLst>
            <a:ext uri="{FF2B5EF4-FFF2-40B4-BE49-F238E27FC236}">
              <a16:creationId xmlns:a16="http://schemas.microsoft.com/office/drawing/2014/main" xmlns="" id="{00000000-0008-0000-0600-000005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27</xdr:row>
      <xdr:rowOff>63500</xdr:rowOff>
    </xdr:from>
    <xdr:to>
      <xdr:col>28</xdr:col>
      <xdr:colOff>539750</xdr:colOff>
      <xdr:row>58</xdr:row>
      <xdr:rowOff>66675</xdr:rowOff>
    </xdr:to>
    <xdr:graphicFrame macro="">
      <xdr:nvGraphicFramePr>
        <xdr:cNvPr id="6150" name="Chart 2">
          <a:extLst>
            <a:ext uri="{FF2B5EF4-FFF2-40B4-BE49-F238E27FC236}">
              <a16:creationId xmlns:a16="http://schemas.microsoft.com/office/drawing/2014/main" xmlns="" id="{00000000-0008-0000-0600-000006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search\2001BBay\01Herring\01hawl\01yrbyag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uck/Bristol%20Bay/Togiak%20Herring/2006%20Togiak/06%20Herring%20C&amp;E/2005ResidualsFo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Harvest"/>
      <sheetName val="PurseSeine"/>
      <sheetName val="Gillnet"/>
      <sheetName val="AerialSurvey(1)"/>
      <sheetName val="AerialSurvey(2)"/>
      <sheetName val="TOTHRV"/>
      <sheetName val="01ComHarvest"/>
      <sheetName val="01TotRun"/>
      <sheetName val="01TotRunPercent"/>
      <sheetName val="91DUTTOG"/>
      <sheetName val="Template"/>
    </sheetNames>
    <sheetDataSet>
      <sheetData sheetId="0">
        <row r="11">
          <cell r="O11">
            <v>0</v>
          </cell>
        </row>
        <row r="12">
          <cell r="O12">
            <v>9.6466940237864389E-3</v>
          </cell>
        </row>
        <row r="13">
          <cell r="O13">
            <v>7.0135104388148461E-2</v>
          </cell>
        </row>
        <row r="14">
          <cell r="O14">
            <v>2.6125586999123596E-2</v>
          </cell>
        </row>
        <row r="15">
          <cell r="O15">
            <v>3.5664512078253059E-2</v>
          </cell>
        </row>
        <row r="16">
          <cell r="O16">
            <v>0.34566128540236424</v>
          </cell>
        </row>
        <row r="17">
          <cell r="O17">
            <v>0.11071659752093616</v>
          </cell>
        </row>
        <row r="18">
          <cell r="O18">
            <v>0.14464324693193994</v>
          </cell>
        </row>
        <row r="19">
          <cell r="O19">
            <v>8.1620899048279391E-2</v>
          </cell>
        </row>
        <row r="20">
          <cell r="O20">
            <v>7.8172840933457818E-2</v>
          </cell>
        </row>
        <row r="21">
          <cell r="O21">
            <v>5.3238353640804911E-2</v>
          </cell>
        </row>
        <row r="22">
          <cell r="O22">
            <v>3.2503743975431383E-2</v>
          </cell>
        </row>
        <row r="23">
          <cell r="O23">
            <v>7.7264988433513393E-3</v>
          </cell>
        </row>
        <row r="24">
          <cell r="O24">
            <v>2.4769360906100719E-3</v>
          </cell>
        </row>
        <row r="25">
          <cell r="O25">
            <v>1.3837916499425597E-3</v>
          </cell>
        </row>
        <row r="26">
          <cell r="O26">
            <v>2.839084735706183E-4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 vs Est"/>
      <sheetName val="Seine Residuals"/>
      <sheetName val="Total Run Residuals"/>
      <sheetName val="Observed AgeComp"/>
      <sheetName val="BioFit"/>
      <sheetName val="VectorData"/>
      <sheetName val="MatrixData"/>
      <sheetName val="VectorData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Q8">
            <v>0.20420420420420418</v>
          </cell>
          <cell r="R8">
            <v>0.49849849849849842</v>
          </cell>
          <cell r="S8">
            <v>0.27627627627627621</v>
          </cell>
          <cell r="T8">
            <v>1.2012012012012012E-2</v>
          </cell>
          <cell r="U8">
            <v>3.003003003003003E-3</v>
          </cell>
          <cell r="V8">
            <v>6.006006006006006E-3</v>
          </cell>
        </row>
        <row r="9">
          <cell r="Q9">
            <v>9.3252809911187076E-2</v>
          </cell>
          <cell r="R9">
            <v>0.58882028540951403</v>
          </cell>
          <cell r="S9">
            <v>0.24493096371466164</v>
          </cell>
          <cell r="T9">
            <v>6.3452394517634833E-2</v>
          </cell>
          <cell r="U9">
            <v>6.657847498947665E-3</v>
          </cell>
          <cell r="V9">
            <v>2.8856989480548116E-3</v>
          </cell>
        </row>
        <row r="10">
          <cell r="Q10">
            <v>1.2933968686181076E-2</v>
          </cell>
          <cell r="R10">
            <v>1.6413281900007563E-2</v>
          </cell>
          <cell r="S10">
            <v>0.61568716435973081</v>
          </cell>
          <cell r="T10">
            <v>0.30428863172226001</v>
          </cell>
          <cell r="U10">
            <v>4.4625973829513652E-2</v>
          </cell>
          <cell r="V10">
            <v>3.9331366764995077E-3</v>
          </cell>
          <cell r="W10">
            <v>2.1178428258074276E-3</v>
          </cell>
        </row>
        <row r="11">
          <cell r="Q11">
            <v>0.6160714285714286</v>
          </cell>
          <cell r="R11">
            <v>0.1100498338870432</v>
          </cell>
          <cell r="S11">
            <v>2.1698504983388704E-2</v>
          </cell>
          <cell r="T11">
            <v>0.18106312292358803</v>
          </cell>
          <cell r="U11">
            <v>5.7828073089701004E-2</v>
          </cell>
          <cell r="V11">
            <v>1.0589700996677741E-2</v>
          </cell>
          <cell r="W11">
            <v>7.2674418604651162E-4</v>
          </cell>
          <cell r="X11">
            <v>1.9725913621262458E-3</v>
          </cell>
        </row>
        <row r="12">
          <cell r="Q12">
            <v>0.21900172359210665</v>
          </cell>
          <cell r="R12">
            <v>0.66759295086003734</v>
          </cell>
          <cell r="S12">
            <v>4.0346125435294949E-2</v>
          </cell>
          <cell r="T12">
            <v>7.3868233142213946E-4</v>
          </cell>
          <cell r="U12">
            <v>3.6863765872876292E-2</v>
          </cell>
          <cell r="V12">
            <v>1.7904252699708047E-2</v>
          </cell>
          <cell r="W12">
            <v>7.4219986633367336E-3</v>
          </cell>
          <cell r="X12">
            <v>0</v>
          </cell>
          <cell r="Y12">
            <v>1.0130500545217911E-2</v>
          </cell>
        </row>
        <row r="13">
          <cell r="Q13">
            <v>1.537672988211174E-3</v>
          </cell>
          <cell r="R13">
            <v>0.37821060424853359</v>
          </cell>
          <cell r="S13">
            <v>0.47827325018509032</v>
          </cell>
          <cell r="T13">
            <v>2.1641323537786892E-2</v>
          </cell>
          <cell r="U13">
            <v>1.4807221367959453E-2</v>
          </cell>
          <cell r="V13">
            <v>8.3376046471894769E-2</v>
          </cell>
          <cell r="W13">
            <v>1.7199157127399056E-2</v>
          </cell>
          <cell r="X13">
            <v>3.9865595990660066E-3</v>
          </cell>
          <cell r="Y13">
            <v>0</v>
          </cell>
          <cell r="Z13">
            <v>9.681644740588874E-4</v>
          </cell>
        </row>
        <row r="14">
          <cell r="Q14">
            <v>4.9161559700989961E-3</v>
          </cell>
          <cell r="R14">
            <v>6.9499629604687183E-2</v>
          </cell>
          <cell r="S14">
            <v>0.34500639773722136</v>
          </cell>
          <cell r="T14">
            <v>0.43861539497609264</v>
          </cell>
          <cell r="U14">
            <v>4.9767661121961071E-2</v>
          </cell>
          <cell r="V14">
            <v>6.0610142097110915E-2</v>
          </cell>
          <cell r="W14">
            <v>2.828473297865176E-2</v>
          </cell>
          <cell r="X14">
            <v>2.761128695535053E-3</v>
          </cell>
          <cell r="Y14">
            <v>5.3875681864098588E-4</v>
          </cell>
          <cell r="Z14">
            <v>0</v>
          </cell>
          <cell r="AA14">
            <v>0</v>
          </cell>
        </row>
        <row r="15">
          <cell r="Q15">
            <v>4.9566294919454763E-4</v>
          </cell>
          <cell r="R15">
            <v>7.1045022717885157E-3</v>
          </cell>
          <cell r="S15">
            <v>0.10235439900867409</v>
          </cell>
          <cell r="T15">
            <v>0.41272201569599337</v>
          </cell>
          <cell r="U15">
            <v>0.38339529120198257</v>
          </cell>
          <cell r="V15">
            <v>5.625774473358116E-2</v>
          </cell>
          <cell r="W15">
            <v>2.5030978934324655E-2</v>
          </cell>
          <cell r="X15">
            <v>1.2143742255266416E-2</v>
          </cell>
          <cell r="Y15">
            <v>4.9566294919454763E-4</v>
          </cell>
          <cell r="Z15">
            <v>0</v>
          </cell>
          <cell r="AA15">
            <v>0</v>
          </cell>
          <cell r="AB15">
            <v>0</v>
          </cell>
        </row>
        <row r="16">
          <cell r="Q16">
            <v>0</v>
          </cell>
          <cell r="R16">
            <v>2.2361835800234265E-3</v>
          </cell>
          <cell r="S16">
            <v>2.4704504312639756E-2</v>
          </cell>
          <cell r="T16">
            <v>0.19295069747630708</v>
          </cell>
          <cell r="U16">
            <v>0.49227984240229999</v>
          </cell>
          <cell r="V16">
            <v>0.24810989245021825</v>
          </cell>
          <cell r="W16">
            <v>2.4810989245021824E-2</v>
          </cell>
          <cell r="X16">
            <v>1.490789053348951E-2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</row>
        <row r="17">
          <cell r="Q17">
            <v>0</v>
          </cell>
          <cell r="R17">
            <v>4.4991001799640074E-4</v>
          </cell>
          <cell r="S17">
            <v>7.5884823035392915E-2</v>
          </cell>
          <cell r="T17">
            <v>9.8230353929214156E-2</v>
          </cell>
          <cell r="U17">
            <v>0.3075884823035393</v>
          </cell>
          <cell r="V17">
            <v>0.37867426514697056</v>
          </cell>
          <cell r="W17">
            <v>0.10527894421115776</v>
          </cell>
          <cell r="X17">
            <v>2.2345530893821235E-2</v>
          </cell>
          <cell r="Y17">
            <v>1.1547690461907617E-2</v>
          </cell>
          <cell r="Z17">
            <v>0</v>
          </cell>
          <cell r="AA17">
            <v>0</v>
          </cell>
          <cell r="AB17">
            <v>0</v>
          </cell>
        </row>
        <row r="18">
          <cell r="Q18">
            <v>0</v>
          </cell>
          <cell r="R18">
            <v>0</v>
          </cell>
          <cell r="S18">
            <v>2.7384755819260618E-3</v>
          </cell>
          <cell r="T18">
            <v>0.12574167047010501</v>
          </cell>
          <cell r="U18">
            <v>6.7092651757188509E-2</v>
          </cell>
          <cell r="V18">
            <v>0.23185759926973992</v>
          </cell>
          <cell r="W18">
            <v>0.41624828845276141</v>
          </cell>
          <cell r="X18">
            <v>0.12288909173893202</v>
          </cell>
          <cell r="Y18">
            <v>2.7955271565495213E-2</v>
          </cell>
          <cell r="Z18">
            <v>2.7384755819260618E-3</v>
          </cell>
          <cell r="AA18">
            <v>2.7384755819260618E-3</v>
          </cell>
          <cell r="AB18">
            <v>0</v>
          </cell>
        </row>
        <row r="19">
          <cell r="Q19">
            <v>0</v>
          </cell>
          <cell r="R19">
            <v>5.3771254178171775E-3</v>
          </cell>
          <cell r="S19">
            <v>8.9812527248946367E-2</v>
          </cell>
          <cell r="T19">
            <v>5.6241825316087776E-2</v>
          </cell>
          <cell r="U19">
            <v>0.24603981979363465</v>
          </cell>
          <cell r="V19">
            <v>8.094753669524779E-2</v>
          </cell>
          <cell r="W19">
            <v>0.15491934311873273</v>
          </cell>
          <cell r="X19">
            <v>0.21741026013660805</v>
          </cell>
          <cell r="Y19">
            <v>0.12672576660369131</v>
          </cell>
          <cell r="Z19">
            <v>6.5397471297776481E-3</v>
          </cell>
          <cell r="AA19">
            <v>1.1044906263624473E-2</v>
          </cell>
          <cell r="AB19">
            <v>4.9411422758320013E-3</v>
          </cell>
        </row>
        <row r="20">
          <cell r="Q20">
            <v>0</v>
          </cell>
          <cell r="R20">
            <v>3.0659057645875489E-3</v>
          </cell>
          <cell r="S20">
            <v>6.4586519878521903E-2</v>
          </cell>
          <cell r="T20">
            <v>0.14836120163342964</v>
          </cell>
          <cell r="U20">
            <v>5.0775203912038845E-2</v>
          </cell>
          <cell r="V20">
            <v>0.18565470876455253</v>
          </cell>
          <cell r="W20">
            <v>5.9619846498028713E-2</v>
          </cell>
          <cell r="X20">
            <v>0.15476859530747658</v>
          </cell>
          <cell r="Y20">
            <v>0.20706396061700985</v>
          </cell>
          <cell r="Z20">
            <v>9.8083543667149137E-2</v>
          </cell>
          <cell r="AA20">
            <v>1.4814010643789777E-2</v>
          </cell>
          <cell r="AB20">
            <v>1.3206503313415423E-2</v>
          </cell>
        </row>
        <row r="21">
          <cell r="Q21">
            <v>3.8877203031685149E-3</v>
          </cell>
          <cell r="R21">
            <v>0</v>
          </cell>
          <cell r="S21">
            <v>5.7479654140861411E-3</v>
          </cell>
          <cell r="T21">
            <v>0.13244359336394279</v>
          </cell>
          <cell r="U21">
            <v>0.24296902401282192</v>
          </cell>
          <cell r="V21">
            <v>6.2500915399119145E-2</v>
          </cell>
          <cell r="W21">
            <v>0.13777220838402982</v>
          </cell>
          <cell r="X21">
            <v>8.2802288366232685E-2</v>
          </cell>
          <cell r="Y21">
            <v>0.14043360830237817</v>
          </cell>
          <cell r="Z21">
            <v>0.15103765092247684</v>
          </cell>
          <cell r="AA21">
            <v>3.5057270517952752E-2</v>
          </cell>
          <cell r="AB21">
            <v>5.3477550137912338E-3</v>
          </cell>
        </row>
        <row r="22">
          <cell r="Q22">
            <v>4.3166709833376501E-4</v>
          </cell>
          <cell r="R22">
            <v>4.1181041181041177E-2</v>
          </cell>
          <cell r="S22">
            <v>8.2880082880082886E-3</v>
          </cell>
          <cell r="T22">
            <v>4.1008374341707669E-2</v>
          </cell>
          <cell r="U22">
            <v>0.28610895277561943</v>
          </cell>
          <cell r="V22">
            <v>0.27514460847794181</v>
          </cell>
          <cell r="W22">
            <v>3.3238366571699908E-2</v>
          </cell>
          <cell r="X22">
            <v>9.7297763964430628E-2</v>
          </cell>
          <cell r="Y22">
            <v>5.2059052059052056E-2</v>
          </cell>
          <cell r="Z22">
            <v>5.4908054908054907E-2</v>
          </cell>
          <cell r="AA22">
            <v>7.4937408270741607E-2</v>
          </cell>
          <cell r="AB22">
            <v>3.5396702063368729E-2</v>
          </cell>
        </row>
        <row r="23">
          <cell r="Q23">
            <v>0</v>
          </cell>
          <cell r="R23">
            <v>2.2131533511222726E-2</v>
          </cell>
          <cell r="S23">
            <v>0.12038926385182859</v>
          </cell>
          <cell r="T23">
            <v>2.8409982734264635E-2</v>
          </cell>
          <cell r="U23">
            <v>3.9711191335740068E-2</v>
          </cell>
          <cell r="V23">
            <v>0.22727986187411708</v>
          </cell>
          <cell r="W23">
            <v>0.19730026683409194</v>
          </cell>
          <cell r="X23">
            <v>7.4085700831894516E-2</v>
          </cell>
          <cell r="Y23">
            <v>9.5746350651389103E-2</v>
          </cell>
          <cell r="Z23">
            <v>5.8703500235441838E-2</v>
          </cell>
          <cell r="AA23">
            <v>4.1280803641500545E-2</v>
          </cell>
          <cell r="AB23">
            <v>9.4961544498508854E-2</v>
          </cell>
        </row>
        <row r="24">
          <cell r="Q24">
            <v>0</v>
          </cell>
          <cell r="R24">
            <v>9.1419313776543443E-3</v>
          </cell>
          <cell r="S24">
            <v>7.0821038014233645E-2</v>
          </cell>
          <cell r="T24">
            <v>0.18092923682231096</v>
          </cell>
          <cell r="U24">
            <v>3.3501128276340914E-2</v>
          </cell>
          <cell r="V24">
            <v>0.10004050222762254</v>
          </cell>
          <cell r="W24">
            <v>0.21061158363710009</v>
          </cell>
          <cell r="X24">
            <v>0.14893247700052076</v>
          </cell>
          <cell r="Y24">
            <v>5.618237574495169E-2</v>
          </cell>
          <cell r="Z24">
            <v>5.2942197535150157E-2</v>
          </cell>
          <cell r="AA24">
            <v>2.7252213157437945E-2</v>
          </cell>
          <cell r="AB24">
            <v>0.1096453162066771</v>
          </cell>
        </row>
        <row r="25">
          <cell r="Q25">
            <v>0</v>
          </cell>
          <cell r="R25">
            <v>4.1818427087548906E-3</v>
          </cell>
          <cell r="S25">
            <v>0</v>
          </cell>
          <cell r="T25">
            <v>1.9762579252664239E-2</v>
          </cell>
          <cell r="U25">
            <v>0.16167543504653986</v>
          </cell>
          <cell r="V25">
            <v>4.3976797517874013E-2</v>
          </cell>
          <cell r="W25">
            <v>6.8393363010926758E-2</v>
          </cell>
          <cell r="X25">
            <v>0.1594496155402671</v>
          </cell>
          <cell r="Y25">
            <v>0.16909483340078243</v>
          </cell>
          <cell r="Z25">
            <v>0.12282476730068799</v>
          </cell>
          <cell r="AA25">
            <v>7.6554701200593558E-2</v>
          </cell>
          <cell r="AB25">
            <v>0.17408606502090923</v>
          </cell>
        </row>
        <row r="26">
          <cell r="Q26">
            <v>0</v>
          </cell>
          <cell r="R26">
            <v>0</v>
          </cell>
          <cell r="S26">
            <v>1.4711782800588471E-3</v>
          </cell>
          <cell r="T26">
            <v>1.4711782800588472E-2</v>
          </cell>
          <cell r="U26">
            <v>0.11314698408452588</v>
          </cell>
          <cell r="V26">
            <v>0.27597967099103921</v>
          </cell>
          <cell r="W26">
            <v>0.13815701484552628</v>
          </cell>
          <cell r="X26">
            <v>9.4757255583790306E-2</v>
          </cell>
          <cell r="Y26">
            <v>8.9942490303597702E-2</v>
          </cell>
          <cell r="Z26">
            <v>0.12491641032499667</v>
          </cell>
          <cell r="AA26">
            <v>7.4695733582987839E-2</v>
          </cell>
          <cell r="AB26">
            <v>7.2221479202888864E-2</v>
          </cell>
        </row>
        <row r="27">
          <cell r="Q27">
            <v>2.6086520292302805E-3</v>
          </cell>
          <cell r="R27">
            <v>4.6821959499005038E-3</v>
          </cell>
          <cell r="S27">
            <v>1.1789100516713768E-2</v>
          </cell>
          <cell r="T27">
            <v>3.4614805772478725E-2</v>
          </cell>
          <cell r="U27">
            <v>4.8076119128442667E-2</v>
          </cell>
          <cell r="V27">
            <v>0.23218675272988751</v>
          </cell>
          <cell r="W27">
            <v>0.22725372485409945</v>
          </cell>
          <cell r="X27">
            <v>0.17232153308473103</v>
          </cell>
          <cell r="Y27">
            <v>5.3678032139930776E-2</v>
          </cell>
          <cell r="Z27">
            <v>6.5634353940569559E-2</v>
          </cell>
          <cell r="AA27">
            <v>7.3828196852895447E-2</v>
          </cell>
          <cell r="AB27">
            <v>7.3326533001120395E-2</v>
          </cell>
        </row>
        <row r="28">
          <cell r="Q28">
            <v>0</v>
          </cell>
          <cell r="R28">
            <v>3.923956430552736E-3</v>
          </cell>
          <cell r="S28">
            <v>1.752249509505446E-2</v>
          </cell>
          <cell r="T28">
            <v>0.11900412691969417</v>
          </cell>
          <cell r="U28">
            <v>0.12001894323794059</v>
          </cell>
          <cell r="V28">
            <v>0.12015425208037343</v>
          </cell>
          <cell r="W28">
            <v>0.1425478655030106</v>
          </cell>
          <cell r="X28">
            <v>0.21317908125295984</v>
          </cell>
          <cell r="Y28">
            <v>0.15655233069481089</v>
          </cell>
          <cell r="Z28">
            <v>5.4529463500439745E-2</v>
          </cell>
          <cell r="AA28">
            <v>2.442324605912996E-2</v>
          </cell>
          <cell r="AB28">
            <v>2.8144239226033416E-2</v>
          </cell>
        </row>
        <row r="29">
          <cell r="Q29">
            <v>0</v>
          </cell>
          <cell r="R29">
            <v>0</v>
          </cell>
          <cell r="S29">
            <v>2.4934934094534462E-2</v>
          </cell>
          <cell r="T29">
            <v>4.1558223490890778E-2</v>
          </cell>
          <cell r="U29">
            <v>0.13575686340357654</v>
          </cell>
          <cell r="V29">
            <v>0.13298631517085049</v>
          </cell>
          <cell r="W29">
            <v>0.11913357400722023</v>
          </cell>
          <cell r="X29">
            <v>0.18831332381831919</v>
          </cell>
          <cell r="Y29">
            <v>0.18831332381831919</v>
          </cell>
          <cell r="Z29">
            <v>0.11082192930904207</v>
          </cell>
          <cell r="AA29">
            <v>3.0476030559986569E-2</v>
          </cell>
          <cell r="AB29">
            <v>2.7705482327260517E-2</v>
          </cell>
        </row>
        <row r="30">
          <cell r="Q30">
            <v>3.7527762885808378E-3</v>
          </cell>
          <cell r="R30">
            <v>6.1269816956421841E-4</v>
          </cell>
          <cell r="S30">
            <v>6.2035689668377119E-3</v>
          </cell>
          <cell r="T30">
            <v>0.15692731867963544</v>
          </cell>
          <cell r="U30">
            <v>0.15485946235735618</v>
          </cell>
          <cell r="V30">
            <v>0.16918128207091981</v>
          </cell>
          <cell r="W30">
            <v>9.1981312705828294E-2</v>
          </cell>
          <cell r="X30">
            <v>0.17101937657961247</v>
          </cell>
          <cell r="Y30">
            <v>8.0493222026499195E-2</v>
          </cell>
          <cell r="Z30">
            <v>8.9377345485180365E-2</v>
          </cell>
          <cell r="AA30">
            <v>4.8939266293941949E-2</v>
          </cell>
          <cell r="AB30">
            <v>2.66523703760435E-2</v>
          </cell>
        </row>
        <row r="31">
          <cell r="Q31">
            <v>0</v>
          </cell>
          <cell r="R31">
            <v>2.5051091040938756E-3</v>
          </cell>
          <cell r="S31">
            <v>3.8235875799327579E-3</v>
          </cell>
          <cell r="T31">
            <v>4.1532071988924779E-2</v>
          </cell>
          <cell r="U31">
            <v>0.48796888390797022</v>
          </cell>
          <cell r="V31">
            <v>0.12901311886083461</v>
          </cell>
          <cell r="W31">
            <v>0.15696486254861888</v>
          </cell>
          <cell r="X31">
            <v>7.5351044894192101E-2</v>
          </cell>
          <cell r="Y31">
            <v>6.6319467334695764E-2</v>
          </cell>
          <cell r="Z31">
            <v>2.3073373327180433E-2</v>
          </cell>
          <cell r="AA31">
            <v>1.1075219197046609E-2</v>
          </cell>
          <cell r="AB31">
            <v>2.3732612565099871E-3</v>
          </cell>
        </row>
        <row r="32">
          <cell r="Q32">
            <v>0</v>
          </cell>
          <cell r="R32">
            <v>7.6200152400304789E-3</v>
          </cell>
          <cell r="S32">
            <v>6.0790788248243154E-2</v>
          </cell>
          <cell r="T32">
            <v>5.8081449496232319E-2</v>
          </cell>
          <cell r="U32">
            <v>0.13580560494454322</v>
          </cell>
          <cell r="V32">
            <v>0.36728473456946908</v>
          </cell>
          <cell r="W32">
            <v>0.15299297265261194</v>
          </cell>
          <cell r="X32">
            <v>0.10219287105240876</v>
          </cell>
          <cell r="Y32">
            <v>5.9605452544238408E-2</v>
          </cell>
          <cell r="Z32">
            <v>2.455338244009821E-2</v>
          </cell>
          <cell r="AA32">
            <v>2.5146050292100579E-2</v>
          </cell>
          <cell r="AB32">
            <v>5.9266785200237067E-3</v>
          </cell>
        </row>
        <row r="33">
          <cell r="Q33">
            <v>0</v>
          </cell>
          <cell r="R33">
            <v>2.1868379689742364E-3</v>
          </cell>
          <cell r="S33">
            <v>9.8544385976901516E-2</v>
          </cell>
          <cell r="T33">
            <v>0.31804824711269047</v>
          </cell>
          <cell r="U33">
            <v>0.10558327068953734</v>
          </cell>
          <cell r="V33">
            <v>0.12123282990500922</v>
          </cell>
          <cell r="W33">
            <v>0.17986742294813093</v>
          </cell>
          <cell r="X33">
            <v>6.9432105514931994E-2</v>
          </cell>
          <cell r="Y33">
            <v>5.2484111255381667E-2</v>
          </cell>
          <cell r="Z33">
            <v>3.3622633772978881E-2</v>
          </cell>
          <cell r="AA33">
            <v>1.093418984487118E-2</v>
          </cell>
          <cell r="AB33">
            <v>8.063965010592495E-3</v>
          </cell>
        </row>
        <row r="34">
          <cell r="Q34">
            <v>0</v>
          </cell>
          <cell r="R34">
            <v>0</v>
          </cell>
          <cell r="S34">
            <v>9.7827109397046353E-3</v>
          </cell>
          <cell r="T34">
            <v>0.13347756561000845</v>
          </cell>
          <cell r="U34">
            <v>0.27128209952027083</v>
          </cell>
          <cell r="V34">
            <v>0.13084375881854951</v>
          </cell>
          <cell r="W34">
            <v>0.1774997648386793</v>
          </cell>
          <cell r="X34">
            <v>9.5757689775185756E-2</v>
          </cell>
          <cell r="Y34">
            <v>0.11052582071300911</v>
          </cell>
          <cell r="Z34">
            <v>3.4145423760699831E-2</v>
          </cell>
          <cell r="AA34">
            <v>2.1634841501269868E-2</v>
          </cell>
          <cell r="AB34">
            <v>1.5050324522622517E-2</v>
          </cell>
        </row>
        <row r="43">
          <cell r="B43">
            <v>4</v>
          </cell>
        </row>
        <row r="44">
          <cell r="A44">
            <v>1978</v>
          </cell>
          <cell r="B44">
            <v>0.69465648854961826</v>
          </cell>
          <cell r="C44">
            <v>0.22476675148430869</v>
          </cell>
          <cell r="D44">
            <v>6.5309584393553846E-2</v>
          </cell>
          <cell r="E44">
            <v>5.9372349448685319E-3</v>
          </cell>
          <cell r="F44">
            <v>6.7854113655640364E-3</v>
          </cell>
          <cell r="G44">
            <v>2.5445292620865133E-3</v>
          </cell>
          <cell r="Q44">
            <v>0.24275227907276531</v>
          </cell>
          <cell r="R44">
            <v>0.45009345969481385</v>
          </cell>
          <cell r="S44">
            <v>0.22967365422892569</v>
          </cell>
          <cell r="T44">
            <v>3.3258192720751175E-3</v>
          </cell>
          <cell r="U44">
            <v>6.246151334327029E-2</v>
          </cell>
          <cell r="V44">
            <v>1.1693274388149698E-2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</row>
        <row r="45">
          <cell r="B45">
            <v>0.13450723429817607</v>
          </cell>
          <cell r="C45">
            <v>0.49711276955029143</v>
          </cell>
          <cell r="D45">
            <v>0.29250271564174529</v>
          </cell>
          <cell r="E45">
            <v>7.1476295784462157E-2</v>
          </cell>
          <cell r="F45">
            <v>1.0576375241027262E-3</v>
          </cell>
          <cell r="G45">
            <v>3.3433472012221969E-3</v>
          </cell>
          <cell r="Q45">
            <v>1.4757257935736167E-2</v>
          </cell>
          <cell r="R45">
            <v>0.34099850061568399</v>
          </cell>
          <cell r="S45">
            <v>0.4496568981467679</v>
          </cell>
          <cell r="T45">
            <v>0.15665022870985623</v>
          </cell>
          <cell r="U45">
            <v>1.6678417489938203E-3</v>
          </cell>
          <cell r="V45">
            <v>3.6269272842961858E-2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</row>
        <row r="46">
          <cell r="B46">
            <v>8.5125300490664219E-3</v>
          </cell>
          <cell r="C46">
            <v>5.762834656041097E-3</v>
          </cell>
          <cell r="D46">
            <v>0.44510488359074002</v>
          </cell>
          <cell r="E46">
            <v>0.42654855599828762</v>
          </cell>
          <cell r="F46">
            <v>8.4022129285079197E-2</v>
          </cell>
          <cell r="G46">
            <v>3.6882141798663028E-3</v>
          </cell>
          <cell r="H46">
            <v>2.636085224091942E-2</v>
          </cell>
          <cell r="Q46">
            <v>3.1365687010593502E-2</v>
          </cell>
          <cell r="R46">
            <v>2.3849517619062763E-2</v>
          </cell>
          <cell r="S46">
            <v>0.41373108437911182</v>
          </cell>
          <cell r="T46">
            <v>0.3971697166041861</v>
          </cell>
          <cell r="U46">
            <v>0.11117769776886932</v>
          </cell>
          <cell r="V46">
            <v>6.6961812244208606E-4</v>
          </cell>
          <cell r="W46">
            <v>2.2036678495734433E-2</v>
          </cell>
          <cell r="AG46">
            <v>-2.285315696152708E-2</v>
          </cell>
          <cell r="AH46">
            <v>-1.8086682963021666E-2</v>
          </cell>
          <cell r="AI46">
            <v>3.1373799211628195E-2</v>
          </cell>
          <cell r="AJ46">
            <v>2.9378839394101519E-2</v>
          </cell>
          <cell r="AK46">
            <v>-2.7155568483790124E-2</v>
          </cell>
          <cell r="AL46">
            <v>3.0185960574242165E-3</v>
          </cell>
          <cell r="AM46">
            <v>4.3241737451849872E-3</v>
          </cell>
          <cell r="AW46">
            <v>-2.285315696152708E-2</v>
          </cell>
          <cell r="AX46">
            <v>-1.8086682963021666E-2</v>
          </cell>
          <cell r="AY46">
            <v>3.1373799211628195E-2</v>
          </cell>
          <cell r="AZ46">
            <v>2.9378839394101519E-2</v>
          </cell>
          <cell r="BA46">
            <v>-2.7155568483790124E-2</v>
          </cell>
          <cell r="BB46">
            <v>3.0185960574242165E-3</v>
          </cell>
          <cell r="BC46">
            <v>4.3241737451849872E-3</v>
          </cell>
        </row>
        <row r="47">
          <cell r="B47">
            <v>0.49296274693784392</v>
          </cell>
          <cell r="C47">
            <v>8.0186645702837719E-2</v>
          </cell>
          <cell r="D47">
            <v>1.5596074353967489E-2</v>
          </cell>
          <cell r="E47">
            <v>0.23330712854715591</v>
          </cell>
          <cell r="F47">
            <v>0.12408388912839499</v>
          </cell>
          <cell r="G47">
            <v>4.7904039763649736E-2</v>
          </cell>
          <cell r="H47">
            <v>1.7244439936094135E-3</v>
          </cell>
          <cell r="I47">
            <v>4.2350315725407659E-3</v>
          </cell>
          <cell r="Q47">
            <v>0.37817905943006497</v>
          </cell>
          <cell r="R47">
            <v>4.5407162348929539E-2</v>
          </cell>
          <cell r="S47">
            <v>2.437276802125701E-2</v>
          </cell>
          <cell r="T47">
            <v>0.2762583874739783</v>
          </cell>
          <cell r="U47">
            <v>0.21103937945311421</v>
          </cell>
          <cell r="V47">
            <v>5.5078688483575888E-2</v>
          </cell>
          <cell r="W47">
            <v>1.6644361699462047E-4</v>
          </cell>
          <cell r="X47">
            <v>9.4981111720853339E-3</v>
          </cell>
          <cell r="AG47">
            <v>0.11478368750777895</v>
          </cell>
          <cell r="AH47">
            <v>3.477948335390818E-2</v>
          </cell>
          <cell r="AI47">
            <v>-8.7766936672895209E-3</v>
          </cell>
          <cell r="AJ47">
            <v>-4.2951258926822389E-2</v>
          </cell>
          <cell r="AK47">
            <v>-8.695549032471922E-2</v>
          </cell>
          <cell r="AL47">
            <v>-7.1746487199261522E-3</v>
          </cell>
          <cell r="AM47">
            <v>1.5580003766147931E-3</v>
          </cell>
          <cell r="AN47">
            <v>-5.263079599544568E-3</v>
          </cell>
          <cell r="AW47">
            <v>0.11478368750777895</v>
          </cell>
          <cell r="AX47">
            <v>3.477948335390818E-2</v>
          </cell>
          <cell r="AY47">
            <v>-8.7766936672895209E-3</v>
          </cell>
          <cell r="AZ47">
            <v>-4.2951258926822389E-2</v>
          </cell>
          <cell r="BA47">
            <v>-8.695549032471922E-2</v>
          </cell>
          <cell r="BB47">
            <v>-7.1746487199261522E-3</v>
          </cell>
          <cell r="BC47">
            <v>1.5580003766147931E-3</v>
          </cell>
          <cell r="BD47">
            <v>-5.263079599544568E-3</v>
          </cell>
        </row>
        <row r="48">
          <cell r="B48">
            <v>0.21654536544639449</v>
          </cell>
          <cell r="C48">
            <v>0.5511552353122674</v>
          </cell>
          <cell r="D48">
            <v>3.3740494037787894E-2</v>
          </cell>
          <cell r="E48">
            <v>8.3307621104597336E-3</v>
          </cell>
          <cell r="F48">
            <v>0.12432618835871279</v>
          </cell>
          <cell r="G48">
            <v>5.3850481877416187E-2</v>
          </cell>
          <cell r="H48">
            <v>8.6211590467720547E-3</v>
          </cell>
          <cell r="I48">
            <v>1.9601793201081724E-3</v>
          </cell>
          <cell r="J48">
            <v>1.4701344900811294E-3</v>
          </cell>
          <cell r="Q48">
            <v>0.20289952732352695</v>
          </cell>
          <cell r="R48">
            <v>0.46786052904437031</v>
          </cell>
          <cell r="S48">
            <v>4.0330632125998959E-2</v>
          </cell>
          <cell r="T48">
            <v>1.5594047689207215E-2</v>
          </cell>
          <cell r="U48">
            <v>0.14283866599110667</v>
          </cell>
          <cell r="V48">
            <v>0.1025408537295204</v>
          </cell>
          <cell r="W48">
            <v>2.4078003582220463E-2</v>
          </cell>
          <cell r="X48">
            <v>5.9357600704009437E-5</v>
          </cell>
          <cell r="Y48">
            <v>3.7983829133449542E-3</v>
          </cell>
          <cell r="AG48">
            <v>1.3645838122867543E-2</v>
          </cell>
          <cell r="AH48">
            <v>8.329470626789709E-2</v>
          </cell>
          <cell r="AI48">
            <v>-6.5901380882110658E-3</v>
          </cell>
          <cell r="AJ48">
            <v>-7.2632855787474818E-3</v>
          </cell>
          <cell r="AK48">
            <v>-1.8512477632393887E-2</v>
          </cell>
          <cell r="AL48">
            <v>-4.8690371852104217E-2</v>
          </cell>
          <cell r="AM48">
            <v>-1.5456844535448409E-2</v>
          </cell>
          <cell r="AN48">
            <v>1.900821719404163E-3</v>
          </cell>
          <cell r="AO48">
            <v>-2.3282484232638248E-3</v>
          </cell>
          <cell r="AW48">
            <v>1.3645838122867543E-2</v>
          </cell>
          <cell r="AX48">
            <v>8.329470626789709E-2</v>
          </cell>
          <cell r="AY48">
            <v>-6.5901380882110658E-3</v>
          </cell>
          <cell r="AZ48">
            <v>-7.2632855787474818E-3</v>
          </cell>
          <cell r="BA48">
            <v>-1.8512477632393887E-2</v>
          </cell>
          <cell r="BB48">
            <v>-4.8690371852104217E-2</v>
          </cell>
          <cell r="BC48">
            <v>-1.5456844535448409E-2</v>
          </cell>
          <cell r="BD48">
            <v>1.900821719404163E-3</v>
          </cell>
          <cell r="BE48">
            <v>-2.3282484232638248E-3</v>
          </cell>
        </row>
        <row r="49">
          <cell r="B49">
            <v>1.6354436911433769E-2</v>
          </cell>
          <cell r="C49">
            <v>0.26905270400045866</v>
          </cell>
          <cell r="D49">
            <v>0.58315535998394652</v>
          </cell>
          <cell r="E49">
            <v>1.8776785586308711E-2</v>
          </cell>
          <cell r="F49">
            <v>1.8246448894176325E-2</v>
          </cell>
          <cell r="G49">
            <v>7.1452119196754912E-2</v>
          </cell>
          <cell r="H49">
            <v>2.2962145426921036E-2</v>
          </cell>
          <cell r="I49">
            <v>0</v>
          </cell>
          <cell r="J49">
            <v>0</v>
          </cell>
          <cell r="K49">
            <v>0</v>
          </cell>
          <cell r="Q49">
            <v>5.5754966262159533E-2</v>
          </cell>
          <cell r="R49">
            <v>0.28632071795041969</v>
          </cell>
          <cell r="S49">
            <v>0.47515078297405533</v>
          </cell>
          <cell r="T49">
            <v>2.9100457687207582E-2</v>
          </cell>
          <cell r="U49">
            <v>9.4550512736113895E-3</v>
          </cell>
          <cell r="V49">
            <v>7.9672178812290148E-2</v>
          </cell>
          <cell r="W49">
            <v>5.1606492745890964E-2</v>
          </cell>
          <cell r="X49">
            <v>1.1506453120012685E-2</v>
          </cell>
          <cell r="Y49">
            <v>2.7645459459648307E-5</v>
          </cell>
          <cell r="Z49">
            <v>1.405253714892869E-3</v>
          </cell>
          <cell r="AG49">
            <v>-3.9400529350725765E-2</v>
          </cell>
          <cell r="AH49">
            <v>-1.7268013949961025E-2</v>
          </cell>
          <cell r="AI49">
            <v>0.10800457700989119</v>
          </cell>
          <cell r="AJ49">
            <v>-1.0323672100898872E-2</v>
          </cell>
          <cell r="AK49">
            <v>8.7913976205649356E-3</v>
          </cell>
          <cell r="AL49">
            <v>-8.2200596155352357E-3</v>
          </cell>
          <cell r="AM49">
            <v>-2.8644347318969927E-2</v>
          </cell>
          <cell r="AN49">
            <v>-1.1506453120012685E-2</v>
          </cell>
          <cell r="AO49">
            <v>-2.7645459459648307E-5</v>
          </cell>
          <cell r="AP49">
            <v>-1.405253714892869E-3</v>
          </cell>
          <cell r="AW49">
            <v>-3.9400529350725765E-2</v>
          </cell>
          <cell r="AX49">
            <v>-1.7268013949961025E-2</v>
          </cell>
          <cell r="AY49">
            <v>0.10800457700989119</v>
          </cell>
          <cell r="AZ49">
            <v>-1.0323672100898872E-2</v>
          </cell>
          <cell r="BA49">
            <v>8.7913976205649356E-3</v>
          </cell>
          <cell r="BB49">
            <v>-8.2200596155352357E-3</v>
          </cell>
          <cell r="BC49">
            <v>-2.8644347318969927E-2</v>
          </cell>
          <cell r="BD49">
            <v>-1.1506453120012685E-2</v>
          </cell>
          <cell r="BE49">
            <v>-2.7645459459648307E-5</v>
          </cell>
          <cell r="BF49">
            <v>-1.405253714892869E-3</v>
          </cell>
        </row>
        <row r="50">
          <cell r="B50">
            <v>2.3327464788732394E-3</v>
          </cell>
          <cell r="C50">
            <v>5.5193661971830989E-2</v>
          </cell>
          <cell r="D50">
            <v>0.3650088028169014</v>
          </cell>
          <cell r="E50">
            <v>0.43492517605633807</v>
          </cell>
          <cell r="F50">
            <v>2.6034330985915496E-2</v>
          </cell>
          <cell r="G50">
            <v>7.4229753521126762E-2</v>
          </cell>
          <cell r="H50">
            <v>3.7037852112676059E-2</v>
          </cell>
          <cell r="I50">
            <v>5.2376760563380281E-3</v>
          </cell>
          <cell r="J50">
            <v>0</v>
          </cell>
          <cell r="K50">
            <v>0</v>
          </cell>
          <cell r="L50">
            <v>0</v>
          </cell>
          <cell r="Q50">
            <v>1.3307701164820114E-2</v>
          </cell>
          <cell r="R50">
            <v>9.5400914059103489E-2</v>
          </cell>
          <cell r="S50">
            <v>0.3562229638652854</v>
          </cell>
          <cell r="T50">
            <v>0.42279555220608228</v>
          </cell>
          <cell r="U50">
            <v>2.1031020966584772E-2</v>
          </cell>
          <cell r="V50">
            <v>6.2246401813059304E-3</v>
          </cell>
          <cell r="W50">
            <v>4.7700455626672723E-2</v>
          </cell>
          <cell r="X50">
            <v>3.0169274048059403E-2</v>
          </cell>
          <cell r="Y50">
            <v>6.4269287664142612E-3</v>
          </cell>
          <cell r="Z50">
            <v>1.4864601663382937E-5</v>
          </cell>
          <cell r="AA50">
            <v>7.0568451400844544E-4</v>
          </cell>
          <cell r="AG50">
            <v>-1.0974954685946874E-2</v>
          </cell>
          <cell r="AH50">
            <v>-4.0207252087272501E-2</v>
          </cell>
          <cell r="AI50">
            <v>8.7858389516159985E-3</v>
          </cell>
          <cell r="AJ50">
            <v>1.2129623850255788E-2</v>
          </cell>
          <cell r="AK50">
            <v>5.0033100193307249E-3</v>
          </cell>
          <cell r="AL50">
            <v>6.800511333982083E-2</v>
          </cell>
          <cell r="AM50">
            <v>-1.0662603513996664E-2</v>
          </cell>
          <cell r="AN50">
            <v>-2.4931597991721375E-2</v>
          </cell>
          <cell r="AO50">
            <v>-6.4269287664142612E-3</v>
          </cell>
          <cell r="AP50">
            <v>-1.4864601663382937E-5</v>
          </cell>
          <cell r="AQ50">
            <v>-7.0568451400844544E-4</v>
          </cell>
          <cell r="AW50">
            <v>-1.0974954685946874E-2</v>
          </cell>
          <cell r="AX50">
            <v>-4.0207252087272501E-2</v>
          </cell>
          <cell r="AY50">
            <v>8.7858389516159985E-3</v>
          </cell>
          <cell r="AZ50">
            <v>1.2129623850255788E-2</v>
          </cell>
          <cell r="BA50">
            <v>5.0033100193307249E-3</v>
          </cell>
          <cell r="BB50">
            <v>6.800511333982083E-2</v>
          </cell>
          <cell r="BC50">
            <v>-1.0662603513996664E-2</v>
          </cell>
          <cell r="BD50">
            <v>-2.4931597991721375E-2</v>
          </cell>
          <cell r="BE50">
            <v>-6.4269287664142612E-3</v>
          </cell>
          <cell r="BF50">
            <v>-1.4864601663382937E-5</v>
          </cell>
          <cell r="BG50">
            <v>-7.0568451400844544E-4</v>
          </cell>
        </row>
        <row r="51">
          <cell r="B51">
            <v>1.7986614612381484E-2</v>
          </cell>
          <cell r="C51">
            <v>1.7707752370329059E-2</v>
          </cell>
          <cell r="D51">
            <v>8.4355828220858894E-2</v>
          </cell>
          <cell r="E51">
            <v>0.32775027886224206</v>
          </cell>
          <cell r="F51">
            <v>0.41541759620747354</v>
          </cell>
          <cell r="G51">
            <v>7.3218767428890122E-2</v>
          </cell>
          <cell r="H51">
            <v>4.1986196319018405E-2</v>
          </cell>
          <cell r="I51">
            <v>1.6069436698271055E-2</v>
          </cell>
          <cell r="J51">
            <v>5.4726715002788627E-3</v>
          </cell>
          <cell r="K51">
            <v>3.4857780256553265E-5</v>
          </cell>
          <cell r="L51">
            <v>0</v>
          </cell>
          <cell r="M51">
            <v>0</v>
          </cell>
          <cell r="Q51">
            <v>2.8444044623389286E-2</v>
          </cell>
          <cell r="R51">
            <v>2.5924780983551526E-2</v>
          </cell>
          <cell r="S51">
            <v>0.13735943128811526</v>
          </cell>
          <cell r="T51">
            <v>0.37095765645070011</v>
          </cell>
          <cell r="U51">
            <v>0.35960528774100869</v>
          </cell>
          <cell r="V51">
            <v>1.6347156150830912E-2</v>
          </cell>
          <cell r="W51">
            <v>3.7441207848521985E-3</v>
          </cell>
          <cell r="X51">
            <v>3.298868005093844E-2</v>
          </cell>
          <cell r="Y51">
            <v>2.0124472433664914E-2</v>
          </cell>
          <cell r="Z51">
            <v>4.089299083808692E-3</v>
          </cell>
          <cell r="AA51">
            <v>9.0127868759881498E-6</v>
          </cell>
          <cell r="AB51">
            <v>4.0605762226378486E-4</v>
          </cell>
          <cell r="AG51">
            <v>-1.0457430011007803E-2</v>
          </cell>
          <cell r="AH51">
            <v>-8.2170286132224671E-3</v>
          </cell>
          <cell r="AI51">
            <v>-5.3003603067256364E-2</v>
          </cell>
          <cell r="AJ51">
            <v>-4.3207377588458051E-2</v>
          </cell>
          <cell r="AK51">
            <v>5.5812308466464844E-2</v>
          </cell>
          <cell r="AL51">
            <v>5.687161127805921E-2</v>
          </cell>
          <cell r="AM51">
            <v>3.8242075534166205E-2</v>
          </cell>
          <cell r="AN51">
            <v>-1.6919243352667385E-2</v>
          </cell>
          <cell r="AO51">
            <v>-1.4651800933386052E-2</v>
          </cell>
          <cell r="AP51">
            <v>-4.0544413035521389E-3</v>
          </cell>
          <cell r="AQ51">
            <v>-9.0127868759881498E-6</v>
          </cell>
          <cell r="AR51">
            <v>-4.0605762226378486E-4</v>
          </cell>
          <cell r="AW51">
            <v>-1.0457430011007803E-2</v>
          </cell>
          <cell r="AX51">
            <v>-8.2170286132224671E-3</v>
          </cell>
          <cell r="AY51">
            <v>-5.3003603067256364E-2</v>
          </cell>
          <cell r="AZ51">
            <v>-4.3207377588458051E-2</v>
          </cell>
          <cell r="BA51">
            <v>5.5812308466464844E-2</v>
          </cell>
          <cell r="BB51">
            <v>5.687161127805921E-2</v>
          </cell>
          <cell r="BC51">
            <v>3.8242075534166205E-2</v>
          </cell>
          <cell r="BD51">
            <v>-1.6919243352667385E-2</v>
          </cell>
          <cell r="BE51">
            <v>-1.4651800933386052E-2</v>
          </cell>
          <cell r="BF51">
            <v>-4.0544413035521389E-3</v>
          </cell>
          <cell r="BG51">
            <v>-9.0127868759881498E-6</v>
          </cell>
          <cell r="BH51">
            <v>-4.0605762226378486E-4</v>
          </cell>
        </row>
        <row r="52">
          <cell r="B52">
            <v>0</v>
          </cell>
          <cell r="C52">
            <v>2.2840679577046455E-2</v>
          </cell>
          <cell r="D52">
            <v>2.0642746821908042E-2</v>
          </cell>
          <cell r="E52">
            <v>0.16270642746821909</v>
          </cell>
          <cell r="F52">
            <v>0.41656766068670548</v>
          </cell>
          <cell r="G52">
            <v>0.29909706546275394</v>
          </cell>
          <cell r="H52">
            <v>4.1968634905548294E-2</v>
          </cell>
          <cell r="I52">
            <v>2.518712130212665E-2</v>
          </cell>
          <cell r="J52">
            <v>8.7620292265652849E-3</v>
          </cell>
          <cell r="K52">
            <v>2.2276345491267671E-3</v>
          </cell>
          <cell r="L52">
            <v>0</v>
          </cell>
          <cell r="M52">
            <v>0</v>
          </cell>
          <cell r="Q52">
            <v>6.1553704187996125E-3</v>
          </cell>
          <cell r="R52">
            <v>6.2413294046455389E-2</v>
          </cell>
          <cell r="S52">
            <v>4.2020889589409506E-2</v>
          </cell>
          <cell r="T52">
            <v>0.16059365633057163</v>
          </cell>
          <cell r="U52">
            <v>0.35249822658633972</v>
          </cell>
          <cell r="V52">
            <v>0.31943014428489924</v>
          </cell>
          <cell r="W52">
            <v>1.2619468548807883E-2</v>
          </cell>
          <cell r="X52">
            <v>2.6342750781474691E-3</v>
          </cell>
          <cell r="Y52">
            <v>2.4375445116118579E-2</v>
          </cell>
          <cell r="Z52">
            <v>1.4251334860894983E-2</v>
          </cell>
          <cell r="AA52">
            <v>2.7563428694311696E-3</v>
          </cell>
          <cell r="AB52">
            <v>2.515522701247283E-4</v>
          </cell>
          <cell r="AG52">
            <v>-6.1553704187996125E-3</v>
          </cell>
          <cell r="AH52">
            <v>-3.9572614469408934E-2</v>
          </cell>
          <cell r="AI52">
            <v>-2.1378142767501464E-2</v>
          </cell>
          <cell r="AJ52">
            <v>2.1127711376474623E-3</v>
          </cell>
          <cell r="AK52">
            <v>6.4069434100365752E-2</v>
          </cell>
          <cell r="AL52">
            <v>-2.0333078822145301E-2</v>
          </cell>
          <cell r="AM52">
            <v>2.9349166356740411E-2</v>
          </cell>
          <cell r="AN52">
            <v>2.255284622397918E-2</v>
          </cell>
          <cell r="AO52">
            <v>-1.5613415889553294E-2</v>
          </cell>
          <cell r="AP52">
            <v>-1.2023700311768215E-2</v>
          </cell>
          <cell r="AQ52">
            <v>-2.7563428694311696E-3</v>
          </cell>
          <cell r="AR52">
            <v>-2.515522701247283E-4</v>
          </cell>
          <cell r="AW52">
            <v>-6.1553704187996125E-3</v>
          </cell>
          <cell r="AX52">
            <v>-3.9572614469408934E-2</v>
          </cell>
          <cell r="AY52">
            <v>-2.1378142767501464E-2</v>
          </cell>
          <cell r="AZ52">
            <v>2.1127711376474623E-3</v>
          </cell>
          <cell r="BA52">
            <v>6.4069434100365752E-2</v>
          </cell>
          <cell r="BB52">
            <v>-2.0333078822145301E-2</v>
          </cell>
          <cell r="BC52">
            <v>2.9349166356740411E-2</v>
          </cell>
          <cell r="BD52">
            <v>2.255284622397918E-2</v>
          </cell>
          <cell r="BE52">
            <v>-1.5613415889553294E-2</v>
          </cell>
          <cell r="BF52">
            <v>-1.2023700311768215E-2</v>
          </cell>
          <cell r="BG52">
            <v>-2.7563428694311696E-3</v>
          </cell>
          <cell r="BH52">
            <v>-2.515522701247283E-4</v>
          </cell>
        </row>
        <row r="53">
          <cell r="B53">
            <v>2.354686794400361E-3</v>
          </cell>
          <cell r="C53">
            <v>1.0321914715179666E-3</v>
          </cell>
          <cell r="D53">
            <v>0.10150958002709501</v>
          </cell>
          <cell r="E53">
            <v>0.10725114508741371</v>
          </cell>
          <cell r="F53">
            <v>0.25662860460615444</v>
          </cell>
          <cell r="G53">
            <v>0.42671440552222434</v>
          </cell>
          <cell r="H53">
            <v>8.2349525837042761E-2</v>
          </cell>
          <cell r="I53">
            <v>1.2418553641700535E-2</v>
          </cell>
          <cell r="J53">
            <v>8.6123475904780339E-3</v>
          </cell>
          <cell r="K53">
            <v>1.1289594219727761E-3</v>
          </cell>
          <cell r="L53">
            <v>0</v>
          </cell>
          <cell r="M53">
            <v>0</v>
          </cell>
          <cell r="Q53">
            <v>2.7976715562771735E-2</v>
          </cell>
          <cell r="R53">
            <v>1.3895382683816473E-2</v>
          </cell>
          <cell r="S53">
            <v>0.1047353349891112</v>
          </cell>
          <cell r="T53">
            <v>5.1307774813547001E-2</v>
          </cell>
          <cell r="U53">
            <v>0.16023784330927546</v>
          </cell>
          <cell r="V53">
            <v>0.32893641938240203</v>
          </cell>
          <cell r="W53">
            <v>0.27056869950045742</v>
          </cell>
          <cell r="X53">
            <v>1.0096132366912425E-2</v>
          </cell>
          <cell r="Y53">
            <v>1.9274085430983213E-3</v>
          </cell>
          <cell r="Z53">
            <v>1.8184946224875456E-2</v>
          </cell>
          <cell r="AA53">
            <v>1.0116186966986162E-2</v>
          </cell>
          <cell r="AB53">
            <v>2.0171556567462612E-3</v>
          </cell>
          <cell r="AG53">
            <v>-2.5622028768371375E-2</v>
          </cell>
          <cell r="AH53">
            <v>-1.2863191212298506E-2</v>
          </cell>
          <cell r="AI53">
            <v>-3.2257549620161863E-3</v>
          </cell>
          <cell r="AJ53">
            <v>5.5943370273866706E-2</v>
          </cell>
          <cell r="AK53">
            <v>9.6390761296878985E-2</v>
          </cell>
          <cell r="AL53">
            <v>9.7777986139822304E-2</v>
          </cell>
          <cell r="AM53">
            <v>-0.18821917366341467</v>
          </cell>
          <cell r="AN53">
            <v>2.3224212747881105E-3</v>
          </cell>
          <cell r="AO53">
            <v>6.6849390473797121E-3</v>
          </cell>
          <cell r="AP53">
            <v>-1.7055986802902681E-2</v>
          </cell>
          <cell r="AQ53">
            <v>-1.0116186966986162E-2</v>
          </cell>
          <cell r="AR53">
            <v>-2.0171556567462612E-3</v>
          </cell>
          <cell r="AW53">
            <v>-2.5622028768371375E-2</v>
          </cell>
          <cell r="AX53">
            <v>-1.2863191212298506E-2</v>
          </cell>
          <cell r="AY53">
            <v>-3.2257549620161863E-3</v>
          </cell>
          <cell r="AZ53">
            <v>5.5943370273866706E-2</v>
          </cell>
          <cell r="BA53">
            <v>9.6390761296878985E-2</v>
          </cell>
          <cell r="BB53">
            <v>9.7777986139822304E-2</v>
          </cell>
          <cell r="BC53">
            <v>-0.18821917366341467</v>
          </cell>
          <cell r="BD53">
            <v>2.3224212747881105E-3</v>
          </cell>
          <cell r="BE53">
            <v>6.6849390473797121E-3</v>
          </cell>
          <cell r="BF53">
            <v>-1.7055986802902681E-2</v>
          </cell>
          <cell r="BG53">
            <v>-1.0116186966986162E-2</v>
          </cell>
          <cell r="BH53">
            <v>-2.0171556567462612E-3</v>
          </cell>
        </row>
        <row r="54">
          <cell r="B54">
            <v>9.4563552833078091E-3</v>
          </cell>
          <cell r="C54">
            <v>7.5612557427258809E-2</v>
          </cell>
          <cell r="D54">
            <v>1.5735068912710565E-2</v>
          </cell>
          <cell r="E54">
            <v>0.1653522205206738</v>
          </cell>
          <cell r="F54">
            <v>5.8269525267993873E-2</v>
          </cell>
          <cell r="G54">
            <v>0.18269525267993875</v>
          </cell>
          <cell r="H54">
            <v>0.30551301684532928</v>
          </cell>
          <cell r="I54">
            <v>0.15432618683001528</v>
          </cell>
          <cell r="J54">
            <v>2.6761102603369061E-2</v>
          </cell>
          <cell r="K54">
            <v>4.7090352220520671E-3</v>
          </cell>
          <cell r="L54">
            <v>1.5696784073506891E-3</v>
          </cell>
          <cell r="M54">
            <v>0</v>
          </cell>
          <cell r="Q54">
            <v>2.7345780603692423E-2</v>
          </cell>
          <cell r="R54">
            <v>6.4976320362724507E-2</v>
          </cell>
          <cell r="S54">
            <v>2.4001567828931491E-2</v>
          </cell>
          <cell r="T54">
            <v>0.13173518266577816</v>
          </cell>
          <cell r="U54">
            <v>5.2609840810786346E-2</v>
          </cell>
          <cell r="V54">
            <v>0.15396550230822365</v>
          </cell>
          <cell r="W54">
            <v>0.28683555356359025</v>
          </cell>
          <cell r="X54">
            <v>0.22748759446819783</v>
          </cell>
          <cell r="Y54">
            <v>7.9815912106770224E-3</v>
          </cell>
          <cell r="Z54">
            <v>1.4036054933965422E-3</v>
          </cell>
          <cell r="AA54">
            <v>1.3306849590518194E-2</v>
          </cell>
          <cell r="AB54">
            <v>8.350611093483765E-3</v>
          </cell>
          <cell r="AG54">
            <v>-1.7889425320384615E-2</v>
          </cell>
          <cell r="AH54">
            <v>1.0636237064534301E-2</v>
          </cell>
          <cell r="AI54">
            <v>-8.2664989162209261E-3</v>
          </cell>
          <cell r="AJ54">
            <v>3.3617037854895643E-2</v>
          </cell>
          <cell r="AK54">
            <v>5.6596844572075269E-3</v>
          </cell>
          <cell r="AL54">
            <v>2.8729750371715101E-2</v>
          </cell>
          <cell r="AM54">
            <v>1.8677463281739026E-2</v>
          </cell>
          <cell r="AN54">
            <v>-7.3161407638182546E-2</v>
          </cell>
          <cell r="AO54">
            <v>1.8779511392692037E-2</v>
          </cell>
          <cell r="AP54">
            <v>3.3054297286555252E-3</v>
          </cell>
          <cell r="AQ54">
            <v>-1.1737171183167505E-2</v>
          </cell>
          <cell r="AR54">
            <v>-8.350611093483765E-3</v>
          </cell>
          <cell r="AW54">
            <v>-1.7889425320384615E-2</v>
          </cell>
          <cell r="AX54">
            <v>1.0636237064534301E-2</v>
          </cell>
          <cell r="AY54">
            <v>-8.2664989162209261E-3</v>
          </cell>
          <cell r="AZ54">
            <v>3.3617037854895643E-2</v>
          </cell>
          <cell r="BA54">
            <v>5.6596844572075269E-3</v>
          </cell>
          <cell r="BB54">
            <v>2.8729750371715101E-2</v>
          </cell>
          <cell r="BC54">
            <v>1.8677463281739026E-2</v>
          </cell>
          <cell r="BD54">
            <v>-7.3161407638182546E-2</v>
          </cell>
          <cell r="BE54">
            <v>1.8779511392692037E-2</v>
          </cell>
          <cell r="BF54">
            <v>3.3054297286555252E-3</v>
          </cell>
          <cell r="BG54">
            <v>-1.1737171183167505E-2</v>
          </cell>
          <cell r="BH54">
            <v>-8.350611093483765E-3</v>
          </cell>
        </row>
        <row r="55">
          <cell r="B55">
            <v>1.4970059880239522E-3</v>
          </cell>
          <cell r="C55">
            <v>7.5554772807326517E-2</v>
          </cell>
          <cell r="D55">
            <v>8.7750968650933431E-2</v>
          </cell>
          <cell r="E55">
            <v>3.6104262064107079E-2</v>
          </cell>
          <cell r="F55">
            <v>0.15441176470588236</v>
          </cell>
          <cell r="G55">
            <v>5.9616061993659743E-2</v>
          </cell>
          <cell r="H55">
            <v>0.16242514970059882</v>
          </cell>
          <cell r="I55">
            <v>0.23075907009510391</v>
          </cell>
          <cell r="J55">
            <v>0.16828108488904545</v>
          </cell>
          <cell r="K55">
            <v>1.0963367382881296E-2</v>
          </cell>
          <cell r="L55">
            <v>9.7745685100387465E-3</v>
          </cell>
          <cell r="M55">
            <v>2.861923212398732E-3</v>
          </cell>
          <cell r="Q55">
            <v>9.5495804761018561E-3</v>
          </cell>
          <cell r="R55">
            <v>6.5040278370156482E-2</v>
          </cell>
          <cell r="S55">
            <v>0.1149776722254495</v>
          </cell>
          <cell r="T55">
            <v>3.1028925339819664E-2</v>
          </cell>
          <cell r="U55">
            <v>0.13898280238404101</v>
          </cell>
          <cell r="V55">
            <v>5.1839250420456409E-2</v>
          </cell>
          <cell r="W55">
            <v>0.1363288050455303</v>
          </cell>
          <cell r="X55">
            <v>0.24340021435091849</v>
          </cell>
          <cell r="Y55">
            <v>0.18674652066764438</v>
          </cell>
          <cell r="Z55">
            <v>6.0047863490359362E-3</v>
          </cell>
          <cell r="AA55">
            <v>1.0261429040257688E-3</v>
          </cell>
          <cell r="AB55">
            <v>1.5075021466820415E-2</v>
          </cell>
          <cell r="AG55">
            <v>-8.0525744880779043E-3</v>
          </cell>
          <cell r="AH55">
            <v>1.0514494437170036E-2</v>
          </cell>
          <cell r="AI55">
            <v>-2.7226703574516065E-2</v>
          </cell>
          <cell r="AJ55">
            <v>5.0753367242874145E-3</v>
          </cell>
          <cell r="AK55">
            <v>1.542896232184135E-2</v>
          </cell>
          <cell r="AL55">
            <v>7.7768115732033335E-3</v>
          </cell>
          <cell r="AM55">
            <v>2.6096344655068521E-2</v>
          </cell>
          <cell r="AN55">
            <v>-1.2641144255814585E-2</v>
          </cell>
          <cell r="AO55">
            <v>-1.8465435778598938E-2</v>
          </cell>
          <cell r="AP55">
            <v>4.9585810338453598E-3</v>
          </cell>
          <cell r="AQ55">
            <v>8.7484256060129783E-3</v>
          </cell>
          <cell r="AR55">
            <v>-1.2213098254421684E-2</v>
          </cell>
          <cell r="AW55">
            <v>-8.0525744880779043E-3</v>
          </cell>
          <cell r="AX55">
            <v>1.0514494437170036E-2</v>
          </cell>
          <cell r="AY55">
            <v>-2.7226703574516065E-2</v>
          </cell>
          <cell r="AZ55">
            <v>5.0753367242874145E-3</v>
          </cell>
          <cell r="BA55">
            <v>1.542896232184135E-2</v>
          </cell>
          <cell r="BB55">
            <v>7.7768115732033335E-3</v>
          </cell>
          <cell r="BC55">
            <v>2.6096344655068521E-2</v>
          </cell>
          <cell r="BD55">
            <v>-1.2641144255814585E-2</v>
          </cell>
          <cell r="BE55">
            <v>-1.8465435778598938E-2</v>
          </cell>
          <cell r="BF55">
            <v>4.9585810338453598E-3</v>
          </cell>
          <cell r="BG55">
            <v>8.7484256060129783E-3</v>
          </cell>
          <cell r="BH55">
            <v>-1.2213098254421684E-2</v>
          </cell>
        </row>
        <row r="56">
          <cell r="B56">
            <v>8.0280774900436038E-4</v>
          </cell>
          <cell r="C56">
            <v>5.2900747276460247E-3</v>
          </cell>
          <cell r="D56">
            <v>6.6106256689610163E-2</v>
          </cell>
          <cell r="E56">
            <v>0.1385701961097752</v>
          </cell>
          <cell r="F56">
            <v>3.7660494024400908E-2</v>
          </cell>
          <cell r="G56">
            <v>0.19089212222799981</v>
          </cell>
          <cell r="H56">
            <v>6.3954325193257389E-2</v>
          </cell>
          <cell r="I56">
            <v>0.14377413343091722</v>
          </cell>
          <cell r="J56">
            <v>0.25407561496871151</v>
          </cell>
          <cell r="K56">
            <v>8.681953098091473E-2</v>
          </cell>
          <cell r="L56">
            <v>6.9711467764687089E-3</v>
          </cell>
          <cell r="M56">
            <v>5.0832971212941159E-3</v>
          </cell>
          <cell r="Q56">
            <v>2.054694241373799E-2</v>
          </cell>
          <cell r="R56">
            <v>2.2798364031271407E-2</v>
          </cell>
          <cell r="S56">
            <v>0.115438061696363</v>
          </cell>
          <cell r="T56">
            <v>0.14834271263805615</v>
          </cell>
          <cell r="U56">
            <v>3.2561252483079249E-2</v>
          </cell>
          <cell r="V56">
            <v>0.13665917999147092</v>
          </cell>
          <cell r="W56">
            <v>4.6043959274599741E-2</v>
          </cell>
          <cell r="X56">
            <v>0.11655689074406075</v>
          </cell>
          <cell r="Y56">
            <v>0.19947920363226995</v>
          </cell>
          <cell r="Z56">
            <v>0.14634323430931367</v>
          </cell>
          <cell r="AA56">
            <v>4.4553139359881236E-3</v>
          </cell>
          <cell r="AB56">
            <v>1.0774884849788951E-2</v>
          </cell>
          <cell r="AG56">
            <v>-1.9744134664733629E-2</v>
          </cell>
          <cell r="AH56">
            <v>-1.7508289303625382E-2</v>
          </cell>
          <cell r="AI56">
            <v>-4.9331805006752841E-2</v>
          </cell>
          <cell r="AJ56">
            <v>-9.7725165282809556E-3</v>
          </cell>
          <cell r="AK56">
            <v>5.0992415413216585E-3</v>
          </cell>
          <cell r="AL56">
            <v>5.4232942236528886E-2</v>
          </cell>
          <cell r="AM56">
            <v>1.7910365918657647E-2</v>
          </cell>
          <cell r="AN56">
            <v>2.7217242686856463E-2</v>
          </cell>
          <cell r="AO56">
            <v>5.4596411336441553E-2</v>
          </cell>
          <cell r="AP56">
            <v>-5.9523703328398944E-2</v>
          </cell>
          <cell r="AQ56">
            <v>2.5158328404805853E-3</v>
          </cell>
          <cell r="AR56">
            <v>-5.6915877284948353E-3</v>
          </cell>
          <cell r="AW56">
            <v>-1.9744134664733629E-2</v>
          </cell>
          <cell r="AX56">
            <v>-1.7508289303625382E-2</v>
          </cell>
          <cell r="AY56">
            <v>-4.9331805006752841E-2</v>
          </cell>
          <cell r="AZ56">
            <v>-9.7725165282809556E-3</v>
          </cell>
          <cell r="BA56">
            <v>5.0992415413216585E-3</v>
          </cell>
          <cell r="BB56">
            <v>5.4232942236528886E-2</v>
          </cell>
          <cell r="BC56">
            <v>1.7910365918657647E-2</v>
          </cell>
          <cell r="BD56">
            <v>2.7217242686856463E-2</v>
          </cell>
          <cell r="BE56">
            <v>5.4596411336441553E-2</v>
          </cell>
          <cell r="BF56">
            <v>-5.9523703328398944E-2</v>
          </cell>
          <cell r="BG56">
            <v>2.5158328404805853E-3</v>
          </cell>
          <cell r="BH56">
            <v>-5.6915877284948353E-3</v>
          </cell>
        </row>
        <row r="57">
          <cell r="B57">
            <v>2.0238526525090426E-2</v>
          </cell>
          <cell r="C57">
            <v>1.964402330214653E-3</v>
          </cell>
          <cell r="D57">
            <v>8.3560201408084678E-3</v>
          </cell>
          <cell r="E57">
            <v>0.10200983688181242</v>
          </cell>
          <cell r="F57">
            <v>0.14502275730177161</v>
          </cell>
          <cell r="G57">
            <v>4.5214692846413378E-2</v>
          </cell>
          <cell r="H57">
            <v>0.18763101709921762</v>
          </cell>
          <cell r="I57">
            <v>6.8625124571316504E-2</v>
          </cell>
          <cell r="J57">
            <v>0.15447789685463317</v>
          </cell>
          <cell r="K57">
            <v>0.1880173933753195</v>
          </cell>
          <cell r="L57">
            <v>5.982651236963777E-2</v>
          </cell>
          <cell r="M57">
            <v>1.86158197037644E-2</v>
          </cell>
          <cell r="Q57">
            <v>0.11189553706546033</v>
          </cell>
          <cell r="R57">
            <v>4.5667565498743005E-2</v>
          </cell>
          <cell r="S57">
            <v>3.7629673341848878E-2</v>
          </cell>
          <cell r="T57">
            <v>0.13849709520764225</v>
          </cell>
          <cell r="U57">
            <v>0.14539801018494103</v>
          </cell>
          <cell r="V57">
            <v>2.9673205486611488E-2</v>
          </cell>
          <cell r="W57">
            <v>0.11250437375372614</v>
          </cell>
          <cell r="X57">
            <v>3.6333920263768693E-2</v>
          </cell>
          <cell r="Y57">
            <v>8.7866837311195115E-2</v>
          </cell>
          <cell r="Z57">
            <v>0.14402538956603472</v>
          </cell>
          <cell r="AA57">
            <v>0.10107091018579015</v>
          </cell>
          <cell r="AB57">
            <v>9.4374821342383085E-3</v>
          </cell>
          <cell r="AG57">
            <v>-9.1657010540369913E-2</v>
          </cell>
          <cell r="AH57">
            <v>-4.3703163168528354E-2</v>
          </cell>
          <cell r="AI57">
            <v>-2.927365320104041E-2</v>
          </cell>
          <cell r="AJ57">
            <v>-3.648725832582983E-2</v>
          </cell>
          <cell r="AK57">
            <v>-3.7525288316941907E-4</v>
          </cell>
          <cell r="AL57">
            <v>1.5541487359801889E-2</v>
          </cell>
          <cell r="AM57">
            <v>7.5126643345491476E-2</v>
          </cell>
          <cell r="AN57">
            <v>3.2291204307547811E-2</v>
          </cell>
          <cell r="AO57">
            <v>6.6611059543438059E-2</v>
          </cell>
          <cell r="AP57">
            <v>4.399200380928478E-2</v>
          </cell>
          <cell r="AQ57">
            <v>-4.1244397816152377E-2</v>
          </cell>
          <cell r="AR57">
            <v>9.1783375695260912E-3</v>
          </cell>
          <cell r="AW57">
            <v>-9.1657010540369913E-2</v>
          </cell>
          <cell r="AX57">
            <v>-4.3703163168528354E-2</v>
          </cell>
          <cell r="AY57">
            <v>-2.927365320104041E-2</v>
          </cell>
          <cell r="AZ57">
            <v>-3.648725832582983E-2</v>
          </cell>
          <cell r="BA57">
            <v>-3.7525288316941907E-4</v>
          </cell>
          <cell r="BB57">
            <v>1.5541487359801889E-2</v>
          </cell>
          <cell r="BC57">
            <v>7.5126643345491476E-2</v>
          </cell>
          <cell r="BD57">
            <v>3.2291204307547811E-2</v>
          </cell>
          <cell r="BE57">
            <v>6.6611059543438059E-2</v>
          </cell>
          <cell r="BF57">
            <v>4.399200380928478E-2</v>
          </cell>
          <cell r="BG57">
            <v>-4.1244397816152377E-2</v>
          </cell>
          <cell r="BH57">
            <v>9.1783375695260912E-3</v>
          </cell>
        </row>
        <row r="58">
          <cell r="B58">
            <v>0.1990652471020973</v>
          </cell>
          <cell r="C58">
            <v>0.31138745001434187</v>
          </cell>
          <cell r="D58">
            <v>1.2384632257411377E-2</v>
          </cell>
          <cell r="E58">
            <v>1.0326151146506488E-2</v>
          </cell>
          <cell r="F58">
            <v>9.1399935883375236E-2</v>
          </cell>
          <cell r="G58">
            <v>9.1231207923465008E-2</v>
          </cell>
          <cell r="H58">
            <v>2.1900889196348729E-2</v>
          </cell>
          <cell r="I58">
            <v>6.0556464811783964E-2</v>
          </cell>
          <cell r="J58">
            <v>4.2671301061298871E-2</v>
          </cell>
          <cell r="K58">
            <v>4.6214588219413842E-2</v>
          </cell>
          <cell r="L58">
            <v>7.6146928307489842E-2</v>
          </cell>
          <cell r="M58">
            <v>3.6715204076467514E-2</v>
          </cell>
          <cell r="Q58">
            <v>7.8378224032412139E-2</v>
          </cell>
          <cell r="R58">
            <v>0.22901262948637144</v>
          </cell>
          <cell r="S58">
            <v>6.9229036731207408E-2</v>
          </cell>
          <cell r="T58">
            <v>4.1379731729400349E-2</v>
          </cell>
          <cell r="U58">
            <v>0.123403230806369</v>
          </cell>
          <cell r="V58">
            <v>0.11978878233049484</v>
          </cell>
          <cell r="W58">
            <v>2.1830007279708834E-2</v>
          </cell>
          <cell r="X58">
            <v>8.0438438103776363E-2</v>
          </cell>
          <cell r="Y58">
            <v>2.4394965847577509E-2</v>
          </cell>
          <cell r="Z58">
            <v>5.691154733877312E-2</v>
          </cell>
          <cell r="AA58">
            <v>8.9573957595172587E-2</v>
          </cell>
          <cell r="AB58">
            <v>6.5659448718736468E-2</v>
          </cell>
          <cell r="AG58">
            <v>0.12068702306968516</v>
          </cell>
          <cell r="AH58">
            <v>8.2374820527970433E-2</v>
          </cell>
          <cell r="AI58">
            <v>-5.6844404473796031E-2</v>
          </cell>
          <cell r="AJ58">
            <v>-3.1053580582893862E-2</v>
          </cell>
          <cell r="AK58">
            <v>-3.2003294922993766E-2</v>
          </cell>
          <cell r="AL58">
            <v>-2.8557574407029829E-2</v>
          </cell>
          <cell r="AM58">
            <v>7.0881916639894266E-5</v>
          </cell>
          <cell r="AN58">
            <v>-1.98819732919924E-2</v>
          </cell>
          <cell r="AO58">
            <v>1.8276335213721361E-2</v>
          </cell>
          <cell r="AP58">
            <v>-1.0696959119359278E-2</v>
          </cell>
          <cell r="AQ58">
            <v>-1.3427029287682746E-2</v>
          </cell>
          <cell r="AR58">
            <v>-2.8944244642268954E-2</v>
          </cell>
          <cell r="AW58">
            <v>0.12068702306968516</v>
          </cell>
          <cell r="AX58">
            <v>8.2374820527970433E-2</v>
          </cell>
          <cell r="AY58">
            <v>-5.6844404473796031E-2</v>
          </cell>
          <cell r="AZ58">
            <v>-3.1053580582893862E-2</v>
          </cell>
          <cell r="BA58">
            <v>-3.2003294922993766E-2</v>
          </cell>
          <cell r="BB58">
            <v>-2.8557574407029829E-2</v>
          </cell>
          <cell r="BC58">
            <v>7.0881916639894266E-5</v>
          </cell>
          <cell r="BD58">
            <v>-1.98819732919924E-2</v>
          </cell>
          <cell r="BE58">
            <v>1.8276335213721361E-2</v>
          </cell>
          <cell r="BF58">
            <v>-1.0696959119359278E-2</v>
          </cell>
          <cell r="BG58">
            <v>-1.3427029287682746E-2</v>
          </cell>
          <cell r="BH58">
            <v>-2.8944244642268954E-2</v>
          </cell>
        </row>
        <row r="59">
          <cell r="B59">
            <v>1.15945611866502E-2</v>
          </cell>
          <cell r="C59">
            <v>0.15369592088998768</v>
          </cell>
          <cell r="D59">
            <v>0.35297898640296671</v>
          </cell>
          <cell r="E59">
            <v>2.4128553770086533E-2</v>
          </cell>
          <cell r="F59">
            <v>1.520395550061805E-2</v>
          </cell>
          <cell r="G59">
            <v>0.11854140914709521</v>
          </cell>
          <cell r="H59">
            <v>0.11156983930778742</v>
          </cell>
          <cell r="I59">
            <v>3.1569839307787395E-2</v>
          </cell>
          <cell r="J59">
            <v>5.6786155747836853E-2</v>
          </cell>
          <cell r="K59">
            <v>2.402966625463536E-2</v>
          </cell>
          <cell r="L59">
            <v>2.7169344870210142E-2</v>
          </cell>
          <cell r="M59">
            <v>7.2731767614338708E-2</v>
          </cell>
          <cell r="Q59">
            <v>3.6215222555627487E-2</v>
          </cell>
          <cell r="R59">
            <v>0.15640175126535141</v>
          </cell>
          <cell r="S59">
            <v>0.33454346656131562</v>
          </cell>
          <cell r="T59">
            <v>7.2353239719914614E-2</v>
          </cell>
          <cell r="U59">
            <v>3.4318601294485017E-2</v>
          </cell>
          <cell r="V59">
            <v>9.1745290162904558E-2</v>
          </cell>
          <cell r="W59">
            <v>7.96890659370455E-2</v>
          </cell>
          <cell r="X59">
            <v>1.4214739991360805E-2</v>
          </cell>
          <cell r="Y59">
            <v>5.049928960761884E-2</v>
          </cell>
          <cell r="Z59">
            <v>1.4232643739666368E-2</v>
          </cell>
          <cell r="AA59">
            <v>3.2642472617053817E-2</v>
          </cell>
          <cell r="AB59">
            <v>8.3144216547655914E-2</v>
          </cell>
          <cell r="AG59">
            <v>-2.4620661368977288E-2</v>
          </cell>
          <cell r="AH59">
            <v>-2.7058303753637325E-3</v>
          </cell>
          <cell r="AI59">
            <v>1.8435519841651093E-2</v>
          </cell>
          <cell r="AJ59">
            <v>-4.8224685949828081E-2</v>
          </cell>
          <cell r="AK59">
            <v>-1.9114645793866965E-2</v>
          </cell>
          <cell r="AL59">
            <v>2.6796118984190653E-2</v>
          </cell>
          <cell r="AM59">
            <v>3.1880773370741924E-2</v>
          </cell>
          <cell r="AN59">
            <v>1.7355099316426592E-2</v>
          </cell>
          <cell r="AO59">
            <v>6.2868661402180129E-3</v>
          </cell>
          <cell r="AP59">
            <v>9.7970225149689918E-3</v>
          </cell>
          <cell r="AQ59">
            <v>-5.473127746843675E-3</v>
          </cell>
          <cell r="AR59">
            <v>-1.0412448933317206E-2</v>
          </cell>
          <cell r="AW59">
            <v>-2.4620661368977288E-2</v>
          </cell>
          <cell r="AX59">
            <v>-2.7058303753637325E-3</v>
          </cell>
          <cell r="AY59">
            <v>1.8435519841651093E-2</v>
          </cell>
          <cell r="AZ59">
            <v>-4.8224685949828081E-2</v>
          </cell>
          <cell r="BA59">
            <v>-1.9114645793866965E-2</v>
          </cell>
          <cell r="BB59">
            <v>2.6796118984190653E-2</v>
          </cell>
          <cell r="BC59">
            <v>3.1880773370741924E-2</v>
          </cell>
          <cell r="BD59">
            <v>1.7355099316426592E-2</v>
          </cell>
          <cell r="BE59">
            <v>6.2868661402180129E-3</v>
          </cell>
          <cell r="BF59">
            <v>9.7970225149689918E-3</v>
          </cell>
          <cell r="BG59">
            <v>-5.473127746843675E-3</v>
          </cell>
          <cell r="BH59">
            <v>-1.0412448933317206E-2</v>
          </cell>
        </row>
        <row r="60">
          <cell r="B60">
            <v>4.4999999999999997E-3</v>
          </cell>
          <cell r="C60">
            <v>2.8400000000000002E-2</v>
          </cell>
          <cell r="D60">
            <v>0.1736</v>
          </cell>
          <cell r="E60">
            <v>0.36020000000000002</v>
          </cell>
          <cell r="F60">
            <v>3.4000000000000002E-2</v>
          </cell>
          <cell r="G60">
            <v>2.3599999999999999E-2</v>
          </cell>
          <cell r="H60">
            <v>0.1069</v>
          </cell>
          <cell r="I60">
            <v>9.0700000000000003E-2</v>
          </cell>
          <cell r="J60">
            <v>4.0099999999999997E-2</v>
          </cell>
          <cell r="K60">
            <v>3.04E-2</v>
          </cell>
          <cell r="L60">
            <v>2.4799999999999999E-2</v>
          </cell>
          <cell r="M60">
            <v>8.2699999999999996E-2</v>
          </cell>
          <cell r="Q60">
            <v>3.8144472847671959E-2</v>
          </cell>
          <cell r="R60">
            <v>7.1489784824430441E-2</v>
          </cell>
          <cell r="S60">
            <v>0.22724737406956733</v>
          </cell>
          <cell r="T60">
            <v>0.34942822831476034</v>
          </cell>
          <cell r="U60">
            <v>6.1437670002676727E-2</v>
          </cell>
          <cell r="V60">
            <v>2.6913368975150544E-2</v>
          </cell>
          <cell r="W60">
            <v>6.3425331874961549E-2</v>
          </cell>
          <cell r="X60">
            <v>5.2758559070017502E-2</v>
          </cell>
          <cell r="Y60">
            <v>8.6363960993816411E-3</v>
          </cell>
          <cell r="Z60">
            <v>3.0733535930018777E-2</v>
          </cell>
          <cell r="AA60">
            <v>7.9764460533477653E-3</v>
          </cell>
          <cell r="AB60">
            <v>6.1808831938015348E-2</v>
          </cell>
          <cell r="AG60">
            <v>-3.3644472847671962E-2</v>
          </cell>
          <cell r="AH60">
            <v>-4.308978482443044E-2</v>
          </cell>
          <cell r="AI60">
            <v>-5.3647374069567322E-2</v>
          </cell>
          <cell r="AJ60">
            <v>1.0771771685239684E-2</v>
          </cell>
          <cell r="AK60">
            <v>-2.7437670002676724E-2</v>
          </cell>
          <cell r="AL60">
            <v>-3.3133689751505442E-3</v>
          </cell>
          <cell r="AM60">
            <v>4.3474668125038446E-2</v>
          </cell>
          <cell r="AN60">
            <v>3.7941440929982501E-2</v>
          </cell>
          <cell r="AO60">
            <v>3.1463603900618357E-2</v>
          </cell>
          <cell r="AP60">
            <v>-3.3353593001877666E-4</v>
          </cell>
          <cell r="AQ60">
            <v>1.6823553946652234E-2</v>
          </cell>
          <cell r="AR60">
            <v>2.0891168061984648E-2</v>
          </cell>
          <cell r="AW60">
            <v>-3.3644472847671962E-2</v>
          </cell>
          <cell r="AX60">
            <v>-4.308978482443044E-2</v>
          </cell>
          <cell r="AY60">
            <v>-5.3647374069567322E-2</v>
          </cell>
          <cell r="AZ60">
            <v>1.0771771685239684E-2</v>
          </cell>
          <cell r="BA60">
            <v>-2.7437670002676724E-2</v>
          </cell>
          <cell r="BB60">
            <v>-3.3133689751505442E-3</v>
          </cell>
          <cell r="BC60">
            <v>4.3474668125038446E-2</v>
          </cell>
          <cell r="BD60">
            <v>3.7941440929982501E-2</v>
          </cell>
          <cell r="BE60">
            <v>3.1463603900618357E-2</v>
          </cell>
          <cell r="BF60">
            <v>-3.3353593001877666E-4</v>
          </cell>
          <cell r="BG60">
            <v>1.6823553946652234E-2</v>
          </cell>
          <cell r="BH60">
            <v>2.0891168061984648E-2</v>
          </cell>
        </row>
        <row r="61">
          <cell r="B61">
            <v>1.2E-2</v>
          </cell>
          <cell r="C61">
            <v>5.5E-2</v>
          </cell>
          <cell r="D61">
            <v>9.1999999999999998E-2</v>
          </cell>
          <cell r="E61">
            <v>0.26</v>
          </cell>
          <cell r="F61">
            <v>0.30099999999999999</v>
          </cell>
          <cell r="G61">
            <v>5.2999999999999999E-2</v>
          </cell>
          <cell r="H61">
            <v>2.1000000000000001E-2</v>
          </cell>
          <cell r="I61">
            <v>5.2000000000000005E-2</v>
          </cell>
          <cell r="J61">
            <v>5.2000000000000005E-2</v>
          </cell>
          <cell r="K61">
            <v>2.7999999999999997E-2</v>
          </cell>
          <cell r="L61">
            <v>1.9E-2</v>
          </cell>
          <cell r="M61">
            <v>5.21E-2</v>
          </cell>
          <cell r="Q61">
            <v>4.3024174779003402E-2</v>
          </cell>
          <cell r="R61">
            <v>8.2213360171872293E-2</v>
          </cell>
          <cell r="S61">
            <v>0.11238888117963192</v>
          </cell>
          <cell r="T61">
            <v>0.25292029946534234</v>
          </cell>
          <cell r="U61">
            <v>0.31056638247862595</v>
          </cell>
          <cell r="V61">
            <v>5.0554086229254142E-2</v>
          </cell>
          <cell r="W61">
            <v>1.7368960894652299E-2</v>
          </cell>
          <cell r="X61">
            <v>3.9894760710390928E-2</v>
          </cell>
          <cell r="Y61">
            <v>3.2412093790244234E-2</v>
          </cell>
          <cell r="Z61">
            <v>4.2582006771873741E-3</v>
          </cell>
          <cell r="AA61">
            <v>1.7945246579869303E-2</v>
          </cell>
          <cell r="AB61">
            <v>3.6453553043925647E-2</v>
          </cell>
          <cell r="AG61">
            <v>-3.1024174779003402E-2</v>
          </cell>
          <cell r="AH61">
            <v>-2.7213360171872293E-2</v>
          </cell>
          <cell r="AI61">
            <v>-2.0388881179631918E-2</v>
          </cell>
          <cell r="AJ61">
            <v>7.0797005346576736E-3</v>
          </cell>
          <cell r="AK61">
            <v>-9.5663824786259566E-3</v>
          </cell>
          <cell r="AL61">
            <v>2.445913770745857E-3</v>
          </cell>
          <cell r="AM61">
            <v>3.6310391053477019E-3</v>
          </cell>
          <cell r="AN61">
            <v>1.2105239289609077E-2</v>
          </cell>
          <cell r="AO61">
            <v>1.958790620975577E-2</v>
          </cell>
          <cell r="AP61">
            <v>2.3741799322812625E-2</v>
          </cell>
          <cell r="AQ61">
            <v>1.0547534201306961E-3</v>
          </cell>
          <cell r="AR61">
            <v>1.5646446956074353E-2</v>
          </cell>
          <cell r="AW61">
            <v>-3.1024174779003402E-2</v>
          </cell>
          <cell r="AX61">
            <v>-2.7213360171872293E-2</v>
          </cell>
          <cell r="AY61">
            <v>-2.0388881179631918E-2</v>
          </cell>
          <cell r="AZ61">
            <v>7.0797005346576736E-3</v>
          </cell>
          <cell r="BA61">
            <v>-9.5663824786259566E-3</v>
          </cell>
          <cell r="BB61">
            <v>2.445913770745857E-3</v>
          </cell>
          <cell r="BC61">
            <v>3.6310391053477019E-3</v>
          </cell>
          <cell r="BD61">
            <v>1.2105239289609077E-2</v>
          </cell>
          <cell r="BE61">
            <v>1.958790620975577E-2</v>
          </cell>
          <cell r="BF61">
            <v>2.3741799322812625E-2</v>
          </cell>
          <cell r="BG61">
            <v>1.0547534201306961E-3</v>
          </cell>
          <cell r="BH61">
            <v>1.5646446956074353E-2</v>
          </cell>
        </row>
        <row r="62">
          <cell r="B62">
            <v>3.0000000000000001E-3</v>
          </cell>
          <cell r="C62">
            <v>0.05</v>
          </cell>
          <cell r="D62">
            <v>7.0000000000000007E-2</v>
          </cell>
          <cell r="E62">
            <v>8.8000000000000009E-2</v>
          </cell>
          <cell r="F62">
            <v>0.22699999999999998</v>
          </cell>
          <cell r="G62">
            <v>0.255</v>
          </cell>
          <cell r="H62">
            <v>7.5999999999999998E-2</v>
          </cell>
          <cell r="I62">
            <v>4.5999999999999999E-2</v>
          </cell>
          <cell r="J62">
            <v>5.2000000000000005E-2</v>
          </cell>
          <cell r="K62">
            <v>5.2999999999999999E-2</v>
          </cell>
          <cell r="L62">
            <v>3.4000000000000002E-2</v>
          </cell>
          <cell r="M62">
            <v>4.4999999999999998E-2</v>
          </cell>
          <cell r="Q62">
            <v>3.5040065571389889E-2</v>
          </cell>
          <cell r="R62">
            <v>9.4204095891166711E-2</v>
          </cell>
          <cell r="S62">
            <v>0.13154090148896655</v>
          </cell>
          <cell r="T62">
            <v>0.12824530619472557</v>
          </cell>
          <cell r="U62">
            <v>0.23237070343112287</v>
          </cell>
          <cell r="V62">
            <v>0.26130145318564868</v>
          </cell>
          <cell r="W62">
            <v>3.7645914957258247E-2</v>
          </cell>
          <cell r="X62">
            <v>1.1027975278751392E-2</v>
          </cell>
          <cell r="Y62">
            <v>2.4152522544924119E-2</v>
          </cell>
          <cell r="Z62">
            <v>1.7795455270827213E-2</v>
          </cell>
          <cell r="AA62">
            <v>5.4517272817136651E-9</v>
          </cell>
          <cell r="AB62">
            <v>2.667560073349131E-2</v>
          </cell>
          <cell r="AG62">
            <v>-3.2040065571389886E-2</v>
          </cell>
          <cell r="AH62">
            <v>-4.4204095891166709E-2</v>
          </cell>
          <cell r="AI62">
            <v>-6.1540901488966543E-2</v>
          </cell>
          <cell r="AJ62">
            <v>-4.0245306194725564E-2</v>
          </cell>
          <cell r="AK62">
            <v>-5.3707034311228918E-3</v>
          </cell>
          <cell r="AL62">
            <v>-6.3014531856486755E-3</v>
          </cell>
          <cell r="AM62">
            <v>3.8354085042741751E-2</v>
          </cell>
          <cell r="AN62">
            <v>3.4972024721248607E-2</v>
          </cell>
          <cell r="AO62">
            <v>2.7847477455075886E-2</v>
          </cell>
          <cell r="AP62">
            <v>3.5204544729172782E-2</v>
          </cell>
          <cell r="AQ62">
            <v>3.3999994548272718E-2</v>
          </cell>
          <cell r="AR62">
            <v>1.8324399266508688E-2</v>
          </cell>
          <cell r="AW62">
            <v>-3.2040065571389886E-2</v>
          </cell>
          <cell r="AX62">
            <v>-4.4204095891166709E-2</v>
          </cell>
          <cell r="AY62">
            <v>-6.1540901488966543E-2</v>
          </cell>
          <cell r="AZ62">
            <v>-4.0245306194725564E-2</v>
          </cell>
          <cell r="BA62">
            <v>-5.3707034311228918E-3</v>
          </cell>
          <cell r="BB62">
            <v>-6.3014531856486755E-3</v>
          </cell>
          <cell r="BC62">
            <v>3.8354085042741751E-2</v>
          </cell>
          <cell r="BD62">
            <v>3.4972024721248607E-2</v>
          </cell>
          <cell r="BE62">
            <v>2.7847477455075886E-2</v>
          </cell>
          <cell r="BF62">
            <v>3.5204544729172782E-2</v>
          </cell>
          <cell r="BG62">
            <v>3.3999994548272718E-2</v>
          </cell>
          <cell r="BH62">
            <v>1.8324399266508688E-2</v>
          </cell>
        </row>
        <row r="63">
          <cell r="B63">
            <v>0.11409999999999999</v>
          </cell>
          <cell r="C63">
            <v>9.0999999999999998E-2</v>
          </cell>
          <cell r="D63">
            <v>0.16700000000000001</v>
          </cell>
          <cell r="E63">
            <v>0.14799999999999999</v>
          </cell>
          <cell r="F63">
            <v>8.5999999999999993E-2</v>
          </cell>
          <cell r="G63">
            <v>0.16</v>
          </cell>
          <cell r="H63">
            <v>0.13</v>
          </cell>
          <cell r="I63">
            <v>3.5999999999999997E-2</v>
          </cell>
          <cell r="J63">
            <v>1.7000000000000001E-2</v>
          </cell>
          <cell r="K63">
            <v>1.7999999999999999E-2</v>
          </cell>
          <cell r="L63">
            <v>1.6E-2</v>
          </cell>
          <cell r="M63">
            <v>1.9E-2</v>
          </cell>
          <cell r="Q63">
            <v>6.4886225358735519E-2</v>
          </cell>
          <cell r="R63">
            <v>7.5355503517846714E-2</v>
          </cell>
          <cell r="S63">
            <v>0.14836657804573486</v>
          </cell>
          <cell r="T63">
            <v>0.14799877268373846</v>
          </cell>
          <cell r="U63">
            <v>0.11629427099097425</v>
          </cell>
          <cell r="V63">
            <v>0.19340004071283884</v>
          </cell>
          <cell r="W63">
            <v>0.19079005068179652</v>
          </cell>
          <cell r="X63">
            <v>2.365703813567839E-2</v>
          </cell>
          <cell r="Y63">
            <v>5.2177455156662833E-3</v>
          </cell>
          <cell r="Z63">
            <v>1.3802996078663417E-2</v>
          </cell>
          <cell r="AA63">
            <v>8.2983169467928802E-3</v>
          </cell>
          <cell r="AB63">
            <v>1.1932461331533945E-2</v>
          </cell>
          <cell r="AG63">
            <v>4.9213774641264474E-2</v>
          </cell>
          <cell r="AH63">
            <v>1.5644496482153283E-2</v>
          </cell>
          <cell r="AI63">
            <v>1.863342195426515E-2</v>
          </cell>
          <cell r="AJ63">
            <v>1.2273162615372701E-6</v>
          </cell>
          <cell r="AK63">
            <v>-3.0294270990974259E-2</v>
          </cell>
          <cell r="AL63">
            <v>-3.3400040712838835E-2</v>
          </cell>
          <cell r="AM63">
            <v>-6.079005068179652E-2</v>
          </cell>
          <cell r="AN63">
            <v>1.2342961864321607E-2</v>
          </cell>
          <cell r="AO63">
            <v>1.1782254484333718E-2</v>
          </cell>
          <cell r="AP63">
            <v>4.1970039213365812E-3</v>
          </cell>
          <cell r="AQ63">
            <v>7.7016830532071201E-3</v>
          </cell>
          <cell r="AR63">
            <v>7.067538668466055E-3</v>
          </cell>
          <cell r="AW63">
            <v>4.9213774641264474E-2</v>
          </cell>
          <cell r="AX63">
            <v>1.5644496482153283E-2</v>
          </cell>
          <cell r="AY63">
            <v>1.863342195426515E-2</v>
          </cell>
          <cell r="AZ63">
            <v>1.2273162615372701E-6</v>
          </cell>
          <cell r="BA63">
            <v>-3.0294270990974259E-2</v>
          </cell>
          <cell r="BB63">
            <v>-3.3400040712838835E-2</v>
          </cell>
          <cell r="BC63">
            <v>-6.079005068179652E-2</v>
          </cell>
          <cell r="BD63">
            <v>1.2342961864321607E-2</v>
          </cell>
          <cell r="BE63">
            <v>1.1782254484333718E-2</v>
          </cell>
          <cell r="BF63">
            <v>4.1970039213365812E-3</v>
          </cell>
          <cell r="BG63">
            <v>7.7016830532071201E-3</v>
          </cell>
          <cell r="BH63">
            <v>7.067538668466055E-3</v>
          </cell>
        </row>
        <row r="64">
          <cell r="B64">
            <v>1E-3</v>
          </cell>
          <cell r="C64">
            <v>6.8000000000000005E-2</v>
          </cell>
          <cell r="D64">
            <v>6.3E-2</v>
          </cell>
          <cell r="E64">
            <v>0.121</v>
          </cell>
          <cell r="F64">
            <v>0.115</v>
          </cell>
          <cell r="G64">
            <v>0.113</v>
          </cell>
          <cell r="H64">
            <v>0.14599999999999999</v>
          </cell>
          <cell r="I64">
            <v>0.17899999999999999</v>
          </cell>
          <cell r="J64">
            <v>9.6000000000000002E-2</v>
          </cell>
          <cell r="K64">
            <v>3.3000000000000002E-2</v>
          </cell>
          <cell r="L64">
            <v>3.2000000000000001E-2</v>
          </cell>
          <cell r="M64">
            <v>3.3000000000000002E-2</v>
          </cell>
          <cell r="Q64">
            <v>1.4403723002498247E-2</v>
          </cell>
          <cell r="R64">
            <v>0.14484245367532633</v>
          </cell>
          <cell r="S64">
            <v>0.12259226641883988</v>
          </cell>
          <cell r="T64">
            <v>0.17118515171148804</v>
          </cell>
          <cell r="U64">
            <v>0.13667892692317243</v>
          </cell>
          <cell r="V64">
            <v>9.9018535244026817E-2</v>
          </cell>
          <cell r="W64">
            <v>0.1436852304212852</v>
          </cell>
          <cell r="X64">
            <v>0.13578582645035195</v>
          </cell>
          <cell r="Y64">
            <v>1.2816357629478341E-2</v>
          </cell>
          <cell r="Z64">
            <v>2.3562859308472179E-3</v>
          </cell>
          <cell r="AA64">
            <v>7.5057859315066592E-3</v>
          </cell>
          <cell r="AB64">
            <v>9.1294566611789772E-3</v>
          </cell>
          <cell r="AG64">
            <v>-1.3403723002498247E-2</v>
          </cell>
          <cell r="AH64">
            <v>-7.6842453675326328E-2</v>
          </cell>
          <cell r="AI64">
            <v>-5.9592266418839884E-2</v>
          </cell>
          <cell r="AJ64">
            <v>-5.0185151711488046E-2</v>
          </cell>
          <cell r="AK64">
            <v>-2.1678926923172429E-2</v>
          </cell>
          <cell r="AL64">
            <v>1.3981464755973186E-2</v>
          </cell>
          <cell r="AM64">
            <v>2.3147695787147926E-3</v>
          </cell>
          <cell r="AN64">
            <v>4.3214173549648044E-2</v>
          </cell>
          <cell r="AO64">
            <v>8.3183642370521657E-2</v>
          </cell>
          <cell r="AP64">
            <v>3.0643714069152783E-2</v>
          </cell>
          <cell r="AQ64">
            <v>2.4494214068493343E-2</v>
          </cell>
          <cell r="AR64">
            <v>2.3870543338821024E-2</v>
          </cell>
          <cell r="AW64">
            <v>-1.3403723002498247E-2</v>
          </cell>
          <cell r="AX64">
            <v>-7.6842453675326328E-2</v>
          </cell>
          <cell r="AY64">
            <v>-5.9592266418839884E-2</v>
          </cell>
          <cell r="AZ64">
            <v>-5.0185151711488046E-2</v>
          </cell>
          <cell r="BA64">
            <v>-2.1678926923172429E-2</v>
          </cell>
          <cell r="BB64">
            <v>1.3981464755973186E-2</v>
          </cell>
          <cell r="BC64">
            <v>2.3147695787147926E-3</v>
          </cell>
          <cell r="BD64">
            <v>4.3214173549648044E-2</v>
          </cell>
          <cell r="BE64">
            <v>8.3183642370521657E-2</v>
          </cell>
          <cell r="BF64">
            <v>3.0643714069152783E-2</v>
          </cell>
          <cell r="BG64">
            <v>2.4494214068493343E-2</v>
          </cell>
          <cell r="BH64">
            <v>2.3870543338821024E-2</v>
          </cell>
        </row>
        <row r="65">
          <cell r="B65">
            <v>0.01</v>
          </cell>
          <cell r="C65">
            <v>2.5000000000000001E-2</v>
          </cell>
          <cell r="D65">
            <v>0.307</v>
          </cell>
          <cell r="E65">
            <v>0.129</v>
          </cell>
          <cell r="F65">
            <v>0.14400000000000002</v>
          </cell>
          <cell r="G65">
            <v>0.107</v>
          </cell>
          <cell r="H65">
            <v>4.8000000000000001E-2</v>
          </cell>
          <cell r="I65">
            <v>0.11</v>
          </cell>
          <cell r="J65">
            <v>6.3E-2</v>
          </cell>
          <cell r="K65">
            <v>3.4000000000000002E-2</v>
          </cell>
          <cell r="L65">
            <v>1.3999999999999999E-2</v>
          </cell>
          <cell r="M65">
            <v>0.01</v>
          </cell>
          <cell r="Q65">
            <v>2.0824241578637406E-2</v>
          </cell>
          <cell r="R65">
            <v>3.279519373522833E-2</v>
          </cell>
          <cell r="S65">
            <v>0.24084527290507818</v>
          </cell>
          <cell r="T65">
            <v>0.14466084198982096</v>
          </cell>
          <cell r="U65">
            <v>0.15941242798926281</v>
          </cell>
          <cell r="V65">
            <v>0.11691407719941456</v>
          </cell>
          <cell r="W65">
            <v>7.4594053581782643E-2</v>
          </cell>
          <cell r="X65">
            <v>0.10469723348740824</v>
          </cell>
          <cell r="Y65">
            <v>9.2195999990491634E-2</v>
          </cell>
          <cell r="Z65">
            <v>4.3296016211888857E-3</v>
          </cell>
          <cell r="AA65">
            <v>6.3435038139193324E-9</v>
          </cell>
          <cell r="AB65">
            <v>8.7310495781825811E-3</v>
          </cell>
          <cell r="AG65">
            <v>-1.0824241578637405E-2</v>
          </cell>
          <cell r="AH65">
            <v>-7.7951937352283285E-3</v>
          </cell>
          <cell r="AI65">
            <v>6.6154727094921817E-2</v>
          </cell>
          <cell r="AJ65">
            <v>-1.5660841989820956E-2</v>
          </cell>
          <cell r="AK65">
            <v>-1.5412427989262789E-2</v>
          </cell>
          <cell r="AL65">
            <v>-9.9140771994145616E-3</v>
          </cell>
          <cell r="AM65">
            <v>-2.6594053581782642E-2</v>
          </cell>
          <cell r="AN65">
            <v>5.3027665125917611E-3</v>
          </cell>
          <cell r="AO65">
            <v>-2.9195999990491633E-2</v>
          </cell>
          <cell r="AP65">
            <v>2.9670398378811115E-2</v>
          </cell>
          <cell r="AQ65">
            <v>1.3999993656496184E-2</v>
          </cell>
          <cell r="AR65">
            <v>1.2689504218174191E-3</v>
          </cell>
          <cell r="AW65">
            <v>-1.0824241578637405E-2</v>
          </cell>
          <cell r="AX65">
            <v>-7.7951937352283285E-3</v>
          </cell>
          <cell r="AY65">
            <v>6.6154727094921817E-2</v>
          </cell>
          <cell r="AZ65">
            <v>-1.5660841989820956E-2</v>
          </cell>
          <cell r="BA65">
            <v>-1.5412427989262789E-2</v>
          </cell>
          <cell r="BB65">
            <v>-9.9140771994145616E-3</v>
          </cell>
          <cell r="BC65">
            <v>-2.6594053581782642E-2</v>
          </cell>
          <cell r="BD65">
            <v>5.3027665125917611E-3</v>
          </cell>
          <cell r="BE65">
            <v>-2.9195999990491633E-2</v>
          </cell>
          <cell r="BF65">
            <v>2.9670398378811115E-2</v>
          </cell>
          <cell r="BG65">
            <v>1.3999993656496184E-2</v>
          </cell>
          <cell r="BH65">
            <v>1.2689504218174191E-3</v>
          </cell>
        </row>
        <row r="66">
          <cell r="B66">
            <v>2.9000000000000001E-2</v>
          </cell>
          <cell r="C66">
            <v>2.3E-2</v>
          </cell>
          <cell r="D66">
            <v>0.03</v>
          </cell>
          <cell r="E66">
            <v>0.19900000000000001</v>
          </cell>
          <cell r="F66">
            <v>0.16800000000000001</v>
          </cell>
          <cell r="G66">
            <v>0.1</v>
          </cell>
          <cell r="H66">
            <v>9.8000000000000004E-2</v>
          </cell>
          <cell r="I66">
            <v>0.107</v>
          </cell>
          <cell r="J66">
            <v>7.6999999999999999E-2</v>
          </cell>
          <cell r="K66">
            <v>8.5999999999999993E-2</v>
          </cell>
          <cell r="L66">
            <v>6.0999999999999999E-2</v>
          </cell>
          <cell r="M66">
            <v>2.4E-2</v>
          </cell>
          <cell r="Q66">
            <v>0.10682521800120313</v>
          </cell>
          <cell r="R66">
            <v>4.5424400302263711E-2</v>
          </cell>
          <cell r="S66">
            <v>5.220029255864158E-2</v>
          </cell>
          <cell r="T66">
            <v>0.2718010365619819</v>
          </cell>
          <cell r="U66">
            <v>0.13051487789702135</v>
          </cell>
          <cell r="V66">
            <v>0.13055610683996827</v>
          </cell>
          <cell r="W66">
            <v>8.4663854593515622E-2</v>
          </cell>
          <cell r="X66">
            <v>5.0757824407629423E-2</v>
          </cell>
          <cell r="Y66">
            <v>6.7519202072645959E-2</v>
          </cell>
          <cell r="Z66">
            <v>5.6124916340807435E-2</v>
          </cell>
          <cell r="AA66">
            <v>1.3325140783205163E-8</v>
          </cell>
          <cell r="AB66">
            <v>3.6122570991809384E-3</v>
          </cell>
          <cell r="AG66">
            <v>-7.7825218001203136E-2</v>
          </cell>
          <cell r="AH66">
            <v>-2.2424400302263711E-2</v>
          </cell>
          <cell r="AI66">
            <v>-2.2200292558641581E-2</v>
          </cell>
          <cell r="AJ66">
            <v>-7.2801036561981891E-2</v>
          </cell>
          <cell r="AK66">
            <v>3.7485122102978663E-2</v>
          </cell>
          <cell r="AL66">
            <v>-3.0556106839968261E-2</v>
          </cell>
          <cell r="AM66">
            <v>1.3336145406484382E-2</v>
          </cell>
          <cell r="AN66">
            <v>5.6242175592370575E-2</v>
          </cell>
          <cell r="AO66">
            <v>9.4807979273540399E-3</v>
          </cell>
          <cell r="AP66">
            <v>2.9875083659192558E-2</v>
          </cell>
          <cell r="AQ66">
            <v>6.0999986674859216E-2</v>
          </cell>
          <cell r="AR66">
            <v>2.0387742900819062E-2</v>
          </cell>
          <cell r="AW66">
            <v>-7.7825218001203136E-2</v>
          </cell>
          <cell r="AX66">
            <v>-2.2424400302263711E-2</v>
          </cell>
          <cell r="AY66">
            <v>-2.2200292558641581E-2</v>
          </cell>
          <cell r="AZ66">
            <v>-7.2801036561981891E-2</v>
          </cell>
          <cell r="BA66">
            <v>3.7485122102978663E-2</v>
          </cell>
          <cell r="BB66">
            <v>-3.0556106839968261E-2</v>
          </cell>
          <cell r="BC66">
            <v>1.3336145406484382E-2</v>
          </cell>
          <cell r="BD66">
            <v>5.6242175592370575E-2</v>
          </cell>
          <cell r="BE66">
            <v>9.4807979273540399E-3</v>
          </cell>
          <cell r="BF66">
            <v>2.9875083659192558E-2</v>
          </cell>
          <cell r="BG66">
            <v>6.0999986674859216E-2</v>
          </cell>
          <cell r="BH66">
            <v>2.0387742900819062E-2</v>
          </cell>
        </row>
        <row r="67">
          <cell r="B67">
            <v>2.9000000000000001E-2</v>
          </cell>
          <cell r="C67">
            <v>0.16400000000000001</v>
          </cell>
          <cell r="D67">
            <v>0.05</v>
          </cell>
          <cell r="E67">
            <v>0.04</v>
          </cell>
          <cell r="F67">
            <v>0.29199999999999998</v>
          </cell>
          <cell r="G67">
            <v>9.4E-2</v>
          </cell>
          <cell r="H67">
            <v>0.11600000000000001</v>
          </cell>
          <cell r="I67">
            <v>6.6000000000000003E-2</v>
          </cell>
          <cell r="J67">
            <v>6.2E-2</v>
          </cell>
          <cell r="K67">
            <v>4.8000000000000001E-2</v>
          </cell>
          <cell r="L67">
            <v>2.9000000000000001E-2</v>
          </cell>
          <cell r="M67">
            <v>1.0999999999999999E-2</v>
          </cell>
          <cell r="Q67">
            <v>0.15195437198524062</v>
          </cell>
          <cell r="R67">
            <v>0.20480427829659414</v>
          </cell>
          <cell r="S67">
            <v>6.3495454817312613E-2</v>
          </cell>
          <cell r="T67">
            <v>5.1636646409642176E-2</v>
          </cell>
          <cell r="U67">
            <v>0.21217808112334191</v>
          </cell>
          <cell r="V67">
            <v>9.1691997907095757E-2</v>
          </cell>
          <cell r="W67">
            <v>8.1461350188124323E-2</v>
          </cell>
          <cell r="X67">
            <v>5.1108647308131722E-2</v>
          </cell>
          <cell r="Y67">
            <v>2.6041707613644292E-2</v>
          </cell>
          <cell r="Z67">
            <v>3.696335088637788E-2</v>
          </cell>
          <cell r="AA67">
            <v>2.8664104767265074E-2</v>
          </cell>
          <cell r="AB67">
            <v>8.6972294399939117E-9</v>
          </cell>
          <cell r="AG67">
            <v>-0.12295437198524062</v>
          </cell>
          <cell r="AH67">
            <v>-4.0804278296594138E-2</v>
          </cell>
          <cell r="AI67">
            <v>-1.349545481731261E-2</v>
          </cell>
          <cell r="AJ67">
            <v>-1.1636646409642175E-2</v>
          </cell>
          <cell r="AK67">
            <v>7.9821918876658071E-2</v>
          </cell>
          <cell r="AL67">
            <v>2.3080020929042433E-3</v>
          </cell>
          <cell r="AM67">
            <v>3.4538649811875682E-2</v>
          </cell>
          <cell r="AN67">
            <v>1.4891352691868281E-2</v>
          </cell>
          <cell r="AO67">
            <v>3.5958292386355707E-2</v>
          </cell>
          <cell r="AP67">
            <v>1.1036649113622121E-2</v>
          </cell>
          <cell r="AQ67">
            <v>3.358952327349278E-4</v>
          </cell>
          <cell r="AR67">
            <v>1.0999991302770559E-2</v>
          </cell>
          <cell r="AW67">
            <v>-0.12295437198524062</v>
          </cell>
          <cell r="AX67">
            <v>-4.0804278296594138E-2</v>
          </cell>
          <cell r="AY67">
            <v>-1.349545481731261E-2</v>
          </cell>
          <cell r="AZ67">
            <v>-1.1636646409642175E-2</v>
          </cell>
          <cell r="BA67">
            <v>7.9821918876658071E-2</v>
          </cell>
          <cell r="BB67">
            <v>2.3080020929042433E-3</v>
          </cell>
          <cell r="BC67">
            <v>3.4538649811875682E-2</v>
          </cell>
          <cell r="BD67">
            <v>1.4891352691868281E-2</v>
          </cell>
          <cell r="BE67">
            <v>3.5958292386355707E-2</v>
          </cell>
          <cell r="BF67">
            <v>1.1036649113622121E-2</v>
          </cell>
          <cell r="BG67">
            <v>3.358952327349278E-4</v>
          </cell>
          <cell r="BH67">
            <v>1.0999991302770559E-2</v>
          </cell>
        </row>
        <row r="68">
          <cell r="B68">
            <v>0.02</v>
          </cell>
          <cell r="C68">
            <v>0.34599999999999997</v>
          </cell>
          <cell r="D68">
            <v>0.312</v>
          </cell>
          <cell r="E68">
            <v>0.04</v>
          </cell>
          <cell r="F68">
            <v>4.2999999999999997E-2</v>
          </cell>
          <cell r="G68">
            <v>0.104</v>
          </cell>
          <cell r="H68">
            <v>4.3999999999999997E-2</v>
          </cell>
          <cell r="I68">
            <v>3.5000000000000003E-2</v>
          </cell>
          <cell r="J68">
            <v>2.5000000000000001E-2</v>
          </cell>
          <cell r="K68">
            <v>1.4999999999999999E-2</v>
          </cell>
          <cell r="L68">
            <v>8.9999999999999993E-3</v>
          </cell>
          <cell r="M68">
            <v>7.0000000000000001E-3</v>
          </cell>
          <cell r="Q68">
            <v>3.8494366506210263E-2</v>
          </cell>
          <cell r="R68">
            <v>0.28034736319434989</v>
          </cell>
          <cell r="S68">
            <v>0.27536303775490878</v>
          </cell>
          <cell r="T68">
            <v>6.0475324602023768E-2</v>
          </cell>
          <cell r="U68">
            <v>3.8288603902207542E-2</v>
          </cell>
          <cell r="V68">
            <v>0.13456570194338296</v>
          </cell>
          <cell r="W68">
            <v>5.4307098075915036E-2</v>
          </cell>
          <cell r="X68">
            <v>4.4897545543880035E-2</v>
          </cell>
          <cell r="Y68">
            <v>2.760505451227957E-2</v>
          </cell>
          <cell r="Z68">
            <v>1.262938687276169E-2</v>
          </cell>
          <cell r="AA68">
            <v>1.8958325401414879E-2</v>
          </cell>
          <cell r="AB68">
            <v>1.4068191690665572E-2</v>
          </cell>
          <cell r="AG68">
            <v>-1.8494366506210263E-2</v>
          </cell>
          <cell r="AH68">
            <v>6.5652636805650089E-2</v>
          </cell>
          <cell r="AI68">
            <v>3.663696224509122E-2</v>
          </cell>
          <cell r="AJ68">
            <v>-2.0475324602023767E-2</v>
          </cell>
          <cell r="AK68">
            <v>4.7113960977924543E-3</v>
          </cell>
          <cell r="AL68">
            <v>-3.056570194338297E-2</v>
          </cell>
          <cell r="AM68">
            <v>-1.0307098075915039E-2</v>
          </cell>
          <cell r="AN68">
            <v>-9.8975455438800319E-3</v>
          </cell>
          <cell r="AO68">
            <v>-2.6050545122795685E-3</v>
          </cell>
          <cell r="AP68">
            <v>2.370613127238309E-3</v>
          </cell>
          <cell r="AQ68">
            <v>-9.9583254014148793E-3</v>
          </cell>
          <cell r="AR68">
            <v>-7.0681916906655722E-3</v>
          </cell>
          <cell r="AW68">
            <v>-1.8494366506210263E-2</v>
          </cell>
          <cell r="AX68">
            <v>6.5652636805650089E-2</v>
          </cell>
          <cell r="AY68">
            <v>3.663696224509122E-2</v>
          </cell>
          <cell r="AZ68">
            <v>-2.0475324602023767E-2</v>
          </cell>
          <cell r="BA68">
            <v>4.7113960977924543E-3</v>
          </cell>
          <cell r="BB68">
            <v>-3.056570194338297E-2</v>
          </cell>
          <cell r="BC68">
            <v>-1.0307098075915039E-2</v>
          </cell>
          <cell r="BD68">
            <v>-9.8975455438800319E-3</v>
          </cell>
          <cell r="BE68">
            <v>-2.6050545122795685E-3</v>
          </cell>
          <cell r="BF68">
            <v>2.370613127238309E-3</v>
          </cell>
          <cell r="BG68">
            <v>-9.9583254014148793E-3</v>
          </cell>
          <cell r="BH68">
            <v>-7.0681916906655722E-3</v>
          </cell>
        </row>
        <row r="69">
          <cell r="B69">
            <v>1E-3</v>
          </cell>
          <cell r="C69">
            <v>2.7E-2</v>
          </cell>
          <cell r="D69">
            <v>0.36499999999999999</v>
          </cell>
          <cell r="E69">
            <v>0.245</v>
          </cell>
          <cell r="F69">
            <v>4.3999999999999997E-2</v>
          </cell>
          <cell r="G69">
            <v>7.0000000000000007E-2</v>
          </cell>
          <cell r="H69">
            <v>9.1999999999999998E-2</v>
          </cell>
          <cell r="I69">
            <v>0.05</v>
          </cell>
          <cell r="J69">
            <v>4.2999999999999997E-2</v>
          </cell>
          <cell r="K69">
            <v>2.8000000000000001E-2</v>
          </cell>
          <cell r="L69">
            <v>1.6E-2</v>
          </cell>
          <cell r="M69">
            <v>1.9E-2</v>
          </cell>
          <cell r="Q69">
            <v>4.9989471141284368E-3</v>
          </cell>
          <cell r="R69">
            <v>7.3190295965554542E-2</v>
          </cell>
          <cell r="S69">
            <v>0.39182545873905106</v>
          </cell>
          <cell r="T69">
            <v>0.27549897568379716</v>
          </cell>
          <cell r="U69">
            <v>4.8057451020441136E-2</v>
          </cell>
          <cell r="V69">
            <v>2.5863134003099964E-2</v>
          </cell>
          <cell r="W69">
            <v>8.3572376145652147E-2</v>
          </cell>
          <cell r="X69">
            <v>3.2192733876300249E-2</v>
          </cell>
          <cell r="Y69">
            <v>2.5956194848152578E-2</v>
          </cell>
          <cell r="Z69">
            <v>1.5286302097570639E-2</v>
          </cell>
          <cell r="AA69">
            <v>6.7068318907033686E-3</v>
          </cell>
          <cell r="AB69">
            <v>1.6851298615548651E-2</v>
          </cell>
          <cell r="AG69">
            <v>-3.9989471141284368E-3</v>
          </cell>
          <cell r="AH69">
            <v>-4.6190295965554545E-2</v>
          </cell>
          <cell r="AI69">
            <v>-2.6825458739051067E-2</v>
          </cell>
          <cell r="AJ69">
            <v>-3.0498975683797169E-2</v>
          </cell>
          <cell r="AK69">
            <v>-4.0574510204411385E-3</v>
          </cell>
          <cell r="AL69">
            <v>4.4136865996900046E-2</v>
          </cell>
          <cell r="AM69">
            <v>8.4276238543478516E-3</v>
          </cell>
          <cell r="AN69">
            <v>1.7807266123699754E-2</v>
          </cell>
          <cell r="AO69">
            <v>1.7043805151847419E-2</v>
          </cell>
          <cell r="AP69">
            <v>1.2713697902429362E-2</v>
          </cell>
          <cell r="AQ69">
            <v>9.2931681092966317E-3</v>
          </cell>
          <cell r="AR69">
            <v>2.1487013844513486E-3</v>
          </cell>
          <cell r="AW69">
            <v>-3.9989471141284368E-3</v>
          </cell>
          <cell r="AX69">
            <v>-4.6190295965554545E-2</v>
          </cell>
          <cell r="AY69">
            <v>-2.6825458739051067E-2</v>
          </cell>
          <cell r="AZ69">
            <v>-3.0498975683797169E-2</v>
          </cell>
          <cell r="BA69">
            <v>-4.0574510204411385E-3</v>
          </cell>
          <cell r="BB69">
            <v>4.4136865996900046E-2</v>
          </cell>
          <cell r="BC69">
            <v>8.4276238543478516E-3</v>
          </cell>
          <cell r="BD69">
            <v>1.7807266123699754E-2</v>
          </cell>
          <cell r="BE69">
            <v>1.7043805151847419E-2</v>
          </cell>
          <cell r="BF69">
            <v>1.2713697902429362E-2</v>
          </cell>
          <cell r="BG69">
            <v>9.2931681092966317E-3</v>
          </cell>
          <cell r="BH69">
            <v>2.1487013844513486E-3</v>
          </cell>
        </row>
        <row r="70">
          <cell r="B70">
            <v>1E-3</v>
          </cell>
          <cell r="C70">
            <v>3.0000000000000001E-3</v>
          </cell>
          <cell r="D70">
            <v>3.7999999999999999E-2</v>
          </cell>
          <cell r="E70">
            <v>0.437</v>
          </cell>
          <cell r="F70">
            <v>0.246</v>
          </cell>
          <cell r="G70">
            <v>3.5999999999999997E-2</v>
          </cell>
          <cell r="H70">
            <v>5.3999999999999999E-2</v>
          </cell>
          <cell r="I70">
            <v>7.0999999999999994E-2</v>
          </cell>
          <cell r="J70">
            <v>4.5999999999999999E-2</v>
          </cell>
          <cell r="K70">
            <v>2.1999999999999999E-2</v>
          </cell>
          <cell r="L70">
            <v>2.3E-2</v>
          </cell>
          <cell r="M70">
            <v>1.7999999999999999E-2</v>
          </cell>
          <cell r="Q70">
            <v>4.4021611931154871E-3</v>
          </cell>
          <cell r="R70">
            <v>1.0929424183812982E-2</v>
          </cell>
          <cell r="S70">
            <v>0.11740550783987391</v>
          </cell>
          <cell r="T70">
            <v>0.44811381475484852</v>
          </cell>
          <cell r="U70">
            <v>0.24732769916912475</v>
          </cell>
          <cell r="V70">
            <v>3.8362703158643839E-2</v>
          </cell>
          <cell r="W70">
            <v>1.6445645579463986E-2</v>
          </cell>
          <cell r="X70">
            <v>5.7160462184169723E-2</v>
          </cell>
          <cell r="Y70">
            <v>2.1040778681245563E-2</v>
          </cell>
          <cell r="Z70">
            <v>1.6274026570171154E-2</v>
          </cell>
          <cell r="AA70">
            <v>9.0495932872910433E-3</v>
          </cell>
          <cell r="AB70">
            <v>1.3488183398239074E-2</v>
          </cell>
          <cell r="AG70">
            <v>-3.402161193115487E-3</v>
          </cell>
          <cell r="AH70">
            <v>-7.9294241838129831E-3</v>
          </cell>
          <cell r="AI70">
            <v>-7.9405507839873907E-2</v>
          </cell>
          <cell r="AJ70">
            <v>-1.1113814754848517E-2</v>
          </cell>
          <cell r="AK70">
            <v>-1.3276991691247575E-3</v>
          </cell>
          <cell r="AL70">
            <v>-2.3627031586438418E-3</v>
          </cell>
          <cell r="AM70">
            <v>3.7554354420536014E-2</v>
          </cell>
          <cell r="AN70">
            <v>1.383953781583027E-2</v>
          </cell>
          <cell r="AO70">
            <v>2.4959221318754436E-2</v>
          </cell>
          <cell r="AP70">
            <v>5.7259734298288449E-3</v>
          </cell>
          <cell r="AQ70">
            <v>1.3950406712708956E-2</v>
          </cell>
          <cell r="AR70">
            <v>4.5118166017609242E-3</v>
          </cell>
          <cell r="AW70">
            <v>-3.402161193115487E-3</v>
          </cell>
          <cell r="AX70">
            <v>-7.9294241838129831E-3</v>
          </cell>
          <cell r="AY70">
            <v>-7.9405507839873907E-2</v>
          </cell>
          <cell r="AZ70">
            <v>-1.1113814754848517E-2</v>
          </cell>
          <cell r="BA70">
            <v>-1.3276991691247575E-3</v>
          </cell>
          <cell r="BB70">
            <v>-2.3627031586438418E-3</v>
          </cell>
          <cell r="BC70">
            <v>3.7554354420536014E-2</v>
          </cell>
          <cell r="BD70">
            <v>1.383953781583027E-2</v>
          </cell>
          <cell r="BE70">
            <v>2.4959221318754436E-2</v>
          </cell>
          <cell r="BF70">
            <v>5.7259734298288449E-3</v>
          </cell>
          <cell r="BG70">
            <v>1.3950406712708956E-2</v>
          </cell>
          <cell r="BH70">
            <v>4.5118166017609242E-3</v>
          </cell>
        </row>
        <row r="71">
          <cell r="B71">
            <v>1.3623978201634877E-3</v>
          </cell>
          <cell r="C71">
            <v>4.0871934604904629E-3</v>
          </cell>
          <cell r="D71">
            <v>1.0081743869209809E-2</v>
          </cell>
          <cell r="E71">
            <v>0.14332425068119892</v>
          </cell>
          <cell r="F71">
            <v>0.46185286103542234</v>
          </cell>
          <cell r="G71">
            <v>0.19673024523160762</v>
          </cell>
          <cell r="H71">
            <v>5.53133514986376E-2</v>
          </cell>
          <cell r="I71">
            <v>4.6049046321525886E-2</v>
          </cell>
          <cell r="J71">
            <v>4.0599455040871944E-2</v>
          </cell>
          <cell r="K71">
            <v>1.3351498637602179E-2</v>
          </cell>
          <cell r="L71">
            <v>1.11716621253406E-2</v>
          </cell>
          <cell r="M71">
            <v>1.6080000000000001E-2</v>
          </cell>
        </row>
        <row r="72">
          <cell r="B72">
            <v>7.3386776847590179E-2</v>
          </cell>
          <cell r="C72">
            <v>0.11545727134836414</v>
          </cell>
          <cell r="D72">
            <v>0.15099713381471982</v>
          </cell>
          <cell r="E72">
            <v>0.16014375934356842</v>
          </cell>
          <cell r="F72">
            <v>0.14774968538434802</v>
          </cell>
          <cell r="G72">
            <v>0.10916298983807751</v>
          </cell>
          <cell r="H72">
            <v>8.0893015335526341E-2</v>
          </cell>
          <cell r="I72">
            <v>6.5738714558381428E-2</v>
          </cell>
          <cell r="J72">
            <v>5.5877908082215426E-2</v>
          </cell>
          <cell r="K72">
            <v>3.3604197035833706E-2</v>
          </cell>
          <cell r="L72">
            <v>2.1383174607569846E-2</v>
          </cell>
          <cell r="M72">
            <v>2.2518476748964931E-2</v>
          </cell>
        </row>
        <row r="80">
          <cell r="B80">
            <v>0.55649000000000004</v>
          </cell>
          <cell r="C80">
            <v>0.32601000000000002</v>
          </cell>
          <cell r="D80">
            <v>8.7099999999999997E-2</v>
          </cell>
          <cell r="E80">
            <v>5.8399999999999997E-3</v>
          </cell>
          <cell r="F80">
            <v>1.6920000000000001E-2</v>
          </cell>
          <cell r="G80">
            <v>7.6299999999999996E-3</v>
          </cell>
          <cell r="Q80">
            <v>0.37664166117905296</v>
          </cell>
          <cell r="R80">
            <v>0.41591178981463517</v>
          </cell>
          <cell r="S80">
            <v>0.15350179037483938</v>
          </cell>
          <cell r="T80">
            <v>1.9899974163723943E-3</v>
          </cell>
          <cell r="U80">
            <v>4.4162668636845585E-2</v>
          </cell>
          <cell r="V80">
            <v>7.7920925782545255E-3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</row>
        <row r="81">
          <cell r="B81">
            <v>5.9959999999999999E-2</v>
          </cell>
          <cell r="C81">
            <v>0.54988000000000004</v>
          </cell>
          <cell r="D81">
            <v>0.27129999999999999</v>
          </cell>
          <cell r="E81">
            <v>0.10546999999999999</v>
          </cell>
          <cell r="F81">
            <v>3.8999999999999998E-3</v>
          </cell>
          <cell r="G81">
            <v>9.4999999999999998E-3</v>
          </cell>
          <cell r="Q81">
            <v>3.0222326643797946E-2</v>
          </cell>
          <cell r="R81">
            <v>0.41591844895728675</v>
          </cell>
          <cell r="S81">
            <v>0.39668037169273807</v>
          </cell>
          <cell r="T81">
            <v>0.12372061966829397</v>
          </cell>
          <cell r="U81">
            <v>1.5565204595216239E-3</v>
          </cell>
          <cell r="V81">
            <v>3.1901712578361593E-2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</row>
        <row r="82">
          <cell r="B82">
            <v>5.0638597204918936E-2</v>
          </cell>
          <cell r="C82">
            <v>8.674243387319586E-3</v>
          </cell>
          <cell r="D82">
            <v>0.41069809225971032</v>
          </cell>
          <cell r="E82">
            <v>0.38490842677107961</v>
          </cell>
          <cell r="F82">
            <v>0.12455399896604036</v>
          </cell>
          <cell r="G82">
            <v>5.4579508953920995E-3</v>
          </cell>
          <cell r="H82">
            <v>1.5068690515539057E-2</v>
          </cell>
          <cell r="Q82">
            <v>7.1713997630613605E-2</v>
          </cell>
          <cell r="R82">
            <v>3.2475976316903271E-2</v>
          </cell>
          <cell r="S82">
            <v>0.40747831709236032</v>
          </cell>
          <cell r="T82">
            <v>0.35019833860968558</v>
          </cell>
          <cell r="U82">
            <v>0.11583627159762969</v>
          </cell>
          <cell r="V82">
            <v>6.5755070735792464E-4</v>
          </cell>
          <cell r="W82">
            <v>2.1639548045449705E-2</v>
          </cell>
          <cell r="AG82">
            <v>-1.984006418006011E-2</v>
          </cell>
          <cell r="AH82">
            <v>-1.9236173449741233E-2</v>
          </cell>
          <cell r="AI82">
            <v>-9.923447700708965E-3</v>
          </cell>
          <cell r="AJ82">
            <v>2.5905839689438437E-2</v>
          </cell>
          <cell r="AK82">
            <v>1.8858298777609139E-2</v>
          </cell>
          <cell r="AL82">
            <v>4.9205483942608569E-3</v>
          </cell>
          <cell r="AM82">
            <v>-6.8500153079825536E-4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W82">
            <v>-1.984006418006011E-2</v>
          </cell>
          <cell r="AX82">
            <v>-1.9236173449741233E-2</v>
          </cell>
          <cell r="AY82">
            <v>-9.923447700708965E-3</v>
          </cell>
          <cell r="AZ82">
            <v>2.5905839689438437E-2</v>
          </cell>
          <cell r="BA82">
            <v>1.8858298777609139E-2</v>
          </cell>
          <cell r="BB82">
            <v>4.9205483942608569E-3</v>
          </cell>
          <cell r="BC82">
            <v>-6.8500153079825536E-4</v>
          </cell>
        </row>
        <row r="83">
          <cell r="B83">
            <v>0.61855895507844993</v>
          </cell>
          <cell r="C83">
            <v>7.1188766206091256E-2</v>
          </cell>
          <cell r="D83">
            <v>1.1621330012500654E-2</v>
          </cell>
          <cell r="E83">
            <v>0.16727110257665562</v>
          </cell>
          <cell r="F83">
            <v>9.4409245096781044E-2</v>
          </cell>
          <cell r="G83">
            <v>3.3781867556447027E-2</v>
          </cell>
          <cell r="H83">
            <v>5.497752575784222E-4</v>
          </cell>
          <cell r="I83">
            <v>2.6189582154960574E-3</v>
          </cell>
          <cell r="Q83">
            <v>0.5852027322160458</v>
          </cell>
          <cell r="R83">
            <v>4.1847230239013031E-2</v>
          </cell>
          <cell r="S83">
            <v>1.6246168262360364E-2</v>
          </cell>
          <cell r="T83">
            <v>0.16485919183870743</v>
          </cell>
          <cell r="U83">
            <v>0.14881617398893379</v>
          </cell>
          <cell r="V83">
            <v>3.6605418850093809E-2</v>
          </cell>
          <cell r="W83">
            <v>1.10618797991704E-4</v>
          </cell>
          <cell r="X83">
            <v>6.3124658068540555E-3</v>
          </cell>
          <cell r="AG83">
            <v>3.8811411137553264E-2</v>
          </cell>
          <cell r="AH83">
            <v>1.8508402305768779E-2</v>
          </cell>
          <cell r="AI83">
            <v>-4.4333657714570891E-3</v>
          </cell>
          <cell r="AJ83">
            <v>-9.6912037685154273E-3</v>
          </cell>
          <cell r="AK83">
            <v>-4.2759926037298432E-2</v>
          </cell>
          <cell r="AL83">
            <v>9.4295322012892535E-4</v>
          </cell>
          <cell r="AM83">
            <v>4.7301832470236836E-4</v>
          </cell>
          <cell r="AN83">
            <v>-1.851289410882345E-3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W83">
            <v>3.8811411137553264E-2</v>
          </cell>
          <cell r="AX83">
            <v>1.8508402305768779E-2</v>
          </cell>
          <cell r="AY83">
            <v>-4.4333657714570891E-3</v>
          </cell>
          <cell r="AZ83">
            <v>-9.6912037685154273E-3</v>
          </cell>
          <cell r="BA83">
            <v>-4.2759926037298432E-2</v>
          </cell>
          <cell r="BB83">
            <v>9.4295322012892535E-4</v>
          </cell>
          <cell r="BC83">
            <v>4.7301832470236836E-4</v>
          </cell>
          <cell r="BD83">
            <v>-1.851289410882345E-3</v>
          </cell>
        </row>
        <row r="84">
          <cell r="B84">
            <v>0.21626444404478215</v>
          </cell>
          <cell r="C84">
            <v>0.55225428263117671</v>
          </cell>
          <cell r="D84">
            <v>3.0520772447282046E-2</v>
          </cell>
          <cell r="E84">
            <v>8.7956926397194379E-3</v>
          </cell>
          <cell r="F84">
            <v>0.11906220493682838</v>
          </cell>
          <cell r="G84">
            <v>6.0046760487388155E-2</v>
          </cell>
          <cell r="H84">
            <v>9.5544265095993883E-3</v>
          </cell>
          <cell r="I84">
            <v>1.9755181871318737E-3</v>
          </cell>
          <cell r="J84">
            <v>1.5258981160919023E-3</v>
          </cell>
          <cell r="Q84">
            <v>0.32408953460809814</v>
          </cell>
          <cell r="R84">
            <v>0.44507568402590197</v>
          </cell>
          <cell r="S84">
            <v>2.7749567914888907E-2</v>
          </cell>
          <cell r="T84">
            <v>9.6057583328907001E-3</v>
          </cell>
          <cell r="U84">
            <v>0.10396987534596543</v>
          </cell>
          <cell r="V84">
            <v>7.0345095440582095E-2</v>
          </cell>
          <cell r="W84">
            <v>1.6517996470731142E-2</v>
          </cell>
          <cell r="X84">
            <v>4.0720512213225518E-5</v>
          </cell>
          <cell r="Y84">
            <v>2.6057673487284781E-3</v>
          </cell>
          <cell r="AG84">
            <v>-9.0573024647941786E-2</v>
          </cell>
          <cell r="AH84">
            <v>6.128867718503106E-2</v>
          </cell>
          <cell r="AI84">
            <v>-4.6559102029211097E-3</v>
          </cell>
          <cell r="AJ84">
            <v>2.1840337748461371E-4</v>
          </cell>
          <cell r="AK84">
            <v>3.1042127575315728E-2</v>
          </cell>
          <cell r="AL84">
            <v>3.9795872162940935E-3</v>
          </cell>
          <cell r="AM84">
            <v>-3.2076878791298946E-3</v>
          </cell>
          <cell r="AN84">
            <v>1.9529773253338214E-3</v>
          </cell>
          <cell r="AO84">
            <v>-4.5149949466311316E-5</v>
          </cell>
          <cell r="AP84">
            <v>0</v>
          </cell>
          <cell r="AQ84">
            <v>0</v>
          </cell>
          <cell r="AR84">
            <v>0</v>
          </cell>
          <cell r="AW84">
            <v>-9.0573024647941786E-2</v>
          </cell>
          <cell r="AX84">
            <v>6.128867718503106E-2</v>
          </cell>
          <cell r="AY84">
            <v>-4.6559102029211097E-3</v>
          </cell>
          <cell r="AZ84">
            <v>2.1840337748461371E-4</v>
          </cell>
          <cell r="BA84">
            <v>3.1042127575315728E-2</v>
          </cell>
          <cell r="BB84">
            <v>3.9795872162940935E-3</v>
          </cell>
          <cell r="BC84">
            <v>-3.2076878791298946E-3</v>
          </cell>
          <cell r="BD84">
            <v>1.9529773253338214E-3</v>
          </cell>
          <cell r="BE84">
            <v>-4.5149949466311316E-5</v>
          </cell>
        </row>
        <row r="85">
          <cell r="B85">
            <v>7.0177275695120292E-2</v>
          </cell>
          <cell r="C85">
            <v>0.38822638069308762</v>
          </cell>
          <cell r="D85">
            <v>0.44052004155733226</v>
          </cell>
          <cell r="E85">
            <v>1.5873504736796717E-2</v>
          </cell>
          <cell r="F85">
            <v>1.6569548987963978E-2</v>
          </cell>
          <cell r="G85">
            <v>4.9532069366250681E-2</v>
          </cell>
          <cell r="H85">
            <v>1.5625064163371234E-2</v>
          </cell>
          <cell r="I85">
            <v>2.5316299754844589E-3</v>
          </cell>
          <cell r="J85">
            <v>9.0957995064040178E-4</v>
          </cell>
          <cell r="K85">
            <v>3.4904873952340472E-5</v>
          </cell>
          <cell r="Q85">
            <v>0.10966160878932948</v>
          </cell>
          <cell r="R85">
            <v>0.33539556724632702</v>
          </cell>
          <cell r="S85">
            <v>0.40256844408747877</v>
          </cell>
          <cell r="T85">
            <v>2.2072915535614992E-2</v>
          </cell>
          <cell r="U85">
            <v>8.4744731830441802E-3</v>
          </cell>
          <cell r="V85">
            <v>6.7302418688275967E-2</v>
          </cell>
          <cell r="W85">
            <v>4.3594160892731243E-2</v>
          </cell>
          <cell r="X85">
            <v>9.7199817683491421E-3</v>
          </cell>
          <cell r="Y85">
            <v>2.3353274820896381E-5</v>
          </cell>
          <cell r="Z85">
            <v>1.1870765340282836E-3</v>
          </cell>
          <cell r="AG85">
            <v>-2.4007772851494788E-2</v>
          </cell>
          <cell r="AH85">
            <v>3.9926081094424859E-2</v>
          </cell>
          <cell r="AI85">
            <v>-3.088840686193417E-4</v>
          </cell>
          <cell r="AJ85">
            <v>-9.4027565618672281E-3</v>
          </cell>
          <cell r="AK85">
            <v>1.0661073055423069E-2</v>
          </cell>
          <cell r="AL85">
            <v>6.5940342995673973E-4</v>
          </cell>
          <cell r="AM85">
            <v>-1.4059208748288969E-2</v>
          </cell>
          <cell r="AN85">
            <v>-3.8478412323740426E-3</v>
          </cell>
          <cell r="AO85">
            <v>8.9863100987128922E-4</v>
          </cell>
          <cell r="AP85">
            <v>-5.1872512703170421E-4</v>
          </cell>
          <cell r="AQ85">
            <v>0</v>
          </cell>
          <cell r="AR85">
            <v>0</v>
          </cell>
          <cell r="AW85">
            <v>-2.4007772851494788E-2</v>
          </cell>
          <cell r="AX85">
            <v>3.9926081094424859E-2</v>
          </cell>
          <cell r="AY85">
            <v>-3.088840686193417E-4</v>
          </cell>
          <cell r="AZ85">
            <v>-9.4027565618672281E-3</v>
          </cell>
          <cell r="BA85">
            <v>1.0661073055423069E-2</v>
          </cell>
          <cell r="BB85">
            <v>6.5940342995673973E-4</v>
          </cell>
          <cell r="BC85">
            <v>-1.4059208748288969E-2</v>
          </cell>
          <cell r="BD85">
            <v>-3.8478412323740426E-3</v>
          </cell>
          <cell r="BE85">
            <v>8.9863100987128922E-4</v>
          </cell>
          <cell r="BF85">
            <v>-5.1872512703170421E-4</v>
          </cell>
        </row>
        <row r="86">
          <cell r="B86">
            <v>5.2196164526963169E-3</v>
          </cell>
          <cell r="C86">
            <v>3.8700766222248072E-2</v>
          </cell>
          <cell r="D86">
            <v>0.33761177103476353</v>
          </cell>
          <cell r="E86">
            <v>0.41498713270038817</v>
          </cell>
          <cell r="F86">
            <v>3.7345701449570362E-2</v>
          </cell>
          <cell r="G86">
            <v>0.11257796711205455</v>
          </cell>
          <cell r="H86">
            <v>5.149536922607191E-2</v>
          </cell>
          <cell r="I86">
            <v>2.0384128876546619E-3</v>
          </cell>
          <cell r="J86">
            <v>2.3262914552406986E-5</v>
          </cell>
          <cell r="K86">
            <v>0</v>
          </cell>
          <cell r="L86">
            <v>0</v>
          </cell>
          <cell r="Q86">
            <v>3.0564757770913335E-2</v>
          </cell>
          <cell r="R86">
            <v>0.13049802614139519</v>
          </cell>
          <cell r="S86">
            <v>0.35243339662623591</v>
          </cell>
          <cell r="T86">
            <v>0.37448735225889807</v>
          </cell>
          <cell r="U86">
            <v>2.2011824455320586E-2</v>
          </cell>
          <cell r="V86">
            <v>6.1402364116574836E-3</v>
          </cell>
          <cell r="W86">
            <v>4.7053655466089792E-2</v>
          </cell>
          <cell r="X86">
            <v>2.9760190087694802E-2</v>
          </cell>
          <cell r="Y86">
            <v>6.3397820399614564E-3</v>
          </cell>
          <cell r="Z86">
            <v>1.4663043279577872E-5</v>
          </cell>
          <cell r="AA86">
            <v>6.9611569855406385E-4</v>
          </cell>
          <cell r="AG86">
            <v>-1.9457879569769323E-2</v>
          </cell>
          <cell r="AH86">
            <v>-9.018173416044542E-2</v>
          </cell>
          <cell r="AI86">
            <v>-4.3034872722955531E-2</v>
          </cell>
          <cell r="AJ86">
            <v>2.7033059898172618E-2</v>
          </cell>
          <cell r="AK86">
            <v>1.6463713378296444E-2</v>
          </cell>
          <cell r="AL86">
            <v>0.10870772835681029</v>
          </cell>
          <cell r="AM86">
            <v>2.0635240305942472E-2</v>
          </cell>
          <cell r="AN86">
            <v>-1.6177654156426167E-2</v>
          </cell>
          <cell r="AO86">
            <v>-3.6972910663987343E-3</v>
          </cell>
          <cell r="AP86">
            <v>-6.1210963493665272E-6</v>
          </cell>
          <cell r="AQ86">
            <v>-2.8418916687753904E-4</v>
          </cell>
          <cell r="AR86">
            <v>0</v>
          </cell>
          <cell r="AW86">
            <v>-1.9457879569769323E-2</v>
          </cell>
          <cell r="AX86">
            <v>-9.018173416044542E-2</v>
          </cell>
          <cell r="AY86">
            <v>-4.3034872722955531E-2</v>
          </cell>
          <cell r="AZ86">
            <v>2.7033059898172618E-2</v>
          </cell>
          <cell r="BA86">
            <v>1.6463713378296444E-2</v>
          </cell>
          <cell r="BB86">
            <v>0.10870772835681029</v>
          </cell>
          <cell r="BC86">
            <v>2.0635240305942472E-2</v>
          </cell>
          <cell r="BD86">
            <v>-1.6177654156426167E-2</v>
          </cell>
          <cell r="BE86">
            <v>-3.6972910663987343E-3</v>
          </cell>
          <cell r="BF86">
            <v>-6.1210963493665272E-6</v>
          </cell>
          <cell r="BG86">
            <v>-2.8418916687753904E-4</v>
          </cell>
        </row>
        <row r="87">
          <cell r="B87">
            <v>3.0564065015263188E-2</v>
          </cell>
          <cell r="C87">
            <v>2.3890794170377032E-2</v>
          </cell>
          <cell r="D87">
            <v>9.7716713057429433E-2</v>
          </cell>
          <cell r="E87">
            <v>0.35920986750367445</v>
          </cell>
          <cell r="F87">
            <v>0.38539417791440772</v>
          </cell>
          <cell r="G87">
            <v>5.7615173817304743E-2</v>
          </cell>
          <cell r="H87">
            <v>3.2141530410625549E-2</v>
          </cell>
          <cell r="I87">
            <v>1.1583333781986746E-2</v>
          </cell>
          <cell r="J87">
            <v>1.8789604879913427E-3</v>
          </cell>
          <cell r="K87">
            <v>5.3838409398032748E-6</v>
          </cell>
          <cell r="L87">
            <v>0</v>
          </cell>
          <cell r="M87">
            <v>0</v>
          </cell>
          <cell r="Q87">
            <v>6.4155868561582285E-2</v>
          </cell>
          <cell r="R87">
            <v>3.4825200244132562E-2</v>
          </cell>
          <cell r="S87">
            <v>0.13345681191467887</v>
          </cell>
          <cell r="T87">
            <v>0.32266971329784611</v>
          </cell>
          <cell r="U87">
            <v>0.36961439136158314</v>
          </cell>
          <cell r="V87">
            <v>1.5835805943861754E-2</v>
          </cell>
          <cell r="W87">
            <v>3.627002130048477E-3</v>
          </cell>
          <cell r="X87">
            <v>3.1956771612795254E-2</v>
          </cell>
          <cell r="Y87">
            <v>1.9494965194047788E-2</v>
          </cell>
          <cell r="Z87">
            <v>3.9613830161103923E-3</v>
          </cell>
          <cell r="AA87">
            <v>8.7308607481722611E-6</v>
          </cell>
          <cell r="AB87">
            <v>3.9335586256502301E-4</v>
          </cell>
          <cell r="AG87">
            <v>-1.6520695302517416E-2</v>
          </cell>
          <cell r="AH87">
            <v>-1.1957186770290444E-2</v>
          </cell>
          <cell r="AI87">
            <v>-5.3597372311007696E-2</v>
          </cell>
          <cell r="AJ87">
            <v>-4.4574067258764671E-3</v>
          </cell>
          <cell r="AK87">
            <v>3.569689248630592E-2</v>
          </cell>
          <cell r="AL87">
            <v>4.2432507818393049E-2</v>
          </cell>
          <cell r="AM87">
            <v>2.9908130073162266E-2</v>
          </cell>
          <cell r="AN87">
            <v>-9.1817314905672572E-3</v>
          </cell>
          <cell r="AO87">
            <v>-9.8891847133151713E-3</v>
          </cell>
          <cell r="AP87">
            <v>-2.2748308937470311E-3</v>
          </cell>
          <cell r="AQ87">
            <v>-3.5544170099054278E-6</v>
          </cell>
          <cell r="AR87">
            <v>-1.5556775352988688E-4</v>
          </cell>
          <cell r="AW87">
            <v>-1.6520695302517416E-2</v>
          </cell>
          <cell r="AX87">
            <v>-1.1957186770290444E-2</v>
          </cell>
          <cell r="AY87">
            <v>-5.3597372311007696E-2</v>
          </cell>
          <cell r="AZ87">
            <v>-4.4574067258764671E-3</v>
          </cell>
          <cell r="BA87">
            <v>3.569689248630592E-2</v>
          </cell>
          <cell r="BB87">
            <v>4.2432507818393049E-2</v>
          </cell>
          <cell r="BC87">
            <v>2.9908130073162266E-2</v>
          </cell>
          <cell r="BD87">
            <v>-9.1817314905672572E-3</v>
          </cell>
          <cell r="BE87">
            <v>-9.8891847133151713E-3</v>
          </cell>
          <cell r="BF87">
            <v>-2.2748308937470311E-3</v>
          </cell>
          <cell r="BG87">
            <v>-3.5544170099054278E-6</v>
          </cell>
          <cell r="BH87">
            <v>-1.5556775352988688E-4</v>
          </cell>
        </row>
        <row r="88">
          <cell r="B88">
            <v>0</v>
          </cell>
          <cell r="C88">
            <v>2.006741213184032E-2</v>
          </cell>
          <cell r="D88">
            <v>2.9784757671742757E-2</v>
          </cell>
          <cell r="E88">
            <v>0.17449821705456633</v>
          </cell>
          <cell r="F88">
            <v>0.44611520991106757</v>
          </cell>
          <cell r="G88">
            <v>0.26634431742287246</v>
          </cell>
          <cell r="H88">
            <v>4.5153630139393913E-2</v>
          </cell>
          <cell r="I88">
            <v>1.303327253482895E-2</v>
          </cell>
          <cell r="J88">
            <v>4.6399543815932856E-3</v>
          </cell>
          <cell r="K88">
            <v>3.6322875209442385E-4</v>
          </cell>
          <cell r="L88">
            <v>0</v>
          </cell>
          <cell r="M88">
            <v>0</v>
          </cell>
          <cell r="Q88">
            <v>1.3813103894511408E-2</v>
          </cell>
          <cell r="R88">
            <v>8.3415676860577798E-2</v>
          </cell>
          <cell r="S88">
            <v>4.0619965648253861E-2</v>
          </cell>
          <cell r="T88">
            <v>0.13898063691778037</v>
          </cell>
          <cell r="U88">
            <v>0.3604722086562871</v>
          </cell>
          <cell r="V88">
            <v>0.30786896047381035</v>
          </cell>
          <cell r="W88">
            <v>1.2162730203660035E-2</v>
          </cell>
          <cell r="X88">
            <v>2.5389323594581827E-3</v>
          </cell>
          <cell r="Y88">
            <v>2.3493220922483269E-2</v>
          </cell>
          <cell r="Z88">
            <v>1.3735534130037114E-2</v>
          </cell>
          <cell r="AA88">
            <v>2.6565821326002201E-3</v>
          </cell>
          <cell r="AB88">
            <v>2.4244780054024596E-4</v>
          </cell>
          <cell r="AG88">
            <v>-8.9315741168774672E-3</v>
          </cell>
          <cell r="AH88">
            <v>-5.7722007261939309E-2</v>
          </cell>
          <cell r="AI88">
            <v>-1.8066061149749419E-2</v>
          </cell>
          <cell r="AJ88">
            <v>1.0416075435912997E-2</v>
          </cell>
          <cell r="AK88">
            <v>7.5100581013671397E-2</v>
          </cell>
          <cell r="AL88">
            <v>-2.5889209261836132E-2</v>
          </cell>
          <cell r="AM88">
            <v>3.3372652676364731E-2</v>
          </cell>
          <cell r="AN88">
            <v>1.1504094533081669E-2</v>
          </cell>
          <cell r="AO88">
            <v>-1.042302506901386E-2</v>
          </cell>
          <cell r="AP88">
            <v>-7.77683247555033E-3</v>
          </cell>
          <cell r="AQ88">
            <v>-1.4923537970481298E-3</v>
          </cell>
          <cell r="AR88">
            <v>-9.2340527016167496E-5</v>
          </cell>
          <cell r="AW88">
            <v>-8.9315741168774672E-3</v>
          </cell>
          <cell r="AX88">
            <v>-5.7722007261939309E-2</v>
          </cell>
          <cell r="AY88">
            <v>-1.8066061149749419E-2</v>
          </cell>
          <cell r="AZ88">
            <v>1.0416075435912997E-2</v>
          </cell>
          <cell r="BA88">
            <v>7.5100581013671397E-2</v>
          </cell>
          <cell r="BB88">
            <v>-2.5889209261836132E-2</v>
          </cell>
          <cell r="BC88">
            <v>3.3372652676364731E-2</v>
          </cell>
          <cell r="BD88">
            <v>1.1504094533081669E-2</v>
          </cell>
          <cell r="BE88">
            <v>-1.042302506901386E-2</v>
          </cell>
          <cell r="BF88">
            <v>-7.77683247555033E-3</v>
          </cell>
          <cell r="BG88">
            <v>-1.4923537970481298E-3</v>
          </cell>
          <cell r="BH88">
            <v>-9.2340527016167496E-5</v>
          </cell>
        </row>
        <row r="89">
          <cell r="B89">
            <v>2.2445451819448608E-3</v>
          </cell>
          <cell r="C89">
            <v>4.1098548321662287E-3</v>
          </cell>
          <cell r="D89">
            <v>0.10363272361667225</v>
          </cell>
          <cell r="E89">
            <v>0.11413225618683083</v>
          </cell>
          <cell r="F89">
            <v>0.28996084172649178</v>
          </cell>
          <cell r="G89">
            <v>0.4018882401707442</v>
          </cell>
          <cell r="H89">
            <v>6.6763092445275438E-2</v>
          </cell>
          <cell r="I89">
            <v>1.1469669976893091E-2</v>
          </cell>
          <cell r="J89">
            <v>4.7669024394546063E-3</v>
          </cell>
          <cell r="K89">
            <v>1.0318734235267141E-3</v>
          </cell>
          <cell r="L89">
            <v>0</v>
          </cell>
          <cell r="M89">
            <v>0</v>
          </cell>
          <cell r="Q89">
            <v>6.2192321124999894E-2</v>
          </cell>
          <cell r="R89">
            <v>1.8396874205657429E-2</v>
          </cell>
          <cell r="S89">
            <v>0.10029296915220827</v>
          </cell>
          <cell r="T89">
            <v>4.3985754364100682E-2</v>
          </cell>
          <cell r="U89">
            <v>0.16232405947350287</v>
          </cell>
          <cell r="V89">
            <v>0.31405442815725476</v>
          </cell>
          <cell r="W89">
            <v>0.25832742497291955</v>
          </cell>
          <cell r="X89">
            <v>9.6393554810497387E-3</v>
          </cell>
          <cell r="Y89">
            <v>1.8402072624389208E-3</v>
          </cell>
          <cell r="Z89">
            <v>1.7362209081154815E-2</v>
          </cell>
          <cell r="AA89">
            <v>9.6585027556808228E-3</v>
          </cell>
          <cell r="AB89">
            <v>1.9258939690322129E-3</v>
          </cell>
          <cell r="AG89">
            <v>-4.4962279306006402E-2</v>
          </cell>
          <cell r="AH89">
            <v>-1.1147329048738799E-2</v>
          </cell>
          <cell r="AI89">
            <v>-4.1947424190654364E-3</v>
          </cell>
          <cell r="AJ89">
            <v>5.9895632558902928E-2</v>
          </cell>
          <cell r="AK89">
            <v>0.11419109136852293</v>
          </cell>
          <cell r="AL89">
            <v>7.5985725716529673E-2</v>
          </cell>
          <cell r="AM89">
            <v>-0.17899976776539456</v>
          </cell>
          <cell r="AN89">
            <v>2.1181477541180431E-3</v>
          </cell>
          <cell r="AO89">
            <v>3.6831297152168201E-3</v>
          </cell>
          <cell r="AP89">
            <v>-9.9376298831118891E-3</v>
          </cell>
          <cell r="AQ89">
            <v>-5.6066697619359439E-3</v>
          </cell>
          <cell r="AR89">
            <v>-1.0253089290373197E-3</v>
          </cell>
          <cell r="AW89">
            <v>-4.4962279306006402E-2</v>
          </cell>
          <cell r="AX89">
            <v>-1.1147329048738799E-2</v>
          </cell>
          <cell r="AY89">
            <v>-4.1947424190654364E-3</v>
          </cell>
          <cell r="AZ89">
            <v>5.9895632558902928E-2</v>
          </cell>
          <cell r="BA89">
            <v>0.11419109136852293</v>
          </cell>
          <cell r="BB89">
            <v>7.5985725716529673E-2</v>
          </cell>
          <cell r="BC89">
            <v>-0.17899976776539456</v>
          </cell>
          <cell r="BD89">
            <v>2.1181477541180431E-3</v>
          </cell>
          <cell r="BE89">
            <v>3.6831297152168201E-3</v>
          </cell>
          <cell r="BF89">
            <v>-9.9376298831118891E-3</v>
          </cell>
          <cell r="BG89">
            <v>-5.6066697619359439E-3</v>
          </cell>
          <cell r="BH89">
            <v>-1.0253089290373197E-3</v>
          </cell>
        </row>
        <row r="90">
          <cell r="B90">
            <v>5.896886839070993E-2</v>
          </cell>
          <cell r="C90">
            <v>9.2280890814625802E-2</v>
          </cell>
          <cell r="D90">
            <v>1.7278587561315395E-2</v>
          </cell>
          <cell r="E90">
            <v>0.14663766894014055</v>
          </cell>
          <cell r="F90">
            <v>5.0551524474509266E-2</v>
          </cell>
          <cell r="G90">
            <v>0.16324063553040433</v>
          </cell>
          <cell r="H90">
            <v>0.29443115226877431</v>
          </cell>
          <cell r="I90">
            <v>0.1370310087691135</v>
          </cell>
          <cell r="J90">
            <v>2.2557923330978898E-2</v>
          </cell>
          <cell r="K90">
            <v>1.68318960102069E-2</v>
          </cell>
          <cell r="L90">
            <v>1.8984390922110951E-4</v>
          </cell>
          <cell r="M90">
            <v>0</v>
          </cell>
          <cell r="Q90">
            <v>6.0564388378794291E-2</v>
          </cell>
          <cell r="R90">
            <v>8.57068655740338E-2</v>
          </cell>
          <cell r="S90">
            <v>2.28983319300947E-2</v>
          </cell>
          <cell r="T90">
            <v>0.11251686287888704</v>
          </cell>
          <cell r="U90">
            <v>5.3097217652818815E-2</v>
          </cell>
          <cell r="V90">
            <v>0.14645471439972976</v>
          </cell>
          <cell r="W90">
            <v>0.2728430619006284</v>
          </cell>
          <cell r="X90">
            <v>0.21639023143395381</v>
          </cell>
          <cell r="Y90">
            <v>7.5922310107818291E-3</v>
          </cell>
          <cell r="Z90">
            <v>1.3351344202661864E-3</v>
          </cell>
          <cell r="AA90">
            <v>1.2657711156867448E-2</v>
          </cell>
          <cell r="AB90">
            <v>7.9432492631439141E-3</v>
          </cell>
          <cell r="AG90">
            <v>1.3931375177169213E-2</v>
          </cell>
          <cell r="AH90">
            <v>9.3572863809501805E-3</v>
          </cell>
          <cell r="AI90">
            <v>-4.4751280291645268E-3</v>
          </cell>
          <cell r="AJ90">
            <v>2.0900659901372853E-2</v>
          </cell>
          <cell r="AK90">
            <v>-9.1539569665522597E-3</v>
          </cell>
          <cell r="AL90">
            <v>4.3562651978748257E-3</v>
          </cell>
          <cell r="AM90">
            <v>1.2391040589284974E-2</v>
          </cell>
          <cell r="AN90">
            <v>-6.6675302856763291E-2</v>
          </cell>
          <cell r="AO90">
            <v>1.5276140593426527E-2</v>
          </cell>
          <cell r="AP90">
            <v>1.6073281449654985E-2</v>
          </cell>
          <cell r="AQ90">
            <v>-7.5895437038121551E-3</v>
          </cell>
          <cell r="AR90">
            <v>-4.3921177334413164E-3</v>
          </cell>
          <cell r="AW90">
            <v>1.3931375177169213E-2</v>
          </cell>
          <cell r="AX90">
            <v>9.3572863809501805E-3</v>
          </cell>
          <cell r="AY90">
            <v>-4.4751280291645268E-3</v>
          </cell>
          <cell r="AZ90">
            <v>2.0900659901372853E-2</v>
          </cell>
          <cell r="BA90">
            <v>-9.1539569665522597E-3</v>
          </cell>
          <cell r="BB90">
            <v>4.3562651978748257E-3</v>
          </cell>
          <cell r="BC90">
            <v>1.2391040589284974E-2</v>
          </cell>
          <cell r="BD90">
            <v>-6.6675302856763291E-2</v>
          </cell>
          <cell r="BE90">
            <v>1.5276140593426527E-2</v>
          </cell>
          <cell r="BF90">
            <v>1.6073281449654985E-2</v>
          </cell>
          <cell r="BG90">
            <v>-7.5895437038121551E-3</v>
          </cell>
          <cell r="BH90">
            <v>-4.3921177334413164E-3</v>
          </cell>
        </row>
        <row r="91">
          <cell r="B91">
            <v>9.1303002166511914E-4</v>
          </cell>
          <cell r="C91">
            <v>9.6224079232435783E-2</v>
          </cell>
          <cell r="D91">
            <v>0.16884091612503868</v>
          </cell>
          <cell r="E91">
            <v>4.1283658310120708E-2</v>
          </cell>
          <cell r="F91">
            <v>0.14820489012689569</v>
          </cell>
          <cell r="G91">
            <v>4.9261064685855775E-2</v>
          </cell>
          <cell r="H91">
            <v>0.16013231197771588</v>
          </cell>
          <cell r="I91">
            <v>0.19523754255648407</v>
          </cell>
          <cell r="J91">
            <v>0.11956437635406995</v>
          </cell>
          <cell r="K91">
            <v>1.1022129371711544E-2</v>
          </cell>
          <cell r="L91">
            <v>6.7432683379758593E-3</v>
          </cell>
          <cell r="M91">
            <v>2.5727329000309503E-3</v>
          </cell>
          <cell r="Q91">
            <v>2.1308020598961398E-2</v>
          </cell>
          <cell r="R91">
            <v>8.6432026345556398E-2</v>
          </cell>
          <cell r="S91">
            <v>0.11051202863575535</v>
          </cell>
          <cell r="T91">
            <v>2.6700191469766803E-2</v>
          </cell>
          <cell r="U91">
            <v>0.14131805295695135</v>
          </cell>
          <cell r="V91">
            <v>4.9678726069660901E-2</v>
          </cell>
          <cell r="W91">
            <v>0.13064697707489492</v>
          </cell>
          <cell r="X91">
            <v>0.23325593012943044</v>
          </cell>
          <cell r="Y91">
            <v>0.17896341419800366</v>
          </cell>
          <cell r="Z91">
            <v>5.7545225619789944E-3</v>
          </cell>
          <cell r="AA91">
            <v>9.833759520817872E-4</v>
          </cell>
          <cell r="AB91">
            <v>1.4446734006958187E-2</v>
          </cell>
          <cell r="AG91">
            <v>-1.3193183442354655E-2</v>
          </cell>
          <cell r="AH91">
            <v>1.4742509624829203E-2</v>
          </cell>
          <cell r="AI91">
            <v>4.7050248671843181E-2</v>
          </cell>
          <cell r="AJ91">
            <v>1.5098354869209851E-2</v>
          </cell>
          <cell r="AK91">
            <v>5.3821581939418883E-3</v>
          </cell>
          <cell r="AL91">
            <v>-6.3620058753404152E-3</v>
          </cell>
          <cell r="AM91">
            <v>1.9390594058773247E-2</v>
          </cell>
          <cell r="AN91">
            <v>-4.2912969327830591E-2</v>
          </cell>
          <cell r="AO91">
            <v>-4.5393991029416089E-2</v>
          </cell>
          <cell r="AP91">
            <v>5.5998818194304646E-3</v>
          </cell>
          <cell r="AQ91">
            <v>6.2077987177061242E-3</v>
          </cell>
          <cell r="AR91">
            <v>-5.6093962807922879E-3</v>
          </cell>
          <cell r="AW91">
            <v>-1.3193183442354655E-2</v>
          </cell>
          <cell r="AX91">
            <v>1.4742509624829203E-2</v>
          </cell>
          <cell r="AY91">
            <v>4.7050248671843181E-2</v>
          </cell>
          <cell r="AZ91">
            <v>1.5098354869209851E-2</v>
          </cell>
          <cell r="BA91">
            <v>5.3821581939418883E-3</v>
          </cell>
          <cell r="BB91">
            <v>-6.3620058753404152E-3</v>
          </cell>
          <cell r="BC91">
            <v>1.9390594058773247E-2</v>
          </cell>
          <cell r="BD91">
            <v>-4.2912969327830591E-2</v>
          </cell>
          <cell r="BE91">
            <v>-4.5393991029416089E-2</v>
          </cell>
          <cell r="BF91">
            <v>5.5998818194304646E-3</v>
          </cell>
          <cell r="BG91">
            <v>6.2077987177061242E-3</v>
          </cell>
          <cell r="BH91">
            <v>-5.6093962807922879E-3</v>
          </cell>
        </row>
        <row r="92">
          <cell r="B92">
            <v>1.8933649506897915E-3</v>
          </cell>
          <cell r="C92">
            <v>5.3216422643174235E-3</v>
          </cell>
          <cell r="D92">
            <v>8.9461493920092644E-2</v>
          </cell>
          <cell r="E92">
            <v>0.13213113850056526</v>
          </cell>
          <cell r="F92">
            <v>3.6828705618514535E-2</v>
          </cell>
          <cell r="G92">
            <v>0.17645058409389619</v>
          </cell>
          <cell r="H92">
            <v>6.5105100136947272E-2</v>
          </cell>
          <cell r="I92">
            <v>0.14819257175945075</v>
          </cell>
          <cell r="J92">
            <v>0.2336559406623101</v>
          </cell>
          <cell r="K92">
            <v>9.9461402009172709E-2</v>
          </cell>
          <cell r="L92">
            <v>8.1524985983584715E-3</v>
          </cell>
          <cell r="M92">
            <v>3.3455574856848741E-3</v>
          </cell>
          <cell r="Q92">
            <v>4.6751276465027088E-2</v>
          </cell>
          <cell r="R92">
            <v>3.0894661541544171E-2</v>
          </cell>
          <cell r="S92">
            <v>0.11314425822892325</v>
          </cell>
          <cell r="T92">
            <v>0.13016712479184733</v>
          </cell>
          <cell r="U92">
            <v>3.3761764565579257E-2</v>
          </cell>
          <cell r="V92">
            <v>0.13354818871296223</v>
          </cell>
          <cell r="W92">
            <v>4.4995787057115121E-2</v>
          </cell>
          <cell r="X92">
            <v>0.11390351999664741</v>
          </cell>
          <cell r="Y92">
            <v>0.19493813977704572</v>
          </cell>
          <cell r="Z92">
            <v>0.14301178942845427</v>
          </cell>
          <cell r="AA92">
            <v>4.3538905058260052E-3</v>
          </cell>
          <cell r="AB92">
            <v>1.0529598929028114E-2</v>
          </cell>
          <cell r="AG92">
            <v>-2.9964871413210935E-2</v>
          </cell>
          <cell r="AH92">
            <v>-2.0715402167553795E-2</v>
          </cell>
          <cell r="AI92">
            <v>-3.2553605222708004E-2</v>
          </cell>
          <cell r="AJ92">
            <v>-1.6776418940954441E-2</v>
          </cell>
          <cell r="AK92">
            <v>6.7654128959878518E-3</v>
          </cell>
          <cell r="AL92">
            <v>4.1559909329815042E-2</v>
          </cell>
          <cell r="AM92">
            <v>1.4882623025207348E-2</v>
          </cell>
          <cell r="AN92">
            <v>2.6658846575218997E-2</v>
          </cell>
          <cell r="AO92">
            <v>3.7738118219035721E-2</v>
          </cell>
          <cell r="AP92">
            <v>-2.9431681377083643E-2</v>
          </cell>
          <cell r="AQ92">
            <v>4.1608101576278353E-3</v>
          </cell>
          <cell r="AR92">
            <v>-2.3237410813819149E-3</v>
          </cell>
          <cell r="AW92">
            <v>-2.9964871413210935E-2</v>
          </cell>
          <cell r="AX92">
            <v>-2.0715402167553795E-2</v>
          </cell>
          <cell r="AY92">
            <v>-3.2553605222708004E-2</v>
          </cell>
          <cell r="AZ92">
            <v>-1.6776418940954441E-2</v>
          </cell>
          <cell r="BA92">
            <v>6.7654128959878518E-3</v>
          </cell>
          <cell r="BB92">
            <v>4.1559909329815042E-2</v>
          </cell>
          <cell r="BC92">
            <v>1.4882623025207348E-2</v>
          </cell>
          <cell r="BD92">
            <v>2.6658846575218997E-2</v>
          </cell>
          <cell r="BE92">
            <v>3.7738118219035721E-2</v>
          </cell>
          <cell r="BF92">
            <v>-2.9431681377083643E-2</v>
          </cell>
          <cell r="BG92">
            <v>4.1608101576278353E-3</v>
          </cell>
          <cell r="BH92">
            <v>-2.3237410813819149E-3</v>
          </cell>
        </row>
        <row r="93">
          <cell r="B93">
            <v>0.161</v>
          </cell>
          <cell r="C93">
            <v>1.4999999999999999E-2</v>
          </cell>
          <cell r="D93">
            <v>1.6E-2</v>
          </cell>
          <cell r="E93">
            <v>0.184</v>
          </cell>
          <cell r="F93">
            <v>0.182</v>
          </cell>
          <cell r="G93">
            <v>0.05</v>
          </cell>
          <cell r="H93">
            <v>0.10199999999999999</v>
          </cell>
          <cell r="I93">
            <v>4.7E-2</v>
          </cell>
          <cell r="J93">
            <v>0.09</v>
          </cell>
          <cell r="K93">
            <v>9.8000000000000004E-2</v>
          </cell>
          <cell r="L93">
            <v>4.8000000000000001E-2</v>
          </cell>
          <cell r="M93">
            <v>7.0000000000000001E-3</v>
          </cell>
          <cell r="Q93">
            <v>0.22437523672518572</v>
          </cell>
          <cell r="R93">
            <v>5.4538540025110382E-2</v>
          </cell>
          <cell r="S93">
            <v>3.2503477767391944E-2</v>
          </cell>
          <cell r="T93">
            <v>0.10710053741680321</v>
          </cell>
          <cell r="U93">
            <v>0.13286126648510357</v>
          </cell>
          <cell r="V93">
            <v>2.5555215375482911E-2</v>
          </cell>
          <cell r="W93">
            <v>9.6891234189630374E-2</v>
          </cell>
          <cell r="X93">
            <v>3.1291569028333639E-2</v>
          </cell>
          <cell r="Y93">
            <v>7.5672847440201765E-2</v>
          </cell>
          <cell r="Z93">
            <v>0.12403782434488005</v>
          </cell>
          <cell r="AA93">
            <v>8.7044484599392305E-2</v>
          </cell>
          <cell r="AB93">
            <v>8.1277666024842116E-3</v>
          </cell>
          <cell r="AG93">
            <v>-1.5055794156079438E-2</v>
          </cell>
          <cell r="AH93">
            <v>-3.5339745628558808E-2</v>
          </cell>
          <cell r="AI93">
            <v>-1.7342422481415029E-2</v>
          </cell>
          <cell r="AJ93">
            <v>5.6481880896206343E-2</v>
          </cell>
          <cell r="AK93">
            <v>3.5112044623191868E-2</v>
          </cell>
          <cell r="AL93">
            <v>2.5859600948741727E-2</v>
          </cell>
          <cell r="AM93">
            <v>-1.6377008116596065E-3</v>
          </cell>
          <cell r="AN93">
            <v>1.0134885539193679E-2</v>
          </cell>
          <cell r="AO93">
            <v>5.2332646116759751E-3</v>
          </cell>
          <cell r="AP93">
            <v>-3.1934975591749459E-2</v>
          </cell>
          <cell r="AQ93">
            <v>-3.3115994009450117E-2</v>
          </cell>
          <cell r="AR93">
            <v>1.604956059902741E-3</v>
          </cell>
          <cell r="AW93">
            <v>-1.5055794156079438E-2</v>
          </cell>
          <cell r="AX93">
            <v>-3.5339745628558808E-2</v>
          </cell>
          <cell r="AY93">
            <v>-1.7342422481415029E-2</v>
          </cell>
          <cell r="AZ93">
            <v>5.6481880896206343E-2</v>
          </cell>
          <cell r="BA93">
            <v>3.5112044623191868E-2</v>
          </cell>
          <cell r="BB93">
            <v>2.5859600948741727E-2</v>
          </cell>
          <cell r="BC93">
            <v>-1.6377008116596065E-3</v>
          </cell>
          <cell r="BD93">
            <v>1.0134885539193679E-2</v>
          </cell>
          <cell r="BE93">
            <v>5.2332646116759751E-3</v>
          </cell>
          <cell r="BF93">
            <v>-3.1934975591749459E-2</v>
          </cell>
          <cell r="BG93">
            <v>-3.3115994009450117E-2</v>
          </cell>
          <cell r="BH93">
            <v>1.604956059902741E-3</v>
          </cell>
        </row>
        <row r="94">
          <cell r="B94">
            <v>0.20100000000000001</v>
          </cell>
          <cell r="C94">
            <v>0.31</v>
          </cell>
          <cell r="D94">
            <v>8.0000000000000002E-3</v>
          </cell>
          <cell r="E94">
            <v>8.9999999999999993E-3</v>
          </cell>
          <cell r="F94">
            <v>0.124</v>
          </cell>
          <cell r="G94">
            <v>0.10199999999999999</v>
          </cell>
          <cell r="H94">
            <v>2.5999999999999999E-2</v>
          </cell>
          <cell r="I94">
            <v>5.3999999999999999E-2</v>
          </cell>
          <cell r="J94">
            <v>0.03</v>
          </cell>
          <cell r="K94">
            <v>5.2999999999999999E-2</v>
          </cell>
          <cell r="L94">
            <v>5.2999999999999999E-2</v>
          </cell>
          <cell r="M94">
            <v>0.03</v>
          </cell>
          <cell r="Q94">
            <v>0.15256156650265468</v>
          </cell>
          <cell r="R94">
            <v>0.26548662257839056</v>
          </cell>
          <cell r="S94">
            <v>5.8046392463227223E-2</v>
          </cell>
          <cell r="T94">
            <v>3.1061771305961643E-2</v>
          </cell>
          <cell r="U94">
            <v>0.10945964031746117</v>
          </cell>
          <cell r="V94">
            <v>0.10014258401388043</v>
          </cell>
          <cell r="W94">
            <v>1.824973336819153E-2</v>
          </cell>
          <cell r="X94">
            <v>6.7245971526184306E-2</v>
          </cell>
          <cell r="Y94">
            <v>2.0394020787077173E-2</v>
          </cell>
          <cell r="Z94">
            <v>4.7577655435288184E-2</v>
          </cell>
          <cell r="AA94">
            <v>7.4883201911025543E-2</v>
          </cell>
          <cell r="AB94">
            <v>5.4890839790657536E-2</v>
          </cell>
          <cell r="AG94">
            <v>7.9456261445070772E-2</v>
          </cell>
          <cell r="AH94">
            <v>4.4819498676028968E-2</v>
          </cell>
          <cell r="AI94">
            <v>-5.3314660283866319E-2</v>
          </cell>
          <cell r="AJ94">
            <v>-2.4062410708432673E-2</v>
          </cell>
          <cell r="AK94">
            <v>5.5134114355870484E-3</v>
          </cell>
          <cell r="AL94">
            <v>-8.9008469984612898E-3</v>
          </cell>
          <cell r="AM94">
            <v>8.8360449278648868E-3</v>
          </cell>
          <cell r="AN94">
            <v>-1.7341701807331682E-2</v>
          </cell>
          <cell r="AO94">
            <v>6.1320831373312158E-3</v>
          </cell>
          <cell r="AP94">
            <v>5.6387653360329137E-4</v>
          </cell>
          <cell r="AQ94">
            <v>-2.3478276109044537E-2</v>
          </cell>
          <cell r="AR94">
            <v>-1.8223280248349773E-2</v>
          </cell>
          <cell r="AW94">
            <v>7.9456261445070772E-2</v>
          </cell>
          <cell r="AX94">
            <v>4.4819498676028968E-2</v>
          </cell>
          <cell r="AY94">
            <v>-5.3314660283866319E-2</v>
          </cell>
          <cell r="AZ94">
            <v>-2.4062410708432673E-2</v>
          </cell>
          <cell r="BA94">
            <v>5.5134114355870484E-3</v>
          </cell>
          <cell r="BB94">
            <v>-8.9008469984612898E-3</v>
          </cell>
          <cell r="BC94">
            <v>8.8360449278648868E-3</v>
          </cell>
          <cell r="BD94">
            <v>-1.7341701807331682E-2</v>
          </cell>
          <cell r="BE94">
            <v>6.1320831373312158E-3</v>
          </cell>
          <cell r="BF94">
            <v>5.6387653360329137E-4</v>
          </cell>
          <cell r="BG94">
            <v>-2.3478276109044537E-2</v>
          </cell>
          <cell r="BH94">
            <v>-1.8223280248349773E-2</v>
          </cell>
        </row>
        <row r="95">
          <cell r="B95">
            <v>0.01</v>
          </cell>
          <cell r="C95">
            <v>0.10199999999999999</v>
          </cell>
          <cell r="D95">
            <v>0.316</v>
          </cell>
          <cell r="E95">
            <v>1.7999999999999999E-2</v>
          </cell>
          <cell r="F95">
            <v>1.2E-2</v>
          </cell>
          <cell r="G95">
            <v>0.13200000000000001</v>
          </cell>
          <cell r="H95">
            <v>0.14000000000000001</v>
          </cell>
          <cell r="I95">
            <v>3.3000000000000002E-2</v>
          </cell>
          <cell r="J95">
            <v>6.7000000000000004E-2</v>
          </cell>
          <cell r="K95">
            <v>3.1E-2</v>
          </cell>
          <cell r="L95">
            <v>3.4000000000000002E-2</v>
          </cell>
          <cell r="M95">
            <v>0.10400000000000001</v>
          </cell>
          <cell r="Q95">
            <v>4.7939446884434432E-2</v>
          </cell>
          <cell r="R95">
            <v>0.17962435655981926</v>
          </cell>
          <cell r="S95">
            <v>0.33801114918801539</v>
          </cell>
          <cell r="T95">
            <v>6.8085226178063035E-2</v>
          </cell>
          <cell r="U95">
            <v>3.3134907720403915E-2</v>
          </cell>
          <cell r="V95">
            <v>8.3486282151108024E-2</v>
          </cell>
          <cell r="W95">
            <v>7.2515371975665974E-2</v>
          </cell>
          <cell r="X95">
            <v>1.2935114069792553E-2</v>
          </cell>
          <cell r="Y95">
            <v>4.5953290170276682E-2</v>
          </cell>
          <cell r="Z95">
            <v>1.2951406103748156E-2</v>
          </cell>
          <cell r="AA95">
            <v>2.9703962723081061E-2</v>
          </cell>
          <cell r="AB95">
            <v>7.5659486275591381E-2</v>
          </cell>
          <cell r="AG95">
            <v>-4.3423767255623906E-2</v>
          </cell>
          <cell r="AH95">
            <v>-7.2802876666491531E-2</v>
          </cell>
          <cell r="AI95">
            <v>1.0305402006558162E-2</v>
          </cell>
          <cell r="AJ95">
            <v>-4.1645152879120462E-2</v>
          </cell>
          <cell r="AK95">
            <v>-2.2120308290785384E-2</v>
          </cell>
          <cell r="AL95">
            <v>3.498429081925232E-2</v>
          </cell>
          <cell r="AM95">
            <v>5.3895806542854668E-2</v>
          </cell>
          <cell r="AN95">
            <v>2.0154257451254518E-2</v>
          </cell>
          <cell r="AO95">
            <v>1.5632326457836555E-2</v>
          </cell>
          <cell r="AP95">
            <v>1.4963114647443973E-2</v>
          </cell>
          <cell r="AQ95">
            <v>-8.6668327356299868E-5</v>
          </cell>
          <cell r="AR95">
            <v>2.9143575494177495E-2</v>
          </cell>
          <cell r="AW95">
            <v>-4.3423767255623906E-2</v>
          </cell>
          <cell r="AX95">
            <v>-7.2802876666491531E-2</v>
          </cell>
          <cell r="AY95">
            <v>1.0305402006558162E-2</v>
          </cell>
          <cell r="AZ95">
            <v>-4.1645152879120462E-2</v>
          </cell>
          <cell r="BA95">
            <v>-2.2120308290785384E-2</v>
          </cell>
          <cell r="BB95">
            <v>3.498429081925232E-2</v>
          </cell>
          <cell r="BC95">
            <v>5.3895806542854668E-2</v>
          </cell>
          <cell r="BD95">
            <v>2.0154257451254518E-2</v>
          </cell>
          <cell r="BE95">
            <v>1.5632326457836555E-2</v>
          </cell>
          <cell r="BF95">
            <v>1.4963114647443973E-2</v>
          </cell>
          <cell r="BG95">
            <v>-8.6668327356299868E-5</v>
          </cell>
          <cell r="BH95">
            <v>2.9143575494177495E-2</v>
          </cell>
        </row>
        <row r="96">
          <cell r="B96">
            <v>6.0000000000000001E-3</v>
          </cell>
          <cell r="C96">
            <v>2.5000000000000001E-2</v>
          </cell>
          <cell r="D96">
            <v>0.158</v>
          </cell>
          <cell r="E96">
            <v>0.33700000000000002</v>
          </cell>
          <cell r="F96">
            <v>2.9000000000000001E-2</v>
          </cell>
          <cell r="G96">
            <v>0.03</v>
          </cell>
          <cell r="H96">
            <v>0.11600000000000001</v>
          </cell>
          <cell r="I96">
            <v>0.107</v>
          </cell>
          <cell r="J96">
            <v>3.5000000000000003E-2</v>
          </cell>
          <cell r="K96">
            <v>3.4000000000000002E-2</v>
          </cell>
          <cell r="L96">
            <v>2.5000000000000001E-2</v>
          </cell>
          <cell r="M96">
            <v>9.8000000000000004E-2</v>
          </cell>
          <cell r="Q96">
            <v>5.1530064151903289E-2</v>
          </cell>
          <cell r="R96">
            <v>8.379050520725341E-2</v>
          </cell>
          <cell r="S96">
            <v>0.23431740637411258</v>
          </cell>
          <cell r="T96">
            <v>0.3355676557620299</v>
          </cell>
          <cell r="U96">
            <v>6.0536614352040163E-2</v>
          </cell>
          <cell r="V96">
            <v>2.4993473301878663E-2</v>
          </cell>
          <cell r="W96">
            <v>5.8900813953960893E-2</v>
          </cell>
          <cell r="X96">
            <v>4.8994967474327314E-2</v>
          </cell>
          <cell r="Y96">
            <v>8.0203089971249749E-3</v>
          </cell>
          <cell r="Z96">
            <v>2.8541124318121759E-2</v>
          </cell>
          <cell r="AA96">
            <v>7.4074372354606954E-3</v>
          </cell>
          <cell r="AB96">
            <v>5.7399628871786408E-2</v>
          </cell>
          <cell r="AG96">
            <v>-5.8554322689716394E-2</v>
          </cell>
          <cell r="AH96">
            <v>-5.1628206565469063E-2</v>
          </cell>
          <cell r="AI96">
            <v>-5.7668785306391024E-2</v>
          </cell>
          <cell r="AJ96">
            <v>1.7244260545340229E-2</v>
          </cell>
          <cell r="AK96">
            <v>-3.5618013216684077E-2</v>
          </cell>
          <cell r="AL96">
            <v>4.100562090501015E-3</v>
          </cell>
          <cell r="AM96">
            <v>4.6979014649398618E-2</v>
          </cell>
          <cell r="AN96">
            <v>4.8560532062001983E-2</v>
          </cell>
          <cell r="AO96">
            <v>2.7063803683653374E-2</v>
          </cell>
          <cell r="AP96">
            <v>3.3797345748166827E-3</v>
          </cell>
          <cell r="AQ96">
            <v>1.5869317445594933E-2</v>
          </cell>
          <cell r="AR96">
            <v>4.0272102726953675E-2</v>
          </cell>
          <cell r="AW96">
            <v>-5.8554322689716394E-2</v>
          </cell>
          <cell r="AX96">
            <v>-5.1628206565469063E-2</v>
          </cell>
          <cell r="AY96">
            <v>-5.7668785306391024E-2</v>
          </cell>
          <cell r="AZ96">
            <v>1.7244260545340229E-2</v>
          </cell>
          <cell r="BA96">
            <v>-3.5618013216684077E-2</v>
          </cell>
          <cell r="BB96">
            <v>4.100562090501015E-3</v>
          </cell>
          <cell r="BC96">
            <v>4.6979014649398618E-2</v>
          </cell>
          <cell r="BD96">
            <v>4.8560532062001983E-2</v>
          </cell>
          <cell r="BE96">
            <v>2.7063803683653374E-2</v>
          </cell>
          <cell r="BF96">
            <v>3.3797345748166827E-3</v>
          </cell>
          <cell r="BG96">
            <v>1.5869317445594933E-2</v>
          </cell>
          <cell r="BH96">
            <v>4.0272102726953675E-2</v>
          </cell>
        </row>
        <row r="97">
          <cell r="B97">
            <v>1.2E-2</v>
          </cell>
          <cell r="C97">
            <v>5.5E-2</v>
          </cell>
          <cell r="D97">
            <v>9.1999999999999998E-2</v>
          </cell>
          <cell r="E97">
            <v>0.26</v>
          </cell>
          <cell r="F97">
            <v>0.30099999999999999</v>
          </cell>
          <cell r="G97">
            <v>5.2999999999999999E-2</v>
          </cell>
          <cell r="H97">
            <v>2.1000000000000001E-2</v>
          </cell>
          <cell r="I97">
            <v>5.2000000000000005E-2</v>
          </cell>
          <cell r="J97">
            <v>5.2000000000000005E-2</v>
          </cell>
          <cell r="K97">
            <v>2.7999999999999997E-2</v>
          </cell>
          <cell r="L97">
            <v>1.9E-2</v>
          </cell>
          <cell r="M97">
            <v>5.21E-2</v>
          </cell>
          <cell r="Q97">
            <v>5.7892579693640575E-2</v>
          </cell>
          <cell r="R97">
            <v>9.5978620849801716E-2</v>
          </cell>
          <cell r="S97">
            <v>0.11542777207362796</v>
          </cell>
          <cell r="T97">
            <v>0.24192852764781217</v>
          </cell>
          <cell r="U97">
            <v>0.30480291923125313</v>
          </cell>
          <cell r="V97">
            <v>4.6762325453863919E-2</v>
          </cell>
          <cell r="W97">
            <v>1.6066218633008601E-2</v>
          </cell>
          <cell r="X97">
            <v>3.690249242728421E-2</v>
          </cell>
          <cell r="Y97">
            <v>2.9981055766437587E-2</v>
          </cell>
          <cell r="Z97">
            <v>3.9388184173977416E-3</v>
          </cell>
          <cell r="AA97">
            <v>1.6599280562845764E-2</v>
          </cell>
          <cell r="AB97">
            <v>3.3719389243026435E-2</v>
          </cell>
          <cell r="AG97">
            <v>-5.4641448109713456E-2</v>
          </cell>
          <cell r="AH97">
            <v>-3.342765884643218E-2</v>
          </cell>
          <cell r="AI97">
            <v>-2.401646781695535E-3</v>
          </cell>
          <cell r="AJ97">
            <v>3.7055369229762491E-2</v>
          </cell>
          <cell r="AK97">
            <v>-3.4450056623163972E-2</v>
          </cell>
          <cell r="AL97">
            <v>5.6004561061121505E-3</v>
          </cell>
          <cell r="AM97">
            <v>5.0833304558704565E-3</v>
          </cell>
          <cell r="AN97">
            <v>1.0264203388470332E-2</v>
          </cell>
          <cell r="AO97">
            <v>1.7743582592410954E-2</v>
          </cell>
          <cell r="AP97">
            <v>2.4337856018298517E-2</v>
          </cell>
          <cell r="AQ97">
            <v>1.8245448485369534E-3</v>
          </cell>
          <cell r="AR97">
            <v>2.0111467721543368E-2</v>
          </cell>
          <cell r="AW97">
            <v>-5.4641448109713456E-2</v>
          </cell>
          <cell r="AX97">
            <v>-3.342765884643218E-2</v>
          </cell>
          <cell r="AY97">
            <v>-2.401646781695535E-3</v>
          </cell>
          <cell r="AZ97">
            <v>3.7055369229762491E-2</v>
          </cell>
          <cell r="BA97">
            <v>-3.4450056623163972E-2</v>
          </cell>
          <cell r="BB97">
            <v>5.6004561061121505E-3</v>
          </cell>
          <cell r="BC97">
            <v>5.0833304558704565E-3</v>
          </cell>
          <cell r="BD97">
            <v>1.0264203388470332E-2</v>
          </cell>
          <cell r="BE97">
            <v>1.7743582592410954E-2</v>
          </cell>
          <cell r="BF97">
            <v>2.4337856018298517E-2</v>
          </cell>
          <cell r="BG97">
            <v>1.8245448485369534E-3</v>
          </cell>
          <cell r="BH97">
            <v>2.0111467721543368E-2</v>
          </cell>
        </row>
        <row r="98">
          <cell r="Q98">
            <v>4.7474183600249048E-2</v>
          </cell>
          <cell r="R98">
            <v>0.11073480214104341</v>
          </cell>
          <cell r="S98">
            <v>0.13602853506541757</v>
          </cell>
          <cell r="T98">
            <v>0.12351710827983606</v>
          </cell>
          <cell r="U98">
            <v>0.22962982415761055</v>
          </cell>
          <cell r="V98">
            <v>0.24336824039731</v>
          </cell>
          <cell r="W98">
            <v>3.5062262262986539E-2</v>
          </cell>
          <cell r="X98">
            <v>1.027112136581935E-2</v>
          </cell>
          <cell r="Y98">
            <v>2.2494926228896206E-2</v>
          </cell>
          <cell r="Z98">
            <v>1.6574146770065169E-2</v>
          </cell>
          <cell r="AA98">
            <v>5.077573276004783E-9</v>
          </cell>
          <cell r="AB98">
            <v>2.48448446531928E-2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</row>
        <row r="99">
          <cell r="B99">
            <v>0.12509999999999999</v>
          </cell>
          <cell r="C99">
            <v>7.0000000000000007E-2</v>
          </cell>
          <cell r="D99">
            <v>0.14899999999999999</v>
          </cell>
          <cell r="E99">
            <v>0.12</v>
          </cell>
          <cell r="F99">
            <v>9.0999999999999998E-2</v>
          </cell>
          <cell r="G99">
            <v>0.17100000000000001</v>
          </cell>
          <cell r="H99">
            <v>0.13800000000000001</v>
          </cell>
          <cell r="I99">
            <v>5.1999999999999998E-2</v>
          </cell>
          <cell r="J99">
            <v>1.0999999999999999E-2</v>
          </cell>
          <cell r="K99">
            <v>2.4E-2</v>
          </cell>
          <cell r="L99">
            <v>1.4E-2</v>
          </cell>
          <cell r="M99">
            <v>3.3000000000000002E-2</v>
          </cell>
          <cell r="Q99">
            <v>8.7578821038412927E-2</v>
          </cell>
          <cell r="R99">
            <v>8.8243619512361607E-2</v>
          </cell>
          <cell r="S99">
            <v>0.15284782966835816</v>
          </cell>
          <cell r="T99">
            <v>0.14200307204763518</v>
          </cell>
          <cell r="U99">
            <v>0.1144878053364493</v>
          </cell>
          <cell r="V99">
            <v>0.17944552292864108</v>
          </cell>
          <cell r="W99">
            <v>0.17702385319045144</v>
          </cell>
          <cell r="X99">
            <v>2.1950096616074805E-2</v>
          </cell>
          <cell r="Y99">
            <v>4.8412661606288482E-3</v>
          </cell>
          <cell r="Z99">
            <v>1.2807059606545945E-2</v>
          </cell>
          <cell r="AA99">
            <v>7.6995631358520141E-3</v>
          </cell>
          <cell r="AB99">
            <v>1.1071490758588825E-2</v>
          </cell>
          <cell r="AG99">
            <v>1.971744711347817E-2</v>
          </cell>
          <cell r="AH99">
            <v>-1.3111968283108066E-2</v>
          </cell>
          <cell r="AI99">
            <v>1.8530427630553459E-2</v>
          </cell>
          <cell r="AJ99">
            <v>-5.0482832032665292E-3</v>
          </cell>
          <cell r="AK99">
            <v>-2.3821050549450565E-2</v>
          </cell>
          <cell r="AL99">
            <v>-2.2484620589926813E-2</v>
          </cell>
          <cell r="AM99">
            <v>-5.0502227464880395E-2</v>
          </cell>
          <cell r="AN99">
            <v>3.0555436564572287E-2</v>
          </cell>
          <cell r="AO99">
            <v>6.341959635783434E-3</v>
          </cell>
          <cell r="AP99">
            <v>9.7048003331408009E-3</v>
          </cell>
          <cell r="AQ99">
            <v>4.9893508338103559E-3</v>
          </cell>
          <cell r="AR99">
            <v>2.3228727979293859E-2</v>
          </cell>
          <cell r="AW99">
            <v>1.971744711347817E-2</v>
          </cell>
          <cell r="AX99">
            <v>-1.3111968283108066E-2</v>
          </cell>
          <cell r="AY99">
            <v>1.8530427630553459E-2</v>
          </cell>
          <cell r="AZ99">
            <v>-5.0482832032665292E-3</v>
          </cell>
          <cell r="BA99">
            <v>-2.3821050549450565E-2</v>
          </cell>
          <cell r="BB99">
            <v>-2.2484620589926813E-2</v>
          </cell>
          <cell r="BC99">
            <v>-5.0502227464880395E-2</v>
          </cell>
          <cell r="BD99">
            <v>3.0555436564572287E-2</v>
          </cell>
          <cell r="BE99">
            <v>6.341959635783434E-3</v>
          </cell>
          <cell r="BF99">
            <v>9.7048003331408009E-3</v>
          </cell>
          <cell r="BG99">
            <v>4.9893508338103559E-3</v>
          </cell>
          <cell r="BH99">
            <v>2.3228727979293859E-2</v>
          </cell>
        </row>
        <row r="100">
          <cell r="Q100">
            <v>1.9541760958329452E-2</v>
          </cell>
          <cell r="R100">
            <v>0.17049300375764151</v>
          </cell>
          <cell r="S100">
            <v>0.12694880645615808</v>
          </cell>
          <cell r="T100">
            <v>0.16510037880734865</v>
          </cell>
          <cell r="U100">
            <v>0.13525235067579325</v>
          </cell>
          <cell r="V100">
            <v>9.234957806726686E-2</v>
          </cell>
          <cell r="W100">
            <v>0.13400794478732869</v>
          </cell>
          <cell r="X100">
            <v>0.12664057036696644</v>
          </cell>
          <cell r="Y100">
            <v>1.195316832878438E-2</v>
          </cell>
          <cell r="Z100">
            <v>2.1975886735075118E-3</v>
          </cell>
          <cell r="AA100">
            <v>7.0002667897441093E-3</v>
          </cell>
          <cell r="AB100">
            <v>8.5145823311311448E-3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</row>
        <row r="101">
          <cell r="B101">
            <v>5.0000000000000001E-3</v>
          </cell>
          <cell r="C101">
            <v>1.7000000000000001E-2</v>
          </cell>
          <cell r="D101">
            <v>0.182</v>
          </cell>
          <cell r="E101">
            <v>0.109</v>
          </cell>
          <cell r="F101">
            <v>0.129</v>
          </cell>
          <cell r="G101">
            <v>0.105</v>
          </cell>
          <cell r="H101">
            <v>7.0999999999999994E-2</v>
          </cell>
          <cell r="I101">
            <v>0.14499999999999999</v>
          </cell>
          <cell r="J101">
            <v>0.114</v>
          </cell>
          <cell r="K101">
            <v>7.4999999999999997E-2</v>
          </cell>
          <cell r="L101">
            <v>1.4999999999999999E-2</v>
          </cell>
          <cell r="M101">
            <v>3.1E-2</v>
          </cell>
          <cell r="Q101">
            <v>2.8597163122649451E-2</v>
          </cell>
          <cell r="R101">
            <v>3.907380578044866E-2</v>
          </cell>
          <cell r="S101">
            <v>0.25244600276478452</v>
          </cell>
          <cell r="T101">
            <v>0.14122051466158161</v>
          </cell>
          <cell r="U101">
            <v>0.15967255017877785</v>
          </cell>
          <cell r="V101">
            <v>0.11036974718205093</v>
          </cell>
          <cell r="W101">
            <v>7.0418610250527952E-2</v>
          </cell>
          <cell r="X101">
            <v>9.8836748041520428E-2</v>
          </cell>
          <cell r="Y101">
            <v>8.7035277991296373E-2</v>
          </cell>
          <cell r="Z101">
            <v>4.0872497801488702E-3</v>
          </cell>
          <cell r="AA101">
            <v>5.9884226858026164E-9</v>
          </cell>
          <cell r="AB101">
            <v>8.2423242577908257E-3</v>
          </cell>
          <cell r="AG101">
            <v>-2.3679625664167397E-2</v>
          </cell>
          <cell r="AH101">
            <v>-2.4643911475733679E-2</v>
          </cell>
          <cell r="AI101">
            <v>-4.9723781450134147E-2</v>
          </cell>
          <cell r="AJ101">
            <v>-2.1778074186268634E-2</v>
          </cell>
          <cell r="AK101">
            <v>-4.3184646601981597E-2</v>
          </cell>
          <cell r="AL101">
            <v>-1.1912483023467021E-2</v>
          </cell>
          <cell r="AM101">
            <v>1.2298321184561756E-3</v>
          </cell>
          <cell r="AN101">
            <v>3.980095014432547E-2</v>
          </cell>
          <cell r="AO101">
            <v>2.3236048395455761E-2</v>
          </cell>
          <cell r="AP101">
            <v>7.1044554307946275E-2</v>
          </cell>
          <cell r="AQ101">
            <v>1.4999999520690862E-2</v>
          </cell>
          <cell r="AR101">
            <v>2.2611137914877961E-2</v>
          </cell>
          <cell r="AW101">
            <v>-2.3679625664167397E-2</v>
          </cell>
          <cell r="AX101">
            <v>-2.4643911475733679E-2</v>
          </cell>
          <cell r="AY101">
            <v>-4.9723781450134147E-2</v>
          </cell>
          <cell r="AZ101">
            <v>-2.1778074186268634E-2</v>
          </cell>
          <cell r="BA101">
            <v>-4.3184646601981597E-2</v>
          </cell>
          <cell r="BB101">
            <v>-1.1912483023467021E-2</v>
          </cell>
          <cell r="BC101">
            <v>1.2298321184561756E-3</v>
          </cell>
          <cell r="BD101">
            <v>3.980095014432547E-2</v>
          </cell>
          <cell r="BE101">
            <v>2.3236048395455761E-2</v>
          </cell>
          <cell r="BF101">
            <v>7.1044554307946275E-2</v>
          </cell>
          <cell r="BG101">
            <v>1.4999999520690862E-2</v>
          </cell>
          <cell r="BH101">
            <v>2.2611137914877961E-2</v>
          </cell>
        </row>
        <row r="102">
          <cell r="Q102">
            <v>0.1434258418040803</v>
          </cell>
          <cell r="R102">
            <v>5.2913266842141767E-2</v>
          </cell>
          <cell r="S102">
            <v>5.3493765446625006E-2</v>
          </cell>
          <cell r="T102">
            <v>0.25941660442331155</v>
          </cell>
          <cell r="U102">
            <v>0.1278109217518526</v>
          </cell>
          <cell r="V102">
            <v>0.12049812607909319</v>
          </cell>
          <cell r="W102">
            <v>7.8141391253773826E-2</v>
          </cell>
          <cell r="X102">
            <v>4.6847465607013576E-2</v>
          </cell>
          <cell r="Y102">
            <v>6.2317554659333162E-2</v>
          </cell>
          <cell r="Z102">
            <v>5.1801079314527876E-2</v>
          </cell>
          <cell r="AA102">
            <v>1.2298578235673687E-8</v>
          </cell>
          <cell r="AB102">
            <v>3.3339705196689514E-3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</row>
        <row r="103">
          <cell r="B103">
            <v>0.105</v>
          </cell>
          <cell r="C103">
            <v>0.33600000000000002</v>
          </cell>
          <cell r="D103">
            <v>6.2E-2</v>
          </cell>
          <cell r="E103">
            <v>3.5999999999999997E-2</v>
          </cell>
          <cell r="F103">
            <v>0.22500000000000001</v>
          </cell>
          <cell r="G103">
            <v>5.8999999999999997E-2</v>
          </cell>
          <cell r="H103">
            <v>5.8999999999999997E-2</v>
          </cell>
          <cell r="I103">
            <v>3.9E-2</v>
          </cell>
          <cell r="J103">
            <v>4.1000000000000002E-2</v>
          </cell>
          <cell r="K103">
            <v>2.4E-2</v>
          </cell>
          <cell r="L103">
            <v>1.2E-2</v>
          </cell>
          <cell r="M103">
            <v>3.0000000000000001E-3</v>
          </cell>
          <cell r="Q103">
            <v>0.19314081366947439</v>
          </cell>
          <cell r="R103">
            <v>0.22585080074945879</v>
          </cell>
          <cell r="S103">
            <v>6.1599914220274651E-2</v>
          </cell>
          <cell r="T103">
            <v>4.6656475402507322E-2</v>
          </cell>
          <cell r="U103">
            <v>0.19670513614690291</v>
          </cell>
          <cell r="V103">
            <v>8.011646430126744E-2</v>
          </cell>
          <cell r="W103">
            <v>7.1177371016526297E-2</v>
          </cell>
          <cell r="X103">
            <v>4.4656504504316526E-2</v>
          </cell>
          <cell r="Y103">
            <v>2.2754107075805354E-2</v>
          </cell>
          <cell r="Z103">
            <v>3.2296962105070937E-2</v>
          </cell>
          <cell r="AA103">
            <v>2.504544320913598E-2</v>
          </cell>
          <cell r="AB103">
            <v>7.5992593449126042E-9</v>
          </cell>
          <cell r="AG103">
            <v>-8.8751527924399776E-2</v>
          </cell>
          <cell r="AH103">
            <v>9.8651332987241935E-2</v>
          </cell>
          <cell r="AI103">
            <v>1.1201580216150496E-2</v>
          </cell>
          <cell r="AJ103">
            <v>-1.1547947394960831E-2</v>
          </cell>
          <cell r="AK103">
            <v>7.4794937993467592E-3</v>
          </cell>
          <cell r="AL103">
            <v>-2.3817468497208338E-2</v>
          </cell>
          <cell r="AM103">
            <v>-5.6152411524951623E-3</v>
          </cell>
          <cell r="AN103">
            <v>1.8202888886595173E-3</v>
          </cell>
          <cell r="AO103">
            <v>2.3349918757218608E-2</v>
          </cell>
          <cell r="AP103">
            <v>-3.0072475458457829E-3</v>
          </cell>
          <cell r="AQ103">
            <v>-1.1763180482712366E-2</v>
          </cell>
          <cell r="AR103">
            <v>2.9999983490048717E-3</v>
          </cell>
          <cell r="AW103">
            <v>-8.8751527924399776E-2</v>
          </cell>
          <cell r="AX103">
            <v>9.8651332987241935E-2</v>
          </cell>
          <cell r="AY103">
            <v>1.1201580216150496E-2</v>
          </cell>
          <cell r="AZ103">
            <v>-1.1547947394960831E-2</v>
          </cell>
          <cell r="BA103">
            <v>7.4794937993467592E-3</v>
          </cell>
          <cell r="BB103">
            <v>-2.3817468497208338E-2</v>
          </cell>
          <cell r="BC103">
            <v>-5.6152411524951623E-3</v>
          </cell>
          <cell r="BD103">
            <v>1.8202888886595173E-3</v>
          </cell>
          <cell r="BE103">
            <v>2.3349918757218608E-2</v>
          </cell>
          <cell r="BF103">
            <v>-3.0072475458457829E-3</v>
          </cell>
          <cell r="BG103">
            <v>-1.1763180482712366E-2</v>
          </cell>
          <cell r="BH103">
            <v>2.9999983490048717E-3</v>
          </cell>
        </row>
        <row r="104">
          <cell r="Q104">
            <v>4.9741976308543753E-2</v>
          </cell>
          <cell r="R104">
            <v>0.31429978823275329</v>
          </cell>
          <cell r="S104">
            <v>0.27158646091496258</v>
          </cell>
          <cell r="T104">
            <v>5.5551668749074273E-2</v>
          </cell>
          <cell r="U104">
            <v>3.6086911646187041E-2</v>
          </cell>
          <cell r="V104">
            <v>0.11953352388144071</v>
          </cell>
          <cell r="W104">
            <v>4.8240515309914321E-2</v>
          </cell>
          <cell r="X104">
            <v>3.9882092947766602E-2</v>
          </cell>
          <cell r="Y104">
            <v>2.4521325977851081E-2</v>
          </cell>
          <cell r="Z104">
            <v>1.1218572753392806E-2</v>
          </cell>
          <cell r="AA104">
            <v>1.6840512919671084E-2</v>
          </cell>
          <cell r="AB104">
            <v>1.2496650358442616E-2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</row>
        <row r="105">
          <cell r="Q105">
            <v>6.7519592986258238E-3</v>
          </cell>
          <cell r="R105">
            <v>8.5768246292397779E-2</v>
          </cell>
          <cell r="S105">
            <v>0.40394341848910581</v>
          </cell>
          <cell r="T105">
            <v>0.26452352652529904</v>
          </cell>
          <cell r="U105">
            <v>4.7344150805328881E-2</v>
          </cell>
          <cell r="V105">
            <v>2.4013856203079692E-2</v>
          </cell>
          <cell r="W105">
            <v>7.7596745354636093E-2</v>
          </cell>
          <cell r="X105">
            <v>2.9890874091161024E-2</v>
          </cell>
          <cell r="Y105">
            <v>2.4100262968437775E-2</v>
          </cell>
          <cell r="Z105">
            <v>1.4193293836852798E-2</v>
          </cell>
          <cell r="AA105">
            <v>6.2272768869494101E-3</v>
          </cell>
          <cell r="AB105">
            <v>1.5646389248125843E-2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</row>
        <row r="106">
          <cell r="Q106">
            <v>6.1093555950937446E-3</v>
          </cell>
          <cell r="R106">
            <v>1.3159776033509136E-2</v>
          </cell>
          <cell r="S106">
            <v>0.12436396123944879</v>
          </cell>
          <cell r="T106">
            <v>0.44209014910343419</v>
          </cell>
          <cell r="U106">
            <v>0.25035515950835541</v>
          </cell>
          <cell r="V106">
            <v>3.6598909604181107E-2</v>
          </cell>
          <cell r="W106">
            <v>1.5689527754500408E-2</v>
          </cell>
          <cell r="X106">
            <v>5.4532408202842469E-2</v>
          </cell>
          <cell r="Y106">
            <v>2.0073391433652821E-2</v>
          </cell>
          <cell r="Z106">
            <v>1.552579923460198E-2</v>
          </cell>
          <cell r="AA106">
            <v>8.6335221297235993E-3</v>
          </cell>
          <cell r="AB106">
            <v>1.2868040160656378E-2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4"/>
  <dimension ref="A1:AN300"/>
  <sheetViews>
    <sheetView tabSelected="1" topLeftCell="L4" zoomScaleNormal="100" workbookViewId="0">
      <selection activeCell="Z43" sqref="Z43"/>
    </sheetView>
  </sheetViews>
  <sheetFormatPr defaultColWidth="8.88671875" defaultRowHeight="15" customHeight="1"/>
  <cols>
    <col min="1" max="2" width="8.88671875" style="1"/>
    <col min="3" max="3" width="12.109375" style="1" customWidth="1"/>
    <col min="4" max="5" width="8.88671875" style="1"/>
    <col min="6" max="6" width="10.77734375" style="1" customWidth="1"/>
    <col min="7" max="7" width="8.88671875" style="1"/>
    <col min="8" max="8" width="12.5546875" style="1" bestFit="1" customWidth="1"/>
    <col min="9" max="10" width="8.88671875" style="1"/>
    <col min="11" max="11" width="2.33203125" style="1" customWidth="1"/>
    <col min="12" max="12" width="8.88671875" style="1"/>
    <col min="13" max="13" width="12" style="1" bestFit="1" customWidth="1"/>
    <col min="14" max="14" width="8.88671875" style="1"/>
    <col min="15" max="15" width="10.5546875" style="1" customWidth="1"/>
    <col min="16" max="16" width="9.21875" style="1" customWidth="1"/>
    <col min="17" max="17" width="8.88671875" style="1"/>
    <col min="18" max="18" width="11.109375" style="1" bestFit="1" customWidth="1"/>
    <col min="19" max="20" width="8.88671875" style="1"/>
    <col min="21" max="21" width="4.88671875" style="1" customWidth="1"/>
    <col min="22" max="24" width="8.88671875" style="1"/>
    <col min="25" max="25" width="11.21875" style="1" customWidth="1"/>
    <col min="26" max="16384" width="8.88671875" style="1"/>
  </cols>
  <sheetData>
    <row r="1" spans="1:40" ht="15" customHeight="1">
      <c r="A1" s="92">
        <v>2018</v>
      </c>
      <c r="B1" s="28" t="s">
        <v>54</v>
      </c>
      <c r="C1" s="28"/>
      <c r="D1" s="28"/>
      <c r="E1" s="28"/>
      <c r="F1" s="29"/>
      <c r="G1" s="28"/>
      <c r="H1" s="28"/>
      <c r="I1" s="28"/>
      <c r="J1" s="28"/>
      <c r="K1" s="28"/>
      <c r="L1" s="28"/>
      <c r="M1" s="28"/>
      <c r="N1" s="28"/>
      <c r="O1" s="28"/>
      <c r="P1" s="30"/>
      <c r="Q1" s="28"/>
      <c r="R1" s="28"/>
      <c r="S1" s="30"/>
      <c r="T1" s="28"/>
      <c r="U1" s="28"/>
      <c r="V1" s="28"/>
      <c r="W1" s="28"/>
      <c r="X1" s="28"/>
      <c r="Y1" s="28"/>
      <c r="Z1" s="28"/>
      <c r="AA1" s="560">
        <v>0.14723320158102768</v>
      </c>
      <c r="AB1" s="560">
        <v>0.20503952569169961</v>
      </c>
      <c r="AC1" s="561">
        <v>8.4156785243741761E-2</v>
      </c>
      <c r="AD1" s="561">
        <v>0.12063570487483531</v>
      </c>
      <c r="AE1" s="561">
        <v>0.14443346508563901</v>
      </c>
      <c r="AF1" s="561">
        <v>0.1190711462450593</v>
      </c>
      <c r="AG1" s="561">
        <v>9.2061923583662719E-2</v>
      </c>
      <c r="AH1" s="561">
        <v>5.2700922266139656E-2</v>
      </c>
      <c r="AI1" s="561">
        <v>3.4667325428194992E-2</v>
      </c>
    </row>
    <row r="2" spans="1:40" ht="15" customHeight="1">
      <c r="A2" s="386"/>
      <c r="B2" s="28"/>
      <c r="C2" s="28"/>
      <c r="D2" s="28"/>
      <c r="E2" s="28"/>
      <c r="F2" s="29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31"/>
      <c r="S2" s="32"/>
      <c r="T2" s="28"/>
      <c r="U2" s="28"/>
      <c r="V2" s="28"/>
      <c r="W2" s="28"/>
      <c r="X2" s="28"/>
      <c r="Y2" s="28"/>
      <c r="Z2" s="28"/>
      <c r="AA2" s="28"/>
      <c r="AB2" s="28"/>
    </row>
    <row r="3" spans="1:40" ht="15" customHeight="1">
      <c r="B3" s="1" t="s">
        <v>18</v>
      </c>
      <c r="F3" s="33"/>
      <c r="H3" s="92"/>
    </row>
    <row r="4" spans="1:40" ht="15" customHeight="1">
      <c r="B4" s="30"/>
      <c r="C4" s="28"/>
      <c r="D4" s="28"/>
      <c r="E4" s="28"/>
      <c r="F4" s="29"/>
      <c r="G4" s="28"/>
      <c r="H4" s="28"/>
      <c r="I4" s="28"/>
      <c r="J4" s="28"/>
      <c r="K4" s="28"/>
      <c r="L4" s="28"/>
      <c r="M4" s="28"/>
      <c r="N4" s="362">
        <f>N10+S10</f>
        <v>3490.5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40" ht="15" customHeight="1">
      <c r="B5" s="92"/>
      <c r="C5" s="34"/>
      <c r="F5" s="33"/>
    </row>
    <row r="6" spans="1:40" ht="15" customHeight="1">
      <c r="B6" s="103" t="s">
        <v>27</v>
      </c>
      <c r="C6" s="36">
        <f>$A$1</f>
        <v>2018</v>
      </c>
      <c r="D6" s="37"/>
      <c r="E6" s="35"/>
      <c r="F6" s="38"/>
      <c r="G6" s="103" t="s">
        <v>27</v>
      </c>
      <c r="H6" s="36">
        <f>C6</f>
        <v>2018</v>
      </c>
      <c r="I6" s="28"/>
      <c r="J6" s="28"/>
      <c r="K6" s="28"/>
      <c r="L6" s="103" t="s">
        <v>27</v>
      </c>
      <c r="M6" s="36">
        <f>C6</f>
        <v>2018</v>
      </c>
      <c r="N6" s="28"/>
      <c r="O6" s="28"/>
      <c r="P6" s="28"/>
      <c r="Q6" s="103" t="s">
        <v>27</v>
      </c>
      <c r="R6" s="36">
        <f>C6</f>
        <v>2018</v>
      </c>
      <c r="S6" s="28"/>
      <c r="T6" s="28"/>
      <c r="U6" s="28"/>
      <c r="V6" s="28"/>
    </row>
    <row r="7" spans="1:40" ht="15" customHeight="1" thickBot="1">
      <c r="B7" s="103" t="s">
        <v>104</v>
      </c>
      <c r="C7" s="105" t="str">
        <f>G66</f>
        <v>Pre-Peak Harvest</v>
      </c>
      <c r="D7" s="37"/>
      <c r="E7" s="35"/>
      <c r="F7" s="38"/>
      <c r="G7" s="103" t="s">
        <v>104</v>
      </c>
      <c r="H7" s="105" t="s">
        <v>119</v>
      </c>
      <c r="J7" s="35"/>
      <c r="K7" s="35"/>
      <c r="L7" s="103" t="s">
        <v>104</v>
      </c>
      <c r="M7" s="36" t="s">
        <v>72</v>
      </c>
      <c r="N7" s="35"/>
      <c r="O7" s="35"/>
      <c r="P7" s="35"/>
      <c r="Q7" s="103" t="s">
        <v>104</v>
      </c>
      <c r="R7" s="36" t="s">
        <v>112</v>
      </c>
      <c r="S7" s="35"/>
      <c r="T7" s="35"/>
      <c r="U7" s="28"/>
      <c r="V7" s="28"/>
      <c r="W7" s="28"/>
      <c r="X7" s="28"/>
      <c r="Y7" s="28"/>
      <c r="Z7" s="28"/>
      <c r="AA7" s="28"/>
    </row>
    <row r="8" spans="1:40" ht="15" customHeight="1">
      <c r="B8" s="104" t="s">
        <v>29</v>
      </c>
      <c r="C8" s="597" t="s">
        <v>110</v>
      </c>
      <c r="D8" s="401"/>
      <c r="E8" s="39"/>
      <c r="F8" s="40"/>
      <c r="G8" s="104" t="s">
        <v>29</v>
      </c>
      <c r="H8" s="597">
        <v>43222</v>
      </c>
      <c r="I8" s="401"/>
      <c r="J8" s="39"/>
      <c r="K8" s="453"/>
      <c r="L8" s="104" t="s">
        <v>29</v>
      </c>
      <c r="M8" s="530" t="s">
        <v>114</v>
      </c>
      <c r="N8" s="453"/>
      <c r="O8" s="453"/>
      <c r="P8" s="456"/>
      <c r="Q8" s="104" t="s">
        <v>29</v>
      </c>
      <c r="R8" s="531" t="s">
        <v>114</v>
      </c>
      <c r="S8" s="456"/>
      <c r="T8" s="456"/>
      <c r="V8" s="608" t="s">
        <v>57</v>
      </c>
      <c r="W8" s="609"/>
      <c r="X8" s="131"/>
      <c r="Y8" s="552"/>
      <c r="Z8" s="81"/>
    </row>
    <row r="9" spans="1:40" ht="15" customHeight="1" thickBot="1">
      <c r="B9" s="103" t="s">
        <v>8</v>
      </c>
      <c r="C9" s="599" t="s">
        <v>117</v>
      </c>
      <c r="D9" s="28" t="s">
        <v>113</v>
      </c>
      <c r="E9" s="35" t="s">
        <v>6</v>
      </c>
      <c r="F9" s="38"/>
      <c r="G9" s="103" t="s">
        <v>8</v>
      </c>
      <c r="H9" s="36" t="s">
        <v>118</v>
      </c>
      <c r="I9" s="28" t="s">
        <v>115</v>
      </c>
      <c r="J9" s="35" t="s">
        <v>6</v>
      </c>
      <c r="K9" s="35"/>
      <c r="L9" s="103" t="s">
        <v>8</v>
      </c>
      <c r="M9" s="36"/>
      <c r="N9" s="35" t="s">
        <v>111</v>
      </c>
      <c r="O9" s="35"/>
      <c r="P9" s="35"/>
      <c r="Q9" s="103" t="s">
        <v>8</v>
      </c>
      <c r="R9" s="36" t="s">
        <v>117</v>
      </c>
      <c r="S9" s="35" t="s">
        <v>112</v>
      </c>
      <c r="T9" s="35"/>
      <c r="U9" s="28"/>
      <c r="V9" s="69" t="s">
        <v>8</v>
      </c>
      <c r="W9" s="610" t="str">
        <f>H9</f>
        <v>Group 6</v>
      </c>
      <c r="X9" s="610"/>
      <c r="Y9" s="553"/>
      <c r="Z9" s="112"/>
      <c r="AA9" s="28"/>
    </row>
    <row r="10" spans="1:40" ht="15" customHeight="1" thickBot="1">
      <c r="B10" s="91" t="s">
        <v>34</v>
      </c>
      <c r="C10" s="28"/>
      <c r="D10" s="601">
        <v>14306.1</v>
      </c>
      <c r="E10" s="42"/>
      <c r="F10" s="43"/>
      <c r="G10" s="91" t="s">
        <v>34</v>
      </c>
      <c r="H10" s="28"/>
      <c r="I10" s="598">
        <v>1956.9</v>
      </c>
      <c r="J10" s="385"/>
      <c r="K10" s="385"/>
      <c r="L10" s="91" t="s">
        <v>1</v>
      </c>
      <c r="M10" s="385"/>
      <c r="N10" s="600">
        <v>115.5</v>
      </c>
      <c r="O10" s="385"/>
      <c r="P10" s="385"/>
      <c r="Q10" s="91" t="s">
        <v>1</v>
      </c>
      <c r="R10" s="385"/>
      <c r="S10" s="532">
        <v>3375</v>
      </c>
      <c r="T10" s="385"/>
      <c r="U10" s="42"/>
      <c r="V10" s="67"/>
      <c r="W10" s="68" t="s">
        <v>7</v>
      </c>
      <c r="X10" s="76">
        <f>D10+I10+N10+S10</f>
        <v>19753.5</v>
      </c>
      <c r="Y10" s="554"/>
      <c r="Z10" s="114"/>
      <c r="AA10" s="42"/>
    </row>
    <row r="11" spans="1:40" ht="15" customHeight="1">
      <c r="B11" s="44"/>
      <c r="C11" s="44"/>
      <c r="D11" s="44"/>
      <c r="E11" s="44"/>
      <c r="F11" s="45"/>
      <c r="G11" s="44"/>
      <c r="H11" s="44"/>
      <c r="I11" s="44"/>
      <c r="J11" s="44"/>
      <c r="K11" s="45"/>
      <c r="L11" s="45"/>
      <c r="M11" s="45"/>
      <c r="N11" s="45"/>
      <c r="O11" s="45"/>
      <c r="P11" s="45"/>
      <c r="Q11" s="45"/>
      <c r="R11" s="45"/>
      <c r="S11" s="45"/>
      <c r="T11" s="45"/>
      <c r="V11" s="115"/>
      <c r="W11" s="82"/>
      <c r="X11" s="82"/>
      <c r="Y11" s="555"/>
      <c r="Z11" s="116"/>
    </row>
    <row r="12" spans="1:40" ht="15" customHeight="1">
      <c r="B12" s="30" t="s">
        <v>3</v>
      </c>
      <c r="C12" s="30" t="s">
        <v>9</v>
      </c>
      <c r="D12" s="30" t="s">
        <v>2</v>
      </c>
      <c r="E12" s="30" t="s">
        <v>10</v>
      </c>
      <c r="F12" s="46"/>
      <c r="G12" s="30" t="s">
        <v>3</v>
      </c>
      <c r="H12" s="30" t="s">
        <v>9</v>
      </c>
      <c r="I12" s="30" t="s">
        <v>2</v>
      </c>
      <c r="J12" s="30" t="s">
        <v>10</v>
      </c>
      <c r="K12" s="30"/>
      <c r="L12" s="57" t="s">
        <v>3</v>
      </c>
      <c r="M12" s="57" t="s">
        <v>9</v>
      </c>
      <c r="N12" s="57" t="s">
        <v>2</v>
      </c>
      <c r="O12" s="57" t="s">
        <v>10</v>
      </c>
      <c r="P12" s="46"/>
      <c r="Q12" s="57" t="s">
        <v>3</v>
      </c>
      <c r="R12" s="57" t="s">
        <v>9</v>
      </c>
      <c r="S12" s="57" t="s">
        <v>2</v>
      </c>
      <c r="T12" s="57" t="s">
        <v>10</v>
      </c>
      <c r="U12" s="28"/>
      <c r="V12" s="69" t="s">
        <v>3</v>
      </c>
      <c r="W12" s="70" t="s">
        <v>9</v>
      </c>
      <c r="X12" s="70" t="s">
        <v>2</v>
      </c>
      <c r="Y12" s="556" t="s">
        <v>108</v>
      </c>
      <c r="Z12" s="71" t="s">
        <v>10</v>
      </c>
      <c r="AA12" s="28"/>
    </row>
    <row r="13" spans="1:40" ht="15" customHeight="1">
      <c r="B13" s="47"/>
      <c r="C13" s="48"/>
      <c r="D13" s="47" t="s">
        <v>5</v>
      </c>
      <c r="E13" s="47" t="s">
        <v>30</v>
      </c>
      <c r="F13" s="46"/>
      <c r="G13" s="47"/>
      <c r="H13" s="48"/>
      <c r="I13" s="47" t="s">
        <v>5</v>
      </c>
      <c r="J13" s="47" t="s">
        <v>30</v>
      </c>
      <c r="K13" s="46"/>
      <c r="L13" s="47"/>
      <c r="M13" s="48"/>
      <c r="N13" s="47" t="s">
        <v>5</v>
      </c>
      <c r="O13" s="47" t="s">
        <v>30</v>
      </c>
      <c r="P13" s="46"/>
      <c r="Q13" s="47"/>
      <c r="R13" s="48"/>
      <c r="S13" s="47" t="s">
        <v>5</v>
      </c>
      <c r="T13" s="47" t="s">
        <v>30</v>
      </c>
      <c r="U13" s="28"/>
      <c r="V13" s="72"/>
      <c r="W13" s="73"/>
      <c r="X13" s="74" t="s">
        <v>5</v>
      </c>
      <c r="Y13" s="557" t="s">
        <v>109</v>
      </c>
      <c r="Z13" s="75" t="s">
        <v>30</v>
      </c>
      <c r="AA13" s="28"/>
    </row>
    <row r="14" spans="1:40" ht="15" customHeight="1">
      <c r="B14" s="28">
        <v>1</v>
      </c>
      <c r="C14" s="41">
        <f>J70</f>
        <v>0</v>
      </c>
      <c r="D14" s="49">
        <f>C14/C$33</f>
        <v>0</v>
      </c>
      <c r="E14" s="41">
        <f>IF(R70=0,0,E40/1.1023/R70*1000)</f>
        <v>0</v>
      </c>
      <c r="F14" s="43"/>
      <c r="G14" s="28">
        <v>1</v>
      </c>
      <c r="H14" s="41">
        <f>I98</f>
        <v>0</v>
      </c>
      <c r="I14" s="49">
        <f>H14/H$33</f>
        <v>0</v>
      </c>
      <c r="J14" s="41">
        <f>IF(R98=0,0,J40/1.1023/R98*1000)</f>
        <v>0</v>
      </c>
      <c r="K14" s="41"/>
      <c r="L14" s="28">
        <v>1</v>
      </c>
      <c r="M14" s="41">
        <f>C126</f>
        <v>0</v>
      </c>
      <c r="N14" s="49">
        <f>M14/M$33</f>
        <v>0</v>
      </c>
      <c r="O14" s="41">
        <f>IF(R126=0,0,O40/1.1023/R126*1000)</f>
        <v>0</v>
      </c>
      <c r="P14" s="41"/>
      <c r="Q14" s="28">
        <v>1</v>
      </c>
      <c r="R14" s="41">
        <f>C14</f>
        <v>0</v>
      </c>
      <c r="S14" s="49">
        <f>R14/R$33</f>
        <v>0</v>
      </c>
      <c r="T14" s="41">
        <f>IF(R70=0,0,T40/1.1023/R70*1000)</f>
        <v>0</v>
      </c>
      <c r="U14" s="28"/>
      <c r="V14" s="113">
        <v>1</v>
      </c>
      <c r="W14" s="117">
        <f>H14+C14+M14+R14</f>
        <v>0</v>
      </c>
      <c r="X14" s="118">
        <f>W14/W$33</f>
        <v>0</v>
      </c>
      <c r="Y14" s="558"/>
      <c r="Z14" s="119">
        <f>J14+E14+O14+T14</f>
        <v>0</v>
      </c>
      <c r="AA14" s="42"/>
    </row>
    <row r="15" spans="1:40" ht="15" customHeight="1">
      <c r="B15" s="28">
        <v>2</v>
      </c>
      <c r="C15" s="41">
        <f t="shared" ref="C15:C29" si="0">J71</f>
        <v>0</v>
      </c>
      <c r="D15" s="49">
        <f t="shared" ref="D15:D32" si="1">C15/C$33</f>
        <v>0</v>
      </c>
      <c r="E15" s="41">
        <f t="shared" ref="E15:E32" si="2">IF(R71=0,0,E41/1.1023/R71*1000)</f>
        <v>0</v>
      </c>
      <c r="F15" s="43"/>
      <c r="G15" s="28">
        <v>2</v>
      </c>
      <c r="H15" s="41">
        <f t="shared" ref="H15:H31" si="3">I99</f>
        <v>0</v>
      </c>
      <c r="I15" s="49">
        <f t="shared" ref="I15:I32" si="4">H15/H$33</f>
        <v>0</v>
      </c>
      <c r="J15" s="41">
        <f>IF(R99=0,0,J41/1.1023/R99*1000)</f>
        <v>0</v>
      </c>
      <c r="K15" s="41"/>
      <c r="L15" s="28">
        <v>2</v>
      </c>
      <c r="M15" s="41">
        <f t="shared" ref="M15:M32" si="5">C127</f>
        <v>0</v>
      </c>
      <c r="N15" s="49">
        <f>M15/M$33</f>
        <v>0</v>
      </c>
      <c r="O15" s="41">
        <f t="shared" ref="O15:O32" si="6">IF(R127=0,0,O41/1.1023/R127*1000)</f>
        <v>0</v>
      </c>
      <c r="P15" s="41"/>
      <c r="Q15" s="28">
        <v>2</v>
      </c>
      <c r="R15" s="41">
        <f t="shared" ref="R15:R32" si="7">C15</f>
        <v>0</v>
      </c>
      <c r="S15" s="49">
        <f>R15/R$33</f>
        <v>0</v>
      </c>
      <c r="T15" s="41">
        <f t="shared" ref="T15:T31" si="8">IF(R71=0,0,T41/1.1023/R71*1000)</f>
        <v>0</v>
      </c>
      <c r="U15" s="28"/>
      <c r="V15" s="113">
        <v>2</v>
      </c>
      <c r="W15" s="117">
        <f t="shared" ref="W15:W32" si="9">H15+C15+M15+R15</f>
        <v>0</v>
      </c>
      <c r="X15" s="118">
        <f>W15/W$33</f>
        <v>0</v>
      </c>
      <c r="Y15" s="558"/>
      <c r="Z15" s="119">
        <f t="shared" ref="Z15:Z32" si="10">J15+E15+O15+T15</f>
        <v>0</v>
      </c>
      <c r="AA15" s="42"/>
    </row>
    <row r="16" spans="1:40" ht="15" customHeight="1">
      <c r="B16" s="28">
        <v>3</v>
      </c>
      <c r="C16" s="41">
        <f t="shared" si="0"/>
        <v>0</v>
      </c>
      <c r="D16" s="49">
        <f t="shared" si="1"/>
        <v>0</v>
      </c>
      <c r="E16" s="41">
        <f>IF(R72=0,0,E42/1.1023/R72*1000)</f>
        <v>0</v>
      </c>
      <c r="F16" s="43"/>
      <c r="G16" s="28">
        <v>3</v>
      </c>
      <c r="H16" s="41">
        <f t="shared" si="3"/>
        <v>0</v>
      </c>
      <c r="I16" s="49">
        <f t="shared" si="4"/>
        <v>0</v>
      </c>
      <c r="J16" s="41">
        <f t="shared" ref="J16:J32" si="11">IF(R100=0,0,J42/1.1023/R100*1000)</f>
        <v>0</v>
      </c>
      <c r="K16" s="41"/>
      <c r="L16" s="28">
        <v>3</v>
      </c>
      <c r="M16" s="41">
        <f t="shared" si="5"/>
        <v>0</v>
      </c>
      <c r="N16" s="49">
        <f t="shared" ref="N16:N32" si="12">M16/M$33</f>
        <v>0</v>
      </c>
      <c r="O16" s="41">
        <f t="shared" si="6"/>
        <v>0</v>
      </c>
      <c r="P16" s="41"/>
      <c r="Q16" s="28">
        <v>3</v>
      </c>
      <c r="R16" s="41">
        <f t="shared" si="7"/>
        <v>0</v>
      </c>
      <c r="S16" s="49">
        <f t="shared" ref="S16:S32" si="13">R16/R$33</f>
        <v>0</v>
      </c>
      <c r="T16" s="41">
        <f t="shared" si="8"/>
        <v>0</v>
      </c>
      <c r="U16" s="28"/>
      <c r="V16" s="113">
        <v>3</v>
      </c>
      <c r="W16" s="117">
        <f t="shared" si="9"/>
        <v>0</v>
      </c>
      <c r="X16" s="118">
        <f t="shared" ref="X16:X32" si="14">W16/W$33</f>
        <v>0</v>
      </c>
      <c r="Y16" s="558"/>
      <c r="Z16" s="119">
        <f t="shared" si="10"/>
        <v>0</v>
      </c>
      <c r="AA16" s="42"/>
      <c r="AC16" s="157">
        <f t="array" ref="AC16:AN16">TRANSPOSE(X17:X28)</f>
        <v>0.14723320158102768</v>
      </c>
      <c r="AD16" s="157">
        <v>0.20503952569169961</v>
      </c>
      <c r="AE16" s="157">
        <v>8.4156785243741761E-2</v>
      </c>
      <c r="AF16" s="157">
        <v>0.12063570487483531</v>
      </c>
      <c r="AG16" s="157">
        <v>0.14443346508563901</v>
      </c>
      <c r="AH16" s="157">
        <v>0.1190711462450593</v>
      </c>
      <c r="AI16" s="157">
        <v>9.2061923583662719E-2</v>
      </c>
      <c r="AJ16" s="157">
        <v>5.2700922266139656E-2</v>
      </c>
      <c r="AK16" s="157">
        <v>2.7009222661396576E-2</v>
      </c>
      <c r="AL16" s="157">
        <v>7.658102766798419E-3</v>
      </c>
      <c r="AM16" s="157">
        <v>0</v>
      </c>
      <c r="AN16" s="157">
        <v>0</v>
      </c>
    </row>
    <row r="17" spans="2:39" ht="15" customHeight="1">
      <c r="B17" s="28">
        <v>4</v>
      </c>
      <c r="C17" s="41">
        <f t="shared" si="0"/>
        <v>841</v>
      </c>
      <c r="D17" s="49">
        <f t="shared" si="1"/>
        <v>0.14827221438645979</v>
      </c>
      <c r="E17" s="41">
        <f>IF(R73=0,0,E43/1.1023/R73*1000)</f>
        <v>6009.6150222141132</v>
      </c>
      <c r="F17" s="43"/>
      <c r="G17" s="28">
        <v>4</v>
      </c>
      <c r="H17" s="41">
        <f t="shared" si="3"/>
        <v>102</v>
      </c>
      <c r="I17" s="49">
        <f t="shared" si="4"/>
        <v>0.1795774647887324</v>
      </c>
      <c r="J17" s="41">
        <f>IF(R101=0,0,J43/1.1023/R101*1000)</f>
        <v>1194.1320584754176</v>
      </c>
      <c r="K17" s="41"/>
      <c r="L17" s="28">
        <v>4</v>
      </c>
      <c r="M17" s="41">
        <f t="shared" si="5"/>
        <v>4</v>
      </c>
      <c r="N17" s="49">
        <f t="shared" si="12"/>
        <v>1.7241379310344827E-2</v>
      </c>
      <c r="O17" s="41">
        <f t="shared" si="6"/>
        <v>5.3234894837973892</v>
      </c>
      <c r="P17" s="41"/>
      <c r="Q17" s="28">
        <v>4</v>
      </c>
      <c r="R17" s="41">
        <f t="shared" si="7"/>
        <v>841</v>
      </c>
      <c r="S17" s="49">
        <f t="shared" si="13"/>
        <v>0.14827221438645979</v>
      </c>
      <c r="T17" s="41">
        <f>IF(R73=0,0,T43/1.1023/R73*1000)</f>
        <v>1417.7484219998901</v>
      </c>
      <c r="U17" s="28"/>
      <c r="V17" s="113">
        <v>4</v>
      </c>
      <c r="W17" s="117">
        <f t="shared" si="9"/>
        <v>1788</v>
      </c>
      <c r="X17" s="118">
        <f t="shared" si="14"/>
        <v>0.14723320158102768</v>
      </c>
      <c r="Y17" s="562">
        <f>X17/SUM($X$17:$X$32)</f>
        <v>0.14723320158102768</v>
      </c>
      <c r="Z17" s="119">
        <f>J17+E17+O17+T17</f>
        <v>8626.8189921732173</v>
      </c>
      <c r="AA17" s="42"/>
      <c r="AB17" s="143">
        <f>SUM(U16:U17)</f>
        <v>0</v>
      </c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</row>
    <row r="18" spans="2:39" ht="15" customHeight="1">
      <c r="B18" s="28">
        <v>5</v>
      </c>
      <c r="C18" s="41">
        <f t="shared" si="0"/>
        <v>1141</v>
      </c>
      <c r="D18" s="49">
        <f>C18/C$33</f>
        <v>0.20116361071932298</v>
      </c>
      <c r="E18" s="41">
        <f t="shared" si="2"/>
        <v>8153.3540313273497</v>
      </c>
      <c r="F18" s="43"/>
      <c r="G18" s="28">
        <v>5</v>
      </c>
      <c r="H18" s="41">
        <f t="shared" si="3"/>
        <v>176</v>
      </c>
      <c r="I18" s="49">
        <f t="shared" si="4"/>
        <v>0.30985915492957744</v>
      </c>
      <c r="J18" s="41">
        <f>IF(R102=0,0,J44/1.1023/R102*1000)</f>
        <v>2060.4631597222888</v>
      </c>
      <c r="K18" s="41"/>
      <c r="L18" s="28">
        <v>5</v>
      </c>
      <c r="M18" s="41">
        <f t="shared" si="5"/>
        <v>32</v>
      </c>
      <c r="N18" s="49">
        <f t="shared" si="12"/>
        <v>0.13793103448275862</v>
      </c>
      <c r="O18" s="41">
        <f t="shared" si="6"/>
        <v>42.587915870379106</v>
      </c>
      <c r="P18" s="41"/>
      <c r="Q18" s="28">
        <v>5</v>
      </c>
      <c r="R18" s="41">
        <f t="shared" si="7"/>
        <v>1141</v>
      </c>
      <c r="S18" s="49">
        <f t="shared" si="13"/>
        <v>0.20116361071932298</v>
      </c>
      <c r="T18" s="41">
        <f t="shared" si="8"/>
        <v>1923.4850766966404</v>
      </c>
      <c r="U18" s="28"/>
      <c r="V18" s="113">
        <v>5</v>
      </c>
      <c r="W18" s="117">
        <f t="shared" si="9"/>
        <v>2490</v>
      </c>
      <c r="X18" s="118">
        <f t="shared" si="14"/>
        <v>0.20503952569169961</v>
      </c>
      <c r="Y18" s="562">
        <f t="shared" ref="Y18:Y24" si="15">X18/SUM($X$17:$X$32)</f>
        <v>0.20503952569169961</v>
      </c>
      <c r="Z18" s="119">
        <f t="shared" si="10"/>
        <v>12179.890183616659</v>
      </c>
      <c r="AA18" s="42"/>
      <c r="AB18" s="207">
        <f t="shared" ref="AB18:AB27" si="16">U18</f>
        <v>0</v>
      </c>
    </row>
    <row r="19" spans="2:39" ht="15" customHeight="1">
      <c r="B19" s="28">
        <v>6</v>
      </c>
      <c r="C19" s="41">
        <f t="shared" si="0"/>
        <v>463</v>
      </c>
      <c r="D19" s="49">
        <f t="shared" si="1"/>
        <v>8.1629055007052184E-2</v>
      </c>
      <c r="E19" s="41">
        <f t="shared" si="2"/>
        <v>3308.503870731432</v>
      </c>
      <c r="F19" s="43"/>
      <c r="G19" s="28">
        <v>6</v>
      </c>
      <c r="H19" s="41">
        <f t="shared" si="3"/>
        <v>68</v>
      </c>
      <c r="I19" s="49">
        <f t="shared" si="4"/>
        <v>0.11971830985915492</v>
      </c>
      <c r="J19" s="41">
        <f t="shared" si="11"/>
        <v>796.08803898361168</v>
      </c>
      <c r="K19" s="41"/>
      <c r="L19" s="28">
        <v>6</v>
      </c>
      <c r="M19" s="41">
        <f t="shared" si="5"/>
        <v>28</v>
      </c>
      <c r="N19" s="49">
        <f t="shared" si="12"/>
        <v>0.1206896551724138</v>
      </c>
      <c r="O19" s="41">
        <f t="shared" si="6"/>
        <v>37.264426386581718</v>
      </c>
      <c r="P19" s="41"/>
      <c r="Q19" s="28">
        <v>6</v>
      </c>
      <c r="R19" s="41">
        <f t="shared" si="7"/>
        <v>463</v>
      </c>
      <c r="S19" s="49">
        <f t="shared" si="13"/>
        <v>8.1629055007052184E-2</v>
      </c>
      <c r="T19" s="41">
        <f t="shared" si="8"/>
        <v>780.52023708198465</v>
      </c>
      <c r="U19" s="28"/>
      <c r="V19" s="113">
        <v>6</v>
      </c>
      <c r="W19" s="117">
        <f t="shared" si="9"/>
        <v>1022</v>
      </c>
      <c r="X19" s="118">
        <f t="shared" si="14"/>
        <v>8.4156785243741761E-2</v>
      </c>
      <c r="Y19" s="562">
        <f t="shared" si="15"/>
        <v>8.4156785243741761E-2</v>
      </c>
      <c r="Z19" s="119">
        <f t="shared" si="10"/>
        <v>4922.3765731836093</v>
      </c>
      <c r="AA19" s="42"/>
      <c r="AB19" s="207">
        <f t="shared" si="16"/>
        <v>0</v>
      </c>
    </row>
    <row r="20" spans="2:39" ht="15" customHeight="1">
      <c r="B20" s="28">
        <v>7</v>
      </c>
      <c r="C20" s="41">
        <f t="shared" si="0"/>
        <v>673</v>
      </c>
      <c r="D20" s="49">
        <f t="shared" si="1"/>
        <v>0.11865303244005641</v>
      </c>
      <c r="E20" s="41">
        <f t="shared" si="2"/>
        <v>4809.1211771106982</v>
      </c>
      <c r="F20" s="43"/>
      <c r="G20" s="28">
        <v>7</v>
      </c>
      <c r="H20" s="41">
        <f t="shared" si="3"/>
        <v>61</v>
      </c>
      <c r="I20" s="49">
        <f t="shared" si="4"/>
        <v>0.10739436619718309</v>
      </c>
      <c r="J20" s="41">
        <f t="shared" si="11"/>
        <v>714.1377996764752</v>
      </c>
      <c r="K20" s="41"/>
      <c r="L20" s="28">
        <v>7</v>
      </c>
      <c r="M20" s="41">
        <f t="shared" si="5"/>
        <v>58</v>
      </c>
      <c r="N20" s="49">
        <f t="shared" si="12"/>
        <v>0.25</v>
      </c>
      <c r="O20" s="41">
        <f t="shared" si="6"/>
        <v>77.190597515062137</v>
      </c>
      <c r="P20" s="41"/>
      <c r="Q20" s="28">
        <v>7</v>
      </c>
      <c r="R20" s="41">
        <f t="shared" si="7"/>
        <v>673</v>
      </c>
      <c r="S20" s="49">
        <f t="shared" si="13"/>
        <v>0.11865303244005641</v>
      </c>
      <c r="T20" s="41">
        <f t="shared" si="8"/>
        <v>1134.53589536971</v>
      </c>
      <c r="U20" s="28"/>
      <c r="V20" s="113">
        <v>7</v>
      </c>
      <c r="W20" s="117">
        <f t="shared" si="9"/>
        <v>1465</v>
      </c>
      <c r="X20" s="118">
        <f t="shared" si="14"/>
        <v>0.12063570487483531</v>
      </c>
      <c r="Y20" s="562">
        <f t="shared" si="15"/>
        <v>0.12063570487483531</v>
      </c>
      <c r="Z20" s="119">
        <f t="shared" si="10"/>
        <v>6734.9854696719449</v>
      </c>
      <c r="AA20" s="42"/>
      <c r="AB20" s="207">
        <f t="shared" si="16"/>
        <v>0</v>
      </c>
    </row>
    <row r="21" spans="2:39" ht="15" customHeight="1">
      <c r="B21" s="28">
        <v>8</v>
      </c>
      <c r="C21" s="41">
        <f t="shared" si="0"/>
        <v>830</v>
      </c>
      <c r="D21" s="49">
        <f t="shared" si="1"/>
        <v>0.14633286318758815</v>
      </c>
      <c r="E21" s="41">
        <f t="shared" si="2"/>
        <v>5931.0112585466268</v>
      </c>
      <c r="F21" s="43"/>
      <c r="G21" s="28">
        <v>8</v>
      </c>
      <c r="H21" s="41">
        <f t="shared" si="3"/>
        <v>46</v>
      </c>
      <c r="I21" s="49">
        <f t="shared" si="4"/>
        <v>8.098591549295775E-2</v>
      </c>
      <c r="J21" s="41">
        <f t="shared" si="11"/>
        <v>538.53014401832559</v>
      </c>
      <c r="K21" s="41"/>
      <c r="L21" s="28">
        <v>8</v>
      </c>
      <c r="M21" s="41">
        <f t="shared" si="5"/>
        <v>48</v>
      </c>
      <c r="N21" s="49">
        <f t="shared" si="12"/>
        <v>0.20689655172413793</v>
      </c>
      <c r="O21" s="41">
        <f t="shared" si="6"/>
        <v>63.881873805568659</v>
      </c>
      <c r="P21" s="41"/>
      <c r="Q21" s="28">
        <v>8</v>
      </c>
      <c r="R21" s="41">
        <f t="shared" si="7"/>
        <v>830</v>
      </c>
      <c r="S21" s="49">
        <f t="shared" si="13"/>
        <v>0.14633286318758815</v>
      </c>
      <c r="T21" s="41">
        <f t="shared" si="8"/>
        <v>1399.2047446610095</v>
      </c>
      <c r="U21" s="28"/>
      <c r="V21" s="113">
        <v>8</v>
      </c>
      <c r="W21" s="117">
        <f t="shared" si="9"/>
        <v>1754</v>
      </c>
      <c r="X21" s="118">
        <f t="shared" si="14"/>
        <v>0.14443346508563901</v>
      </c>
      <c r="Y21" s="562">
        <f t="shared" si="15"/>
        <v>0.14443346508563901</v>
      </c>
      <c r="Z21" s="119">
        <f t="shared" si="10"/>
        <v>7932.6280210315308</v>
      </c>
      <c r="AA21" s="42"/>
      <c r="AB21" s="207">
        <f t="shared" si="16"/>
        <v>0</v>
      </c>
    </row>
    <row r="22" spans="2:39" ht="15" customHeight="1">
      <c r="B22" s="28">
        <v>9</v>
      </c>
      <c r="C22" s="41">
        <f t="shared" si="0"/>
        <v>685</v>
      </c>
      <c r="D22" s="49">
        <f t="shared" si="1"/>
        <v>0.12076868829337095</v>
      </c>
      <c r="E22" s="41">
        <f t="shared" si="2"/>
        <v>4894.8707374752275</v>
      </c>
      <c r="F22" s="43"/>
      <c r="G22" s="28">
        <v>9</v>
      </c>
      <c r="H22" s="41">
        <f t="shared" si="3"/>
        <v>49</v>
      </c>
      <c r="I22" s="49">
        <f t="shared" si="4"/>
        <v>8.6267605633802813E-2</v>
      </c>
      <c r="J22" s="41">
        <f t="shared" si="11"/>
        <v>573.65167514995551</v>
      </c>
      <c r="K22" s="41"/>
      <c r="L22" s="28">
        <v>9</v>
      </c>
      <c r="M22" s="41">
        <f t="shared" si="5"/>
        <v>27</v>
      </c>
      <c r="N22" s="49">
        <f t="shared" si="12"/>
        <v>0.11637931034482758</v>
      </c>
      <c r="O22" s="41">
        <f t="shared" si="6"/>
        <v>35.93355401563236</v>
      </c>
      <c r="P22" s="41"/>
      <c r="Q22" s="28">
        <v>9</v>
      </c>
      <c r="R22" s="41">
        <f t="shared" si="7"/>
        <v>685</v>
      </c>
      <c r="S22" s="49">
        <f t="shared" si="13"/>
        <v>0.12076868829337095</v>
      </c>
      <c r="T22" s="41">
        <f t="shared" si="8"/>
        <v>1154.7653615575796</v>
      </c>
      <c r="U22" s="28"/>
      <c r="V22" s="113">
        <v>9</v>
      </c>
      <c r="W22" s="117">
        <f t="shared" si="9"/>
        <v>1446</v>
      </c>
      <c r="X22" s="118">
        <f t="shared" si="14"/>
        <v>0.1190711462450593</v>
      </c>
      <c r="Y22" s="562">
        <f t="shared" si="15"/>
        <v>0.1190711462450593</v>
      </c>
      <c r="Z22" s="119">
        <f t="shared" si="10"/>
        <v>6659.221328198395</v>
      </c>
      <c r="AA22" s="42"/>
      <c r="AB22" s="207">
        <f t="shared" si="16"/>
        <v>0</v>
      </c>
    </row>
    <row r="23" spans="2:39" ht="15" customHeight="1">
      <c r="B23" s="28">
        <v>10</v>
      </c>
      <c r="C23" s="41">
        <f t="shared" si="0"/>
        <v>532</v>
      </c>
      <c r="D23" s="49">
        <f t="shared" si="1"/>
        <v>9.3794076163610726E-2</v>
      </c>
      <c r="E23" s="41">
        <f t="shared" si="2"/>
        <v>3801.5638428274765</v>
      </c>
      <c r="F23" s="43"/>
      <c r="G23" s="28">
        <v>10</v>
      </c>
      <c r="H23" s="41">
        <f t="shared" si="3"/>
        <v>33</v>
      </c>
      <c r="I23" s="49">
        <f t="shared" si="4"/>
        <v>5.8098591549295774E-2</v>
      </c>
      <c r="J23" s="41">
        <f t="shared" si="11"/>
        <v>386.33684244792914</v>
      </c>
      <c r="K23" s="41"/>
      <c r="L23" s="28">
        <v>10</v>
      </c>
      <c r="M23" s="41">
        <f t="shared" si="5"/>
        <v>21</v>
      </c>
      <c r="N23" s="49">
        <f t="shared" si="12"/>
        <v>9.0517241379310345E-2</v>
      </c>
      <c r="O23" s="41">
        <f t="shared" si="6"/>
        <v>27.948319789936289</v>
      </c>
      <c r="P23" s="41"/>
      <c r="Q23" s="28">
        <v>10</v>
      </c>
      <c r="R23" s="41">
        <f t="shared" si="7"/>
        <v>532</v>
      </c>
      <c r="S23" s="49">
        <f t="shared" si="13"/>
        <v>9.3794076163610726E-2</v>
      </c>
      <c r="T23" s="41">
        <f t="shared" si="8"/>
        <v>896.83966766223716</v>
      </c>
      <c r="U23" s="28"/>
      <c r="V23" s="113">
        <v>10</v>
      </c>
      <c r="W23" s="117">
        <f t="shared" si="9"/>
        <v>1118</v>
      </c>
      <c r="X23" s="118">
        <f t="shared" si="14"/>
        <v>9.2061923583662719E-2</v>
      </c>
      <c r="Y23" s="562">
        <f t="shared" si="15"/>
        <v>9.2061923583662719E-2</v>
      </c>
      <c r="Z23" s="119">
        <f t="shared" si="10"/>
        <v>5112.6886727275787</v>
      </c>
      <c r="AA23" s="42"/>
      <c r="AB23" s="207">
        <f t="shared" si="16"/>
        <v>0</v>
      </c>
    </row>
    <row r="24" spans="2:39" ht="15" customHeight="1">
      <c r="B24" s="28">
        <v>11</v>
      </c>
      <c r="C24" s="41">
        <f t="shared" si="0"/>
        <v>302</v>
      </c>
      <c r="D24" s="49">
        <f t="shared" si="1"/>
        <v>5.3244005641748943E-2</v>
      </c>
      <c r="E24" s="41">
        <f t="shared" si="2"/>
        <v>2158.0306025073269</v>
      </c>
      <c r="F24" s="43"/>
      <c r="G24" s="28">
        <v>11</v>
      </c>
      <c r="H24" s="41">
        <f t="shared" si="3"/>
        <v>26</v>
      </c>
      <c r="I24" s="49">
        <f t="shared" si="4"/>
        <v>4.5774647887323945E-2</v>
      </c>
      <c r="J24" s="41">
        <f t="shared" si="11"/>
        <v>304.38660314079277</v>
      </c>
      <c r="K24" s="41"/>
      <c r="L24" s="28">
        <v>11</v>
      </c>
      <c r="M24" s="41">
        <f t="shared" si="5"/>
        <v>10</v>
      </c>
      <c r="N24" s="49">
        <f t="shared" si="12"/>
        <v>4.3103448275862072E-2</v>
      </c>
      <c r="O24" s="41">
        <f t="shared" si="6"/>
        <v>13.308723709493469</v>
      </c>
      <c r="P24" s="41"/>
      <c r="Q24" s="28">
        <v>11</v>
      </c>
      <c r="R24" s="41">
        <f t="shared" si="7"/>
        <v>302</v>
      </c>
      <c r="S24" s="49">
        <f t="shared" si="13"/>
        <v>5.3244005641748943E-2</v>
      </c>
      <c r="T24" s="41">
        <f t="shared" si="8"/>
        <v>509.1082323947287</v>
      </c>
      <c r="U24" s="28"/>
      <c r="V24" s="113">
        <v>11</v>
      </c>
      <c r="W24" s="117">
        <f t="shared" si="9"/>
        <v>640</v>
      </c>
      <c r="X24" s="118">
        <f t="shared" si="14"/>
        <v>5.2700922266139656E-2</v>
      </c>
      <c r="Y24" s="562">
        <f t="shared" si="15"/>
        <v>5.2700922266139656E-2</v>
      </c>
      <c r="Z24" s="119">
        <f t="shared" si="10"/>
        <v>2984.834161752342</v>
      </c>
      <c r="AA24" s="42"/>
      <c r="AB24" s="207">
        <f t="shared" si="16"/>
        <v>0</v>
      </c>
    </row>
    <row r="25" spans="2:39" ht="15" customHeight="1">
      <c r="B25" s="28">
        <v>12</v>
      </c>
      <c r="C25" s="41">
        <f>J81+J82</f>
        <v>160</v>
      </c>
      <c r="D25" s="49">
        <f t="shared" si="1"/>
        <v>2.8208744710860368E-2</v>
      </c>
      <c r="E25" s="41">
        <f t="shared" si="2"/>
        <v>1143.3274715270607</v>
      </c>
      <c r="F25" s="43"/>
      <c r="G25" s="28">
        <v>12</v>
      </c>
      <c r="H25" s="41">
        <f t="shared" si="3"/>
        <v>6</v>
      </c>
      <c r="I25" s="49">
        <f t="shared" si="4"/>
        <v>1.0563380281690141E-2</v>
      </c>
      <c r="J25" s="41">
        <f t="shared" si="11"/>
        <v>70.243062263259858</v>
      </c>
      <c r="K25" s="41"/>
      <c r="L25" s="28">
        <v>12</v>
      </c>
      <c r="M25" s="41">
        <f t="shared" si="5"/>
        <v>2</v>
      </c>
      <c r="N25" s="49">
        <f t="shared" si="12"/>
        <v>8.6206896551724137E-3</v>
      </c>
      <c r="O25" s="41">
        <f t="shared" si="6"/>
        <v>2.6617447418986937</v>
      </c>
      <c r="P25" s="41"/>
      <c r="Q25" s="28">
        <v>12</v>
      </c>
      <c r="R25" s="41">
        <f t="shared" si="7"/>
        <v>160</v>
      </c>
      <c r="S25" s="49">
        <f t="shared" si="13"/>
        <v>2.8208744710860368E-2</v>
      </c>
      <c r="T25" s="41">
        <f t="shared" si="8"/>
        <v>269.72621583826685</v>
      </c>
      <c r="U25" s="28"/>
      <c r="V25" s="113">
        <v>12</v>
      </c>
      <c r="W25" s="117">
        <f t="shared" si="9"/>
        <v>328</v>
      </c>
      <c r="X25" s="118">
        <f t="shared" si="14"/>
        <v>2.7009222661396576E-2</v>
      </c>
      <c r="Y25" s="562">
        <f>SUM(X25:X32)/SUM($X$17:$X$32)</f>
        <v>3.4667325428194992E-2</v>
      </c>
      <c r="Z25" s="119">
        <f t="shared" si="10"/>
        <v>1485.9584943704861</v>
      </c>
      <c r="AA25" s="42"/>
      <c r="AB25" s="207">
        <f t="shared" si="16"/>
        <v>0</v>
      </c>
    </row>
    <row r="26" spans="2:39" ht="15" customHeight="1">
      <c r="B26" s="28">
        <v>13</v>
      </c>
      <c r="C26" s="41">
        <f t="shared" si="0"/>
        <v>45</v>
      </c>
      <c r="D26" s="49">
        <f t="shared" si="1"/>
        <v>7.9337094499294779E-3</v>
      </c>
      <c r="E26" s="41">
        <f t="shared" si="2"/>
        <v>321.56085136698573</v>
      </c>
      <c r="F26" s="43"/>
      <c r="G26" s="28">
        <v>13</v>
      </c>
      <c r="H26" s="41">
        <f t="shared" si="3"/>
        <v>1</v>
      </c>
      <c r="I26" s="49">
        <f t="shared" si="4"/>
        <v>1.7605633802816902E-3</v>
      </c>
      <c r="J26" s="41">
        <f t="shared" si="11"/>
        <v>11.707177043876642</v>
      </c>
      <c r="K26" s="41"/>
      <c r="L26" s="28">
        <v>13</v>
      </c>
      <c r="M26" s="41">
        <f t="shared" si="5"/>
        <v>2</v>
      </c>
      <c r="N26" s="49">
        <f t="shared" si="12"/>
        <v>8.6206896551724137E-3</v>
      </c>
      <c r="O26" s="41">
        <f t="shared" si="6"/>
        <v>2.6617447418986941</v>
      </c>
      <c r="P26" s="41"/>
      <c r="Q26" s="28">
        <v>13</v>
      </c>
      <c r="R26" s="41">
        <f t="shared" si="7"/>
        <v>45</v>
      </c>
      <c r="S26" s="49">
        <f t="shared" si="13"/>
        <v>7.9337094499294779E-3</v>
      </c>
      <c r="T26" s="41">
        <f t="shared" si="8"/>
        <v>75.860498204512538</v>
      </c>
      <c r="U26" s="28"/>
      <c r="V26" s="113">
        <v>13</v>
      </c>
      <c r="W26" s="117">
        <f t="shared" si="9"/>
        <v>93</v>
      </c>
      <c r="X26" s="118">
        <f t="shared" si="14"/>
        <v>7.658102766798419E-3</v>
      </c>
      <c r="Y26" s="558"/>
      <c r="Z26" s="119">
        <f t="shared" si="10"/>
        <v>411.79027135727358</v>
      </c>
      <c r="AA26" s="42"/>
      <c r="AB26" s="207">
        <f t="shared" si="16"/>
        <v>0</v>
      </c>
    </row>
    <row r="27" spans="2:39" ht="15" customHeight="1">
      <c r="B27" s="28">
        <v>14</v>
      </c>
      <c r="C27" s="41">
        <f t="shared" si="0"/>
        <v>0</v>
      </c>
      <c r="D27" s="49">
        <f t="shared" si="1"/>
        <v>0</v>
      </c>
      <c r="E27" s="41">
        <f t="shared" si="2"/>
        <v>0</v>
      </c>
      <c r="F27" s="43"/>
      <c r="G27" s="28">
        <v>14</v>
      </c>
      <c r="H27" s="41">
        <f t="shared" si="3"/>
        <v>0</v>
      </c>
      <c r="I27" s="49">
        <f t="shared" si="4"/>
        <v>0</v>
      </c>
      <c r="J27" s="41">
        <f t="shared" si="11"/>
        <v>0</v>
      </c>
      <c r="K27" s="41"/>
      <c r="L27" s="28">
        <v>14</v>
      </c>
      <c r="M27" s="41">
        <f t="shared" si="5"/>
        <v>0</v>
      </c>
      <c r="N27" s="49">
        <f t="shared" si="12"/>
        <v>0</v>
      </c>
      <c r="O27" s="41">
        <f t="shared" si="6"/>
        <v>0</v>
      </c>
      <c r="P27" s="41"/>
      <c r="Q27" s="28">
        <v>14</v>
      </c>
      <c r="R27" s="41">
        <f t="shared" si="7"/>
        <v>0</v>
      </c>
      <c r="S27" s="49">
        <f t="shared" si="13"/>
        <v>0</v>
      </c>
      <c r="T27" s="41">
        <f t="shared" si="8"/>
        <v>0</v>
      </c>
      <c r="U27" s="28"/>
      <c r="V27" s="113">
        <v>14</v>
      </c>
      <c r="W27" s="117">
        <f t="shared" si="9"/>
        <v>0</v>
      </c>
      <c r="X27" s="118">
        <f t="shared" si="14"/>
        <v>0</v>
      </c>
      <c r="Y27" s="558"/>
      <c r="Z27" s="119">
        <f t="shared" si="10"/>
        <v>0</v>
      </c>
      <c r="AA27" s="42"/>
      <c r="AB27" s="207">
        <f t="shared" si="16"/>
        <v>0</v>
      </c>
    </row>
    <row r="28" spans="2:39" ht="15" customHeight="1">
      <c r="B28" s="28">
        <v>15</v>
      </c>
      <c r="C28" s="41">
        <f t="shared" si="0"/>
        <v>0</v>
      </c>
      <c r="D28" s="49">
        <f t="shared" si="1"/>
        <v>0</v>
      </c>
      <c r="E28" s="41">
        <f t="shared" si="2"/>
        <v>0</v>
      </c>
      <c r="F28" s="43"/>
      <c r="G28" s="28">
        <v>15</v>
      </c>
      <c r="H28" s="41">
        <f t="shared" si="3"/>
        <v>0</v>
      </c>
      <c r="I28" s="49">
        <f t="shared" si="4"/>
        <v>0</v>
      </c>
      <c r="J28" s="41">
        <f t="shared" si="11"/>
        <v>0</v>
      </c>
      <c r="K28" s="41"/>
      <c r="L28" s="28">
        <v>15</v>
      </c>
      <c r="M28" s="41">
        <f t="shared" si="5"/>
        <v>0</v>
      </c>
      <c r="N28" s="49">
        <f t="shared" si="12"/>
        <v>0</v>
      </c>
      <c r="O28" s="41">
        <f t="shared" si="6"/>
        <v>0</v>
      </c>
      <c r="P28" s="41"/>
      <c r="Q28" s="28">
        <v>15</v>
      </c>
      <c r="R28" s="41">
        <f t="shared" si="7"/>
        <v>0</v>
      </c>
      <c r="S28" s="49">
        <f t="shared" si="13"/>
        <v>0</v>
      </c>
      <c r="T28" s="41">
        <f t="shared" si="8"/>
        <v>0</v>
      </c>
      <c r="U28" s="28"/>
      <c r="V28" s="113">
        <v>15</v>
      </c>
      <c r="W28" s="117">
        <f t="shared" si="9"/>
        <v>0</v>
      </c>
      <c r="X28" s="118">
        <f t="shared" si="14"/>
        <v>0</v>
      </c>
      <c r="Y28" s="558"/>
      <c r="Z28" s="119">
        <f t="shared" si="10"/>
        <v>0</v>
      </c>
      <c r="AA28" s="42"/>
      <c r="AB28" s="207">
        <f>SUM(U28:U30)</f>
        <v>0</v>
      </c>
    </row>
    <row r="29" spans="2:39" ht="15" customHeight="1">
      <c r="B29" s="28">
        <v>16</v>
      </c>
      <c r="C29" s="41">
        <f t="shared" si="0"/>
        <v>0</v>
      </c>
      <c r="D29" s="49">
        <f t="shared" si="1"/>
        <v>0</v>
      </c>
      <c r="E29" s="41">
        <f t="shared" si="2"/>
        <v>0</v>
      </c>
      <c r="F29" s="43"/>
      <c r="G29" s="28">
        <v>16</v>
      </c>
      <c r="H29" s="41">
        <f t="shared" si="3"/>
        <v>0</v>
      </c>
      <c r="I29" s="49">
        <f t="shared" si="4"/>
        <v>0</v>
      </c>
      <c r="J29" s="41">
        <f t="shared" si="11"/>
        <v>0</v>
      </c>
      <c r="K29" s="41"/>
      <c r="L29" s="28">
        <v>16</v>
      </c>
      <c r="M29" s="41">
        <f t="shared" si="5"/>
        <v>0</v>
      </c>
      <c r="N29" s="49">
        <f t="shared" si="12"/>
        <v>0</v>
      </c>
      <c r="O29" s="41">
        <f t="shared" si="6"/>
        <v>0</v>
      </c>
      <c r="P29" s="41"/>
      <c r="Q29" s="28">
        <v>16</v>
      </c>
      <c r="R29" s="41">
        <f t="shared" si="7"/>
        <v>0</v>
      </c>
      <c r="S29" s="49">
        <f t="shared" si="13"/>
        <v>0</v>
      </c>
      <c r="T29" s="41">
        <f t="shared" si="8"/>
        <v>0</v>
      </c>
      <c r="U29" s="28"/>
      <c r="V29" s="113">
        <v>16</v>
      </c>
      <c r="W29" s="117">
        <f t="shared" si="9"/>
        <v>0</v>
      </c>
      <c r="X29" s="118">
        <f t="shared" si="14"/>
        <v>0</v>
      </c>
      <c r="Y29" s="558"/>
      <c r="Z29" s="119">
        <f t="shared" si="10"/>
        <v>0</v>
      </c>
      <c r="AA29" s="42"/>
    </row>
    <row r="30" spans="2:39" ht="15" customHeight="1">
      <c r="B30" s="28">
        <v>17</v>
      </c>
      <c r="C30" s="41">
        <f>J86</f>
        <v>0</v>
      </c>
      <c r="D30" s="49">
        <f t="shared" si="1"/>
        <v>0</v>
      </c>
      <c r="E30" s="41">
        <f t="shared" si="2"/>
        <v>0</v>
      </c>
      <c r="F30" s="43"/>
      <c r="G30" s="28">
        <v>17</v>
      </c>
      <c r="H30" s="41">
        <f t="shared" si="3"/>
        <v>0</v>
      </c>
      <c r="I30" s="49">
        <f t="shared" si="4"/>
        <v>0</v>
      </c>
      <c r="J30" s="41">
        <f t="shared" si="11"/>
        <v>0</v>
      </c>
      <c r="K30" s="41"/>
      <c r="L30" s="28">
        <v>17</v>
      </c>
      <c r="M30" s="41">
        <f t="shared" si="5"/>
        <v>0</v>
      </c>
      <c r="N30" s="49">
        <f t="shared" si="12"/>
        <v>0</v>
      </c>
      <c r="O30" s="41">
        <f t="shared" si="6"/>
        <v>0</v>
      </c>
      <c r="P30" s="41"/>
      <c r="Q30" s="28">
        <v>17</v>
      </c>
      <c r="R30" s="41">
        <f t="shared" si="7"/>
        <v>0</v>
      </c>
      <c r="S30" s="49">
        <f t="shared" si="13"/>
        <v>0</v>
      </c>
      <c r="T30" s="41">
        <f t="shared" si="8"/>
        <v>0</v>
      </c>
      <c r="U30" s="28"/>
      <c r="V30" s="113">
        <v>17</v>
      </c>
      <c r="W30" s="117">
        <f t="shared" si="9"/>
        <v>0</v>
      </c>
      <c r="X30" s="118">
        <f t="shared" si="14"/>
        <v>0</v>
      </c>
      <c r="Y30" s="558"/>
      <c r="Z30" s="119">
        <f t="shared" si="10"/>
        <v>0</v>
      </c>
      <c r="AA30" s="42"/>
    </row>
    <row r="31" spans="2:39" ht="15" customHeight="1">
      <c r="B31" s="28">
        <v>18</v>
      </c>
      <c r="C31" s="41">
        <f>J87</f>
        <v>0</v>
      </c>
      <c r="D31" s="49">
        <f t="shared" si="1"/>
        <v>0</v>
      </c>
      <c r="E31" s="41">
        <f t="shared" si="2"/>
        <v>0</v>
      </c>
      <c r="F31" s="43"/>
      <c r="G31" s="28">
        <v>18</v>
      </c>
      <c r="H31" s="41">
        <f t="shared" si="3"/>
        <v>0</v>
      </c>
      <c r="I31" s="49">
        <f t="shared" si="4"/>
        <v>0</v>
      </c>
      <c r="J31" s="41">
        <f t="shared" si="11"/>
        <v>0</v>
      </c>
      <c r="K31" s="41"/>
      <c r="L31" s="28">
        <v>18</v>
      </c>
      <c r="M31" s="41">
        <f t="shared" si="5"/>
        <v>0</v>
      </c>
      <c r="N31" s="49">
        <f t="shared" si="12"/>
        <v>0</v>
      </c>
      <c r="O31" s="41">
        <f t="shared" si="6"/>
        <v>0</v>
      </c>
      <c r="P31" s="41"/>
      <c r="Q31" s="28">
        <v>18</v>
      </c>
      <c r="R31" s="41">
        <f t="shared" si="7"/>
        <v>0</v>
      </c>
      <c r="S31" s="49">
        <f t="shared" si="13"/>
        <v>0</v>
      </c>
      <c r="T31" s="41">
        <f t="shared" si="8"/>
        <v>0</v>
      </c>
      <c r="U31" s="28"/>
      <c r="V31" s="113">
        <v>18</v>
      </c>
      <c r="W31" s="117">
        <f t="shared" si="9"/>
        <v>0</v>
      </c>
      <c r="X31" s="118">
        <f t="shared" si="14"/>
        <v>0</v>
      </c>
      <c r="Y31" s="558"/>
      <c r="Z31" s="119">
        <f t="shared" si="10"/>
        <v>0</v>
      </c>
      <c r="AA31" s="42"/>
    </row>
    <row r="32" spans="2:39" ht="15" customHeight="1">
      <c r="B32" s="28">
        <v>19</v>
      </c>
      <c r="C32" s="41">
        <f>J88</f>
        <v>0</v>
      </c>
      <c r="D32" s="49">
        <f t="shared" si="1"/>
        <v>0</v>
      </c>
      <c r="E32" s="41">
        <f t="shared" si="2"/>
        <v>0</v>
      </c>
      <c r="F32" s="43"/>
      <c r="G32" s="28">
        <v>19</v>
      </c>
      <c r="H32" s="41">
        <f>I116</f>
        <v>0</v>
      </c>
      <c r="I32" s="49">
        <f t="shared" si="4"/>
        <v>0</v>
      </c>
      <c r="J32" s="41">
        <f t="shared" si="11"/>
        <v>0</v>
      </c>
      <c r="K32" s="41"/>
      <c r="L32" s="28">
        <v>19</v>
      </c>
      <c r="M32" s="41">
        <f t="shared" si="5"/>
        <v>0</v>
      </c>
      <c r="N32" s="49">
        <f t="shared" si="12"/>
        <v>0</v>
      </c>
      <c r="O32" s="41">
        <f t="shared" si="6"/>
        <v>0</v>
      </c>
      <c r="P32" s="41"/>
      <c r="Q32" s="28">
        <v>19</v>
      </c>
      <c r="R32" s="41">
        <f t="shared" si="7"/>
        <v>0</v>
      </c>
      <c r="S32" s="49">
        <f t="shared" si="13"/>
        <v>0</v>
      </c>
      <c r="T32" s="41">
        <f>IF(R88=0,0,T58/1.1023/R88*1000)</f>
        <v>0</v>
      </c>
      <c r="U32" s="28"/>
      <c r="V32" s="113">
        <v>19</v>
      </c>
      <c r="W32" s="117">
        <f t="shared" si="9"/>
        <v>0</v>
      </c>
      <c r="X32" s="118">
        <f t="shared" si="14"/>
        <v>0</v>
      </c>
      <c r="Y32" s="558"/>
      <c r="Z32" s="119">
        <f t="shared" si="10"/>
        <v>0</v>
      </c>
      <c r="AA32" s="42"/>
    </row>
    <row r="33" spans="2:40" ht="15" customHeight="1">
      <c r="B33" s="50" t="s">
        <v>16</v>
      </c>
      <c r="C33" s="51">
        <f>SUM(C14:C32)</f>
        <v>5672</v>
      </c>
      <c r="D33" s="52">
        <f>SUM(D14:D32)</f>
        <v>0.99999999999999978</v>
      </c>
      <c r="E33" s="51">
        <f>SUM(E14:E32)</f>
        <v>40530.958865634297</v>
      </c>
      <c r="F33" s="43"/>
      <c r="G33" s="53" t="s">
        <v>7</v>
      </c>
      <c r="H33" s="50">
        <f>SUM(H14:H32)</f>
        <v>568</v>
      </c>
      <c r="I33" s="52">
        <f>SUM(I14:I32)</f>
        <v>1</v>
      </c>
      <c r="J33" s="51">
        <f>SUM(J14:J32)</f>
        <v>6649.6765609219337</v>
      </c>
      <c r="K33" s="28"/>
      <c r="L33" s="53" t="s">
        <v>7</v>
      </c>
      <c r="M33" s="50">
        <f>SUM(M14:M32)</f>
        <v>232</v>
      </c>
      <c r="N33" s="52">
        <f>SUM(N14:N32)</f>
        <v>1</v>
      </c>
      <c r="O33" s="51">
        <f>SUM(O14:O32)</f>
        <v>308.76239006024855</v>
      </c>
      <c r="P33" s="28"/>
      <c r="Q33" s="53" t="s">
        <v>7</v>
      </c>
      <c r="R33" s="50">
        <f>SUM(R14:R32)</f>
        <v>5672</v>
      </c>
      <c r="S33" s="52">
        <f>SUM(S14:S32)</f>
        <v>0.99999999999999978</v>
      </c>
      <c r="T33" s="51">
        <f>SUM(T14:T32)</f>
        <v>9561.7943514665603</v>
      </c>
      <c r="U33" s="28"/>
      <c r="V33" s="132" t="s">
        <v>7</v>
      </c>
      <c r="W33" s="107">
        <f>SUM(W14:W32)</f>
        <v>12144</v>
      </c>
      <c r="X33" s="108">
        <f>SUM(X14:X32)</f>
        <v>1</v>
      </c>
      <c r="Y33" s="559">
        <f>SUM(Y14:Y32)</f>
        <v>1</v>
      </c>
      <c r="Z33" s="133">
        <f>SUM(Z14:Z32)</f>
        <v>57051.192168083035</v>
      </c>
      <c r="AA33" s="42"/>
    </row>
    <row r="34" spans="2:40" ht="15" customHeight="1">
      <c r="B34" s="28"/>
      <c r="C34" s="28"/>
      <c r="D34" s="28"/>
      <c r="E34" s="28"/>
      <c r="F34" s="29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113"/>
      <c r="W34" s="100"/>
      <c r="X34" s="100"/>
      <c r="Y34" s="100"/>
      <c r="Z34" s="112"/>
      <c r="AA34" s="28"/>
    </row>
    <row r="35" spans="2:40" ht="15" customHeight="1">
      <c r="B35" s="28"/>
      <c r="C35" s="28"/>
      <c r="D35" s="28"/>
      <c r="E35" s="28"/>
      <c r="F35" s="29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113"/>
      <c r="W35" s="100"/>
      <c r="X35" s="100"/>
      <c r="Y35" s="100"/>
      <c r="Z35" s="112"/>
      <c r="AA35" s="28"/>
    </row>
    <row r="36" spans="2:40" ht="15" customHeight="1">
      <c r="B36" s="48"/>
      <c r="C36" s="48"/>
      <c r="D36" s="48"/>
      <c r="E36" s="48"/>
      <c r="F36" s="54"/>
      <c r="G36" s="55"/>
      <c r="H36" s="55"/>
      <c r="I36" s="55"/>
      <c r="J36" s="55"/>
      <c r="K36" s="28"/>
      <c r="L36" s="55"/>
      <c r="M36" s="55"/>
      <c r="N36" s="55"/>
      <c r="O36" s="55"/>
      <c r="P36" s="28"/>
      <c r="Q36" s="55"/>
      <c r="R36" s="55"/>
      <c r="S36" s="55"/>
      <c r="T36" s="55"/>
      <c r="U36" s="28"/>
      <c r="V36" s="134"/>
      <c r="W36" s="135"/>
      <c r="X36" s="135"/>
      <c r="Y36" s="135"/>
      <c r="Z36" s="136"/>
      <c r="AA36" s="28"/>
    </row>
    <row r="37" spans="2:40" ht="15" customHeight="1">
      <c r="B37" s="56"/>
      <c r="C37" s="56"/>
      <c r="D37" s="57" t="s">
        <v>2</v>
      </c>
      <c r="E37" s="57" t="s">
        <v>1</v>
      </c>
      <c r="F37" s="46"/>
      <c r="G37" s="56"/>
      <c r="H37" s="56"/>
      <c r="I37" s="57" t="s">
        <v>2</v>
      </c>
      <c r="J37" s="57" t="s">
        <v>1</v>
      </c>
      <c r="K37" s="28"/>
      <c r="L37" s="56"/>
      <c r="M37" s="56"/>
      <c r="N37" s="57" t="s">
        <v>2</v>
      </c>
      <c r="O37" s="57" t="s">
        <v>1</v>
      </c>
      <c r="P37" s="28"/>
      <c r="Q37" s="56"/>
      <c r="R37" s="56"/>
      <c r="S37" s="57" t="s">
        <v>2</v>
      </c>
      <c r="T37" s="57" t="s">
        <v>1</v>
      </c>
      <c r="U37" s="28"/>
      <c r="V37" s="77"/>
      <c r="W37" s="78"/>
      <c r="X37" s="120" t="s">
        <v>2</v>
      </c>
      <c r="Y37" s="120"/>
      <c r="Z37" s="137" t="s">
        <v>1</v>
      </c>
      <c r="AA37" s="28"/>
    </row>
    <row r="38" spans="2:40" ht="15" customHeight="1">
      <c r="B38" s="47" t="s">
        <v>3</v>
      </c>
      <c r="C38" s="58"/>
      <c r="D38" s="47" t="s">
        <v>4</v>
      </c>
      <c r="E38" s="58"/>
      <c r="F38" s="29"/>
      <c r="G38" s="58" t="s">
        <v>17</v>
      </c>
      <c r="H38" s="58"/>
      <c r="I38" s="47" t="s">
        <v>4</v>
      </c>
      <c r="J38" s="58"/>
      <c r="K38" s="28"/>
      <c r="L38" s="58" t="s">
        <v>17</v>
      </c>
      <c r="M38" s="58"/>
      <c r="N38" s="47" t="s">
        <v>4</v>
      </c>
      <c r="O38" s="58"/>
      <c r="P38" s="28"/>
      <c r="Q38" s="58" t="s">
        <v>17</v>
      </c>
      <c r="R38" s="58"/>
      <c r="S38" s="47" t="s">
        <v>4</v>
      </c>
      <c r="T38" s="58"/>
      <c r="U38" s="28"/>
      <c r="V38" s="72" t="s">
        <v>3</v>
      </c>
      <c r="W38" s="79"/>
      <c r="X38" s="74" t="s">
        <v>4</v>
      </c>
      <c r="Y38" s="74"/>
      <c r="Z38" s="80"/>
      <c r="AA38" s="28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</row>
    <row r="39" spans="2:40" ht="15" customHeight="1">
      <c r="B39" s="28"/>
      <c r="C39" s="28"/>
      <c r="D39" s="28"/>
      <c r="E39" s="28"/>
      <c r="F39" s="29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113"/>
      <c r="W39" s="100"/>
      <c r="X39" s="100"/>
      <c r="Y39" s="100"/>
      <c r="Z39" s="112"/>
      <c r="AA39" s="28"/>
    </row>
    <row r="40" spans="2:40" ht="15" customHeight="1">
      <c r="B40" s="28">
        <v>1</v>
      </c>
      <c r="C40" s="41">
        <f>C14*$R70</f>
        <v>0</v>
      </c>
      <c r="D40" s="49">
        <f>C40/C$59</f>
        <v>0</v>
      </c>
      <c r="E40" s="41">
        <f>D40*D$10</f>
        <v>0</v>
      </c>
      <c r="F40" s="43"/>
      <c r="G40" s="28">
        <v>1</v>
      </c>
      <c r="H40" s="41">
        <f>H14*$R98</f>
        <v>0</v>
      </c>
      <c r="I40" s="49">
        <f>H40/H$59</f>
        <v>0</v>
      </c>
      <c r="J40" s="41">
        <f>IF(I$10=0,0,I40*I$10)</f>
        <v>0</v>
      </c>
      <c r="K40" s="28"/>
      <c r="L40" s="28">
        <v>1</v>
      </c>
      <c r="M40" s="41">
        <f>M14*R126</f>
        <v>0</v>
      </c>
      <c r="N40" s="49">
        <f>M40/M$59</f>
        <v>0</v>
      </c>
      <c r="O40" s="41">
        <f>IF(N$10=0,0,N40*N$10)</f>
        <v>0</v>
      </c>
      <c r="P40" s="28"/>
      <c r="Q40" s="28">
        <v>1</v>
      </c>
      <c r="R40" s="41">
        <f>C40</f>
        <v>0</v>
      </c>
      <c r="S40" s="49">
        <f>R40/R$59</f>
        <v>0</v>
      </c>
      <c r="T40" s="41">
        <f>IF(S$10=0,0,S40*S$10)</f>
        <v>0</v>
      </c>
      <c r="U40" s="28"/>
      <c r="V40" s="113">
        <v>1</v>
      </c>
      <c r="W40" s="117">
        <f>H40+C40+M40+R40</f>
        <v>0</v>
      </c>
      <c r="X40" s="118">
        <f t="shared" ref="X40:X58" si="17">W40/W$59</f>
        <v>0</v>
      </c>
      <c r="Y40" s="118"/>
      <c r="Z40" s="119">
        <f>E40+J40+O40+T40</f>
        <v>0</v>
      </c>
      <c r="AA40" s="42"/>
    </row>
    <row r="41" spans="2:40" ht="15" customHeight="1">
      <c r="B41" s="28">
        <v>2</v>
      </c>
      <c r="C41" s="41">
        <f>C15*$R71</f>
        <v>0</v>
      </c>
      <c r="D41" s="49">
        <f t="shared" ref="D41:D58" si="18">C41/C$59</f>
        <v>0</v>
      </c>
      <c r="E41" s="41">
        <f t="shared" ref="E41:E58" si="19">D41*D$10</f>
        <v>0</v>
      </c>
      <c r="F41" s="43"/>
      <c r="G41" s="28">
        <v>2</v>
      </c>
      <c r="H41" s="41">
        <f t="shared" ref="H41:H58" si="20">H15*$R99</f>
        <v>0</v>
      </c>
      <c r="I41" s="49">
        <f t="shared" ref="I41:I58" si="21">H41/H$59</f>
        <v>0</v>
      </c>
      <c r="J41" s="41">
        <f t="shared" ref="J41:J58" si="22">IF(I$10=0,0,I41*I$10)</f>
        <v>0</v>
      </c>
      <c r="K41" s="28"/>
      <c r="L41" s="28">
        <v>2</v>
      </c>
      <c r="M41" s="41">
        <f t="shared" ref="M41:M58" si="23">M15*R127</f>
        <v>0</v>
      </c>
      <c r="N41" s="49">
        <f t="shared" ref="N41:N58" si="24">M41/M$59</f>
        <v>0</v>
      </c>
      <c r="O41" s="41">
        <f t="shared" ref="O41:O58" si="25">IF(N$10=0,0,N41*N$10)</f>
        <v>0</v>
      </c>
      <c r="P41" s="28"/>
      <c r="Q41" s="28">
        <v>2</v>
      </c>
      <c r="R41" s="41">
        <f t="shared" ref="R41:R58" si="26">C41</f>
        <v>0</v>
      </c>
      <c r="S41" s="49">
        <f>R41/R$59</f>
        <v>0</v>
      </c>
      <c r="T41" s="41">
        <f>IF(S$10=0,0,S41*S$10)</f>
        <v>0</v>
      </c>
      <c r="U41" s="28"/>
      <c r="V41" s="113">
        <v>2</v>
      </c>
      <c r="W41" s="117">
        <f t="shared" ref="W41:W58" si="27">H41+C41+M41+R41</f>
        <v>0</v>
      </c>
      <c r="X41" s="118">
        <f t="shared" si="17"/>
        <v>0</v>
      </c>
      <c r="Y41" s="118"/>
      <c r="Z41" s="119">
        <f t="shared" ref="Z41:Z58" si="28">E41+J41+O41+T41</f>
        <v>0</v>
      </c>
      <c r="AA41" s="42"/>
    </row>
    <row r="42" spans="2:40" ht="15" customHeight="1">
      <c r="B42" s="28">
        <v>3</v>
      </c>
      <c r="C42" s="41">
        <f t="shared" ref="C42:C58" si="29">C16*$R72</f>
        <v>0</v>
      </c>
      <c r="D42" s="49">
        <f t="shared" si="18"/>
        <v>0</v>
      </c>
      <c r="E42" s="41">
        <f t="shared" si="19"/>
        <v>0</v>
      </c>
      <c r="F42" s="43"/>
      <c r="G42" s="28">
        <v>3</v>
      </c>
      <c r="H42" s="41">
        <f t="shared" si="20"/>
        <v>0</v>
      </c>
      <c r="I42" s="49">
        <f>H42/H$59</f>
        <v>0</v>
      </c>
      <c r="J42" s="41">
        <f t="shared" si="22"/>
        <v>0</v>
      </c>
      <c r="K42" s="28"/>
      <c r="L42" s="28">
        <v>3</v>
      </c>
      <c r="M42" s="41">
        <f t="shared" si="23"/>
        <v>0</v>
      </c>
      <c r="N42" s="49">
        <f t="shared" si="24"/>
        <v>0</v>
      </c>
      <c r="O42" s="41">
        <f t="shared" si="25"/>
        <v>0</v>
      </c>
      <c r="P42" s="28"/>
      <c r="Q42" s="28">
        <v>3</v>
      </c>
      <c r="R42" s="41">
        <f t="shared" si="26"/>
        <v>0</v>
      </c>
      <c r="S42" s="49">
        <f t="shared" ref="S42:S58" si="30">R42/R$59</f>
        <v>0</v>
      </c>
      <c r="T42" s="41">
        <f>IF(S$10=0,0,S42*S$10)</f>
        <v>0</v>
      </c>
      <c r="U42" s="28"/>
      <c r="V42" s="113">
        <v>3</v>
      </c>
      <c r="W42" s="117">
        <f t="shared" si="27"/>
        <v>0</v>
      </c>
      <c r="X42" s="118">
        <f t="shared" si="17"/>
        <v>0</v>
      </c>
      <c r="Y42" s="118"/>
      <c r="Z42" s="119">
        <f t="shared" si="28"/>
        <v>0</v>
      </c>
      <c r="AA42" s="656" t="s">
        <v>121</v>
      </c>
      <c r="AB42" s="657"/>
    </row>
    <row r="43" spans="2:40" ht="15" customHeight="1">
      <c r="B43" s="28">
        <v>4</v>
      </c>
      <c r="C43" s="41">
        <f>C17*$R73</f>
        <v>162612</v>
      </c>
      <c r="D43" s="49">
        <f t="shared" si="18"/>
        <v>8.9532724084304127E-2</v>
      </c>
      <c r="E43" s="41">
        <f>D43*D$10</f>
        <v>1280.8641040224634</v>
      </c>
      <c r="F43" s="43"/>
      <c r="G43" s="28">
        <v>4</v>
      </c>
      <c r="H43" s="41">
        <f>H17*$R101</f>
        <v>18868.999999999964</v>
      </c>
      <c r="I43" s="49">
        <f>H43/H$59</f>
        <v>0.124432046741976</v>
      </c>
      <c r="J43" s="41">
        <f>IF(I$10=0,0,I43*I$10)</f>
        <v>243.50107226937286</v>
      </c>
      <c r="K43" s="28"/>
      <c r="L43" s="28">
        <v>4</v>
      </c>
      <c r="M43" s="41">
        <f>M17*R129</f>
        <v>732</v>
      </c>
      <c r="N43" s="49">
        <f t="shared" si="24"/>
        <v>9.2974812970748454E-3</v>
      </c>
      <c r="O43" s="41">
        <f>IF(N$10=0,0,N43*N$10)</f>
        <v>1.0738590898121447</v>
      </c>
      <c r="P43" s="28"/>
      <c r="Q43" s="28">
        <v>4</v>
      </c>
      <c r="R43" s="41">
        <f t="shared" si="26"/>
        <v>162612</v>
      </c>
      <c r="S43" s="49">
        <f t="shared" si="30"/>
        <v>8.9532724084304127E-2</v>
      </c>
      <c r="T43" s="41">
        <f t="shared" ref="T43:T58" si="31">IF(S$10=0,0,S43*S$10)</f>
        <v>302.17294378452641</v>
      </c>
      <c r="U43" s="28"/>
      <c r="V43" s="113">
        <v>4</v>
      </c>
      <c r="W43" s="117">
        <f t="shared" si="27"/>
        <v>344825</v>
      </c>
      <c r="X43" s="118">
        <f t="shared" si="17"/>
        <v>8.9267418001073018E-2</v>
      </c>
      <c r="Y43" s="118"/>
      <c r="Z43" s="119">
        <f t="shared" si="28"/>
        <v>1827.6119791661749</v>
      </c>
      <c r="AA43" s="656">
        <f>X43*X10</f>
        <v>1763.343941484196</v>
      </c>
      <c r="AB43" s="657" t="s">
        <v>120</v>
      </c>
    </row>
    <row r="44" spans="2:40" ht="15" customHeight="1">
      <c r="B44" s="28">
        <v>5</v>
      </c>
      <c r="C44" s="41">
        <f t="shared" si="29"/>
        <v>257450.9999999998</v>
      </c>
      <c r="D44" s="49">
        <f t="shared" si="18"/>
        <v>0.14175023582655746</v>
      </c>
      <c r="E44" s="41">
        <f t="shared" si="19"/>
        <v>2027.8930487583139</v>
      </c>
      <c r="F44" s="43"/>
      <c r="G44" s="28">
        <v>5</v>
      </c>
      <c r="H44" s="41">
        <f t="shared" si="20"/>
        <v>36918.99999999992</v>
      </c>
      <c r="I44" s="49">
        <f t="shared" si="21"/>
        <v>0.24346317948312102</v>
      </c>
      <c r="J44" s="41">
        <f t="shared" si="22"/>
        <v>476.43309593051953</v>
      </c>
      <c r="K44" s="28"/>
      <c r="L44" s="28">
        <v>5</v>
      </c>
      <c r="M44" s="41">
        <f t="shared" si="23"/>
        <v>8041</v>
      </c>
      <c r="N44" s="49">
        <f t="shared" si="24"/>
        <v>0.10213257801882353</v>
      </c>
      <c r="O44" s="41">
        <f t="shared" si="25"/>
        <v>11.796312761174118</v>
      </c>
      <c r="P44" s="28"/>
      <c r="Q44" s="28">
        <v>5</v>
      </c>
      <c r="R44" s="41">
        <f t="shared" si="26"/>
        <v>257450.9999999998</v>
      </c>
      <c r="S44" s="49">
        <f t="shared" si="30"/>
        <v>0.14175023582655746</v>
      </c>
      <c r="T44" s="41">
        <f t="shared" si="31"/>
        <v>478.40704591463145</v>
      </c>
      <c r="U44" s="28"/>
      <c r="V44" s="113">
        <v>5</v>
      </c>
      <c r="W44" s="117">
        <f t="shared" si="27"/>
        <v>559861.99999999953</v>
      </c>
      <c r="X44" s="118">
        <f t="shared" si="17"/>
        <v>0.14493564903042616</v>
      </c>
      <c r="Y44" s="118"/>
      <c r="Z44" s="119">
        <f t="shared" si="28"/>
        <v>2994.5295033646389</v>
      </c>
      <c r="AA44" s="289"/>
    </row>
    <row r="45" spans="2:40" ht="15" customHeight="1">
      <c r="B45" s="28">
        <v>6</v>
      </c>
      <c r="C45" s="41">
        <f t="shared" si="29"/>
        <v>129483.99999999994</v>
      </c>
      <c r="D45" s="49">
        <f t="shared" si="18"/>
        <v>7.1292741281898206E-2</v>
      </c>
      <c r="E45" s="41">
        <f>D45*D$10</f>
        <v>1019.9210860529639</v>
      </c>
      <c r="F45" s="43"/>
      <c r="G45" s="28">
        <v>6</v>
      </c>
      <c r="H45" s="41">
        <f t="shared" si="20"/>
        <v>15837.999999999976</v>
      </c>
      <c r="I45" s="49">
        <f t="shared" si="21"/>
        <v>0.10444404877308902</v>
      </c>
      <c r="J45" s="41">
        <f t="shared" si="22"/>
        <v>204.38655904405792</v>
      </c>
      <c r="K45" s="28"/>
      <c r="L45" s="28">
        <v>6</v>
      </c>
      <c r="M45" s="41">
        <f t="shared" si="23"/>
        <v>8263.0000000000036</v>
      </c>
      <c r="N45" s="49">
        <f t="shared" si="24"/>
        <v>0.10495230595318235</v>
      </c>
      <c r="O45" s="41">
        <f t="shared" si="25"/>
        <v>12.121991337592561</v>
      </c>
      <c r="P45" s="28"/>
      <c r="Q45" s="28">
        <v>6</v>
      </c>
      <c r="R45" s="41">
        <f t="shared" si="26"/>
        <v>129483.99999999994</v>
      </c>
      <c r="S45" s="49">
        <f t="shared" si="30"/>
        <v>7.1292741281898206E-2</v>
      </c>
      <c r="T45" s="41">
        <f t="shared" si="31"/>
        <v>240.61300182640645</v>
      </c>
      <c r="U45" s="28"/>
      <c r="V45" s="113">
        <v>6</v>
      </c>
      <c r="W45" s="117">
        <f t="shared" si="27"/>
        <v>283068.99999999988</v>
      </c>
      <c r="X45" s="118">
        <f t="shared" si="17"/>
        <v>7.3280181965187347E-2</v>
      </c>
      <c r="Y45" s="118"/>
      <c r="Z45" s="119">
        <f t="shared" si="28"/>
        <v>1477.0426382610208</v>
      </c>
      <c r="AA45" s="289"/>
    </row>
    <row r="46" spans="2:40" ht="15" customHeight="1">
      <c r="B46" s="28">
        <v>7</v>
      </c>
      <c r="C46" s="41">
        <f t="shared" si="29"/>
        <v>231519.00000000015</v>
      </c>
      <c r="D46" s="49">
        <f t="shared" si="18"/>
        <v>0.12747230676256377</v>
      </c>
      <c r="E46" s="41">
        <f t="shared" si="19"/>
        <v>1823.6315677759135</v>
      </c>
      <c r="F46" s="43"/>
      <c r="G46" s="28">
        <v>7</v>
      </c>
      <c r="H46" s="41">
        <f t="shared" si="20"/>
        <v>17732.000000000004</v>
      </c>
      <c r="I46" s="49">
        <f t="shared" si="21"/>
        <v>0.11693407455767253</v>
      </c>
      <c r="J46" s="41">
        <f t="shared" si="22"/>
        <v>228.82829050190938</v>
      </c>
      <c r="K46" s="28"/>
      <c r="L46" s="28">
        <v>7</v>
      </c>
      <c r="M46" s="41">
        <f t="shared" si="23"/>
        <v>19647.000000000011</v>
      </c>
      <c r="N46" s="49">
        <f t="shared" si="24"/>
        <v>0.24954592219075078</v>
      </c>
      <c r="O46" s="41">
        <f t="shared" si="25"/>
        <v>28.822554013031716</v>
      </c>
      <c r="P46" s="28"/>
      <c r="Q46" s="28">
        <v>7</v>
      </c>
      <c r="R46" s="41">
        <f t="shared" si="26"/>
        <v>231519.00000000015</v>
      </c>
      <c r="S46" s="49">
        <f t="shared" si="30"/>
        <v>0.12747230676256377</v>
      </c>
      <c r="T46" s="41">
        <f t="shared" si="31"/>
        <v>430.21903532365275</v>
      </c>
      <c r="U46" s="28"/>
      <c r="V46" s="113">
        <v>7</v>
      </c>
      <c r="W46" s="117">
        <f t="shared" si="27"/>
        <v>500417.00000000035</v>
      </c>
      <c r="X46" s="118">
        <f t="shared" si="17"/>
        <v>0.1295466787902356</v>
      </c>
      <c r="Y46" s="118"/>
      <c r="Z46" s="119">
        <f t="shared" si="28"/>
        <v>2511.5014476145075</v>
      </c>
      <c r="AA46" s="289"/>
    </row>
    <row r="47" spans="2:40" ht="15" customHeight="1">
      <c r="B47" s="28">
        <v>8</v>
      </c>
      <c r="C47" s="41">
        <f t="shared" si="29"/>
        <v>307797</v>
      </c>
      <c r="D47" s="49">
        <f t="shared" si="18"/>
        <v>0.16947029662618107</v>
      </c>
      <c r="E47" s="41">
        <f>D47*D$10</f>
        <v>2424.459010563809</v>
      </c>
      <c r="F47" s="43"/>
      <c r="G47" s="28">
        <v>8</v>
      </c>
      <c r="H47" s="41">
        <f t="shared" si="20"/>
        <v>15632.000000000011</v>
      </c>
      <c r="I47" s="49">
        <f t="shared" si="21"/>
        <v>0.1030855771196446</v>
      </c>
      <c r="J47" s="41">
        <f t="shared" si="22"/>
        <v>201.72816586543252</v>
      </c>
      <c r="K47" s="28"/>
      <c r="L47" s="28">
        <v>8</v>
      </c>
      <c r="M47" s="41">
        <f t="shared" si="23"/>
        <v>17717.000000000018</v>
      </c>
      <c r="N47" s="49">
        <f t="shared" si="24"/>
        <v>0.22503207122988414</v>
      </c>
      <c r="O47" s="41">
        <f t="shared" si="25"/>
        <v>25.991204227051618</v>
      </c>
      <c r="P47" s="28"/>
      <c r="Q47" s="28">
        <v>8</v>
      </c>
      <c r="R47" s="41">
        <f t="shared" si="26"/>
        <v>307797</v>
      </c>
      <c r="S47" s="49">
        <f t="shared" si="30"/>
        <v>0.16947029662618107</v>
      </c>
      <c r="T47" s="41">
        <f t="shared" si="31"/>
        <v>571.96225111336116</v>
      </c>
      <c r="U47" s="28"/>
      <c r="V47" s="113">
        <v>8</v>
      </c>
      <c r="W47" s="117">
        <f t="shared" si="27"/>
        <v>648943</v>
      </c>
      <c r="X47" s="118">
        <f t="shared" si="17"/>
        <v>0.16799671149096013</v>
      </c>
      <c r="Y47" s="118"/>
      <c r="Z47" s="119">
        <f t="shared" si="28"/>
        <v>3224.1406317696542</v>
      </c>
      <c r="AA47" s="289"/>
    </row>
    <row r="48" spans="2:40" ht="15" customHeight="1">
      <c r="B48" s="28">
        <v>9</v>
      </c>
      <c r="C48" s="41">
        <f t="shared" si="29"/>
        <v>271431.00000000017</v>
      </c>
      <c r="D48" s="49">
        <f t="shared" si="18"/>
        <v>0.14944749975971494</v>
      </c>
      <c r="E48" s="41">
        <f t="shared" si="19"/>
        <v>2138.0108763124581</v>
      </c>
      <c r="F48" s="43"/>
      <c r="G48" s="28">
        <v>9</v>
      </c>
      <c r="H48" s="41">
        <f t="shared" si="20"/>
        <v>18653.999999999982</v>
      </c>
      <c r="I48" s="49">
        <f t="shared" si="21"/>
        <v>0.12301422438522563</v>
      </c>
      <c r="J48" s="41">
        <f t="shared" si="22"/>
        <v>240.72653569944805</v>
      </c>
      <c r="K48" s="28"/>
      <c r="L48" s="28">
        <v>9</v>
      </c>
      <c r="M48" s="41">
        <f t="shared" si="23"/>
        <v>10413.000000000009</v>
      </c>
      <c r="N48" s="49">
        <f t="shared" si="24"/>
        <v>0.13226048189404432</v>
      </c>
      <c r="O48" s="41">
        <f t="shared" si="25"/>
        <v>15.276085658762119</v>
      </c>
      <c r="P48" s="28"/>
      <c r="Q48" s="28">
        <v>9</v>
      </c>
      <c r="R48" s="41">
        <f t="shared" si="26"/>
        <v>271431.00000000017</v>
      </c>
      <c r="S48" s="49">
        <f t="shared" si="30"/>
        <v>0.14944749975971494</v>
      </c>
      <c r="T48" s="41">
        <f t="shared" si="31"/>
        <v>504.38531168903791</v>
      </c>
      <c r="U48" s="28"/>
      <c r="V48" s="113">
        <v>9</v>
      </c>
      <c r="W48" s="117">
        <f t="shared" si="27"/>
        <v>571929.00000000035</v>
      </c>
      <c r="X48" s="118">
        <f t="shared" si="17"/>
        <v>0.14805952326523808</v>
      </c>
      <c r="Y48" s="118"/>
      <c r="Z48" s="119">
        <f t="shared" si="28"/>
        <v>2898.3988093597059</v>
      </c>
      <c r="AA48" s="42"/>
    </row>
    <row r="49" spans="2:29" ht="15" customHeight="1">
      <c r="B49" s="28">
        <v>10</v>
      </c>
      <c r="C49" s="41">
        <f t="shared" si="29"/>
        <v>224480.99999999985</v>
      </c>
      <c r="D49" s="49">
        <f t="shared" si="18"/>
        <v>0.12359724642196554</v>
      </c>
      <c r="E49" s="41">
        <f t="shared" si="19"/>
        <v>1768.1945670372813</v>
      </c>
      <c r="F49" s="43"/>
      <c r="G49" s="28">
        <v>10</v>
      </c>
      <c r="H49" s="41">
        <f t="shared" si="20"/>
        <v>13503.999999999993</v>
      </c>
      <c r="I49" s="49">
        <f t="shared" si="21"/>
        <v>8.9052433049109453E-2</v>
      </c>
      <c r="J49" s="41">
        <f t="shared" si="22"/>
        <v>174.2667062338023</v>
      </c>
      <c r="K49" s="28"/>
      <c r="L49" s="28">
        <v>10</v>
      </c>
      <c r="M49" s="41">
        <f t="shared" si="23"/>
        <v>8034.0000000000091</v>
      </c>
      <c r="N49" s="49">
        <f t="shared" si="24"/>
        <v>0.10204366767855108</v>
      </c>
      <c r="O49" s="41">
        <f t="shared" si="25"/>
        <v>11.78604361687265</v>
      </c>
      <c r="P49" s="28"/>
      <c r="Q49" s="28">
        <v>10</v>
      </c>
      <c r="R49" s="41">
        <f t="shared" si="26"/>
        <v>224480.99999999985</v>
      </c>
      <c r="S49" s="49">
        <f t="shared" si="30"/>
        <v>0.12359724642196554</v>
      </c>
      <c r="T49" s="41">
        <f t="shared" si="31"/>
        <v>417.1407066741337</v>
      </c>
      <c r="U49" s="28"/>
      <c r="V49" s="113">
        <v>10</v>
      </c>
      <c r="W49" s="117">
        <f t="shared" si="27"/>
        <v>470499.99999999971</v>
      </c>
      <c r="X49" s="118">
        <f t="shared" si="17"/>
        <v>0.12180184200537904</v>
      </c>
      <c r="Y49" s="118"/>
      <c r="Z49" s="119">
        <f t="shared" si="28"/>
        <v>2371.38802356209</v>
      </c>
      <c r="AA49" s="42"/>
    </row>
    <row r="50" spans="2:29" ht="15" customHeight="1">
      <c r="B50" s="28">
        <v>11</v>
      </c>
      <c r="C50" s="41">
        <f t="shared" si="29"/>
        <v>133945.99999999988</v>
      </c>
      <c r="D50" s="49">
        <f t="shared" si="18"/>
        <v>7.3749478883453803E-2</v>
      </c>
      <c r="E50" s="41">
        <f t="shared" si="19"/>
        <v>1055.0674198545785</v>
      </c>
      <c r="F50" s="43"/>
      <c r="G50" s="28">
        <v>11</v>
      </c>
      <c r="H50" s="41">
        <f t="shared" si="20"/>
        <v>11421.000000000005</v>
      </c>
      <c r="I50" s="49">
        <f t="shared" si="21"/>
        <v>7.531604249510368E-2</v>
      </c>
      <c r="J50" s="41">
        <f t="shared" si="22"/>
        <v>147.38596355866841</v>
      </c>
      <c r="K50" s="28"/>
      <c r="L50" s="28">
        <v>11</v>
      </c>
      <c r="M50" s="41">
        <f t="shared" si="23"/>
        <v>4073</v>
      </c>
      <c r="N50" s="49">
        <f t="shared" si="24"/>
        <v>5.1733116561456072E-2</v>
      </c>
      <c r="O50" s="41">
        <f t="shared" si="25"/>
        <v>5.9751749628481763</v>
      </c>
      <c r="P50" s="28"/>
      <c r="Q50" s="28">
        <v>11</v>
      </c>
      <c r="R50" s="41">
        <f t="shared" si="26"/>
        <v>133945.99999999988</v>
      </c>
      <c r="S50" s="49">
        <f t="shared" si="30"/>
        <v>7.3749478883453803E-2</v>
      </c>
      <c r="T50" s="41">
        <f t="shared" si="31"/>
        <v>248.90449123165658</v>
      </c>
      <c r="U50" s="28"/>
      <c r="V50" s="113">
        <v>11</v>
      </c>
      <c r="W50" s="117">
        <f t="shared" si="27"/>
        <v>283385.99999999977</v>
      </c>
      <c r="X50" s="118">
        <f t="shared" si="17"/>
        <v>7.336224611803685E-2</v>
      </c>
      <c r="Y50" s="118"/>
      <c r="Z50" s="119">
        <f t="shared" si="28"/>
        <v>1457.3330496077515</v>
      </c>
      <c r="AA50" s="42"/>
    </row>
    <row r="51" spans="2:29" ht="15" customHeight="1">
      <c r="B51" s="28">
        <v>12</v>
      </c>
      <c r="C51" s="41">
        <f t="shared" si="29"/>
        <v>74370.782608695663</v>
      </c>
      <c r="D51" s="49">
        <f t="shared" si="18"/>
        <v>4.094789289374777E-2</v>
      </c>
      <c r="E51" s="41">
        <f t="shared" si="19"/>
        <v>585.80465052724503</v>
      </c>
      <c r="F51" s="43"/>
      <c r="G51" s="28">
        <v>12</v>
      </c>
      <c r="H51" s="41">
        <f t="shared" si="20"/>
        <v>2704.9999999999977</v>
      </c>
      <c r="I51" s="49">
        <f t="shared" si="21"/>
        <v>1.7838183604697942E-2</v>
      </c>
      <c r="J51" s="41">
        <f t="shared" si="22"/>
        <v>34.907541496033403</v>
      </c>
      <c r="K51" s="28"/>
      <c r="L51" s="28">
        <v>12</v>
      </c>
      <c r="M51" s="41">
        <f t="shared" si="23"/>
        <v>938</v>
      </c>
      <c r="N51" s="49">
        <f t="shared" si="24"/>
        <v>1.191398559652487E-2</v>
      </c>
      <c r="O51" s="41">
        <f t="shared" si="25"/>
        <v>1.3760653363986224</v>
      </c>
      <c r="P51" s="28"/>
      <c r="Q51" s="28">
        <v>12</v>
      </c>
      <c r="R51" s="41">
        <f t="shared" si="26"/>
        <v>74370.782608695663</v>
      </c>
      <c r="S51" s="49">
        <f t="shared" si="30"/>
        <v>4.094789289374777E-2</v>
      </c>
      <c r="T51" s="41">
        <f t="shared" si="31"/>
        <v>138.19913851639873</v>
      </c>
      <c r="U51" s="28"/>
      <c r="V51" s="113">
        <v>12</v>
      </c>
      <c r="W51" s="117">
        <f t="shared" si="27"/>
        <v>152384.56521739133</v>
      </c>
      <c r="X51" s="118">
        <f t="shared" si="17"/>
        <v>3.9448928239462465E-2</v>
      </c>
      <c r="Y51" s="118"/>
      <c r="Z51" s="119">
        <f t="shared" si="28"/>
        <v>760.28739587607583</v>
      </c>
      <c r="AA51" s="42"/>
    </row>
    <row r="52" spans="2:29" ht="15" customHeight="1">
      <c r="B52" s="28">
        <v>13</v>
      </c>
      <c r="C52" s="41">
        <f t="shared" si="29"/>
        <v>23138.000000000011</v>
      </c>
      <c r="D52" s="49">
        <f t="shared" si="18"/>
        <v>1.273957745961325E-2</v>
      </c>
      <c r="E52" s="41">
        <f t="shared" si="19"/>
        <v>182.25366909497313</v>
      </c>
      <c r="F52" s="43"/>
      <c r="G52" s="28">
        <v>13</v>
      </c>
      <c r="H52" s="41">
        <f t="shared" si="20"/>
        <v>367</v>
      </c>
      <c r="I52" s="49">
        <f t="shared" si="21"/>
        <v>2.420189790360129E-3</v>
      </c>
      <c r="J52" s="41">
        <f t="shared" si="22"/>
        <v>4.7360694007557367</v>
      </c>
      <c r="K52" s="28"/>
      <c r="L52" s="28">
        <v>13</v>
      </c>
      <c r="M52" s="41">
        <f t="shared" si="23"/>
        <v>873</v>
      </c>
      <c r="N52" s="49">
        <f t="shared" si="24"/>
        <v>1.1088389579708114E-2</v>
      </c>
      <c r="O52" s="41">
        <f t="shared" si="25"/>
        <v>1.2807089964562872</v>
      </c>
      <c r="P52" s="28"/>
      <c r="Q52" s="28">
        <v>13</v>
      </c>
      <c r="R52" s="41">
        <f t="shared" si="26"/>
        <v>23138.000000000011</v>
      </c>
      <c r="S52" s="49">
        <f t="shared" si="30"/>
        <v>1.273957745961325E-2</v>
      </c>
      <c r="T52" s="41">
        <f t="shared" si="31"/>
        <v>42.996073926194718</v>
      </c>
      <c r="U52" s="28"/>
      <c r="V52" s="113">
        <v>13</v>
      </c>
      <c r="W52" s="117">
        <f t="shared" si="27"/>
        <v>47516.000000000022</v>
      </c>
      <c r="X52" s="118">
        <f t="shared" si="17"/>
        <v>1.2300821094001269E-2</v>
      </c>
      <c r="Y52" s="118"/>
      <c r="Z52" s="119">
        <f t="shared" si="28"/>
        <v>231.26652141837988</v>
      </c>
      <c r="AA52" s="42"/>
    </row>
    <row r="53" spans="2:29" ht="15" customHeight="1">
      <c r="B53" s="28">
        <v>14</v>
      </c>
      <c r="C53" s="41">
        <f t="shared" si="29"/>
        <v>0</v>
      </c>
      <c r="D53" s="49">
        <f t="shared" si="18"/>
        <v>0</v>
      </c>
      <c r="E53" s="41">
        <f t="shared" si="19"/>
        <v>0</v>
      </c>
      <c r="F53" s="43"/>
      <c r="G53" s="28">
        <v>14</v>
      </c>
      <c r="H53" s="41">
        <f t="shared" si="20"/>
        <v>0</v>
      </c>
      <c r="I53" s="49">
        <f t="shared" si="21"/>
        <v>0</v>
      </c>
      <c r="J53" s="41">
        <f t="shared" si="22"/>
        <v>0</v>
      </c>
      <c r="K53" s="28"/>
      <c r="L53" s="28">
        <v>14</v>
      </c>
      <c r="M53" s="41">
        <f t="shared" si="23"/>
        <v>0</v>
      </c>
      <c r="N53" s="49">
        <f t="shared" si="24"/>
        <v>0</v>
      </c>
      <c r="O53" s="41">
        <f t="shared" si="25"/>
        <v>0</v>
      </c>
      <c r="P53" s="28"/>
      <c r="Q53" s="28">
        <v>14</v>
      </c>
      <c r="R53" s="41">
        <f t="shared" si="26"/>
        <v>0</v>
      </c>
      <c r="S53" s="49">
        <f t="shared" si="30"/>
        <v>0</v>
      </c>
      <c r="T53" s="41">
        <f t="shared" si="31"/>
        <v>0</v>
      </c>
      <c r="U53" s="28"/>
      <c r="V53" s="113">
        <v>14</v>
      </c>
      <c r="W53" s="117">
        <f t="shared" si="27"/>
        <v>0</v>
      </c>
      <c r="X53" s="118">
        <f t="shared" si="17"/>
        <v>0</v>
      </c>
      <c r="Y53" s="118"/>
      <c r="Z53" s="119">
        <f t="shared" si="28"/>
        <v>0</v>
      </c>
      <c r="AA53" s="42"/>
    </row>
    <row r="54" spans="2:29" ht="15" customHeight="1">
      <c r="B54" s="28">
        <v>15</v>
      </c>
      <c r="C54" s="41">
        <f t="shared" si="29"/>
        <v>0</v>
      </c>
      <c r="D54" s="49">
        <f t="shared" si="18"/>
        <v>0</v>
      </c>
      <c r="E54" s="41">
        <f t="shared" si="19"/>
        <v>0</v>
      </c>
      <c r="F54" s="43"/>
      <c r="G54" s="28">
        <v>15</v>
      </c>
      <c r="H54" s="41">
        <f t="shared" si="20"/>
        <v>0</v>
      </c>
      <c r="I54" s="49">
        <f t="shared" si="21"/>
        <v>0</v>
      </c>
      <c r="J54" s="41">
        <f t="shared" si="22"/>
        <v>0</v>
      </c>
      <c r="K54" s="28"/>
      <c r="L54" s="28">
        <v>15</v>
      </c>
      <c r="M54" s="41">
        <f t="shared" si="23"/>
        <v>0</v>
      </c>
      <c r="N54" s="49">
        <f t="shared" si="24"/>
        <v>0</v>
      </c>
      <c r="O54" s="41">
        <f t="shared" si="25"/>
        <v>0</v>
      </c>
      <c r="P54" s="28"/>
      <c r="Q54" s="28">
        <v>15</v>
      </c>
      <c r="R54" s="41">
        <f t="shared" si="26"/>
        <v>0</v>
      </c>
      <c r="S54" s="49">
        <f t="shared" si="30"/>
        <v>0</v>
      </c>
      <c r="T54" s="41">
        <f t="shared" si="31"/>
        <v>0</v>
      </c>
      <c r="U54" s="28"/>
      <c r="V54" s="113">
        <v>15</v>
      </c>
      <c r="W54" s="117">
        <f t="shared" si="27"/>
        <v>0</v>
      </c>
      <c r="X54" s="118">
        <f t="shared" si="17"/>
        <v>0</v>
      </c>
      <c r="Y54" s="118"/>
      <c r="Z54" s="119">
        <f t="shared" si="28"/>
        <v>0</v>
      </c>
      <c r="AA54" s="42"/>
    </row>
    <row r="55" spans="2:29" ht="15" customHeight="1">
      <c r="B55" s="28">
        <v>16</v>
      </c>
      <c r="C55" s="41">
        <f t="shared" si="29"/>
        <v>0</v>
      </c>
      <c r="D55" s="49">
        <f t="shared" si="18"/>
        <v>0</v>
      </c>
      <c r="E55" s="41">
        <f>D55*D$10</f>
        <v>0</v>
      </c>
      <c r="F55" s="43"/>
      <c r="G55" s="28">
        <v>16</v>
      </c>
      <c r="H55" s="41">
        <f t="shared" si="20"/>
        <v>0</v>
      </c>
      <c r="I55" s="49">
        <f t="shared" si="21"/>
        <v>0</v>
      </c>
      <c r="J55" s="41">
        <f t="shared" si="22"/>
        <v>0</v>
      </c>
      <c r="K55" s="28"/>
      <c r="L55" s="28">
        <v>16</v>
      </c>
      <c r="M55" s="41">
        <f t="shared" si="23"/>
        <v>0</v>
      </c>
      <c r="N55" s="49">
        <f t="shared" si="24"/>
        <v>0</v>
      </c>
      <c r="O55" s="41">
        <f t="shared" si="25"/>
        <v>0</v>
      </c>
      <c r="P55" s="28"/>
      <c r="Q55" s="28">
        <v>16</v>
      </c>
      <c r="R55" s="41">
        <f t="shared" si="26"/>
        <v>0</v>
      </c>
      <c r="S55" s="49">
        <f t="shared" si="30"/>
        <v>0</v>
      </c>
      <c r="T55" s="41">
        <f t="shared" si="31"/>
        <v>0</v>
      </c>
      <c r="U55" s="28"/>
      <c r="V55" s="113">
        <v>16</v>
      </c>
      <c r="W55" s="117">
        <f t="shared" si="27"/>
        <v>0</v>
      </c>
      <c r="X55" s="118">
        <f t="shared" si="17"/>
        <v>0</v>
      </c>
      <c r="Y55" s="118"/>
      <c r="Z55" s="119">
        <f t="shared" si="28"/>
        <v>0</v>
      </c>
      <c r="AA55" s="42"/>
    </row>
    <row r="56" spans="2:29" ht="15" customHeight="1">
      <c r="B56" s="28">
        <v>17</v>
      </c>
      <c r="C56" s="41">
        <f t="shared" si="29"/>
        <v>0</v>
      </c>
      <c r="D56" s="49">
        <f t="shared" si="18"/>
        <v>0</v>
      </c>
      <c r="E56" s="41">
        <f t="shared" si="19"/>
        <v>0</v>
      </c>
      <c r="F56" s="43"/>
      <c r="G56" s="28">
        <v>17</v>
      </c>
      <c r="H56" s="41">
        <f t="shared" si="20"/>
        <v>0</v>
      </c>
      <c r="I56" s="49">
        <f t="shared" si="21"/>
        <v>0</v>
      </c>
      <c r="J56" s="41">
        <f t="shared" si="22"/>
        <v>0</v>
      </c>
      <c r="K56" s="28"/>
      <c r="L56" s="28">
        <v>17</v>
      </c>
      <c r="M56" s="41">
        <f t="shared" si="23"/>
        <v>0</v>
      </c>
      <c r="N56" s="49">
        <f t="shared" si="24"/>
        <v>0</v>
      </c>
      <c r="O56" s="41">
        <f t="shared" si="25"/>
        <v>0</v>
      </c>
      <c r="P56" s="28"/>
      <c r="Q56" s="28">
        <v>17</v>
      </c>
      <c r="R56" s="41">
        <f t="shared" si="26"/>
        <v>0</v>
      </c>
      <c r="S56" s="49">
        <f t="shared" si="30"/>
        <v>0</v>
      </c>
      <c r="T56" s="41">
        <f t="shared" si="31"/>
        <v>0</v>
      </c>
      <c r="U56" s="28"/>
      <c r="V56" s="113">
        <v>17</v>
      </c>
      <c r="W56" s="117">
        <f t="shared" si="27"/>
        <v>0</v>
      </c>
      <c r="X56" s="118">
        <f t="shared" si="17"/>
        <v>0</v>
      </c>
      <c r="Y56" s="118"/>
      <c r="Z56" s="119">
        <f t="shared" si="28"/>
        <v>0</v>
      </c>
      <c r="AA56" s="42"/>
    </row>
    <row r="57" spans="2:29" ht="15" customHeight="1">
      <c r="B57" s="28">
        <v>18</v>
      </c>
      <c r="C57" s="41">
        <f t="shared" si="29"/>
        <v>0</v>
      </c>
      <c r="D57" s="49">
        <f t="shared" si="18"/>
        <v>0</v>
      </c>
      <c r="E57" s="41">
        <f t="shared" si="19"/>
        <v>0</v>
      </c>
      <c r="F57" s="43"/>
      <c r="G57" s="28">
        <v>18</v>
      </c>
      <c r="H57" s="41">
        <f t="shared" si="20"/>
        <v>0</v>
      </c>
      <c r="I57" s="49">
        <f t="shared" si="21"/>
        <v>0</v>
      </c>
      <c r="J57" s="41">
        <f t="shared" si="22"/>
        <v>0</v>
      </c>
      <c r="K57" s="28"/>
      <c r="L57" s="28">
        <v>18</v>
      </c>
      <c r="M57" s="41">
        <f t="shared" si="23"/>
        <v>0</v>
      </c>
      <c r="N57" s="49">
        <f t="shared" si="24"/>
        <v>0</v>
      </c>
      <c r="O57" s="41">
        <f t="shared" si="25"/>
        <v>0</v>
      </c>
      <c r="P57" s="28"/>
      <c r="Q57" s="28">
        <v>18</v>
      </c>
      <c r="R57" s="41">
        <f t="shared" si="26"/>
        <v>0</v>
      </c>
      <c r="S57" s="49">
        <f t="shared" si="30"/>
        <v>0</v>
      </c>
      <c r="T57" s="41">
        <f t="shared" si="31"/>
        <v>0</v>
      </c>
      <c r="U57" s="28"/>
      <c r="V57" s="113">
        <v>18</v>
      </c>
      <c r="W57" s="117">
        <f t="shared" si="27"/>
        <v>0</v>
      </c>
      <c r="X57" s="118">
        <f t="shared" si="17"/>
        <v>0</v>
      </c>
      <c r="Y57" s="118"/>
      <c r="Z57" s="119">
        <f t="shared" si="28"/>
        <v>0</v>
      </c>
      <c r="AA57" s="42"/>
    </row>
    <row r="58" spans="2:29" ht="15" customHeight="1">
      <c r="B58" s="28">
        <v>19</v>
      </c>
      <c r="C58" s="41">
        <f t="shared" si="29"/>
        <v>0</v>
      </c>
      <c r="D58" s="49">
        <f t="shared" si="18"/>
        <v>0</v>
      </c>
      <c r="E58" s="41">
        <f t="shared" si="19"/>
        <v>0</v>
      </c>
      <c r="F58" s="43"/>
      <c r="G58" s="28">
        <v>19</v>
      </c>
      <c r="H58" s="41">
        <f t="shared" si="20"/>
        <v>0</v>
      </c>
      <c r="I58" s="49">
        <f t="shared" si="21"/>
        <v>0</v>
      </c>
      <c r="J58" s="41">
        <f t="shared" si="22"/>
        <v>0</v>
      </c>
      <c r="K58" s="28"/>
      <c r="L58" s="28">
        <v>19</v>
      </c>
      <c r="M58" s="41">
        <f t="shared" si="23"/>
        <v>0</v>
      </c>
      <c r="N58" s="49">
        <f t="shared" si="24"/>
        <v>0</v>
      </c>
      <c r="O58" s="41">
        <f t="shared" si="25"/>
        <v>0</v>
      </c>
      <c r="P58" s="28"/>
      <c r="Q58" s="28">
        <v>19</v>
      </c>
      <c r="R58" s="41">
        <f t="shared" si="26"/>
        <v>0</v>
      </c>
      <c r="S58" s="49">
        <f t="shared" si="30"/>
        <v>0</v>
      </c>
      <c r="T58" s="41">
        <f t="shared" si="31"/>
        <v>0</v>
      </c>
      <c r="U58" s="28"/>
      <c r="V58" s="113">
        <v>19</v>
      </c>
      <c r="W58" s="117">
        <f t="shared" si="27"/>
        <v>0</v>
      </c>
      <c r="X58" s="118">
        <f t="shared" si="17"/>
        <v>0</v>
      </c>
      <c r="Y58" s="118"/>
      <c r="Z58" s="119">
        <f t="shared" si="28"/>
        <v>0</v>
      </c>
      <c r="AA58" s="42"/>
    </row>
    <row r="59" spans="2:29" ht="15" customHeight="1" thickBot="1">
      <c r="B59" s="53" t="s">
        <v>7</v>
      </c>
      <c r="C59" s="51">
        <f>SUM(C40:C58)</f>
        <v>1816229.7826086956</v>
      </c>
      <c r="D59" s="52">
        <f>SUM(D40:D58)</f>
        <v>1</v>
      </c>
      <c r="E59" s="51">
        <f>SUM(E40:E58)</f>
        <v>14306.099999999999</v>
      </c>
      <c r="F59" s="43"/>
      <c r="G59" s="53" t="s">
        <v>7</v>
      </c>
      <c r="H59" s="51">
        <f>SUM(H40:H58)</f>
        <v>151640.99999999985</v>
      </c>
      <c r="I59" s="52">
        <f>SUM(I40:I58)</f>
        <v>1.0000000000000002</v>
      </c>
      <c r="J59" s="51">
        <f>SUM(J40:J58)</f>
        <v>1956.9000000000003</v>
      </c>
      <c r="K59" s="42"/>
      <c r="L59" s="53" t="s">
        <v>7</v>
      </c>
      <c r="M59" s="51">
        <f>SUM(M40:M58)</f>
        <v>78731.000000000044</v>
      </c>
      <c r="N59" s="52">
        <f>SUM(N40:N58)</f>
        <v>1.0000000000000002</v>
      </c>
      <c r="O59" s="51">
        <f>SUM(O40:O58)</f>
        <v>115.49999999999999</v>
      </c>
      <c r="P59" s="42"/>
      <c r="Q59" s="53" t="s">
        <v>7</v>
      </c>
      <c r="R59" s="51">
        <f>SUM(R40:R58)</f>
        <v>1816229.7826086956</v>
      </c>
      <c r="S59" s="52">
        <f>SUM(S40:S58)</f>
        <v>1</v>
      </c>
      <c r="T59" s="51">
        <f>SUM(T40:T58)</f>
        <v>3374.9999999999995</v>
      </c>
      <c r="U59" s="42"/>
      <c r="V59" s="138" t="s">
        <v>7</v>
      </c>
      <c r="W59" s="139">
        <f>SUM(W40:W58)</f>
        <v>3862831.5652173911</v>
      </c>
      <c r="X59" s="140">
        <f>SUM(X40:X58)</f>
        <v>1</v>
      </c>
      <c r="Y59" s="140"/>
      <c r="Z59" s="141">
        <f>SUM(Z40:Z58)</f>
        <v>19753.5</v>
      </c>
      <c r="AA59" s="42"/>
    </row>
    <row r="60" spans="2:29" ht="15" customHeight="1">
      <c r="B60" s="28"/>
      <c r="C60" s="28"/>
      <c r="D60" s="28"/>
      <c r="E60" s="42"/>
      <c r="F60" s="43"/>
      <c r="G60" s="28"/>
      <c r="H60" s="28"/>
      <c r="I60" s="28"/>
      <c r="J60" s="42"/>
      <c r="K60" s="28"/>
      <c r="L60" s="28"/>
      <c r="M60" s="28"/>
      <c r="N60" s="28"/>
      <c r="O60" s="28"/>
      <c r="P60" s="28"/>
      <c r="Q60" s="28"/>
      <c r="R60" s="28"/>
      <c r="S60" s="28"/>
      <c r="T60" s="42"/>
      <c r="U60" s="42"/>
    </row>
    <row r="61" spans="2:29" ht="15" customHeight="1">
      <c r="B61" s="28"/>
      <c r="C61" s="28"/>
      <c r="D61" s="28"/>
      <c r="E61" s="42"/>
      <c r="F61" s="28"/>
      <c r="G61" s="28"/>
      <c r="H61" s="28"/>
      <c r="I61" s="42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42"/>
      <c r="U61" s="28"/>
      <c r="V61" s="28"/>
      <c r="W61" s="28"/>
      <c r="X61" s="28"/>
      <c r="Y61" s="28"/>
      <c r="Z61" s="42"/>
      <c r="AA61" s="28"/>
      <c r="AB61" s="28"/>
      <c r="AC61" s="28"/>
    </row>
    <row r="62" spans="2:29" ht="15" customHeight="1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2:29" ht="15" customHeight="1">
      <c r="B63" s="152" t="s">
        <v>20</v>
      </c>
      <c r="C63" s="153"/>
      <c r="D63" s="153"/>
      <c r="E63" s="153"/>
      <c r="F63" s="153"/>
      <c r="G63" s="153"/>
      <c r="H63" s="154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59"/>
      <c r="W63" s="59"/>
      <c r="X63" s="59"/>
      <c r="Y63" s="59"/>
      <c r="Z63" s="59"/>
      <c r="AA63" s="59"/>
      <c r="AB63" s="28"/>
    </row>
    <row r="64" spans="2:29" ht="15" customHeight="1">
      <c r="S64" s="28"/>
      <c r="T64" s="28"/>
      <c r="U64" s="28"/>
      <c r="V64" s="28"/>
      <c r="W64" s="28"/>
      <c r="X64" s="28"/>
      <c r="Y64" s="28"/>
      <c r="Z64" s="28"/>
      <c r="AA64" s="28"/>
    </row>
    <row r="65" spans="2:27" ht="15" customHeight="1">
      <c r="B65" s="604" t="s">
        <v>23</v>
      </c>
      <c r="C65" s="604"/>
      <c r="D65" s="604"/>
      <c r="E65" s="604"/>
      <c r="F65" s="604"/>
      <c r="G65" s="604"/>
      <c r="H65" s="604"/>
      <c r="I65" s="604"/>
      <c r="J65" s="28"/>
      <c r="K65" s="605" t="s">
        <v>22</v>
      </c>
      <c r="L65" s="605"/>
      <c r="M65" s="605"/>
      <c r="N65" s="605"/>
      <c r="O65" s="605"/>
      <c r="P65" s="605"/>
      <c r="Q65" s="605"/>
      <c r="R65" s="605"/>
      <c r="S65" s="28"/>
      <c r="T65" s="28"/>
      <c r="U65" s="28"/>
      <c r="V65" s="28"/>
      <c r="W65" s="28"/>
      <c r="X65" s="28"/>
      <c r="Y65" s="28"/>
      <c r="Z65" s="28"/>
      <c r="AA65" s="28"/>
    </row>
    <row r="66" spans="2:27" ht="15" customHeight="1">
      <c r="B66" s="269" t="s">
        <v>33</v>
      </c>
      <c r="C66" s="273" t="s">
        <v>99</v>
      </c>
      <c r="D66" s="275"/>
      <c r="E66" s="277"/>
      <c r="F66" s="267"/>
      <c r="G66" s="268" t="s">
        <v>72</v>
      </c>
      <c r="H66" s="272">
        <f>D10</f>
        <v>14306.1</v>
      </c>
      <c r="I66" s="277"/>
      <c r="J66" s="28"/>
      <c r="K66" s="110"/>
      <c r="L66" s="110"/>
      <c r="M66" s="110"/>
      <c r="N66" s="110"/>
      <c r="O66" s="110"/>
      <c r="P66" s="110"/>
      <c r="Q66" s="110"/>
      <c r="R66" s="110"/>
      <c r="S66" s="28"/>
      <c r="T66" s="28"/>
      <c r="U66" s="28"/>
      <c r="V66" s="28"/>
      <c r="W66" s="28"/>
      <c r="X66" s="28"/>
      <c r="Y66" s="28"/>
      <c r="Z66" s="28"/>
      <c r="AA66" s="28"/>
    </row>
    <row r="67" spans="2:27" ht="15" customHeight="1">
      <c r="B67" s="270"/>
      <c r="C67" s="270"/>
      <c r="D67" s="270"/>
      <c r="E67" s="271"/>
      <c r="F67" s="276"/>
      <c r="G67" s="276"/>
      <c r="H67" s="276"/>
      <c r="I67" s="276"/>
      <c r="K67" s="96"/>
      <c r="L67" s="96"/>
      <c r="M67" s="96"/>
      <c r="N67" s="97"/>
      <c r="O67" s="98"/>
      <c r="P67" s="98"/>
      <c r="Q67" s="98"/>
      <c r="R67" s="98"/>
      <c r="S67" s="28"/>
      <c r="T67" s="28"/>
      <c r="U67" s="28"/>
      <c r="V67" s="28"/>
      <c r="W67" s="28"/>
      <c r="X67" s="28"/>
      <c r="Y67" s="28"/>
      <c r="Z67" s="28"/>
      <c r="AA67" s="28"/>
    </row>
    <row r="68" spans="2:27" ht="15" customHeight="1">
      <c r="B68" s="278"/>
      <c r="C68" s="611" t="s">
        <v>26</v>
      </c>
      <c r="D68" s="611"/>
      <c r="E68" s="611"/>
      <c r="F68" s="611"/>
      <c r="G68" s="611"/>
      <c r="H68" s="611"/>
      <c r="I68" s="278"/>
      <c r="K68" s="92"/>
      <c r="L68" s="606" t="s">
        <v>19</v>
      </c>
      <c r="M68" s="606"/>
      <c r="N68" s="606"/>
      <c r="O68" s="606"/>
      <c r="P68" s="606"/>
      <c r="Q68" s="606"/>
      <c r="R68" s="92"/>
      <c r="S68" s="28"/>
      <c r="T68" s="28"/>
      <c r="U68" s="28"/>
      <c r="V68" s="28"/>
      <c r="W68" s="28"/>
      <c r="X68" s="28"/>
      <c r="Y68" s="28"/>
      <c r="Z68" s="28"/>
      <c r="AA68" s="28"/>
    </row>
    <row r="69" spans="2:27" ht="15" customHeight="1">
      <c r="B69" s="94" t="s">
        <v>3</v>
      </c>
      <c r="C69" s="123" t="s">
        <v>56</v>
      </c>
      <c r="D69" s="123" t="s">
        <v>56</v>
      </c>
      <c r="E69" s="123" t="s">
        <v>56</v>
      </c>
      <c r="F69" s="123" t="s">
        <v>56</v>
      </c>
      <c r="G69" s="123" t="s">
        <v>56</v>
      </c>
      <c r="H69" s="123" t="s">
        <v>56</v>
      </c>
      <c r="I69" s="123" t="s">
        <v>56</v>
      </c>
      <c r="J69" s="95" t="s">
        <v>7</v>
      </c>
      <c r="L69" s="94" t="s">
        <v>3</v>
      </c>
      <c r="M69" s="280" t="str">
        <f>C69</f>
        <v>NA</v>
      </c>
      <c r="N69" s="280" t="str">
        <f t="shared" ref="N69:O69" si="32">D69</f>
        <v>NA</v>
      </c>
      <c r="O69" s="280" t="str">
        <f t="shared" si="32"/>
        <v>NA</v>
      </c>
      <c r="P69" s="280" t="str">
        <f>H69</f>
        <v>NA</v>
      </c>
      <c r="Q69" s="280" t="str">
        <f>I69</f>
        <v>NA</v>
      </c>
      <c r="R69" s="95" t="s">
        <v>7</v>
      </c>
      <c r="S69" s="28"/>
      <c r="T69" s="28"/>
      <c r="U69" s="28"/>
      <c r="V69" s="28"/>
      <c r="W69" s="28"/>
      <c r="X69" s="28"/>
      <c r="Y69" s="28"/>
      <c r="Z69" s="28"/>
      <c r="AA69" s="28"/>
    </row>
    <row r="70" spans="2:27" ht="15" customHeight="1">
      <c r="B70" s="28">
        <v>1</v>
      </c>
      <c r="C70" s="61"/>
      <c r="D70" s="61"/>
      <c r="E70" s="122"/>
      <c r="F70" s="122"/>
      <c r="G70" s="122"/>
      <c r="H70" s="122"/>
      <c r="I70" s="122"/>
      <c r="J70" s="36">
        <f t="shared" ref="J70:J88" si="33">SUM(C70:I70)</f>
        <v>0</v>
      </c>
      <c r="K70" s="28"/>
      <c r="L70" s="28">
        <v>1</v>
      </c>
      <c r="M70" s="122"/>
      <c r="N70" s="122"/>
      <c r="O70" s="122"/>
      <c r="P70" s="122"/>
      <c r="Q70" s="36"/>
      <c r="R70" s="105">
        <f>IF(J70=0,0,(C70*M70+D70*N70+E70*O70+F70*P70+G70*Q70+H70*P70+I70*Q70)/J70)</f>
        <v>0</v>
      </c>
      <c r="S70" s="28"/>
      <c r="T70" s="28"/>
      <c r="U70" s="28"/>
      <c r="V70" s="28"/>
      <c r="W70" s="28"/>
      <c r="X70" s="28"/>
      <c r="Y70" s="28"/>
      <c r="Z70" s="28"/>
      <c r="AA70" s="28"/>
    </row>
    <row r="71" spans="2:27" ht="15" customHeight="1">
      <c r="B71" s="28">
        <v>2</v>
      </c>
      <c r="C71" s="402"/>
      <c r="D71" s="61"/>
      <c r="E71" s="122"/>
      <c r="F71" s="122"/>
      <c r="G71" s="122"/>
      <c r="H71" s="122"/>
      <c r="I71" s="122"/>
      <c r="J71" s="36">
        <f t="shared" si="33"/>
        <v>0</v>
      </c>
      <c r="K71" s="28"/>
      <c r="L71" s="28">
        <v>2</v>
      </c>
      <c r="M71" s="404"/>
      <c r="N71" s="122"/>
      <c r="O71" s="122"/>
      <c r="P71" s="122"/>
      <c r="Q71" s="36"/>
      <c r="R71" s="105">
        <f t="shared" ref="R71:R88" si="34">IF(J71=0,0,(C71*M71+D71*N71+E71*O71+F71*P71+G71*Q71+H71*P71+I71*Q71)/J71)</f>
        <v>0</v>
      </c>
      <c r="S71" s="28"/>
      <c r="T71" s="28"/>
      <c r="U71" s="28"/>
      <c r="V71" s="28"/>
      <c r="W71" s="28"/>
      <c r="X71" s="28"/>
      <c r="Y71" s="28"/>
      <c r="Z71" s="28"/>
      <c r="AA71" s="28"/>
    </row>
    <row r="72" spans="2:27" ht="15" customHeight="1">
      <c r="B72" s="28">
        <v>3</v>
      </c>
      <c r="C72" s="529"/>
      <c r="D72" s="61"/>
      <c r="E72" s="122"/>
      <c r="F72" s="130"/>
      <c r="G72" s="122"/>
      <c r="H72" s="122"/>
      <c r="I72" s="122"/>
      <c r="J72" s="36">
        <f t="shared" si="33"/>
        <v>0</v>
      </c>
      <c r="K72" s="28"/>
      <c r="L72" s="28">
        <v>3</v>
      </c>
      <c r="M72" s="529"/>
      <c r="N72" s="122"/>
      <c r="O72" s="130"/>
      <c r="P72" s="122"/>
      <c r="Q72" s="36"/>
      <c r="R72" s="105">
        <f t="shared" si="34"/>
        <v>0</v>
      </c>
      <c r="S72" s="28"/>
      <c r="T72" s="28"/>
      <c r="U72" s="28"/>
      <c r="V72" s="28"/>
      <c r="W72" s="28"/>
      <c r="X72" s="28"/>
      <c r="Y72" s="28"/>
      <c r="Z72" s="28"/>
      <c r="AA72" s="28"/>
    </row>
    <row r="73" spans="2:27" ht="15" customHeight="1">
      <c r="B73" s="28">
        <v>4</v>
      </c>
      <c r="C73">
        <v>76</v>
      </c>
      <c r="D73">
        <v>16</v>
      </c>
      <c r="E73">
        <v>292</v>
      </c>
      <c r="F73">
        <v>240</v>
      </c>
      <c r="G73">
        <v>217</v>
      </c>
      <c r="H73" s="281"/>
      <c r="I73" s="281"/>
      <c r="J73" s="36">
        <f>SUM(C73:I73)</f>
        <v>841</v>
      </c>
      <c r="K73" s="28"/>
      <c r="L73" s="28">
        <v>4</v>
      </c>
      <c r="M73">
        <v>200.93421052631601</v>
      </c>
      <c r="N73">
        <v>200.4375</v>
      </c>
      <c r="O73">
        <v>195.32191780821901</v>
      </c>
      <c r="P73">
        <v>191.90416666666701</v>
      </c>
      <c r="Q73">
        <v>189.13824884792601</v>
      </c>
      <c r="R73" s="105">
        <f>IF(J73=0,0,(C73*M73+D73*N73+E73*O73+F73*P73+G73*Q73+H73*P73+I73*Q73)/J73)</f>
        <v>193.35552913198572</v>
      </c>
      <c r="S73" s="28"/>
      <c r="T73" s="28"/>
      <c r="U73" s="28"/>
      <c r="V73" s="28"/>
      <c r="W73" s="28"/>
      <c r="X73" s="28"/>
      <c r="Y73" s="28"/>
      <c r="Z73" s="28"/>
      <c r="AA73" s="28"/>
    </row>
    <row r="74" spans="2:27" ht="15" customHeight="1">
      <c r="B74" s="28">
        <v>5</v>
      </c>
      <c r="C74">
        <v>213</v>
      </c>
      <c r="D74">
        <v>49</v>
      </c>
      <c r="E74">
        <v>455</v>
      </c>
      <c r="F74">
        <v>222</v>
      </c>
      <c r="G74">
        <v>202</v>
      </c>
      <c r="H74" s="281"/>
      <c r="I74" s="281"/>
      <c r="J74" s="36">
        <f t="shared" si="33"/>
        <v>1141</v>
      </c>
      <c r="K74" s="28"/>
      <c r="L74" s="28">
        <v>5</v>
      </c>
      <c r="M74">
        <v>246.22535211267601</v>
      </c>
      <c r="N74">
        <v>237.24489795918399</v>
      </c>
      <c r="O74">
        <v>223.461538461538</v>
      </c>
      <c r="P74">
        <v>217.27027027027</v>
      </c>
      <c r="Q74">
        <v>215.20297029702999</v>
      </c>
      <c r="R74" s="105">
        <f t="shared" si="34"/>
        <v>225.63628396143716</v>
      </c>
      <c r="S74" s="28"/>
      <c r="T74" s="28"/>
      <c r="U74" s="28"/>
      <c r="V74" s="28"/>
      <c r="W74" s="28"/>
      <c r="X74" s="28"/>
      <c r="Y74" s="28"/>
      <c r="Z74" s="28"/>
      <c r="AA74" s="28"/>
    </row>
    <row r="75" spans="2:27" ht="15" customHeight="1">
      <c r="B75" s="28">
        <v>6</v>
      </c>
      <c r="C75">
        <v>156</v>
      </c>
      <c r="D75">
        <v>34</v>
      </c>
      <c r="E75">
        <v>135</v>
      </c>
      <c r="F75">
        <v>63</v>
      </c>
      <c r="G75">
        <v>75</v>
      </c>
      <c r="H75" s="281"/>
      <c r="I75" s="281"/>
      <c r="J75" s="36">
        <f t="shared" si="33"/>
        <v>463</v>
      </c>
      <c r="K75" s="28"/>
      <c r="L75" s="28">
        <v>6</v>
      </c>
      <c r="M75">
        <v>320.50641025640999</v>
      </c>
      <c r="N75">
        <v>308.85294117647101</v>
      </c>
      <c r="O75">
        <v>258.18518518518499</v>
      </c>
      <c r="P75">
        <v>260.31746031746002</v>
      </c>
      <c r="Q75">
        <v>236.386666666667</v>
      </c>
      <c r="R75" s="105">
        <f t="shared" si="34"/>
        <v>279.66306695464351</v>
      </c>
      <c r="S75" s="28"/>
      <c r="T75" s="28"/>
      <c r="U75" s="28"/>
      <c r="V75" s="28"/>
      <c r="W75" s="28"/>
      <c r="X75" s="28"/>
      <c r="Y75" s="28"/>
      <c r="Z75" s="28"/>
      <c r="AA75" s="28"/>
    </row>
    <row r="76" spans="2:27" ht="15" customHeight="1">
      <c r="B76" s="28">
        <v>7</v>
      </c>
      <c r="C76">
        <v>352</v>
      </c>
      <c r="D76">
        <v>53</v>
      </c>
      <c r="E76">
        <v>166</v>
      </c>
      <c r="F76">
        <v>37</v>
      </c>
      <c r="G76">
        <v>65</v>
      </c>
      <c r="H76" s="281"/>
      <c r="I76" s="281"/>
      <c r="J76" s="36">
        <f t="shared" si="33"/>
        <v>673</v>
      </c>
      <c r="K76" s="28"/>
      <c r="L76" s="28">
        <v>7</v>
      </c>
      <c r="M76">
        <v>359.94034090909099</v>
      </c>
      <c r="N76">
        <v>373.47169811320799</v>
      </c>
      <c r="O76">
        <v>323.83132530120503</v>
      </c>
      <c r="P76">
        <v>336.78378378378397</v>
      </c>
      <c r="Q76">
        <v>289.36923076923102</v>
      </c>
      <c r="R76" s="105">
        <f t="shared" si="34"/>
        <v>344.01040118870748</v>
      </c>
      <c r="S76" s="28"/>
      <c r="T76" s="28"/>
      <c r="U76" s="28"/>
      <c r="V76" s="28"/>
      <c r="W76" s="28"/>
      <c r="X76" s="28"/>
      <c r="Y76" s="28"/>
      <c r="Z76" s="28"/>
      <c r="AA76" s="28"/>
    </row>
    <row r="77" spans="2:27" ht="15" customHeight="1">
      <c r="B77" s="28">
        <v>8</v>
      </c>
      <c r="C77">
        <v>471</v>
      </c>
      <c r="D77">
        <v>68</v>
      </c>
      <c r="E77">
        <v>182</v>
      </c>
      <c r="F77">
        <v>41</v>
      </c>
      <c r="G77">
        <v>68</v>
      </c>
      <c r="H77" s="281"/>
      <c r="I77" s="281"/>
      <c r="J77" s="36">
        <f t="shared" si="33"/>
        <v>830</v>
      </c>
      <c r="K77" s="28"/>
      <c r="L77" s="28">
        <v>8</v>
      </c>
      <c r="M77">
        <v>379.29087048832298</v>
      </c>
      <c r="N77">
        <v>381</v>
      </c>
      <c r="O77">
        <v>359.961538461538</v>
      </c>
      <c r="P77">
        <v>372.56097560975599</v>
      </c>
      <c r="Q77">
        <v>330.22058823529397</v>
      </c>
      <c r="R77" s="105">
        <f t="shared" si="34"/>
        <v>370.83975903614459</v>
      </c>
      <c r="S77" s="28"/>
      <c r="T77" s="28"/>
      <c r="U77" s="28"/>
      <c r="V77" s="28"/>
      <c r="W77" s="28"/>
      <c r="X77" s="28"/>
      <c r="Y77" s="28"/>
      <c r="Z77" s="28"/>
      <c r="AA77" s="28"/>
    </row>
    <row r="78" spans="2:27" ht="15" customHeight="1">
      <c r="B78" s="28">
        <v>9</v>
      </c>
      <c r="C78">
        <v>433</v>
      </c>
      <c r="D78">
        <v>61</v>
      </c>
      <c r="E78">
        <v>124</v>
      </c>
      <c r="F78">
        <v>31</v>
      </c>
      <c r="G78">
        <v>36</v>
      </c>
      <c r="H78" s="281"/>
      <c r="I78" s="281"/>
      <c r="J78" s="36">
        <f t="shared" si="33"/>
        <v>685</v>
      </c>
      <c r="K78" s="28"/>
      <c r="L78" s="28">
        <v>9</v>
      </c>
      <c r="M78">
        <v>401.84526558891503</v>
      </c>
      <c r="N78">
        <v>396.65573770491801</v>
      </c>
      <c r="O78">
        <v>386.03225806451599</v>
      </c>
      <c r="P78">
        <v>366.93548387096803</v>
      </c>
      <c r="Q78">
        <v>388.694444444444</v>
      </c>
      <c r="R78" s="105">
        <f t="shared" si="34"/>
        <v>396.24963503649661</v>
      </c>
      <c r="S78" s="28"/>
      <c r="T78" s="28"/>
      <c r="U78" s="28"/>
      <c r="V78" s="28"/>
      <c r="W78" s="28"/>
      <c r="X78" s="28"/>
      <c r="Y78" s="28"/>
      <c r="Z78" s="28"/>
      <c r="AA78" s="28"/>
    </row>
    <row r="79" spans="2:27" ht="15" customHeight="1">
      <c r="B79" s="28">
        <v>10</v>
      </c>
      <c r="C79">
        <v>354</v>
      </c>
      <c r="D79">
        <v>42</v>
      </c>
      <c r="E79">
        <v>88</v>
      </c>
      <c r="F79">
        <v>22</v>
      </c>
      <c r="G79">
        <v>26</v>
      </c>
      <c r="H79" s="281"/>
      <c r="I79" s="281"/>
      <c r="J79" s="36">
        <f t="shared" si="33"/>
        <v>532</v>
      </c>
      <c r="K79" s="28"/>
      <c r="L79" s="28">
        <v>10</v>
      </c>
      <c r="M79">
        <v>428.28813559321998</v>
      </c>
      <c r="N79">
        <v>442.33333333333297</v>
      </c>
      <c r="O79">
        <v>402.73863636363598</v>
      </c>
      <c r="P79">
        <v>400.95454545454498</v>
      </c>
      <c r="Q79">
        <v>385.65384615384602</v>
      </c>
      <c r="R79" s="105">
        <f t="shared" si="34"/>
        <v>421.95676691729295</v>
      </c>
      <c r="S79" s="28"/>
      <c r="T79" s="28"/>
      <c r="U79" s="28"/>
      <c r="V79" s="28"/>
      <c r="W79" s="28"/>
      <c r="X79" s="28"/>
      <c r="Y79" s="28"/>
      <c r="Z79" s="28"/>
      <c r="AA79" s="28"/>
    </row>
    <row r="80" spans="2:27" ht="15" customHeight="1">
      <c r="B80" s="28">
        <v>11</v>
      </c>
      <c r="C80">
        <v>214</v>
      </c>
      <c r="D80">
        <v>12</v>
      </c>
      <c r="E80">
        <v>54</v>
      </c>
      <c r="F80">
        <v>9</v>
      </c>
      <c r="G80">
        <v>13</v>
      </c>
      <c r="H80" s="281"/>
      <c r="I80" s="281"/>
      <c r="J80" s="36">
        <f t="shared" si="33"/>
        <v>302</v>
      </c>
      <c r="K80" s="28"/>
      <c r="L80" s="28">
        <v>11</v>
      </c>
      <c r="M80">
        <v>447.57943925233599</v>
      </c>
      <c r="N80">
        <v>457.66666666666703</v>
      </c>
      <c r="O80">
        <v>437.722222222222</v>
      </c>
      <c r="P80">
        <v>421.222222222222</v>
      </c>
      <c r="Q80">
        <v>403.38461538461502</v>
      </c>
      <c r="R80" s="105">
        <f t="shared" si="34"/>
        <v>443.5298013245029</v>
      </c>
      <c r="S80" s="28"/>
      <c r="T80" s="28"/>
      <c r="U80" s="28"/>
      <c r="V80" s="28"/>
      <c r="W80" s="28"/>
      <c r="X80" s="28"/>
      <c r="Y80" s="28"/>
      <c r="Z80" s="28"/>
      <c r="AA80" s="28"/>
    </row>
    <row r="81" spans="2:28" ht="15" customHeight="1">
      <c r="B81" s="28">
        <v>12</v>
      </c>
      <c r="C81">
        <v>88</v>
      </c>
      <c r="D81">
        <v>4</v>
      </c>
      <c r="E81">
        <v>14</v>
      </c>
      <c r="F81">
        <v>6</v>
      </c>
      <c r="G81">
        <v>3</v>
      </c>
      <c r="H81" s="281"/>
      <c r="I81" s="281"/>
      <c r="J81" s="36">
        <f t="shared" si="33"/>
        <v>115</v>
      </c>
      <c r="K81" s="28"/>
      <c r="L81" s="28">
        <v>12</v>
      </c>
      <c r="M81">
        <v>474.40909090909099</v>
      </c>
      <c r="N81">
        <v>487.5</v>
      </c>
      <c r="O81">
        <v>408.357142857143</v>
      </c>
      <c r="P81">
        <v>476</v>
      </c>
      <c r="Q81">
        <v>394.33333333333297</v>
      </c>
      <c r="R81" s="105">
        <f t="shared" si="34"/>
        <v>464.81739130434789</v>
      </c>
      <c r="S81" s="28"/>
      <c r="T81" s="28"/>
      <c r="U81" s="28"/>
      <c r="V81" s="28"/>
      <c r="W81" s="28"/>
      <c r="X81" s="28"/>
      <c r="Y81" s="28"/>
      <c r="Z81" s="28"/>
      <c r="AA81" s="28"/>
    </row>
    <row r="82" spans="2:28" ht="15" customHeight="1">
      <c r="B82" s="28">
        <v>13</v>
      </c>
      <c r="C82">
        <v>36</v>
      </c>
      <c r="D82">
        <v>2</v>
      </c>
      <c r="E82">
        <v>7</v>
      </c>
      <c r="F82" s="281"/>
      <c r="G82" s="281"/>
      <c r="H82" s="281"/>
      <c r="I82" s="281"/>
      <c r="J82" s="36">
        <f t="shared" si="33"/>
        <v>45</v>
      </c>
      <c r="K82" s="28"/>
      <c r="L82" s="28">
        <v>13</v>
      </c>
      <c r="M82">
        <v>514.41666666666697</v>
      </c>
      <c r="N82">
        <v>555.5</v>
      </c>
      <c r="O82">
        <v>501.142857142857</v>
      </c>
      <c r="P82" s="286"/>
      <c r="Q82" s="288"/>
      <c r="R82" s="105">
        <f t="shared" si="34"/>
        <v>514.17777777777803</v>
      </c>
      <c r="S82" s="28"/>
      <c r="T82" s="28"/>
      <c r="U82" s="28"/>
      <c r="V82" s="28"/>
      <c r="W82" s="28"/>
      <c r="X82" s="28"/>
      <c r="Y82" s="28"/>
      <c r="Z82" s="28"/>
      <c r="AA82" s="28"/>
    </row>
    <row r="83" spans="2:28" ht="15" customHeight="1">
      <c r="B83" s="28">
        <v>14</v>
      </c>
      <c r="C83" s="529"/>
      <c r="D83" s="281"/>
      <c r="E83" s="281"/>
      <c r="F83" s="281"/>
      <c r="G83" s="281"/>
      <c r="H83" s="281"/>
      <c r="I83" s="281"/>
      <c r="J83" s="36">
        <f t="shared" si="33"/>
        <v>0</v>
      </c>
      <c r="K83" s="28"/>
      <c r="L83" s="28">
        <v>14</v>
      </c>
      <c r="M83" s="529"/>
      <c r="N83" s="284"/>
      <c r="O83" s="285"/>
      <c r="P83" s="286"/>
      <c r="Q83" s="288"/>
      <c r="R83" s="105">
        <f t="shared" si="34"/>
        <v>0</v>
      </c>
      <c r="S83" s="28"/>
      <c r="T83" s="28"/>
      <c r="U83" s="28"/>
      <c r="V83" s="28"/>
      <c r="W83" s="28"/>
      <c r="X83" s="28"/>
      <c r="Y83" s="28"/>
      <c r="Z83" s="28"/>
      <c r="AA83" s="28"/>
    </row>
    <row r="84" spans="2:28" ht="15" customHeight="1">
      <c r="B84" s="28">
        <v>15</v>
      </c>
      <c r="C84" s="529"/>
      <c r="D84" s="281"/>
      <c r="E84" s="281"/>
      <c r="F84" s="281"/>
      <c r="G84" s="281"/>
      <c r="H84" s="281"/>
      <c r="I84" s="281"/>
      <c r="J84" s="36">
        <f t="shared" si="33"/>
        <v>0</v>
      </c>
      <c r="K84" s="28"/>
      <c r="L84" s="28">
        <v>15</v>
      </c>
      <c r="M84" s="529"/>
      <c r="N84" s="61"/>
      <c r="O84" s="285"/>
      <c r="P84" s="122"/>
      <c r="Q84" s="288"/>
      <c r="R84" s="105">
        <f t="shared" si="34"/>
        <v>0</v>
      </c>
      <c r="S84" s="28"/>
      <c r="T84" s="28"/>
      <c r="U84" s="28"/>
      <c r="V84" s="28"/>
      <c r="W84" s="28"/>
      <c r="X84" s="28"/>
      <c r="Y84" s="28"/>
      <c r="Z84" s="28"/>
      <c r="AA84" s="28"/>
    </row>
    <row r="85" spans="2:28" ht="15" customHeight="1">
      <c r="B85" s="28">
        <v>16</v>
      </c>
      <c r="C85" s="529"/>
      <c r="D85" s="281"/>
      <c r="E85" s="281"/>
      <c r="F85" s="281"/>
      <c r="G85" s="281"/>
      <c r="H85" s="281"/>
      <c r="I85" s="281"/>
      <c r="J85" s="36">
        <f t="shared" si="33"/>
        <v>0</v>
      </c>
      <c r="K85" s="28"/>
      <c r="L85" s="28">
        <v>16</v>
      </c>
      <c r="M85" s="529"/>
      <c r="N85" s="61"/>
      <c r="O85" s="285"/>
      <c r="P85" s="122"/>
      <c r="Q85" s="288"/>
      <c r="R85" s="105">
        <f t="shared" si="34"/>
        <v>0</v>
      </c>
      <c r="S85" s="28"/>
      <c r="T85" s="28"/>
      <c r="U85" s="28"/>
      <c r="V85" s="28"/>
      <c r="W85" s="28"/>
      <c r="X85" s="28"/>
      <c r="Y85" s="28"/>
      <c r="Z85" s="28"/>
      <c r="AA85" s="28"/>
    </row>
    <row r="86" spans="2:28" ht="15" customHeight="1">
      <c r="B86" s="28">
        <v>17</v>
      </c>
      <c r="C86" s="529"/>
      <c r="D86" s="281"/>
      <c r="E86" s="281"/>
      <c r="F86" s="281"/>
      <c r="G86" s="281"/>
      <c r="H86" s="281"/>
      <c r="I86" s="281"/>
      <c r="J86" s="36">
        <f t="shared" si="33"/>
        <v>0</v>
      </c>
      <c r="K86" s="28"/>
      <c r="L86" s="28">
        <v>17</v>
      </c>
      <c r="M86" s="206"/>
      <c r="N86" s="122"/>
      <c r="O86" s="285"/>
      <c r="P86" s="122"/>
      <c r="R86" s="105">
        <f t="shared" si="34"/>
        <v>0</v>
      </c>
      <c r="S86" s="28"/>
      <c r="T86" s="28"/>
      <c r="U86" s="28"/>
      <c r="V86" s="28"/>
      <c r="W86" s="28"/>
      <c r="X86" s="28"/>
      <c r="Y86" s="28"/>
      <c r="Z86" s="28"/>
      <c r="AA86" s="28"/>
    </row>
    <row r="87" spans="2:28" ht="15" customHeight="1">
      <c r="B87" s="28">
        <v>18</v>
      </c>
      <c r="C87"/>
      <c r="D87" s="281"/>
      <c r="E87" s="281"/>
      <c r="F87" s="281"/>
      <c r="G87" s="281"/>
      <c r="H87" s="281"/>
      <c r="I87" s="281"/>
      <c r="J87" s="36">
        <f t="shared" si="33"/>
        <v>0</v>
      </c>
      <c r="K87" s="28"/>
      <c r="L87" s="28">
        <v>18</v>
      </c>
      <c r="M87" s="283"/>
      <c r="N87" s="122"/>
      <c r="O87" s="122"/>
      <c r="P87" s="122"/>
      <c r="Q87" s="288"/>
      <c r="R87" s="105">
        <f t="shared" si="34"/>
        <v>0</v>
      </c>
      <c r="S87" s="28"/>
      <c r="T87" s="28"/>
      <c r="U87" s="28"/>
      <c r="V87" s="28"/>
      <c r="W87" s="28"/>
      <c r="X87" s="28"/>
      <c r="Y87" s="28"/>
      <c r="Z87" s="28"/>
      <c r="AA87" s="28"/>
    </row>
    <row r="88" spans="2:28" ht="15" customHeight="1">
      <c r="B88" s="28">
        <v>19</v>
      </c>
      <c r="C88" s="281"/>
      <c r="D88" s="281"/>
      <c r="E88" s="281"/>
      <c r="F88" s="281"/>
      <c r="G88" s="281"/>
      <c r="H88" s="281"/>
      <c r="I88" s="281"/>
      <c r="J88" s="36">
        <f t="shared" si="33"/>
        <v>0</v>
      </c>
      <c r="K88" s="28"/>
      <c r="L88" s="28">
        <v>19</v>
      </c>
      <c r="M88" s="206"/>
      <c r="N88" s="122"/>
      <c r="O88" s="122"/>
      <c r="P88" s="122"/>
      <c r="Q88" s="36"/>
      <c r="R88" s="105">
        <f t="shared" si="34"/>
        <v>0</v>
      </c>
      <c r="S88" s="28"/>
      <c r="T88" s="28"/>
      <c r="U88" s="28"/>
      <c r="V88" s="28"/>
      <c r="W88" s="28"/>
      <c r="X88" s="28"/>
      <c r="Y88" s="28"/>
      <c r="Z88" s="28"/>
      <c r="AA88" s="28"/>
    </row>
    <row r="89" spans="2:28" ht="15" customHeight="1">
      <c r="B89" s="101" t="s">
        <v>7</v>
      </c>
      <c r="C89" s="93">
        <f t="shared" ref="C89:I89" si="35">SUM(C70:C88)</f>
        <v>2393</v>
      </c>
      <c r="D89" s="231">
        <f t="shared" si="35"/>
        <v>341</v>
      </c>
      <c r="E89" s="231">
        <f t="shared" si="35"/>
        <v>1517</v>
      </c>
      <c r="F89" s="231">
        <f t="shared" si="35"/>
        <v>671</v>
      </c>
      <c r="G89" s="231">
        <f t="shared" si="35"/>
        <v>705</v>
      </c>
      <c r="H89" s="231">
        <f t="shared" si="35"/>
        <v>0</v>
      </c>
      <c r="I89" s="231">
        <f t="shared" si="35"/>
        <v>0</v>
      </c>
      <c r="J89" s="213">
        <f>SUM(J70:J88)</f>
        <v>5627</v>
      </c>
      <c r="K89" s="28"/>
      <c r="L89" s="101" t="s">
        <v>7</v>
      </c>
      <c r="M89" s="230">
        <f>SUMPRODUCT(M73:M82,C73:C82)/C89</f>
        <v>378.07062264939412</v>
      </c>
      <c r="N89" s="230">
        <f t="shared" ref="N89:P89" si="36">SUMPRODUCT(N73:N82,D73:D82)/D89</f>
        <v>358.83284457478021</v>
      </c>
      <c r="O89" s="230">
        <f t="shared" si="36"/>
        <v>282.79762689518759</v>
      </c>
      <c r="P89" s="230">
        <f t="shared" si="36"/>
        <v>246.30402384500749</v>
      </c>
      <c r="Q89" s="99"/>
      <c r="R89" s="106">
        <f>SUMPRODUCT(R73:R82,J73:J82)/J89</f>
        <v>319.05331437711038</v>
      </c>
      <c r="S89" s="28"/>
      <c r="T89" s="28"/>
      <c r="U89" s="28"/>
      <c r="V89" s="28"/>
      <c r="W89" s="28"/>
      <c r="X89" s="28"/>
      <c r="Y89" s="28"/>
      <c r="Z89" s="28"/>
      <c r="AA89" s="28"/>
    </row>
    <row r="92" spans="2:28" ht="15" customHeight="1"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109"/>
      <c r="T92" s="28"/>
      <c r="U92" s="28"/>
      <c r="V92" s="28"/>
      <c r="W92" s="28"/>
      <c r="X92" s="28"/>
      <c r="Y92" s="28"/>
      <c r="Z92" s="28"/>
      <c r="AA92" s="28"/>
      <c r="AB92" s="28"/>
    </row>
    <row r="93" spans="2:28" ht="15" customHeight="1">
      <c r="B93" s="604" t="s">
        <v>23</v>
      </c>
      <c r="C93" s="604"/>
      <c r="D93" s="604"/>
      <c r="E93" s="604"/>
      <c r="F93" s="604"/>
      <c r="G93" s="604"/>
      <c r="H93" s="604"/>
      <c r="I93" s="604"/>
      <c r="J93" s="91"/>
      <c r="K93" s="452" t="s">
        <v>22</v>
      </c>
      <c r="L93" s="605" t="s">
        <v>22</v>
      </c>
      <c r="M93" s="605"/>
      <c r="N93" s="605"/>
      <c r="O93" s="605"/>
      <c r="P93" s="605"/>
      <c r="Q93" s="605"/>
      <c r="R93" s="605"/>
      <c r="S93" s="605"/>
      <c r="T93" s="28"/>
      <c r="U93" s="28"/>
      <c r="V93" s="28"/>
      <c r="W93" s="28"/>
      <c r="X93" s="28"/>
      <c r="Y93" s="28"/>
      <c r="Z93" s="28"/>
      <c r="AA93" s="28"/>
      <c r="AB93" s="28"/>
    </row>
    <row r="94" spans="2:28" ht="15" customHeight="1" thickBot="1">
      <c r="B94" s="269" t="s">
        <v>33</v>
      </c>
      <c r="C94" s="273" t="s">
        <v>98</v>
      </c>
      <c r="D94" s="275"/>
      <c r="E94" s="277"/>
      <c r="F94" s="277"/>
      <c r="G94" s="268" t="s">
        <v>116</v>
      </c>
      <c r="H94" s="274">
        <v>1956.9</v>
      </c>
      <c r="I94" s="277"/>
      <c r="J94" s="91"/>
      <c r="K94" s="110"/>
      <c r="L94" s="110"/>
      <c r="M94" s="110"/>
      <c r="N94" s="110"/>
      <c r="O94" s="110"/>
      <c r="P94" s="110"/>
      <c r="Q94" s="110"/>
      <c r="R94" s="110"/>
      <c r="S94" s="110"/>
      <c r="T94" s="28"/>
      <c r="U94" s="28"/>
      <c r="V94" s="28"/>
      <c r="W94" s="28"/>
      <c r="X94" s="28"/>
      <c r="Y94" s="28"/>
      <c r="Z94" s="28"/>
      <c r="AA94" s="28"/>
      <c r="AB94" s="28"/>
    </row>
    <row r="95" spans="2:28" ht="15" customHeight="1" thickBot="1">
      <c r="B95" s="270"/>
      <c r="C95" s="270"/>
      <c r="D95" s="270"/>
      <c r="E95" s="270"/>
      <c r="F95" s="270"/>
      <c r="G95" s="270"/>
      <c r="H95" s="142"/>
      <c r="I95" s="270"/>
      <c r="J95" s="92"/>
      <c r="K95" s="96"/>
      <c r="L95" s="96"/>
      <c r="M95" s="96"/>
      <c r="N95" s="96"/>
      <c r="O95" s="97"/>
      <c r="P95" s="98"/>
      <c r="Q95" s="98"/>
      <c r="R95" s="98"/>
      <c r="S95" s="98"/>
    </row>
    <row r="96" spans="2:28" ht="15" customHeight="1">
      <c r="B96" s="92"/>
      <c r="C96" s="607" t="s">
        <v>26</v>
      </c>
      <c r="D96" s="607"/>
      <c r="E96" s="607"/>
      <c r="F96" s="607"/>
      <c r="G96" s="607"/>
      <c r="H96" s="607"/>
      <c r="I96" s="92"/>
      <c r="J96" s="92"/>
      <c r="K96" s="92"/>
      <c r="L96" s="92"/>
      <c r="M96" s="606" t="s">
        <v>19</v>
      </c>
      <c r="N96" s="606"/>
      <c r="O96" s="606"/>
      <c r="P96" s="606"/>
      <c r="Q96" s="606"/>
      <c r="R96" s="606"/>
      <c r="S96" s="92"/>
      <c r="T96" s="28"/>
      <c r="U96" s="28"/>
      <c r="V96" s="28"/>
      <c r="W96" s="28"/>
      <c r="X96" s="28"/>
      <c r="Y96" s="28"/>
      <c r="Z96" s="28"/>
      <c r="AA96" s="28"/>
      <c r="AB96" s="28"/>
    </row>
    <row r="97" spans="2:27" ht="15" customHeight="1">
      <c r="B97" s="94" t="s">
        <v>3</v>
      </c>
      <c r="C97" s="123" t="s">
        <v>56</v>
      </c>
      <c r="D97" s="123" t="s">
        <v>56</v>
      </c>
      <c r="E97" s="123" t="s">
        <v>56</v>
      </c>
      <c r="F97" s="123" t="s">
        <v>56</v>
      </c>
      <c r="G97" s="123" t="s">
        <v>56</v>
      </c>
      <c r="H97" s="123" t="s">
        <v>56</v>
      </c>
      <c r="I97" s="94" t="s">
        <v>12</v>
      </c>
      <c r="J97" s="92"/>
      <c r="K97" s="94" t="s">
        <v>3</v>
      </c>
      <c r="L97" s="375" t="str">
        <f>C97</f>
        <v>NA</v>
      </c>
      <c r="M97" s="375" t="str">
        <f t="shared" ref="M97:Q97" si="37">D97</f>
        <v>NA</v>
      </c>
      <c r="N97" s="375" t="str">
        <f t="shared" si="37"/>
        <v>NA</v>
      </c>
      <c r="O97" s="375" t="str">
        <f t="shared" si="37"/>
        <v>NA</v>
      </c>
      <c r="P97" s="375" t="str">
        <f t="shared" si="37"/>
        <v>NA</v>
      </c>
      <c r="Q97" s="375" t="str">
        <f t="shared" si="37"/>
        <v>NA</v>
      </c>
      <c r="R97" s="94" t="s">
        <v>7</v>
      </c>
      <c r="S97" s="28"/>
      <c r="T97" s="28"/>
      <c r="U97" s="28"/>
      <c r="V97" s="28"/>
      <c r="W97" s="28"/>
      <c r="X97" s="28"/>
      <c r="Y97" s="28"/>
      <c r="Z97" s="28"/>
      <c r="AA97" s="28"/>
    </row>
    <row r="98" spans="2:27" ht="15" customHeight="1">
      <c r="B98" s="28">
        <v>1</v>
      </c>
      <c r="C98" s="61"/>
      <c r="D98" s="61"/>
      <c r="E98" s="28"/>
      <c r="F98" s="28"/>
      <c r="G98" s="28"/>
      <c r="H98" s="41"/>
      <c r="I98" s="28">
        <f t="shared" ref="I98:I115" si="38">SUM(C98:H98)</f>
        <v>0</v>
      </c>
      <c r="K98" s="28">
        <v>1</v>
      </c>
      <c r="L98" s="28"/>
      <c r="M98" s="163"/>
      <c r="N98" s="163"/>
      <c r="O98" s="28"/>
      <c r="P98" s="28"/>
      <c r="Q98" s="28"/>
      <c r="R98" s="42">
        <f>IF(I98=0,0,(C98*L98+D98*M98+E98*N98+F98*O98+G98*P98+H98*Q98)/I98)</f>
        <v>0</v>
      </c>
      <c r="S98" s="28"/>
      <c r="T98" s="28"/>
      <c r="U98" s="28"/>
      <c r="V98" s="28"/>
      <c r="W98" s="28"/>
      <c r="X98" s="28"/>
      <c r="Y98" s="28"/>
      <c r="Z98" s="28"/>
      <c r="AA98" s="28"/>
    </row>
    <row r="99" spans="2:27" ht="15" customHeight="1">
      <c r="B99" s="28">
        <v>2</v>
      </c>
      <c r="C99" s="403"/>
      <c r="D99" s="61"/>
      <c r="E99" s="28"/>
      <c r="F99" s="28"/>
      <c r="G99" s="28"/>
      <c r="H99" s="28"/>
      <c r="I99" s="28">
        <f t="shared" si="38"/>
        <v>0</v>
      </c>
      <c r="K99" s="28">
        <v>2</v>
      </c>
      <c r="L99" s="28"/>
      <c r="M99" s="163"/>
      <c r="N99" s="163"/>
      <c r="O99" s="28"/>
      <c r="P99" s="28"/>
      <c r="Q99" s="28"/>
      <c r="R99" s="42">
        <f t="shared" ref="R99:R116" si="39">IF(I99=0,0,(C99*L99+D99*M99+E99*N99+F99*O99+G99*P99+H99*Q99)/I99)</f>
        <v>0</v>
      </c>
      <c r="S99" s="28"/>
      <c r="T99" s="28"/>
      <c r="U99" s="28"/>
      <c r="V99" s="28"/>
      <c r="W99" s="28"/>
      <c r="X99" s="28"/>
      <c r="Y99" s="28"/>
      <c r="Z99" s="28"/>
      <c r="AA99" s="28"/>
    </row>
    <row r="100" spans="2:27" ht="15" customHeight="1">
      <c r="B100" s="28">
        <v>3</v>
      </c>
      <c r="C100" s="529"/>
      <c r="D100"/>
      <c r="E100" s="28"/>
      <c r="F100" s="28"/>
      <c r="G100" s="28"/>
      <c r="H100" s="28"/>
      <c r="I100" s="28">
        <f t="shared" si="38"/>
        <v>0</v>
      </c>
      <c r="K100" s="28">
        <v>3</v>
      </c>
      <c r="L100" s="529"/>
      <c r="M100"/>
      <c r="O100" s="28"/>
      <c r="P100" s="28"/>
      <c r="Q100" s="28"/>
      <c r="R100" s="42">
        <f t="shared" si="39"/>
        <v>0</v>
      </c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2:27" ht="15" customHeight="1">
      <c r="B101" s="28">
        <v>4</v>
      </c>
      <c r="C101">
        <v>102</v>
      </c>
      <c r="D101"/>
      <c r="E101" s="288"/>
      <c r="F101" s="282"/>
      <c r="G101" s="28"/>
      <c r="H101" s="28"/>
      <c r="I101" s="28">
        <f t="shared" si="38"/>
        <v>102</v>
      </c>
      <c r="K101" s="28">
        <v>4</v>
      </c>
      <c r="L101">
        <v>184.99019607843101</v>
      </c>
      <c r="M101"/>
      <c r="O101" s="288"/>
      <c r="P101" s="287"/>
      <c r="Q101" s="28"/>
      <c r="R101" s="42">
        <f>IF(I101=0,0,(C101*L101+D101*M101+E101*N101+F101*O101+G101*P101+H101*Q101)/I101)</f>
        <v>184.99019607843101</v>
      </c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2:27" ht="15" customHeight="1">
      <c r="B102" s="28">
        <v>5</v>
      </c>
      <c r="C102">
        <v>176</v>
      </c>
      <c r="D102"/>
      <c r="E102" s="288"/>
      <c r="F102" s="282"/>
      <c r="G102" s="28"/>
      <c r="H102" s="28"/>
      <c r="I102" s="28">
        <f>SUM(C102:H102)</f>
        <v>176</v>
      </c>
      <c r="K102" s="28">
        <v>5</v>
      </c>
      <c r="L102">
        <v>209.76704545454501</v>
      </c>
      <c r="M102"/>
      <c r="O102" s="288"/>
      <c r="P102" s="287"/>
      <c r="Q102" s="28"/>
      <c r="R102" s="42">
        <f t="shared" si="39"/>
        <v>209.76704545454501</v>
      </c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2:27" ht="15" customHeight="1">
      <c r="B103" s="28">
        <v>6</v>
      </c>
      <c r="C103">
        <v>68</v>
      </c>
      <c r="D103"/>
      <c r="E103" s="288"/>
      <c r="F103" s="282"/>
      <c r="G103" s="28"/>
      <c r="H103" s="28"/>
      <c r="I103" s="28">
        <f t="shared" si="38"/>
        <v>68</v>
      </c>
      <c r="K103" s="28">
        <v>6</v>
      </c>
      <c r="L103">
        <v>232.91176470588201</v>
      </c>
      <c r="M103"/>
      <c r="O103" s="288"/>
      <c r="P103" s="287"/>
      <c r="Q103" s="28"/>
      <c r="R103" s="42">
        <f t="shared" si="39"/>
        <v>232.91176470588201</v>
      </c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2:27" ht="15" customHeight="1">
      <c r="B104" s="28">
        <v>7</v>
      </c>
      <c r="C104">
        <v>61</v>
      </c>
      <c r="D104"/>
      <c r="E104" s="288"/>
      <c r="F104" s="282"/>
      <c r="G104" s="28"/>
      <c r="H104" s="28"/>
      <c r="I104" s="28">
        <f>SUM(C104:H104)</f>
        <v>61</v>
      </c>
      <c r="K104" s="28">
        <v>7</v>
      </c>
      <c r="L104">
        <v>290.68852459016398</v>
      </c>
      <c r="M104"/>
      <c r="O104" s="288"/>
      <c r="P104" s="287"/>
      <c r="Q104" s="28"/>
      <c r="R104" s="42">
        <f t="shared" si="39"/>
        <v>290.68852459016398</v>
      </c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2:27" ht="15" customHeight="1">
      <c r="B105" s="28">
        <v>8</v>
      </c>
      <c r="C105">
        <v>46</v>
      </c>
      <c r="D105"/>
      <c r="E105" s="288"/>
      <c r="F105" s="282"/>
      <c r="G105" s="28"/>
      <c r="H105" s="28"/>
      <c r="I105" s="28">
        <f t="shared" si="38"/>
        <v>46</v>
      </c>
      <c r="K105" s="28">
        <v>8</v>
      </c>
      <c r="L105">
        <v>339.82608695652198</v>
      </c>
      <c r="M105"/>
      <c r="O105" s="288"/>
      <c r="P105" s="287"/>
      <c r="Q105" s="28"/>
      <c r="R105" s="42">
        <f t="shared" si="39"/>
        <v>339.82608695652198</v>
      </c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2:27" ht="15" customHeight="1">
      <c r="B106" s="28">
        <v>9</v>
      </c>
      <c r="C106">
        <v>49</v>
      </c>
      <c r="D106"/>
      <c r="E106" s="288"/>
      <c r="F106" s="282"/>
      <c r="G106" s="28"/>
      <c r="H106" s="28"/>
      <c r="I106" s="28">
        <f t="shared" si="38"/>
        <v>49</v>
      </c>
      <c r="K106" s="28">
        <v>9</v>
      </c>
      <c r="L106">
        <v>380.69387755102002</v>
      </c>
      <c r="M106"/>
      <c r="O106" s="288"/>
      <c r="P106" s="287"/>
      <c r="Q106" s="28"/>
      <c r="R106" s="42">
        <f t="shared" si="39"/>
        <v>380.69387755102002</v>
      </c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2:27" ht="15" customHeight="1">
      <c r="B107" s="28">
        <v>10</v>
      </c>
      <c r="C107">
        <v>33</v>
      </c>
      <c r="D107"/>
      <c r="E107" s="288"/>
      <c r="F107" s="282"/>
      <c r="G107" s="28"/>
      <c r="H107" s="28"/>
      <c r="I107" s="28">
        <f t="shared" si="38"/>
        <v>33</v>
      </c>
      <c r="K107" s="28">
        <v>10</v>
      </c>
      <c r="L107">
        <v>409.21212121212102</v>
      </c>
      <c r="M107"/>
      <c r="O107" s="288"/>
      <c r="P107" s="287"/>
      <c r="Q107" s="28"/>
      <c r="R107" s="42">
        <f t="shared" si="39"/>
        <v>409.21212121212102</v>
      </c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2:27" ht="15" customHeight="1">
      <c r="B108" s="28">
        <v>11</v>
      </c>
      <c r="C108">
        <v>26</v>
      </c>
      <c r="D108"/>
      <c r="E108" s="288"/>
      <c r="F108" s="282"/>
      <c r="G108" s="28"/>
      <c r="H108" s="28"/>
      <c r="I108" s="28">
        <f t="shared" si="38"/>
        <v>26</v>
      </c>
      <c r="K108" s="28">
        <v>11</v>
      </c>
      <c r="L108">
        <v>439.269230769231</v>
      </c>
      <c r="M108"/>
      <c r="O108" s="288"/>
      <c r="P108" s="287"/>
      <c r="Q108" s="28"/>
      <c r="R108" s="42">
        <f t="shared" si="39"/>
        <v>439.269230769231</v>
      </c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2:27" ht="15" customHeight="1">
      <c r="B109" s="28">
        <v>12</v>
      </c>
      <c r="C109">
        <v>6</v>
      </c>
      <c r="D109"/>
      <c r="E109" s="288"/>
      <c r="F109" s="282"/>
      <c r="G109" s="28"/>
      <c r="H109" s="28"/>
      <c r="I109" s="28">
        <f t="shared" si="38"/>
        <v>6</v>
      </c>
      <c r="K109" s="28">
        <v>12</v>
      </c>
      <c r="L109">
        <v>450.83333333333297</v>
      </c>
      <c r="M109"/>
      <c r="O109" s="288"/>
      <c r="P109" s="287"/>
      <c r="Q109" s="28"/>
      <c r="R109" s="42">
        <f t="shared" si="39"/>
        <v>450.83333333333297</v>
      </c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2:27" ht="15" customHeight="1">
      <c r="B110" s="28">
        <v>13</v>
      </c>
      <c r="C110">
        <v>1</v>
      </c>
      <c r="D110"/>
      <c r="E110" s="288"/>
      <c r="F110" s="282"/>
      <c r="G110" s="28"/>
      <c r="H110" s="28"/>
      <c r="I110" s="28">
        <f t="shared" si="38"/>
        <v>1</v>
      </c>
      <c r="K110" s="28">
        <v>13</v>
      </c>
      <c r="L110">
        <v>367</v>
      </c>
      <c r="M110"/>
      <c r="O110" s="288"/>
      <c r="P110" s="287"/>
      <c r="Q110" s="28"/>
      <c r="R110" s="42">
        <f t="shared" si="39"/>
        <v>367</v>
      </c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2:27" ht="15" customHeight="1">
      <c r="B111" s="28">
        <v>14</v>
      </c>
      <c r="C111" s="529"/>
      <c r="D111"/>
      <c r="E111" s="288"/>
      <c r="F111" s="282"/>
      <c r="G111" s="28"/>
      <c r="H111" s="28"/>
      <c r="I111" s="28">
        <f t="shared" si="38"/>
        <v>0</v>
      </c>
      <c r="K111" s="28">
        <v>14</v>
      </c>
      <c r="L111" s="529"/>
      <c r="M111"/>
      <c r="O111" s="28"/>
      <c r="P111" s="28"/>
      <c r="Q111" s="28"/>
      <c r="R111" s="42">
        <f t="shared" si="39"/>
        <v>0</v>
      </c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2:27" ht="15" customHeight="1">
      <c r="B112" s="28">
        <v>15</v>
      </c>
      <c r="C112" s="529"/>
      <c r="D112"/>
      <c r="E112" s="288"/>
      <c r="F112" s="282"/>
      <c r="G112" s="28"/>
      <c r="H112" s="28"/>
      <c r="I112" s="28">
        <f t="shared" si="38"/>
        <v>0</v>
      </c>
      <c r="K112" s="28">
        <v>15</v>
      </c>
      <c r="L112" s="62"/>
      <c r="M112"/>
      <c r="O112" s="28"/>
      <c r="P112" s="28"/>
      <c r="Q112" s="28"/>
      <c r="R112" s="42">
        <f t="shared" si="39"/>
        <v>0</v>
      </c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2:28" ht="15" customHeight="1">
      <c r="B113" s="28">
        <v>16</v>
      </c>
      <c r="C113" s="529"/>
      <c r="D113"/>
      <c r="E113" s="288"/>
      <c r="F113" s="282"/>
      <c r="G113" s="28"/>
      <c r="H113" s="28"/>
      <c r="I113" s="28">
        <f t="shared" si="38"/>
        <v>0</v>
      </c>
      <c r="K113" s="28">
        <v>16</v>
      </c>
      <c r="L113" s="529"/>
      <c r="M113"/>
      <c r="N113" s="28"/>
      <c r="O113" s="28"/>
      <c r="P113" s="28"/>
      <c r="Q113" s="28"/>
      <c r="R113" s="42">
        <f t="shared" si="39"/>
        <v>0</v>
      </c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2:28" ht="15" customHeight="1">
      <c r="B114" s="28">
        <v>17</v>
      </c>
      <c r="C114" s="529"/>
      <c r="D114"/>
      <c r="E114" s="288"/>
      <c r="F114" s="282"/>
      <c r="G114" s="28"/>
      <c r="H114" s="28"/>
      <c r="I114" s="28">
        <f t="shared" si="38"/>
        <v>0</v>
      </c>
      <c r="K114" s="28">
        <v>17</v>
      </c>
      <c r="L114" s="529"/>
      <c r="M114" s="163"/>
      <c r="N114" s="288"/>
      <c r="O114" s="28"/>
      <c r="P114" s="28"/>
      <c r="Q114" s="28"/>
      <c r="R114" s="42">
        <f t="shared" si="39"/>
        <v>0</v>
      </c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2:28" ht="15" customHeight="1">
      <c r="B115" s="28">
        <v>18</v>
      </c>
      <c r="C115"/>
      <c r="D115"/>
      <c r="E115" s="28"/>
      <c r="F115" s="28"/>
      <c r="G115" s="28"/>
      <c r="H115" s="28"/>
      <c r="I115" s="28">
        <f t="shared" si="38"/>
        <v>0</v>
      </c>
      <c r="K115" s="28">
        <v>18</v>
      </c>
      <c r="L115" s="28"/>
      <c r="M115" s="163"/>
      <c r="N115" s="163"/>
      <c r="O115" s="28"/>
      <c r="P115" s="28"/>
      <c r="Q115" s="28"/>
      <c r="R115" s="42">
        <f t="shared" si="39"/>
        <v>0</v>
      </c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2:28" ht="15" customHeight="1">
      <c r="B116" s="28">
        <v>19</v>
      </c>
      <c r="C116" s="163"/>
      <c r="D116" s="163"/>
      <c r="E116" s="28"/>
      <c r="F116" s="28"/>
      <c r="G116" s="28"/>
      <c r="H116" s="28"/>
      <c r="I116" s="28"/>
      <c r="K116" s="28">
        <v>19</v>
      </c>
      <c r="L116" s="28"/>
      <c r="M116" s="163"/>
      <c r="N116" s="163"/>
      <c r="O116" s="28"/>
      <c r="P116" s="28"/>
      <c r="Q116" s="28"/>
      <c r="R116" s="42">
        <f t="shared" si="39"/>
        <v>0</v>
      </c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2:28" ht="15" customHeight="1">
      <c r="B117" s="101" t="s">
        <v>7</v>
      </c>
      <c r="C117" s="102">
        <f>SUM(C98:C116)</f>
        <v>568</v>
      </c>
      <c r="D117" s="102">
        <f>SUM(D98:D116)</f>
        <v>0</v>
      </c>
      <c r="E117" s="102">
        <f>SUM(E98:E116)</f>
        <v>0</v>
      </c>
      <c r="F117" s="102"/>
      <c r="G117" s="102"/>
      <c r="H117" s="102"/>
      <c r="I117" s="102">
        <f>SUM(I98:I116)</f>
        <v>568</v>
      </c>
      <c r="K117" s="101" t="s">
        <v>7</v>
      </c>
      <c r="L117" s="230">
        <f>SUMPRODUCT(L101:L110,C101:C110)/C117</f>
        <v>266.97359154929552</v>
      </c>
      <c r="M117" s="230">
        <f>SUM(M98:M116)</f>
        <v>0</v>
      </c>
      <c r="N117" s="230">
        <f>SUM(N98:N116)</f>
        <v>0</v>
      </c>
      <c r="O117" s="230">
        <f>SUM(N98:N116)</f>
        <v>0</v>
      </c>
      <c r="P117" s="102"/>
      <c r="Q117" s="102"/>
      <c r="R117" s="99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2:28" ht="1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42"/>
      <c r="T118" s="28"/>
      <c r="U118" s="28"/>
      <c r="V118" s="28"/>
      <c r="W118" s="28"/>
      <c r="X118" s="28"/>
      <c r="Y118" s="28"/>
      <c r="Z118" s="28"/>
      <c r="AA118" s="28"/>
      <c r="AB118" s="28"/>
    </row>
    <row r="121" spans="2:28" ht="15" customHeight="1">
      <c r="B121" s="604" t="s">
        <v>23</v>
      </c>
      <c r="C121" s="604"/>
      <c r="D121" s="604"/>
      <c r="E121" s="604"/>
      <c r="F121" s="604"/>
      <c r="G121" s="604"/>
      <c r="H121" s="604"/>
      <c r="I121" s="604"/>
      <c r="J121" s="91"/>
      <c r="K121" s="452" t="s">
        <v>22</v>
      </c>
      <c r="L121" s="605" t="s">
        <v>22</v>
      </c>
      <c r="M121" s="605"/>
      <c r="N121" s="605"/>
      <c r="O121" s="605"/>
      <c r="P121" s="605"/>
      <c r="Q121" s="605"/>
      <c r="R121" s="605"/>
      <c r="S121" s="605"/>
    </row>
    <row r="122" spans="2:28" ht="15" customHeight="1">
      <c r="B122" s="269" t="s">
        <v>33</v>
      </c>
      <c r="C122" s="273" t="s">
        <v>111</v>
      </c>
      <c r="D122" s="275"/>
      <c r="E122" s="277"/>
      <c r="F122" s="277"/>
      <c r="G122" s="268"/>
      <c r="I122" s="277"/>
      <c r="J122" s="91"/>
      <c r="K122" s="110"/>
      <c r="L122" s="110"/>
      <c r="M122" s="110"/>
      <c r="N122" s="110"/>
      <c r="O122" s="110"/>
      <c r="P122" s="110"/>
      <c r="Q122" s="110"/>
      <c r="R122" s="110"/>
      <c r="S122" s="110"/>
    </row>
    <row r="123" spans="2:28" ht="15" customHeight="1">
      <c r="B123" s="270"/>
      <c r="C123" s="270"/>
      <c r="D123" s="270"/>
      <c r="E123" s="270"/>
      <c r="F123" s="270"/>
      <c r="G123" s="270"/>
      <c r="H123" s="270"/>
      <c r="I123" s="270"/>
      <c r="J123" s="92"/>
      <c r="K123" s="96"/>
      <c r="L123" s="96"/>
      <c r="M123" s="96"/>
      <c r="N123" s="96"/>
      <c r="O123" s="97"/>
      <c r="P123" s="98"/>
      <c r="Q123" s="98"/>
      <c r="R123" s="98"/>
      <c r="S123" s="98"/>
    </row>
    <row r="124" spans="2:28" ht="15" customHeight="1">
      <c r="B124" s="92"/>
      <c r="C124" s="606" t="s">
        <v>26</v>
      </c>
      <c r="D124" s="606"/>
      <c r="E124" s="606"/>
      <c r="F124" s="606"/>
      <c r="G124" s="606"/>
      <c r="H124" s="606"/>
      <c r="I124" s="92"/>
      <c r="J124" s="92"/>
      <c r="K124" s="92"/>
      <c r="L124" s="92"/>
      <c r="M124" s="606" t="s">
        <v>19</v>
      </c>
      <c r="N124" s="606"/>
      <c r="O124" s="606"/>
      <c r="P124" s="606"/>
      <c r="Q124" s="606"/>
      <c r="R124" s="606"/>
      <c r="S124" s="92"/>
      <c r="T124" s="28"/>
      <c r="U124" s="28"/>
      <c r="V124" s="28"/>
      <c r="W124" s="28"/>
      <c r="X124" s="28"/>
      <c r="Y124" s="28"/>
      <c r="Z124" s="28"/>
      <c r="AA124" s="28"/>
      <c r="AB124" s="28"/>
    </row>
    <row r="125" spans="2:28" ht="15" customHeight="1">
      <c r="B125" s="94" t="s">
        <v>3</v>
      </c>
      <c r="C125" s="123" t="s">
        <v>56</v>
      </c>
      <c r="D125" s="123" t="s">
        <v>56</v>
      </c>
      <c r="E125" s="123" t="s">
        <v>56</v>
      </c>
      <c r="F125" s="123" t="s">
        <v>56</v>
      </c>
      <c r="G125" s="123" t="s">
        <v>56</v>
      </c>
      <c r="H125" s="123" t="s">
        <v>56</v>
      </c>
      <c r="I125" s="94" t="s">
        <v>12</v>
      </c>
      <c r="J125" s="92"/>
      <c r="K125" s="94" t="s">
        <v>3</v>
      </c>
      <c r="L125" s="375" t="str">
        <f>C125</f>
        <v>NA</v>
      </c>
      <c r="M125" s="375" t="str">
        <f t="shared" ref="M125" si="40">D125</f>
        <v>NA</v>
      </c>
      <c r="N125" s="375" t="str">
        <f t="shared" ref="N125" si="41">E125</f>
        <v>NA</v>
      </c>
      <c r="O125" s="375" t="str">
        <f t="shared" ref="O125" si="42">F125</f>
        <v>NA</v>
      </c>
      <c r="P125" s="375" t="str">
        <f t="shared" ref="P125" si="43">G125</f>
        <v>NA</v>
      </c>
      <c r="Q125" s="375" t="str">
        <f t="shared" ref="Q125" si="44">H125</f>
        <v>NA</v>
      </c>
      <c r="R125" s="94" t="s">
        <v>7</v>
      </c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spans="2:28" ht="15" customHeight="1">
      <c r="B126" s="28">
        <v>1</v>
      </c>
      <c r="C126" s="61">
        <f>'Gillnet Biomass'!C15</f>
        <v>0</v>
      </c>
      <c r="D126" s="61"/>
      <c r="E126" s="28"/>
      <c r="F126" s="28"/>
      <c r="G126" s="28"/>
      <c r="H126" s="28"/>
      <c r="I126" s="28">
        <f t="shared" ref="I126:I129" si="45">SUM(C126:H126)</f>
        <v>0</v>
      </c>
      <c r="K126" s="28">
        <v>1</v>
      </c>
      <c r="L126" s="28">
        <f>'Gillnet Biomass'!L69</f>
        <v>0</v>
      </c>
      <c r="M126" s="163"/>
      <c r="N126" s="163"/>
      <c r="O126" s="28"/>
      <c r="P126" s="28"/>
      <c r="Q126" s="28"/>
      <c r="R126" s="42">
        <f>IF(I126=0,0,(C126*L126+D126*M126+E126*N126+F126*O126+G126*P126+H126*Q126)/I126)</f>
        <v>0</v>
      </c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spans="2:28" ht="15" customHeight="1">
      <c r="B127" s="28">
        <v>2</v>
      </c>
      <c r="C127" s="61">
        <f>'Gillnet Biomass'!C16</f>
        <v>0</v>
      </c>
      <c r="D127" s="61"/>
      <c r="E127" s="28"/>
      <c r="F127" s="28"/>
      <c r="G127" s="28"/>
      <c r="H127" s="28"/>
      <c r="I127" s="28">
        <f t="shared" si="45"/>
        <v>0</v>
      </c>
      <c r="K127" s="28">
        <v>2</v>
      </c>
      <c r="L127" s="28">
        <f>'Gillnet Biomass'!L70</f>
        <v>0</v>
      </c>
      <c r="M127" s="163"/>
      <c r="N127" s="163"/>
      <c r="O127" s="28"/>
      <c r="P127" s="28"/>
      <c r="Q127" s="28"/>
      <c r="R127" s="42">
        <f t="shared" ref="R127:R144" si="46">IF(I127=0,0,(C127*L127+D127*M127+E127*N127+F127*O127+G127*P127+H127*Q127)/I127)</f>
        <v>0</v>
      </c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spans="2:28" ht="15" customHeight="1">
      <c r="B128" s="28">
        <v>3</v>
      </c>
      <c r="C128" s="61">
        <f>'Gillnet Biomass'!C17</f>
        <v>0</v>
      </c>
      <c r="D128"/>
      <c r="E128" s="28"/>
      <c r="F128" s="28"/>
      <c r="G128" s="28"/>
      <c r="H128" s="28"/>
      <c r="I128" s="28">
        <f t="shared" si="45"/>
        <v>0</v>
      </c>
      <c r="K128" s="28">
        <v>3</v>
      </c>
      <c r="L128" s="28">
        <f>'Gillnet Biomass'!L71</f>
        <v>0</v>
      </c>
      <c r="M128"/>
      <c r="O128" s="28"/>
      <c r="P128" s="28"/>
      <c r="Q128" s="28"/>
      <c r="R128" s="42">
        <f t="shared" si="46"/>
        <v>0</v>
      </c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spans="2:28" ht="15" customHeight="1">
      <c r="B129" s="28">
        <v>4</v>
      </c>
      <c r="C129" s="61">
        <f>'Gillnet Biomass'!C18</f>
        <v>4</v>
      </c>
      <c r="D129"/>
      <c r="E129" s="28"/>
      <c r="F129" s="28"/>
      <c r="G129" s="28"/>
      <c r="H129" s="28"/>
      <c r="I129" s="28">
        <f t="shared" si="45"/>
        <v>4</v>
      </c>
      <c r="K129" s="28">
        <v>4</v>
      </c>
      <c r="L129" s="28">
        <f>'Gillnet Biomass'!L72</f>
        <v>183</v>
      </c>
      <c r="M129"/>
      <c r="O129" s="28"/>
      <c r="P129" s="288"/>
      <c r="Q129" s="28"/>
      <c r="R129" s="42">
        <f>IF(I129=0,0,(C129*L129+D129*M129+E129*N129+F129*O129+G129*P129+H129*Q129)/I129)</f>
        <v>183</v>
      </c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spans="2:28" ht="15" customHeight="1">
      <c r="B130" s="28">
        <v>5</v>
      </c>
      <c r="C130" s="61">
        <f>'Gillnet Biomass'!C19</f>
        <v>32</v>
      </c>
      <c r="D130"/>
      <c r="E130" s="28"/>
      <c r="F130" s="28"/>
      <c r="G130" s="28"/>
      <c r="H130" s="28"/>
      <c r="I130" s="28">
        <f>SUM(C130:H130)</f>
        <v>32</v>
      </c>
      <c r="K130" s="28">
        <v>5</v>
      </c>
      <c r="L130" s="28">
        <f>'Gillnet Biomass'!L73</f>
        <v>251.28125</v>
      </c>
      <c r="M130"/>
      <c r="O130" s="28"/>
      <c r="P130" s="288"/>
      <c r="Q130" s="28"/>
      <c r="R130" s="42">
        <f t="shared" si="46"/>
        <v>251.28125</v>
      </c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spans="2:28" ht="15" customHeight="1">
      <c r="B131" s="28">
        <v>6</v>
      </c>
      <c r="C131" s="61">
        <f>'Gillnet Biomass'!C20</f>
        <v>28</v>
      </c>
      <c r="D131"/>
      <c r="E131" s="28"/>
      <c r="F131" s="28"/>
      <c r="G131" s="28"/>
      <c r="H131" s="28"/>
      <c r="I131" s="28">
        <f t="shared" ref="I131" si="47">SUM(C131:H131)</f>
        <v>28</v>
      </c>
      <c r="K131" s="28">
        <v>6</v>
      </c>
      <c r="L131" s="28">
        <f>'Gillnet Biomass'!L74</f>
        <v>295.107142857143</v>
      </c>
      <c r="M131"/>
      <c r="O131" s="28"/>
      <c r="P131" s="288"/>
      <c r="Q131" s="28"/>
      <c r="R131" s="42">
        <f t="shared" si="46"/>
        <v>295.107142857143</v>
      </c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spans="2:28" ht="15" customHeight="1">
      <c r="B132" s="28">
        <v>7</v>
      </c>
      <c r="C132" s="61">
        <f>'Gillnet Biomass'!C21</f>
        <v>58</v>
      </c>
      <c r="D132"/>
      <c r="E132" s="28"/>
      <c r="F132" s="28"/>
      <c r="G132" s="28"/>
      <c r="H132" s="28"/>
      <c r="I132" s="28">
        <f>SUM(C132:H132)</f>
        <v>58</v>
      </c>
      <c r="K132" s="28">
        <v>7</v>
      </c>
      <c r="L132" s="28">
        <f>'Gillnet Biomass'!L75</f>
        <v>338.741379310345</v>
      </c>
      <c r="M132"/>
      <c r="O132" s="28"/>
      <c r="P132" s="288"/>
      <c r="Q132" s="28"/>
      <c r="R132" s="42">
        <f t="shared" si="46"/>
        <v>338.741379310345</v>
      </c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spans="2:28" ht="15" customHeight="1">
      <c r="B133" s="28">
        <v>8</v>
      </c>
      <c r="C133" s="61">
        <f>'Gillnet Biomass'!C22</f>
        <v>48</v>
      </c>
      <c r="D133"/>
      <c r="E133" s="28"/>
      <c r="F133" s="28"/>
      <c r="G133" s="28"/>
      <c r="H133" s="28"/>
      <c r="I133" s="28">
        <f t="shared" ref="I133:I143" si="48">SUM(C133:H133)</f>
        <v>48</v>
      </c>
      <c r="K133" s="28">
        <v>8</v>
      </c>
      <c r="L133" s="28">
        <f>'Gillnet Biomass'!L76</f>
        <v>369.10416666666703</v>
      </c>
      <c r="M133"/>
      <c r="O133" s="28"/>
      <c r="P133" s="288"/>
      <c r="Q133" s="28"/>
      <c r="R133" s="42">
        <f t="shared" si="46"/>
        <v>369.10416666666703</v>
      </c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spans="2:28" ht="15" customHeight="1">
      <c r="B134" s="28">
        <v>9</v>
      </c>
      <c r="C134" s="61">
        <f>'Gillnet Biomass'!C23</f>
        <v>27</v>
      </c>
      <c r="D134"/>
      <c r="E134" s="28"/>
      <c r="F134" s="28"/>
      <c r="G134" s="28"/>
      <c r="H134" s="28"/>
      <c r="I134" s="28">
        <f t="shared" si="48"/>
        <v>27</v>
      </c>
      <c r="K134" s="28">
        <v>9</v>
      </c>
      <c r="L134" s="28">
        <f>'Gillnet Biomass'!L77</f>
        <v>385.66666666666703</v>
      </c>
      <c r="M134"/>
      <c r="O134" s="28"/>
      <c r="P134" s="288"/>
      <c r="Q134" s="28"/>
      <c r="R134" s="42">
        <f t="shared" si="46"/>
        <v>385.66666666666703</v>
      </c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spans="2:28" ht="15" customHeight="1">
      <c r="B135" s="28">
        <v>10</v>
      </c>
      <c r="C135" s="61">
        <f>'Gillnet Biomass'!C24</f>
        <v>21</v>
      </c>
      <c r="D135"/>
      <c r="E135" s="28"/>
      <c r="F135" s="28"/>
      <c r="G135" s="28"/>
      <c r="H135" s="28"/>
      <c r="I135" s="28">
        <f t="shared" si="48"/>
        <v>21</v>
      </c>
      <c r="K135" s="28">
        <v>10</v>
      </c>
      <c r="L135" s="28">
        <f>'Gillnet Biomass'!L78</f>
        <v>382.57142857142901</v>
      </c>
      <c r="M135"/>
      <c r="O135" s="28"/>
      <c r="P135" s="288"/>
      <c r="Q135" s="28"/>
      <c r="R135" s="42">
        <f t="shared" si="46"/>
        <v>382.57142857142901</v>
      </c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spans="2:28" ht="15" customHeight="1">
      <c r="B136" s="28">
        <v>11</v>
      </c>
      <c r="C136" s="61">
        <f>'Gillnet Biomass'!C25</f>
        <v>10</v>
      </c>
      <c r="D136"/>
      <c r="E136" s="28"/>
      <c r="F136" s="28"/>
      <c r="G136" s="28"/>
      <c r="H136" s="28"/>
      <c r="I136" s="28">
        <f t="shared" si="48"/>
        <v>10</v>
      </c>
      <c r="K136" s="28">
        <v>11</v>
      </c>
      <c r="L136" s="28">
        <f>'Gillnet Biomass'!L79</f>
        <v>407.3</v>
      </c>
      <c r="M136"/>
      <c r="O136" s="28"/>
      <c r="P136" s="288"/>
      <c r="Q136" s="28"/>
      <c r="R136" s="42">
        <f t="shared" si="46"/>
        <v>407.3</v>
      </c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spans="2:28" ht="15" customHeight="1">
      <c r="B137" s="28">
        <v>12</v>
      </c>
      <c r="C137" s="61">
        <f>'Gillnet Biomass'!C26</f>
        <v>2</v>
      </c>
      <c r="D137"/>
      <c r="E137" s="28"/>
      <c r="F137" s="28"/>
      <c r="G137" s="28"/>
      <c r="H137" s="28"/>
      <c r="I137" s="28">
        <f t="shared" si="48"/>
        <v>2</v>
      </c>
      <c r="K137" s="28">
        <v>12</v>
      </c>
      <c r="L137" s="28">
        <f>'Gillnet Biomass'!L80</f>
        <v>469</v>
      </c>
      <c r="M137"/>
      <c r="O137" s="28"/>
      <c r="P137" s="288"/>
      <c r="Q137" s="28"/>
      <c r="R137" s="42">
        <f t="shared" si="46"/>
        <v>469</v>
      </c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spans="2:28" ht="15" customHeight="1">
      <c r="B138" s="28">
        <v>13</v>
      </c>
      <c r="C138" s="61">
        <f>'Gillnet Biomass'!C27</f>
        <v>2</v>
      </c>
      <c r="D138"/>
      <c r="E138" s="28"/>
      <c r="F138" s="28"/>
      <c r="G138" s="28"/>
      <c r="H138" s="28"/>
      <c r="I138" s="28">
        <f t="shared" si="48"/>
        <v>2</v>
      </c>
      <c r="K138" s="28">
        <v>13</v>
      </c>
      <c r="L138" s="28">
        <f>'Gillnet Biomass'!L81</f>
        <v>436.5</v>
      </c>
      <c r="M138"/>
      <c r="O138" s="28"/>
      <c r="P138" s="288"/>
      <c r="Q138" s="28"/>
      <c r="R138" s="42">
        <f t="shared" si="46"/>
        <v>436.5</v>
      </c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spans="2:28" ht="15" customHeight="1">
      <c r="B139" s="28">
        <v>14</v>
      </c>
      <c r="C139" s="61">
        <f>'Gillnet Biomass'!C28</f>
        <v>0</v>
      </c>
      <c r="D139"/>
      <c r="E139" s="28"/>
      <c r="F139" s="28"/>
      <c r="G139" s="28"/>
      <c r="H139" s="28"/>
      <c r="I139" s="28">
        <f t="shared" si="48"/>
        <v>0</v>
      </c>
      <c r="K139" s="28">
        <v>14</v>
      </c>
      <c r="L139" s="28">
        <f>'Gillnet Biomass'!L82</f>
        <v>0</v>
      </c>
      <c r="M139"/>
      <c r="O139" s="28"/>
      <c r="P139" s="28"/>
      <c r="Q139" s="28"/>
      <c r="R139" s="42">
        <f t="shared" si="46"/>
        <v>0</v>
      </c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spans="2:28" ht="15" customHeight="1">
      <c r="B140" s="28">
        <v>15</v>
      </c>
      <c r="C140" s="61">
        <f>'Gillnet Biomass'!C29</f>
        <v>0</v>
      </c>
      <c r="D140"/>
      <c r="E140" s="28"/>
      <c r="F140" s="28"/>
      <c r="G140" s="28"/>
      <c r="H140" s="28"/>
      <c r="I140" s="28">
        <f t="shared" si="48"/>
        <v>0</v>
      </c>
      <c r="K140" s="28">
        <v>15</v>
      </c>
      <c r="L140" s="28">
        <f>'Gillnet Biomass'!L83</f>
        <v>0</v>
      </c>
      <c r="M140"/>
      <c r="O140" s="28"/>
      <c r="P140" s="28"/>
      <c r="Q140" s="28"/>
      <c r="R140" s="42">
        <f t="shared" si="46"/>
        <v>0</v>
      </c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spans="2:28" ht="15" customHeight="1">
      <c r="B141" s="28">
        <v>16</v>
      </c>
      <c r="C141" s="61">
        <f>'Gillnet Biomass'!C30</f>
        <v>0</v>
      </c>
      <c r="D141"/>
      <c r="E141" s="28"/>
      <c r="F141" s="28"/>
      <c r="G141" s="28"/>
      <c r="H141" s="28"/>
      <c r="I141" s="28">
        <f t="shared" si="48"/>
        <v>0</v>
      </c>
      <c r="K141" s="28">
        <v>16</v>
      </c>
      <c r="L141" s="28">
        <f>'Gillnet Biomass'!L84</f>
        <v>0</v>
      </c>
      <c r="M141"/>
      <c r="O141" s="28"/>
      <c r="P141" s="28"/>
      <c r="Q141" s="28"/>
      <c r="R141" s="42">
        <f t="shared" si="46"/>
        <v>0</v>
      </c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spans="2:28" ht="15" customHeight="1">
      <c r="B142" s="28">
        <v>17</v>
      </c>
      <c r="C142" s="61">
        <f>'Gillnet Biomass'!C31</f>
        <v>0</v>
      </c>
      <c r="D142"/>
      <c r="E142" s="28"/>
      <c r="F142" s="28"/>
      <c r="G142" s="28"/>
      <c r="H142" s="28"/>
      <c r="I142" s="28">
        <f t="shared" si="48"/>
        <v>0</v>
      </c>
      <c r="K142" s="28">
        <v>17</v>
      </c>
      <c r="L142" s="28">
        <f>'Gillnet Biomass'!L85</f>
        <v>0</v>
      </c>
      <c r="M142"/>
      <c r="O142" s="28"/>
      <c r="P142" s="28"/>
      <c r="Q142" s="28"/>
      <c r="R142" s="42">
        <f t="shared" si="46"/>
        <v>0</v>
      </c>
      <c r="S142" s="28"/>
    </row>
    <row r="143" spans="2:28" ht="15" customHeight="1">
      <c r="B143" s="28">
        <v>18</v>
      </c>
      <c r="C143" s="61">
        <f>'Gillnet Biomass'!C32</f>
        <v>0</v>
      </c>
      <c r="D143"/>
      <c r="E143" s="28"/>
      <c r="F143" s="28"/>
      <c r="G143" s="28"/>
      <c r="H143" s="28"/>
      <c r="I143" s="28">
        <f t="shared" si="48"/>
        <v>0</v>
      </c>
      <c r="K143" s="28">
        <v>18</v>
      </c>
      <c r="L143" s="28">
        <f>'Gillnet Biomass'!L86</f>
        <v>0</v>
      </c>
      <c r="M143"/>
      <c r="O143" s="28"/>
      <c r="P143" s="28"/>
      <c r="Q143" s="28"/>
      <c r="R143" s="42">
        <f t="shared" si="46"/>
        <v>0</v>
      </c>
      <c r="S143" s="28"/>
    </row>
    <row r="144" spans="2:28" ht="15" customHeight="1">
      <c r="B144" s="28">
        <v>19</v>
      </c>
      <c r="C144"/>
      <c r="D144"/>
      <c r="E144" s="28"/>
      <c r="F144" s="28"/>
      <c r="G144" s="28"/>
      <c r="H144" s="28"/>
      <c r="I144" s="28"/>
      <c r="K144" s="28">
        <v>19</v>
      </c>
      <c r="L144" s="28"/>
      <c r="M144"/>
      <c r="O144" s="28"/>
      <c r="P144" s="28"/>
      <c r="Q144" s="28"/>
      <c r="R144" s="42">
        <f t="shared" si="46"/>
        <v>0</v>
      </c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spans="2:28" ht="15" customHeight="1">
      <c r="B145" s="101" t="s">
        <v>7</v>
      </c>
      <c r="C145" s="102">
        <f>SUM(C126:C144)</f>
        <v>232</v>
      </c>
      <c r="D145" s="102">
        <f>SUM(D126:D144)</f>
        <v>0</v>
      </c>
      <c r="E145" s="102">
        <f>SUM(E126:E144)</f>
        <v>0</v>
      </c>
      <c r="F145" s="102"/>
      <c r="G145" s="102"/>
      <c r="H145" s="102"/>
      <c r="I145" s="102">
        <f>SUM(I126:I144)</f>
        <v>232</v>
      </c>
      <c r="K145" s="101" t="s">
        <v>7</v>
      </c>
      <c r="L145" s="230">
        <f>SUM(L126:L144)</f>
        <v>3518.2720340722512</v>
      </c>
      <c r="M145" s="230">
        <f>SUM(M126:M144)</f>
        <v>0</v>
      </c>
      <c r="N145" s="230">
        <f>SUM(N126:N144)</f>
        <v>0</v>
      </c>
      <c r="O145" s="230">
        <f>SUM(N126:N144)</f>
        <v>0</v>
      </c>
      <c r="P145" s="102"/>
      <c r="Q145" s="102"/>
      <c r="R145" s="99"/>
      <c r="S145" s="28"/>
    </row>
    <row r="146" spans="2:28" ht="1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60"/>
      <c r="T146" s="28"/>
      <c r="U146" s="28"/>
      <c r="V146" s="28"/>
      <c r="W146" s="28"/>
      <c r="X146" s="28"/>
      <c r="Y146" s="28"/>
      <c r="Z146" s="28"/>
      <c r="AA146" s="28"/>
      <c r="AB146" s="28"/>
    </row>
    <row r="149" spans="2:28" ht="15" customHeight="1">
      <c r="B149" s="604" t="s">
        <v>23</v>
      </c>
      <c r="C149" s="604"/>
      <c r="D149" s="604"/>
      <c r="E149" s="604"/>
      <c r="F149" s="604"/>
      <c r="G149" s="604"/>
      <c r="H149" s="604"/>
      <c r="I149" s="604"/>
      <c r="J149" s="91"/>
      <c r="K149" s="455" t="s">
        <v>22</v>
      </c>
      <c r="L149" s="605" t="s">
        <v>22</v>
      </c>
      <c r="M149" s="605"/>
      <c r="N149" s="605"/>
      <c r="O149" s="605"/>
      <c r="P149" s="605"/>
      <c r="Q149" s="605"/>
      <c r="R149" s="605"/>
      <c r="S149" s="605"/>
    </row>
    <row r="150" spans="2:28" ht="15" customHeight="1">
      <c r="B150" s="269" t="s">
        <v>33</v>
      </c>
      <c r="C150" s="273"/>
      <c r="D150" s="275"/>
      <c r="E150" s="277"/>
      <c r="F150" s="277"/>
      <c r="G150" s="268" t="s">
        <v>72</v>
      </c>
      <c r="H150" s="274"/>
      <c r="I150" s="277"/>
      <c r="J150" s="91"/>
      <c r="K150" s="110"/>
      <c r="L150" s="110"/>
      <c r="M150" s="110"/>
      <c r="N150" s="110"/>
      <c r="O150" s="110"/>
      <c r="P150" s="110"/>
      <c r="Q150" s="110"/>
      <c r="R150" s="110"/>
      <c r="S150" s="110"/>
      <c r="T150" s="28"/>
      <c r="U150" s="28"/>
      <c r="V150" s="28"/>
      <c r="W150" s="28"/>
      <c r="X150" s="28"/>
      <c r="Y150" s="28"/>
      <c r="Z150" s="28"/>
      <c r="AA150" s="28"/>
      <c r="AB150" s="28"/>
    </row>
    <row r="151" spans="2:28" ht="15" customHeight="1">
      <c r="B151" s="270"/>
      <c r="C151" s="270"/>
      <c r="D151" s="270"/>
      <c r="E151" s="270"/>
      <c r="F151" s="270"/>
      <c r="G151" s="270"/>
      <c r="H151" s="270"/>
      <c r="I151" s="270"/>
      <c r="J151" s="92"/>
      <c r="K151" s="96"/>
      <c r="L151" s="96"/>
      <c r="M151" s="96"/>
      <c r="N151" s="96"/>
      <c r="O151" s="97"/>
      <c r="P151" s="98"/>
      <c r="Q151" s="98"/>
      <c r="R151" s="98"/>
      <c r="S151" s="98"/>
      <c r="T151" s="28"/>
      <c r="U151" s="28"/>
      <c r="V151" s="28"/>
      <c r="W151" s="28"/>
      <c r="X151" s="28"/>
      <c r="Y151" s="28"/>
      <c r="Z151" s="28"/>
      <c r="AA151" s="28"/>
      <c r="AB151" s="28"/>
    </row>
    <row r="152" spans="2:28" ht="15" customHeight="1">
      <c r="B152" s="92"/>
      <c r="C152" s="606" t="s">
        <v>26</v>
      </c>
      <c r="D152" s="606"/>
      <c r="E152" s="606"/>
      <c r="F152" s="606"/>
      <c r="G152" s="606"/>
      <c r="H152" s="606"/>
      <c r="I152" s="92"/>
      <c r="J152" s="92"/>
      <c r="K152" s="92"/>
      <c r="L152" s="92"/>
      <c r="M152" s="606" t="s">
        <v>19</v>
      </c>
      <c r="N152" s="606"/>
      <c r="O152" s="606"/>
      <c r="P152" s="606"/>
      <c r="Q152" s="606"/>
      <c r="R152" s="606"/>
      <c r="S152" s="92"/>
      <c r="T152" s="28"/>
      <c r="U152" s="28"/>
      <c r="V152" s="28"/>
      <c r="W152" s="28"/>
      <c r="X152" s="28"/>
      <c r="Y152" s="28"/>
      <c r="Z152" s="28"/>
      <c r="AA152" s="28"/>
      <c r="AB152" s="28"/>
    </row>
    <row r="153" spans="2:28" ht="15" customHeight="1">
      <c r="B153" s="94" t="s">
        <v>3</v>
      </c>
      <c r="C153" s="123" t="s">
        <v>70</v>
      </c>
      <c r="D153" s="123" t="s">
        <v>71</v>
      </c>
      <c r="E153" s="123" t="s">
        <v>56</v>
      </c>
      <c r="F153" s="123" t="s">
        <v>56</v>
      </c>
      <c r="G153" s="123" t="s">
        <v>56</v>
      </c>
      <c r="H153" s="123" t="s">
        <v>56</v>
      </c>
      <c r="I153" s="94" t="s">
        <v>12</v>
      </c>
      <c r="J153" s="92"/>
      <c r="K153" s="94" t="s">
        <v>3</v>
      </c>
      <c r="L153" s="375" t="str">
        <f>C153</f>
        <v>Grp 1</v>
      </c>
      <c r="M153" s="375" t="str">
        <f t="shared" ref="M153" si="49">D153</f>
        <v>Grp 2</v>
      </c>
      <c r="N153" s="375" t="str">
        <f t="shared" ref="N153" si="50">E153</f>
        <v>NA</v>
      </c>
      <c r="O153" s="375" t="str">
        <f t="shared" ref="O153" si="51">F153</f>
        <v>NA</v>
      </c>
      <c r="P153" s="375" t="str">
        <f t="shared" ref="P153" si="52">G153</f>
        <v>NA</v>
      </c>
      <c r="Q153" s="375" t="str">
        <f t="shared" ref="Q153" si="53">H153</f>
        <v>NA</v>
      </c>
      <c r="R153" s="94" t="s">
        <v>7</v>
      </c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spans="2:28" ht="15" customHeight="1">
      <c r="B154" s="28">
        <v>1</v>
      </c>
      <c r="C154" s="61"/>
      <c r="D154" s="61"/>
      <c r="E154" s="28"/>
      <c r="F154" s="28"/>
      <c r="G154" s="28"/>
      <c r="H154" s="28"/>
      <c r="I154" s="28">
        <f t="shared" ref="I154:I157" si="54">SUM(C154:H154)</f>
        <v>0</v>
      </c>
      <c r="K154" s="28">
        <v>1</v>
      </c>
      <c r="L154" s="28"/>
      <c r="M154" s="163"/>
      <c r="N154" s="163"/>
      <c r="O154" s="28"/>
      <c r="P154" s="28"/>
      <c r="Q154" s="28"/>
      <c r="R154" s="42">
        <f>IF(I154=0,0,(C154*L154+D154*M154+E154*N154+F154*O154+G154*P154+H154*Q154)/I154)</f>
        <v>0</v>
      </c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spans="2:28" ht="15" customHeight="1">
      <c r="B155" s="28">
        <v>2</v>
      </c>
      <c r="C155" s="404"/>
      <c r="D155" s="61"/>
      <c r="E155" s="28"/>
      <c r="F155" s="28"/>
      <c r="G155" s="28"/>
      <c r="H155" s="28"/>
      <c r="I155" s="28">
        <f t="shared" si="54"/>
        <v>0</v>
      </c>
      <c r="K155" s="28">
        <v>2</v>
      </c>
      <c r="L155" s="28"/>
      <c r="M155" s="163"/>
      <c r="N155" s="163"/>
      <c r="O155" s="28"/>
      <c r="P155" s="28"/>
      <c r="Q155" s="28"/>
      <c r="R155" s="42">
        <f t="shared" ref="R155:R172" si="55">IF(I155=0,0,(C155*L155+D155*M155+E155*N155+F155*O155+G155*P155+H155*Q155)/I155)</f>
        <v>0</v>
      </c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spans="2:28" ht="15" customHeight="1">
      <c r="B156" s="28">
        <v>3</v>
      </c>
      <c r="C156"/>
      <c r="D156"/>
      <c r="E156" s="28"/>
      <c r="F156" s="28"/>
      <c r="G156" s="28"/>
      <c r="H156" s="28"/>
      <c r="I156" s="28">
        <f t="shared" si="54"/>
        <v>0</v>
      </c>
      <c r="K156" s="28">
        <v>3</v>
      </c>
      <c r="L156" s="28"/>
      <c r="M156"/>
      <c r="O156" s="28"/>
      <c r="P156" s="28"/>
      <c r="Q156" s="28"/>
      <c r="R156" s="42">
        <f t="shared" si="55"/>
        <v>0</v>
      </c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spans="2:28" ht="15" customHeight="1">
      <c r="B157" s="28">
        <v>4</v>
      </c>
      <c r="C157"/>
      <c r="D157"/>
      <c r="E157" s="28"/>
      <c r="F157" s="28"/>
      <c r="G157" s="28"/>
      <c r="H157" s="28"/>
      <c r="I157" s="28">
        <f t="shared" si="54"/>
        <v>0</v>
      </c>
      <c r="K157" s="28">
        <v>4</v>
      </c>
      <c r="L157"/>
      <c r="M157"/>
      <c r="O157" s="28"/>
      <c r="P157" s="288"/>
      <c r="Q157" s="28"/>
      <c r="R157" s="42">
        <f t="shared" si="55"/>
        <v>0</v>
      </c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spans="2:28" ht="15" customHeight="1">
      <c r="B158" s="28">
        <v>5</v>
      </c>
      <c r="C158"/>
      <c r="D158"/>
      <c r="E158" s="28"/>
      <c r="F158" s="28"/>
      <c r="G158" s="28"/>
      <c r="H158" s="28"/>
      <c r="I158" s="28">
        <f>SUM(C158:H158)</f>
        <v>0</v>
      </c>
      <c r="K158" s="28">
        <v>5</v>
      </c>
      <c r="L158"/>
      <c r="M158"/>
      <c r="O158" s="28"/>
      <c r="P158" s="288"/>
      <c r="Q158" s="28"/>
      <c r="R158" s="42">
        <f>IF(I158=0,0,(C158*L158+D158*M158+E158*N158+F158*O158+G158*P158+H158*Q158)/I158)</f>
        <v>0</v>
      </c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spans="2:28" ht="15" customHeight="1">
      <c r="B159" s="28">
        <v>6</v>
      </c>
      <c r="C159"/>
      <c r="D159"/>
      <c r="E159" s="28"/>
      <c r="F159" s="28"/>
      <c r="G159" s="28"/>
      <c r="H159" s="28"/>
      <c r="I159" s="28">
        <f t="shared" ref="I159" si="56">SUM(C159:H159)</f>
        <v>0</v>
      </c>
      <c r="K159" s="28">
        <v>6</v>
      </c>
      <c r="L159"/>
      <c r="M159"/>
      <c r="O159" s="28"/>
      <c r="P159" s="288"/>
      <c r="Q159" s="28"/>
      <c r="R159" s="42">
        <f t="shared" si="55"/>
        <v>0</v>
      </c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spans="2:28" ht="15" customHeight="1">
      <c r="B160" s="28">
        <v>7</v>
      </c>
      <c r="C160"/>
      <c r="D160"/>
      <c r="E160" s="28"/>
      <c r="F160" s="28"/>
      <c r="G160" s="28"/>
      <c r="H160" s="28"/>
      <c r="I160" s="28">
        <f>SUM(C160:H160)</f>
        <v>0</v>
      </c>
      <c r="K160" s="28">
        <v>7</v>
      </c>
      <c r="L160"/>
      <c r="M160"/>
      <c r="O160" s="28"/>
      <c r="P160" s="288"/>
      <c r="Q160" s="28"/>
      <c r="R160" s="42">
        <f t="shared" si="55"/>
        <v>0</v>
      </c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spans="2:28" ht="15" customHeight="1">
      <c r="B161" s="28">
        <v>8</v>
      </c>
      <c r="C161"/>
      <c r="D161"/>
      <c r="E161" s="28"/>
      <c r="F161" s="28"/>
      <c r="G161" s="28"/>
      <c r="H161" s="28"/>
      <c r="I161" s="28">
        <f t="shared" ref="I161:I171" si="57">SUM(C161:H161)</f>
        <v>0</v>
      </c>
      <c r="K161" s="28">
        <v>8</v>
      </c>
      <c r="L161"/>
      <c r="M161"/>
      <c r="O161" s="28"/>
      <c r="P161" s="288"/>
      <c r="Q161" s="28"/>
      <c r="R161" s="42">
        <f t="shared" si="55"/>
        <v>0</v>
      </c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spans="2:28" ht="15" customHeight="1">
      <c r="B162" s="28">
        <v>9</v>
      </c>
      <c r="C162"/>
      <c r="D162"/>
      <c r="E162" s="28"/>
      <c r="F162" s="28"/>
      <c r="G162" s="28"/>
      <c r="H162" s="28"/>
      <c r="I162" s="28">
        <f t="shared" si="57"/>
        <v>0</v>
      </c>
      <c r="K162" s="28">
        <v>9</v>
      </c>
      <c r="L162"/>
      <c r="M162"/>
      <c r="O162" s="28"/>
      <c r="P162" s="288"/>
      <c r="Q162" s="28"/>
      <c r="R162" s="42">
        <f t="shared" si="55"/>
        <v>0</v>
      </c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spans="2:28" ht="15" customHeight="1">
      <c r="B163" s="28">
        <v>10</v>
      </c>
      <c r="C163"/>
      <c r="D163"/>
      <c r="E163" s="28"/>
      <c r="F163" s="28"/>
      <c r="G163" s="28"/>
      <c r="H163" s="28"/>
      <c r="I163" s="28">
        <f t="shared" si="57"/>
        <v>0</v>
      </c>
      <c r="K163" s="28">
        <v>10</v>
      </c>
      <c r="L163"/>
      <c r="M163"/>
      <c r="O163" s="28"/>
      <c r="P163" s="288"/>
      <c r="Q163" s="28"/>
      <c r="R163" s="42">
        <f t="shared" si="55"/>
        <v>0</v>
      </c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spans="2:28" ht="15" customHeight="1">
      <c r="B164" s="28">
        <v>11</v>
      </c>
      <c r="C164"/>
      <c r="D164"/>
      <c r="E164" s="28"/>
      <c r="F164" s="28"/>
      <c r="G164" s="28"/>
      <c r="H164" s="28"/>
      <c r="I164" s="28">
        <f t="shared" si="57"/>
        <v>0</v>
      </c>
      <c r="K164" s="28">
        <v>11</v>
      </c>
      <c r="L164"/>
      <c r="M164"/>
      <c r="O164" s="28"/>
      <c r="P164" s="288"/>
      <c r="Q164" s="28"/>
      <c r="R164" s="42">
        <f t="shared" si="55"/>
        <v>0</v>
      </c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spans="2:28" ht="15" customHeight="1">
      <c r="B165" s="28">
        <v>12</v>
      </c>
      <c r="C165"/>
      <c r="D165"/>
      <c r="E165" s="28"/>
      <c r="F165" s="28"/>
      <c r="G165" s="28"/>
      <c r="H165" s="28"/>
      <c r="I165" s="28">
        <f t="shared" si="57"/>
        <v>0</v>
      </c>
      <c r="K165" s="28">
        <v>12</v>
      </c>
      <c r="L165"/>
      <c r="M165"/>
      <c r="O165" s="28"/>
      <c r="P165" s="288"/>
      <c r="Q165" s="28"/>
      <c r="R165" s="42">
        <f t="shared" si="55"/>
        <v>0</v>
      </c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spans="2:28" ht="15" customHeight="1">
      <c r="B166" s="28">
        <v>13</v>
      </c>
      <c r="C166"/>
      <c r="D166"/>
      <c r="E166" s="28"/>
      <c r="F166" s="28"/>
      <c r="G166" s="28"/>
      <c r="H166" s="28"/>
      <c r="I166" s="28">
        <f t="shared" si="57"/>
        <v>0</v>
      </c>
      <c r="K166" s="28">
        <v>13</v>
      </c>
      <c r="L166"/>
      <c r="M166"/>
      <c r="O166" s="28"/>
      <c r="P166" s="288"/>
      <c r="Q166" s="28"/>
      <c r="R166" s="42">
        <f t="shared" si="55"/>
        <v>0</v>
      </c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spans="2:28" ht="15" customHeight="1">
      <c r="B167" s="28">
        <v>14</v>
      </c>
      <c r="C167"/>
      <c r="D167"/>
      <c r="E167" s="28"/>
      <c r="F167" s="28"/>
      <c r="G167" s="28"/>
      <c r="H167" s="28"/>
      <c r="I167" s="28">
        <f t="shared" si="57"/>
        <v>0</v>
      </c>
      <c r="K167" s="28">
        <v>14</v>
      </c>
      <c r="L167"/>
      <c r="M167"/>
      <c r="O167" s="28"/>
      <c r="P167" s="28"/>
      <c r="Q167" s="28"/>
      <c r="R167" s="42">
        <f t="shared" si="55"/>
        <v>0</v>
      </c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spans="2:28" ht="15" customHeight="1">
      <c r="B168" s="28">
        <v>15</v>
      </c>
      <c r="C168"/>
      <c r="D168"/>
      <c r="E168" s="28"/>
      <c r="F168" s="28"/>
      <c r="G168" s="28"/>
      <c r="H168" s="28"/>
      <c r="I168" s="28">
        <f t="shared" si="57"/>
        <v>0</v>
      </c>
      <c r="K168" s="28">
        <v>15</v>
      </c>
      <c r="L168"/>
      <c r="M168"/>
      <c r="O168" s="28"/>
      <c r="P168" s="28"/>
      <c r="Q168" s="28"/>
      <c r="R168" s="42">
        <f t="shared" si="55"/>
        <v>0</v>
      </c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spans="2:28" ht="15" customHeight="1">
      <c r="B169" s="28">
        <v>16</v>
      </c>
      <c r="C169"/>
      <c r="D169"/>
      <c r="E169" s="28"/>
      <c r="F169" s="28"/>
      <c r="G169" s="28"/>
      <c r="H169" s="28"/>
      <c r="I169" s="28">
        <f t="shared" si="57"/>
        <v>0</v>
      </c>
      <c r="K169" s="28">
        <v>16</v>
      </c>
      <c r="L169" s="28"/>
      <c r="M169"/>
      <c r="O169" s="28"/>
      <c r="P169" s="28"/>
      <c r="Q169" s="28"/>
      <c r="R169" s="42">
        <f t="shared" si="55"/>
        <v>0</v>
      </c>
      <c r="S169" s="28"/>
    </row>
    <row r="170" spans="2:28" ht="15" customHeight="1">
      <c r="B170" s="28">
        <v>17</v>
      </c>
      <c r="C170"/>
      <c r="D170"/>
      <c r="E170" s="28"/>
      <c r="F170" s="28"/>
      <c r="G170" s="28"/>
      <c r="H170" s="28"/>
      <c r="I170" s="28">
        <f t="shared" si="57"/>
        <v>0</v>
      </c>
      <c r="K170" s="28">
        <v>17</v>
      </c>
      <c r="L170" s="28"/>
      <c r="M170"/>
      <c r="O170" s="28"/>
      <c r="P170" s="28"/>
      <c r="Q170" s="28"/>
      <c r="R170" s="42">
        <f t="shared" si="55"/>
        <v>0</v>
      </c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spans="2:28" ht="15" customHeight="1">
      <c r="B171" s="28">
        <v>18</v>
      </c>
      <c r="C171"/>
      <c r="D171"/>
      <c r="E171" s="28"/>
      <c r="F171" s="28"/>
      <c r="G171" s="28"/>
      <c r="H171" s="28"/>
      <c r="I171" s="28">
        <f t="shared" si="57"/>
        <v>0</v>
      </c>
      <c r="K171" s="28">
        <v>18</v>
      </c>
      <c r="L171" s="28"/>
      <c r="M171"/>
      <c r="O171" s="28"/>
      <c r="P171" s="28"/>
      <c r="Q171" s="28"/>
      <c r="R171" s="42">
        <f t="shared" si="55"/>
        <v>0</v>
      </c>
      <c r="S171" s="28"/>
    </row>
    <row r="172" spans="2:28" ht="15" customHeight="1">
      <c r="B172" s="28">
        <v>19</v>
      </c>
      <c r="C172"/>
      <c r="D172"/>
      <c r="E172" s="28"/>
      <c r="F172" s="28"/>
      <c r="G172" s="28"/>
      <c r="H172" s="28"/>
      <c r="I172" s="28"/>
      <c r="K172" s="28">
        <v>19</v>
      </c>
      <c r="L172" s="28"/>
      <c r="M172"/>
      <c r="O172" s="28"/>
      <c r="P172" s="28"/>
      <c r="Q172" s="28"/>
      <c r="R172" s="42">
        <f t="shared" si="55"/>
        <v>0</v>
      </c>
      <c r="S172" s="28"/>
    </row>
    <row r="173" spans="2:28" ht="15" customHeight="1">
      <c r="B173" s="101" t="s">
        <v>7</v>
      </c>
      <c r="C173" s="102">
        <f>SUM(C154:C172)</f>
        <v>0</v>
      </c>
      <c r="D173" s="102">
        <f>SUM(D154:D172)</f>
        <v>0</v>
      </c>
      <c r="E173" s="102">
        <f>SUM(E154:E172)</f>
        <v>0</v>
      </c>
      <c r="F173" s="102"/>
      <c r="G173" s="102"/>
      <c r="H173" s="102"/>
      <c r="I173" s="102">
        <f>SUM(I154:I172)</f>
        <v>0</v>
      </c>
      <c r="K173" s="101" t="s">
        <v>7</v>
      </c>
      <c r="L173" s="230">
        <f>SUM(L154:L172)</f>
        <v>0</v>
      </c>
      <c r="M173" s="230">
        <f>SUM(M154:M172)</f>
        <v>0</v>
      </c>
      <c r="N173" s="230">
        <f>SUM(N154:N172)</f>
        <v>0</v>
      </c>
      <c r="O173" s="230">
        <f>SUM(N154:N172)</f>
        <v>0</v>
      </c>
      <c r="P173" s="102"/>
      <c r="Q173" s="102"/>
      <c r="R173" s="99"/>
      <c r="S173" s="28"/>
    </row>
    <row r="175" spans="2:28" ht="1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42"/>
      <c r="T175" s="28"/>
      <c r="U175" s="28"/>
      <c r="V175" s="28"/>
      <c r="W175" s="28"/>
      <c r="X175" s="28"/>
      <c r="Y175" s="28"/>
      <c r="Z175" s="28"/>
      <c r="AA175" s="28"/>
      <c r="AB175" s="28"/>
    </row>
    <row r="176" spans="2:28" ht="1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60"/>
      <c r="T176" s="28"/>
      <c r="U176" s="28"/>
      <c r="V176" s="28"/>
      <c r="W176" s="28"/>
      <c r="X176" s="28"/>
      <c r="Y176" s="28"/>
      <c r="Z176" s="28"/>
      <c r="AA176" s="28"/>
      <c r="AB176" s="28"/>
    </row>
    <row r="177" spans="2:28" ht="1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60"/>
      <c r="T177" s="28"/>
      <c r="U177" s="28"/>
      <c r="V177" s="28"/>
      <c r="W177" s="28"/>
      <c r="X177" s="28"/>
      <c r="Y177" s="28"/>
      <c r="Z177" s="28"/>
      <c r="AA177" s="28"/>
      <c r="AB177" s="28"/>
    </row>
    <row r="178" spans="2:28" ht="1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60"/>
      <c r="T178" s="28"/>
      <c r="U178" s="28"/>
      <c r="V178" s="28"/>
      <c r="W178" s="28"/>
      <c r="X178" s="28"/>
      <c r="Y178" s="28"/>
      <c r="Z178" s="28"/>
      <c r="AA178" s="28"/>
      <c r="AB178" s="28"/>
    </row>
    <row r="179" spans="2:28" ht="1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60"/>
      <c r="T179" s="28"/>
      <c r="U179" s="28"/>
      <c r="V179" s="28"/>
      <c r="W179" s="28"/>
      <c r="X179" s="28"/>
      <c r="Y179" s="28"/>
      <c r="Z179" s="28"/>
      <c r="AA179" s="28"/>
      <c r="AB179" s="28"/>
    </row>
    <row r="180" spans="2:28" ht="1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60"/>
      <c r="T180" s="28"/>
      <c r="U180" s="28"/>
      <c r="V180" s="28"/>
      <c r="W180" s="28"/>
      <c r="X180" s="28"/>
      <c r="Y180" s="28"/>
      <c r="Z180" s="28"/>
      <c r="AA180" s="28"/>
      <c r="AB180" s="28"/>
    </row>
    <row r="181" spans="2:28" ht="1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60"/>
      <c r="T181" s="28"/>
      <c r="U181" s="28"/>
      <c r="V181" s="28"/>
      <c r="W181" s="28"/>
      <c r="X181" s="28"/>
      <c r="Y181" s="28"/>
      <c r="Z181" s="28"/>
      <c r="AA181" s="28"/>
      <c r="AB181" s="28"/>
    </row>
    <row r="182" spans="2:28" ht="1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60"/>
      <c r="T182" s="28"/>
      <c r="U182" s="28"/>
      <c r="V182" s="28"/>
      <c r="W182" s="28"/>
      <c r="X182" s="28"/>
      <c r="Y182" s="28"/>
      <c r="Z182" s="28"/>
      <c r="AA182" s="28"/>
      <c r="AB182" s="28"/>
    </row>
    <row r="183" spans="2:28" ht="1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60"/>
      <c r="T183" s="28"/>
      <c r="U183" s="28"/>
      <c r="V183" s="28"/>
      <c r="W183" s="28"/>
      <c r="X183" s="28"/>
      <c r="Y183" s="28"/>
      <c r="Z183" s="28"/>
      <c r="AA183" s="28"/>
      <c r="AB183" s="28"/>
    </row>
    <row r="184" spans="2:28" ht="1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60"/>
      <c r="T184" s="28"/>
      <c r="U184" s="28"/>
      <c r="V184" s="28"/>
      <c r="W184" s="28"/>
      <c r="X184" s="28"/>
      <c r="Y184" s="28"/>
      <c r="Z184" s="28"/>
      <c r="AA184" s="28"/>
      <c r="AB184" s="28"/>
    </row>
    <row r="185" spans="2:28" ht="1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60"/>
      <c r="T185" s="28"/>
      <c r="U185" s="28"/>
      <c r="V185" s="28"/>
      <c r="W185" s="28"/>
      <c r="X185" s="28"/>
      <c r="Y185" s="28"/>
      <c r="Z185" s="28"/>
      <c r="AA185" s="28"/>
      <c r="AB185" s="28"/>
    </row>
    <row r="186" spans="2:28" ht="1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60"/>
      <c r="T186" s="28"/>
      <c r="U186" s="28"/>
      <c r="V186" s="28"/>
      <c r="W186" s="28"/>
      <c r="X186" s="28"/>
      <c r="Y186" s="28"/>
      <c r="Z186" s="28"/>
      <c r="AA186" s="28"/>
      <c r="AB186" s="28"/>
    </row>
    <row r="187" spans="2:28" ht="1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60"/>
      <c r="T187" s="28"/>
      <c r="U187" s="28"/>
      <c r="V187" s="28"/>
      <c r="W187" s="28"/>
      <c r="X187" s="28"/>
      <c r="Y187" s="28"/>
      <c r="Z187" s="28"/>
      <c r="AA187" s="28"/>
      <c r="AB187" s="28"/>
    </row>
    <row r="188" spans="2:28" ht="1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60"/>
      <c r="T188" s="28"/>
      <c r="U188" s="28"/>
      <c r="V188" s="28"/>
      <c r="W188" s="28"/>
      <c r="X188" s="28"/>
      <c r="Y188" s="28"/>
      <c r="Z188" s="28"/>
      <c r="AA188" s="28"/>
      <c r="AB188" s="28"/>
    </row>
    <row r="189" spans="2:28" ht="1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60"/>
      <c r="T189" s="28"/>
      <c r="U189" s="28"/>
      <c r="V189" s="28"/>
      <c r="W189" s="28"/>
      <c r="X189" s="28"/>
      <c r="Y189" s="28"/>
      <c r="Z189" s="28"/>
      <c r="AA189" s="28"/>
      <c r="AB189" s="28"/>
    </row>
    <row r="190" spans="2:28" ht="1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60"/>
      <c r="T190" s="28"/>
      <c r="U190" s="28"/>
      <c r="V190" s="28"/>
      <c r="W190" s="28"/>
      <c r="X190" s="28"/>
      <c r="Y190" s="28"/>
      <c r="Z190" s="28"/>
      <c r="AA190" s="28"/>
      <c r="AB190" s="28"/>
    </row>
    <row r="191" spans="2:28" ht="1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60"/>
      <c r="T191" s="28"/>
      <c r="U191" s="28"/>
      <c r="V191" s="28"/>
      <c r="W191" s="28"/>
      <c r="X191" s="28"/>
      <c r="Y191" s="28"/>
      <c r="Z191" s="28"/>
      <c r="AA191" s="28"/>
      <c r="AB191" s="28"/>
    </row>
    <row r="192" spans="2:28" ht="1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60"/>
      <c r="T192" s="28"/>
      <c r="U192" s="28"/>
      <c r="V192" s="28"/>
      <c r="W192" s="28"/>
      <c r="X192" s="28"/>
      <c r="Y192" s="28"/>
      <c r="Z192" s="28"/>
      <c r="AA192" s="28"/>
      <c r="AB192" s="28"/>
    </row>
    <row r="193" spans="2:28" ht="1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60"/>
      <c r="T193" s="28"/>
      <c r="U193" s="28"/>
      <c r="V193" s="28"/>
      <c r="W193" s="28"/>
      <c r="X193" s="28"/>
      <c r="Y193" s="28"/>
      <c r="Z193" s="28"/>
      <c r="AA193" s="28"/>
      <c r="AB193" s="28"/>
    </row>
    <row r="195" spans="2:28" ht="1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42"/>
      <c r="L195" s="42"/>
      <c r="M195" s="42"/>
      <c r="N195" s="42"/>
      <c r="O195" s="42"/>
      <c r="P195" s="42"/>
      <c r="Q195" s="42"/>
      <c r="R195" s="42"/>
      <c r="S195" s="60"/>
      <c r="T195" s="28"/>
      <c r="U195" s="28"/>
      <c r="V195" s="28"/>
      <c r="W195" s="28"/>
      <c r="X195" s="28"/>
      <c r="Y195" s="28"/>
      <c r="Z195" s="28"/>
      <c r="AA195" s="28"/>
      <c r="AB195" s="28"/>
    </row>
    <row r="197" spans="2:28" ht="15" customHeight="1">
      <c r="B197" s="28"/>
      <c r="C197" s="28"/>
      <c r="D197" s="49"/>
      <c r="E197" s="42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60"/>
      <c r="T197" s="28"/>
      <c r="U197" s="28"/>
      <c r="V197" s="28"/>
      <c r="W197" s="28"/>
      <c r="X197" s="28"/>
      <c r="Y197" s="28"/>
      <c r="Z197" s="28"/>
      <c r="AA197" s="28"/>
      <c r="AB197" s="28"/>
    </row>
    <row r="201" spans="2:28" ht="1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42"/>
      <c r="T201" s="28"/>
      <c r="U201" s="28"/>
      <c r="V201" s="28"/>
      <c r="W201" s="28"/>
      <c r="X201" s="28"/>
      <c r="Y201" s="28"/>
      <c r="Z201" s="28"/>
      <c r="AA201" s="28"/>
      <c r="AB201" s="28"/>
    </row>
    <row r="202" spans="2:28" ht="1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60"/>
      <c r="T202" s="28"/>
      <c r="U202" s="28"/>
      <c r="V202" s="28"/>
      <c r="W202" s="28"/>
      <c r="X202" s="28"/>
      <c r="Y202" s="28"/>
      <c r="Z202" s="28"/>
      <c r="AA202" s="28"/>
      <c r="AB202" s="28"/>
    </row>
    <row r="203" spans="2:28" ht="1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60"/>
      <c r="T203" s="28"/>
      <c r="U203" s="28"/>
      <c r="V203" s="28"/>
      <c r="W203" s="28"/>
      <c r="X203" s="28"/>
      <c r="Y203" s="28"/>
      <c r="Z203" s="28"/>
      <c r="AA203" s="28"/>
      <c r="AB203" s="28"/>
    </row>
    <row r="204" spans="2:28" ht="1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60"/>
      <c r="T204" s="28"/>
      <c r="U204" s="28"/>
      <c r="V204" s="28"/>
      <c r="W204" s="28"/>
      <c r="X204" s="28"/>
      <c r="Y204" s="28"/>
      <c r="Z204" s="28"/>
      <c r="AA204" s="28"/>
      <c r="AB204" s="28"/>
    </row>
    <row r="205" spans="2:28" ht="1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60"/>
      <c r="T205" s="28"/>
      <c r="U205" s="28"/>
      <c r="V205" s="28"/>
      <c r="W205" s="28"/>
      <c r="X205" s="28"/>
      <c r="Y205" s="28"/>
      <c r="Z205" s="28"/>
      <c r="AA205" s="28"/>
      <c r="AB205" s="28"/>
    </row>
    <row r="206" spans="2:28" ht="1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60"/>
      <c r="T206" s="28"/>
      <c r="U206" s="28"/>
      <c r="V206" s="28"/>
      <c r="W206" s="28"/>
      <c r="X206" s="28"/>
      <c r="Y206" s="28"/>
      <c r="Z206" s="28"/>
      <c r="AA206" s="28"/>
      <c r="AB206" s="28"/>
    </row>
    <row r="207" spans="2:28" ht="1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60"/>
      <c r="T207" s="28"/>
      <c r="U207" s="28"/>
      <c r="V207" s="28"/>
      <c r="W207" s="28"/>
      <c r="X207" s="28"/>
      <c r="Y207" s="28"/>
      <c r="Z207" s="28"/>
      <c r="AA207" s="28"/>
      <c r="AB207" s="28"/>
    </row>
    <row r="208" spans="2:28" ht="1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60"/>
      <c r="T208" s="28"/>
      <c r="U208" s="28"/>
      <c r="V208" s="28"/>
      <c r="W208" s="28"/>
      <c r="X208" s="28"/>
      <c r="Y208" s="28"/>
      <c r="Z208" s="28"/>
      <c r="AA208" s="28"/>
      <c r="AB208" s="28"/>
    </row>
    <row r="209" spans="2:28" ht="1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60"/>
      <c r="T209" s="28"/>
      <c r="U209" s="28"/>
      <c r="V209" s="28"/>
      <c r="W209" s="28"/>
      <c r="X209" s="28"/>
      <c r="Y209" s="28"/>
      <c r="Z209" s="28"/>
      <c r="AA209" s="28"/>
      <c r="AB209" s="28"/>
    </row>
    <row r="210" spans="2:28" ht="1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60"/>
      <c r="T210" s="28"/>
      <c r="U210" s="28"/>
      <c r="V210" s="28"/>
      <c r="W210" s="28"/>
      <c r="X210" s="28"/>
      <c r="Y210" s="28"/>
      <c r="Z210" s="28"/>
      <c r="AA210" s="28"/>
      <c r="AB210" s="28"/>
    </row>
    <row r="211" spans="2:28" ht="1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60"/>
      <c r="T211" s="28"/>
      <c r="U211" s="28"/>
      <c r="V211" s="28"/>
      <c r="W211" s="28"/>
      <c r="X211" s="28"/>
      <c r="Y211" s="28"/>
      <c r="Z211" s="28"/>
      <c r="AA211" s="28"/>
      <c r="AB211" s="28"/>
    </row>
    <row r="212" spans="2:28" ht="1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60"/>
      <c r="T212" s="28"/>
      <c r="U212" s="28"/>
      <c r="V212" s="28"/>
      <c r="W212" s="28"/>
      <c r="X212" s="28"/>
      <c r="Y212" s="28"/>
      <c r="Z212" s="28"/>
      <c r="AA212" s="28"/>
      <c r="AB212" s="28"/>
    </row>
    <row r="213" spans="2:28" ht="1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60"/>
      <c r="T213" s="28"/>
      <c r="U213" s="28"/>
      <c r="V213" s="28"/>
      <c r="W213" s="28"/>
      <c r="X213" s="28"/>
      <c r="Y213" s="28"/>
      <c r="Z213" s="28"/>
      <c r="AA213" s="28"/>
      <c r="AB213" s="28"/>
    </row>
    <row r="214" spans="2:28" ht="1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60"/>
      <c r="T214" s="28"/>
      <c r="U214" s="28"/>
      <c r="V214" s="28"/>
      <c r="W214" s="28"/>
      <c r="X214" s="28"/>
      <c r="Y214" s="28"/>
      <c r="Z214" s="28"/>
      <c r="AA214" s="28"/>
      <c r="AB214" s="28"/>
    </row>
    <row r="215" spans="2:28" ht="1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60"/>
      <c r="T215" s="28"/>
      <c r="U215" s="28"/>
      <c r="V215" s="28"/>
      <c r="W215" s="28"/>
      <c r="X215" s="28"/>
      <c r="Y215" s="28"/>
      <c r="Z215" s="28"/>
      <c r="AA215" s="28"/>
      <c r="AB215" s="28"/>
    </row>
    <row r="216" spans="2:28" ht="1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60"/>
      <c r="T216" s="28"/>
      <c r="U216" s="28"/>
      <c r="V216" s="28"/>
      <c r="W216" s="28"/>
      <c r="X216" s="28"/>
      <c r="Y216" s="28"/>
      <c r="Z216" s="28"/>
      <c r="AA216" s="28"/>
      <c r="AB216" s="28"/>
    </row>
    <row r="217" spans="2:28" ht="1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60"/>
      <c r="T217" s="28"/>
      <c r="U217" s="28"/>
      <c r="V217" s="28"/>
      <c r="W217" s="28"/>
      <c r="X217" s="28"/>
      <c r="Y217" s="28"/>
      <c r="Z217" s="28"/>
      <c r="AA217" s="28"/>
      <c r="AB217" s="28"/>
    </row>
    <row r="218" spans="2:28" ht="1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60"/>
      <c r="T218" s="28"/>
      <c r="U218" s="28"/>
      <c r="V218" s="28"/>
      <c r="W218" s="28"/>
      <c r="X218" s="28"/>
      <c r="Y218" s="28"/>
      <c r="Z218" s="28"/>
      <c r="AA218" s="28"/>
      <c r="AB218" s="28"/>
    </row>
    <row r="219" spans="2:28" ht="1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60"/>
      <c r="T219" s="28"/>
      <c r="U219" s="28"/>
      <c r="V219" s="28"/>
      <c r="W219" s="28"/>
      <c r="X219" s="28"/>
      <c r="Y219" s="28"/>
      <c r="Z219" s="28"/>
      <c r="AA219" s="28"/>
      <c r="AB219" s="28"/>
    </row>
    <row r="221" spans="2:28" ht="1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42"/>
      <c r="L221" s="42"/>
      <c r="M221" s="42"/>
      <c r="N221" s="42"/>
      <c r="O221" s="42"/>
      <c r="P221" s="42"/>
      <c r="Q221" s="42"/>
      <c r="R221" s="42"/>
      <c r="S221" s="60"/>
      <c r="T221" s="28"/>
      <c r="U221" s="28"/>
      <c r="V221" s="28"/>
      <c r="W221" s="28"/>
      <c r="X221" s="28"/>
      <c r="Y221" s="28"/>
      <c r="Z221" s="28"/>
      <c r="AA221" s="28"/>
      <c r="AB221" s="28"/>
    </row>
    <row r="222" spans="2:28" ht="15" customHeight="1">
      <c r="B222" s="28"/>
      <c r="C222" s="42"/>
      <c r="D222" s="49"/>
      <c r="E222" s="42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spans="2:28" ht="15" customHeight="1">
      <c r="B223" s="28"/>
      <c r="C223" s="28"/>
      <c r="D223" s="28"/>
      <c r="E223" s="42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7" spans="2:28" ht="1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42"/>
      <c r="T227" s="28"/>
      <c r="U227" s="28"/>
      <c r="V227" s="28"/>
      <c r="W227" s="28"/>
      <c r="X227" s="28"/>
      <c r="Y227" s="28"/>
      <c r="Z227" s="28"/>
      <c r="AA227" s="28"/>
      <c r="AB227" s="28"/>
    </row>
    <row r="228" spans="2:28" ht="1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60"/>
      <c r="T228" s="28"/>
      <c r="U228" s="28"/>
      <c r="V228" s="28"/>
      <c r="W228" s="28"/>
      <c r="X228" s="28"/>
      <c r="Y228" s="28"/>
      <c r="Z228" s="28"/>
      <c r="AA228" s="28"/>
      <c r="AB228" s="28"/>
    </row>
    <row r="229" spans="2:28" ht="1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60"/>
      <c r="T229" s="28"/>
      <c r="U229" s="28"/>
      <c r="V229" s="28"/>
      <c r="W229" s="28"/>
      <c r="X229" s="28"/>
      <c r="Y229" s="28"/>
      <c r="Z229" s="28"/>
      <c r="AA229" s="28"/>
      <c r="AB229" s="28"/>
    </row>
    <row r="230" spans="2:28" ht="1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60"/>
      <c r="T230" s="28"/>
      <c r="U230" s="28"/>
      <c r="V230" s="28"/>
      <c r="W230" s="28"/>
      <c r="X230" s="28"/>
      <c r="Y230" s="28"/>
      <c r="Z230" s="28"/>
      <c r="AA230" s="28"/>
      <c r="AB230" s="28"/>
    </row>
    <row r="231" spans="2:28" ht="1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60"/>
      <c r="T231" s="28"/>
      <c r="U231" s="28"/>
      <c r="V231" s="28"/>
      <c r="W231" s="28"/>
      <c r="X231" s="28"/>
      <c r="Y231" s="28"/>
      <c r="Z231" s="28"/>
      <c r="AA231" s="28"/>
      <c r="AB231" s="28"/>
    </row>
    <row r="232" spans="2:28" ht="1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60"/>
      <c r="T232" s="28"/>
      <c r="U232" s="28"/>
      <c r="V232" s="28"/>
      <c r="W232" s="28"/>
      <c r="X232" s="28"/>
      <c r="Y232" s="28"/>
      <c r="Z232" s="28"/>
      <c r="AA232" s="28"/>
      <c r="AB232" s="28"/>
    </row>
    <row r="233" spans="2:28" ht="1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60"/>
      <c r="T233" s="28"/>
      <c r="U233" s="28"/>
      <c r="V233" s="28"/>
      <c r="W233" s="28"/>
      <c r="X233" s="28"/>
      <c r="Y233" s="28"/>
      <c r="Z233" s="28"/>
      <c r="AA233" s="28"/>
      <c r="AB233" s="28"/>
    </row>
    <row r="234" spans="2:28" ht="1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60"/>
      <c r="T234" s="28"/>
      <c r="U234" s="28"/>
      <c r="V234" s="28"/>
      <c r="W234" s="28"/>
      <c r="X234" s="28"/>
      <c r="Y234" s="28"/>
      <c r="Z234" s="28"/>
      <c r="AA234" s="28"/>
      <c r="AB234" s="28"/>
    </row>
    <row r="235" spans="2:28" ht="1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60"/>
      <c r="T235" s="28"/>
      <c r="U235" s="28"/>
      <c r="V235" s="28"/>
      <c r="W235" s="28"/>
      <c r="X235" s="28"/>
      <c r="Y235" s="28"/>
      <c r="Z235" s="28"/>
      <c r="AA235" s="28"/>
      <c r="AB235" s="28"/>
    </row>
    <row r="236" spans="2:28" ht="1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60"/>
      <c r="T236" s="28"/>
      <c r="U236" s="28"/>
      <c r="V236" s="28"/>
      <c r="W236" s="28"/>
      <c r="X236" s="28"/>
      <c r="Y236" s="28"/>
      <c r="Z236" s="28"/>
      <c r="AA236" s="28"/>
      <c r="AB236" s="28"/>
    </row>
    <row r="237" spans="2:28" ht="1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60"/>
      <c r="T237" s="28"/>
      <c r="U237" s="28"/>
      <c r="V237" s="28"/>
      <c r="W237" s="28"/>
      <c r="X237" s="28"/>
      <c r="Y237" s="28"/>
      <c r="Z237" s="28"/>
      <c r="AA237" s="28"/>
      <c r="AB237" s="28"/>
    </row>
    <row r="238" spans="2:28" ht="1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60"/>
      <c r="T238" s="28"/>
      <c r="U238" s="28"/>
      <c r="V238" s="28"/>
      <c r="W238" s="28"/>
      <c r="X238" s="28"/>
      <c r="Y238" s="28"/>
      <c r="Z238" s="28"/>
      <c r="AA238" s="28"/>
      <c r="AB238" s="28"/>
    </row>
    <row r="239" spans="2:28" ht="1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60"/>
      <c r="T239" s="28"/>
      <c r="U239" s="28"/>
      <c r="V239" s="28"/>
      <c r="W239" s="28"/>
      <c r="X239" s="28"/>
      <c r="Y239" s="28"/>
      <c r="Z239" s="28"/>
      <c r="AA239" s="28"/>
      <c r="AB239" s="28"/>
    </row>
    <row r="240" spans="2:28" ht="1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60"/>
      <c r="T240" s="28"/>
      <c r="U240" s="28"/>
      <c r="V240" s="28"/>
      <c r="W240" s="28"/>
      <c r="X240" s="28"/>
      <c r="Y240" s="28"/>
      <c r="Z240" s="28"/>
      <c r="AA240" s="28"/>
      <c r="AB240" s="28"/>
    </row>
    <row r="241" spans="2:28" ht="1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60"/>
      <c r="T241" s="28"/>
      <c r="U241" s="28"/>
      <c r="V241" s="28"/>
      <c r="W241" s="28"/>
      <c r="X241" s="28"/>
      <c r="Y241" s="28"/>
      <c r="Z241" s="28"/>
      <c r="AA241" s="28"/>
      <c r="AB241" s="28"/>
    </row>
    <row r="242" spans="2:28" ht="1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60"/>
      <c r="T242" s="28"/>
      <c r="U242" s="28"/>
      <c r="V242" s="28"/>
      <c r="W242" s="28"/>
      <c r="X242" s="28"/>
      <c r="Y242" s="28"/>
      <c r="Z242" s="28"/>
      <c r="AA242" s="28"/>
      <c r="AB242" s="28"/>
    </row>
    <row r="243" spans="2:28" ht="1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60"/>
      <c r="T243" s="28"/>
      <c r="U243" s="28"/>
      <c r="V243" s="28"/>
      <c r="W243" s="28"/>
      <c r="X243" s="28"/>
      <c r="Y243" s="28"/>
      <c r="Z243" s="28"/>
      <c r="AA243" s="28"/>
      <c r="AB243" s="28"/>
    </row>
    <row r="244" spans="2:28" ht="1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60"/>
      <c r="T244" s="28"/>
      <c r="U244" s="28"/>
      <c r="V244" s="28"/>
      <c r="W244" s="28"/>
      <c r="X244" s="28"/>
      <c r="Y244" s="28"/>
      <c r="Z244" s="28"/>
      <c r="AA244" s="28"/>
      <c r="AB244" s="28"/>
    </row>
    <row r="245" spans="2:28" ht="1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60"/>
      <c r="T245" s="28"/>
      <c r="U245" s="28"/>
      <c r="V245" s="28"/>
      <c r="W245" s="28"/>
      <c r="X245" s="28"/>
      <c r="Y245" s="28"/>
      <c r="Z245" s="28"/>
      <c r="AA245" s="28"/>
      <c r="AB245" s="28"/>
    </row>
    <row r="247" spans="2:28" ht="1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42"/>
      <c r="L247" s="42"/>
      <c r="M247" s="42"/>
      <c r="N247" s="42"/>
      <c r="O247" s="42"/>
      <c r="P247" s="42"/>
      <c r="Q247" s="42"/>
      <c r="R247" s="42"/>
      <c r="S247" s="60"/>
      <c r="T247" s="28"/>
      <c r="U247" s="28"/>
      <c r="V247" s="28"/>
      <c r="W247" s="28"/>
      <c r="X247" s="28"/>
      <c r="Y247" s="28"/>
      <c r="Z247" s="28"/>
      <c r="AA247" s="28"/>
      <c r="AB247" s="28"/>
    </row>
    <row r="248" spans="2:28" ht="15" customHeight="1">
      <c r="B248" s="28"/>
      <c r="C248" s="42"/>
      <c r="D248" s="49"/>
      <c r="E248" s="42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spans="2:28" ht="1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60"/>
      <c r="T249" s="28"/>
      <c r="U249" s="28"/>
      <c r="V249" s="28"/>
      <c r="W249" s="28"/>
      <c r="X249" s="28"/>
      <c r="Y249" s="28"/>
      <c r="Z249" s="28"/>
      <c r="AA249" s="28"/>
      <c r="AB249" s="28"/>
    </row>
    <row r="253" spans="2:28" ht="1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42"/>
      <c r="T253" s="28"/>
      <c r="U253" s="28"/>
      <c r="V253" s="28"/>
      <c r="W253" s="28"/>
      <c r="X253" s="28"/>
      <c r="Y253" s="28"/>
      <c r="Z253" s="28"/>
      <c r="AA253" s="28"/>
      <c r="AB253" s="28"/>
    </row>
    <row r="254" spans="2:28" ht="1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60"/>
      <c r="T254" s="28"/>
      <c r="U254" s="28"/>
      <c r="V254" s="28"/>
      <c r="W254" s="28"/>
      <c r="X254" s="28"/>
      <c r="Y254" s="28"/>
      <c r="Z254" s="28"/>
      <c r="AA254" s="28"/>
      <c r="AB254" s="28"/>
    </row>
    <row r="255" spans="2:28" ht="1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60"/>
      <c r="T255" s="28"/>
      <c r="U255" s="28"/>
      <c r="V255" s="28"/>
      <c r="W255" s="28"/>
      <c r="X255" s="28"/>
      <c r="Y255" s="28"/>
      <c r="Z255" s="28"/>
      <c r="AA255" s="28"/>
      <c r="AB255" s="28"/>
    </row>
    <row r="256" spans="2:28" ht="1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60"/>
      <c r="T256" s="28"/>
      <c r="U256" s="28"/>
      <c r="V256" s="28"/>
      <c r="W256" s="28"/>
      <c r="X256" s="28"/>
      <c r="Y256" s="28"/>
      <c r="Z256" s="28"/>
      <c r="AA256" s="28"/>
      <c r="AB256" s="28"/>
    </row>
    <row r="257" spans="2:28" ht="1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60"/>
      <c r="T257" s="28"/>
      <c r="U257" s="28"/>
      <c r="V257" s="28"/>
      <c r="W257" s="28"/>
      <c r="X257" s="28"/>
      <c r="Y257" s="28"/>
      <c r="Z257" s="28"/>
      <c r="AA257" s="28"/>
      <c r="AB257" s="28"/>
    </row>
    <row r="258" spans="2:28" ht="1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60"/>
      <c r="T258" s="28"/>
      <c r="U258" s="28"/>
      <c r="V258" s="28"/>
      <c r="W258" s="28"/>
      <c r="X258" s="28"/>
      <c r="Y258" s="28"/>
      <c r="Z258" s="28"/>
      <c r="AA258" s="28"/>
      <c r="AB258" s="28"/>
    </row>
    <row r="259" spans="2:28" ht="1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60"/>
      <c r="T259" s="28"/>
      <c r="U259" s="28"/>
      <c r="V259" s="28"/>
      <c r="W259" s="28"/>
      <c r="X259" s="28"/>
      <c r="Y259" s="28"/>
      <c r="Z259" s="28"/>
      <c r="AA259" s="28"/>
      <c r="AB259" s="28"/>
    </row>
    <row r="260" spans="2:28" ht="1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60"/>
      <c r="T260" s="28"/>
      <c r="U260" s="28"/>
      <c r="V260" s="28"/>
      <c r="W260" s="28"/>
      <c r="X260" s="28"/>
      <c r="Y260" s="28"/>
      <c r="Z260" s="28"/>
      <c r="AA260" s="28"/>
      <c r="AB260" s="28"/>
    </row>
    <row r="261" spans="2:28" ht="1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60"/>
      <c r="T261" s="28"/>
      <c r="U261" s="28"/>
      <c r="V261" s="28"/>
      <c r="W261" s="28"/>
      <c r="X261" s="28"/>
      <c r="Y261" s="28"/>
      <c r="Z261" s="28"/>
      <c r="AA261" s="28"/>
      <c r="AB261" s="28"/>
    </row>
    <row r="262" spans="2:28" ht="1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60"/>
      <c r="T262" s="28"/>
      <c r="U262" s="28"/>
      <c r="V262" s="28"/>
      <c r="W262" s="28"/>
      <c r="X262" s="28"/>
      <c r="Y262" s="28"/>
      <c r="Z262" s="28"/>
      <c r="AA262" s="28"/>
      <c r="AB262" s="28"/>
    </row>
    <row r="263" spans="2:28" ht="1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60"/>
      <c r="T263" s="28"/>
      <c r="U263" s="28"/>
      <c r="V263" s="28"/>
      <c r="W263" s="28"/>
      <c r="X263" s="28"/>
      <c r="Y263" s="28"/>
      <c r="Z263" s="28"/>
      <c r="AA263" s="28"/>
      <c r="AB263" s="28"/>
    </row>
    <row r="264" spans="2:28" ht="1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60"/>
      <c r="T264" s="28"/>
      <c r="U264" s="28"/>
      <c r="V264" s="28"/>
      <c r="W264" s="28"/>
      <c r="X264" s="28"/>
      <c r="Y264" s="28"/>
      <c r="Z264" s="28"/>
      <c r="AA264" s="28"/>
      <c r="AB264" s="28"/>
    </row>
    <row r="265" spans="2:28" ht="1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60"/>
      <c r="T265" s="28"/>
      <c r="U265" s="28"/>
      <c r="V265" s="28"/>
      <c r="W265" s="28"/>
      <c r="X265" s="28"/>
      <c r="Y265" s="28"/>
      <c r="Z265" s="28"/>
      <c r="AA265" s="28"/>
      <c r="AB265" s="28"/>
    </row>
    <row r="266" spans="2:28" ht="1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60"/>
      <c r="T266" s="28"/>
      <c r="U266" s="28"/>
      <c r="V266" s="28"/>
      <c r="W266" s="28"/>
      <c r="X266" s="28"/>
      <c r="Y266" s="28"/>
      <c r="Z266" s="28"/>
      <c r="AA266" s="28"/>
      <c r="AB266" s="28"/>
    </row>
    <row r="267" spans="2:28" ht="1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60"/>
      <c r="T267" s="28"/>
      <c r="U267" s="28"/>
      <c r="V267" s="28"/>
      <c r="W267" s="28"/>
      <c r="X267" s="28"/>
      <c r="Y267" s="28"/>
      <c r="Z267" s="28"/>
      <c r="AA267" s="28"/>
      <c r="AB267" s="28"/>
    </row>
    <row r="268" spans="2:28" ht="1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60"/>
      <c r="T268" s="28"/>
      <c r="U268" s="28"/>
      <c r="V268" s="28"/>
      <c r="W268" s="28"/>
      <c r="X268" s="28"/>
      <c r="Y268" s="28"/>
      <c r="Z268" s="28"/>
      <c r="AA268" s="28"/>
      <c r="AB268" s="28"/>
    </row>
    <row r="269" spans="2:28" ht="1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60"/>
      <c r="T269" s="28"/>
      <c r="U269" s="28"/>
      <c r="V269" s="28"/>
      <c r="W269" s="28"/>
      <c r="X269" s="28"/>
      <c r="Y269" s="28"/>
      <c r="Z269" s="28"/>
      <c r="AA269" s="28"/>
      <c r="AB269" s="28"/>
    </row>
    <row r="270" spans="2:28" ht="1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60"/>
      <c r="T270" s="28"/>
      <c r="U270" s="28"/>
      <c r="V270" s="28"/>
      <c r="W270" s="28"/>
      <c r="X270" s="28"/>
      <c r="Y270" s="28"/>
      <c r="Z270" s="28"/>
      <c r="AA270" s="28"/>
      <c r="AB270" s="28"/>
    </row>
    <row r="271" spans="2:28" ht="1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60"/>
      <c r="T271" s="28"/>
      <c r="U271" s="28"/>
      <c r="V271" s="28"/>
      <c r="W271" s="28"/>
      <c r="X271" s="28"/>
      <c r="Y271" s="28"/>
      <c r="Z271" s="28"/>
      <c r="AA271" s="28"/>
      <c r="AB271" s="28"/>
    </row>
    <row r="273" spans="2:28" ht="1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42"/>
      <c r="L273" s="42"/>
      <c r="M273" s="42"/>
      <c r="N273" s="42"/>
      <c r="O273" s="42"/>
      <c r="P273" s="42"/>
      <c r="Q273" s="42"/>
      <c r="R273" s="42"/>
      <c r="S273" s="60"/>
      <c r="T273" s="28"/>
      <c r="U273" s="28"/>
      <c r="V273" s="28"/>
      <c r="W273" s="28"/>
      <c r="X273" s="28"/>
      <c r="Y273" s="28"/>
      <c r="Z273" s="28"/>
      <c r="AA273" s="28"/>
      <c r="AB273" s="28"/>
    </row>
    <row r="280" spans="2:28" ht="1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42"/>
      <c r="T280" s="28"/>
      <c r="U280" s="28"/>
      <c r="V280" s="28"/>
      <c r="W280" s="28"/>
      <c r="X280" s="28"/>
      <c r="Y280" s="28"/>
      <c r="Z280" s="28"/>
      <c r="AA280" s="28"/>
      <c r="AB280" s="28"/>
    </row>
    <row r="281" spans="2:28" ht="1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60"/>
      <c r="T281" s="28"/>
      <c r="U281" s="28"/>
      <c r="V281" s="28"/>
      <c r="W281" s="28"/>
      <c r="X281" s="28"/>
      <c r="Y281" s="28"/>
      <c r="Z281" s="28"/>
      <c r="AA281" s="28"/>
      <c r="AB281" s="28"/>
    </row>
    <row r="282" spans="2:28" ht="1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60"/>
      <c r="T282" s="28"/>
      <c r="U282" s="28"/>
      <c r="V282" s="28"/>
      <c r="W282" s="28"/>
      <c r="X282" s="28"/>
      <c r="Y282" s="28"/>
      <c r="Z282" s="28"/>
      <c r="AA282" s="28"/>
      <c r="AB282" s="28"/>
    </row>
    <row r="283" spans="2:28" ht="1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60"/>
      <c r="T283" s="28"/>
      <c r="U283" s="28"/>
      <c r="V283" s="28"/>
      <c r="W283" s="28"/>
      <c r="X283" s="28"/>
      <c r="Y283" s="28"/>
      <c r="Z283" s="28"/>
      <c r="AA283" s="28"/>
      <c r="AB283" s="28"/>
    </row>
    <row r="284" spans="2:28" ht="1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60"/>
      <c r="T284" s="28"/>
      <c r="U284" s="28"/>
      <c r="V284" s="28"/>
      <c r="W284" s="28"/>
      <c r="X284" s="28"/>
      <c r="Y284" s="28"/>
      <c r="Z284" s="28"/>
      <c r="AA284" s="28"/>
      <c r="AB284" s="28"/>
    </row>
    <row r="285" spans="2:28" ht="1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60"/>
      <c r="T285" s="28"/>
      <c r="U285" s="28"/>
      <c r="V285" s="28"/>
      <c r="W285" s="28"/>
      <c r="X285" s="28"/>
      <c r="Y285" s="28"/>
      <c r="Z285" s="28"/>
      <c r="AA285" s="28"/>
      <c r="AB285" s="28"/>
    </row>
    <row r="286" spans="2:28" ht="1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60"/>
      <c r="T286" s="28"/>
      <c r="U286" s="28"/>
      <c r="V286" s="28"/>
      <c r="W286" s="28"/>
      <c r="X286" s="28"/>
      <c r="Y286" s="28"/>
      <c r="Z286" s="28"/>
      <c r="AA286" s="28"/>
      <c r="AB286" s="28"/>
    </row>
    <row r="287" spans="2:28" ht="1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60"/>
      <c r="T287" s="28"/>
      <c r="U287" s="28"/>
      <c r="V287" s="28"/>
      <c r="W287" s="28"/>
      <c r="X287" s="28"/>
      <c r="Y287" s="28"/>
      <c r="Z287" s="28"/>
      <c r="AA287" s="28"/>
      <c r="AB287" s="28"/>
    </row>
    <row r="288" spans="2:28" ht="1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60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2:28" ht="1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60"/>
      <c r="T289" s="28"/>
      <c r="U289" s="28"/>
      <c r="V289" s="28"/>
      <c r="W289" s="28"/>
      <c r="X289" s="28"/>
      <c r="Y289" s="28"/>
      <c r="Z289" s="28"/>
      <c r="AA289" s="28"/>
      <c r="AB289" s="28"/>
    </row>
    <row r="290" spans="2:28" ht="1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60"/>
      <c r="T290" s="28"/>
      <c r="U290" s="28"/>
      <c r="V290" s="28"/>
      <c r="W290" s="28"/>
      <c r="X290" s="28"/>
      <c r="Y290" s="28"/>
      <c r="Z290" s="28"/>
      <c r="AA290" s="28"/>
      <c r="AB290" s="28"/>
    </row>
    <row r="291" spans="2:28" ht="1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60"/>
      <c r="T291" s="28"/>
      <c r="U291" s="28"/>
      <c r="V291" s="28"/>
      <c r="W291" s="28"/>
      <c r="X291" s="28"/>
      <c r="Y291" s="28"/>
      <c r="Z291" s="28"/>
      <c r="AA291" s="28"/>
      <c r="AB291" s="28"/>
    </row>
    <row r="292" spans="2:28" ht="1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60"/>
      <c r="T292" s="28"/>
      <c r="U292" s="28"/>
      <c r="V292" s="28"/>
      <c r="W292" s="28"/>
      <c r="X292" s="28"/>
      <c r="Y292" s="28"/>
      <c r="Z292" s="28"/>
      <c r="AA292" s="28"/>
      <c r="AB292" s="28"/>
    </row>
    <row r="293" spans="2:28" ht="1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60"/>
      <c r="T293" s="28"/>
      <c r="U293" s="28"/>
      <c r="V293" s="28"/>
      <c r="W293" s="28"/>
      <c r="X293" s="28"/>
      <c r="Y293" s="28"/>
      <c r="Z293" s="28"/>
      <c r="AA293" s="28"/>
      <c r="AB293" s="28"/>
    </row>
    <row r="294" spans="2:28" ht="1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60"/>
      <c r="T294" s="28"/>
      <c r="U294" s="28"/>
      <c r="V294" s="28"/>
      <c r="W294" s="28"/>
      <c r="X294" s="28"/>
      <c r="Y294" s="28"/>
      <c r="Z294" s="28"/>
      <c r="AA294" s="28"/>
      <c r="AB294" s="28"/>
    </row>
    <row r="295" spans="2:28" ht="1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60"/>
      <c r="T295" s="28"/>
      <c r="U295" s="28"/>
      <c r="V295" s="28"/>
      <c r="W295" s="28"/>
      <c r="X295" s="28"/>
      <c r="Y295" s="28"/>
      <c r="Z295" s="28"/>
      <c r="AA295" s="28"/>
      <c r="AB295" s="28"/>
    </row>
    <row r="296" spans="2:28" ht="1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60"/>
      <c r="T296" s="28"/>
      <c r="U296" s="28"/>
      <c r="V296" s="28"/>
      <c r="W296" s="28"/>
      <c r="X296" s="28"/>
      <c r="Y296" s="28"/>
      <c r="Z296" s="28"/>
      <c r="AA296" s="28"/>
      <c r="AB296" s="28"/>
    </row>
    <row r="297" spans="2:28" ht="1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60"/>
      <c r="T297" s="28"/>
      <c r="U297" s="28"/>
      <c r="V297" s="28"/>
      <c r="W297" s="28"/>
      <c r="X297" s="28"/>
      <c r="Y297" s="28"/>
      <c r="Z297" s="28"/>
      <c r="AA297" s="28"/>
      <c r="AB297" s="28"/>
    </row>
    <row r="298" spans="2:28" ht="1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60"/>
      <c r="T298" s="28"/>
      <c r="U298" s="28"/>
      <c r="V298" s="28"/>
      <c r="W298" s="28"/>
      <c r="X298" s="28"/>
      <c r="Y298" s="28"/>
      <c r="Z298" s="28"/>
      <c r="AA298" s="28"/>
      <c r="AB298" s="28"/>
    </row>
    <row r="300" spans="2:28" ht="1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42"/>
      <c r="L300" s="42"/>
      <c r="M300" s="42"/>
      <c r="N300" s="42"/>
      <c r="O300" s="42"/>
      <c r="P300" s="42"/>
      <c r="Q300" s="42"/>
      <c r="R300" s="42"/>
      <c r="S300" s="60"/>
      <c r="T300" s="28"/>
      <c r="U300" s="28"/>
      <c r="V300" s="28"/>
      <c r="W300" s="28"/>
      <c r="X300" s="28"/>
      <c r="Y300" s="28"/>
      <c r="Z300" s="28"/>
      <c r="AA300" s="28"/>
      <c r="AB300" s="28"/>
    </row>
  </sheetData>
  <mergeCells count="18">
    <mergeCell ref="C96:H96"/>
    <mergeCell ref="M96:R96"/>
    <mergeCell ref="V8:W8"/>
    <mergeCell ref="W9:X9"/>
    <mergeCell ref="L93:S93"/>
    <mergeCell ref="B93:I93"/>
    <mergeCell ref="B65:I65"/>
    <mergeCell ref="K65:R65"/>
    <mergeCell ref="C68:H68"/>
    <mergeCell ref="L68:Q68"/>
    <mergeCell ref="B149:I149"/>
    <mergeCell ref="L149:S149"/>
    <mergeCell ref="C152:H152"/>
    <mergeCell ref="M152:R152"/>
    <mergeCell ref="B121:I121"/>
    <mergeCell ref="L121:S121"/>
    <mergeCell ref="C124:H124"/>
    <mergeCell ref="M124:R124"/>
  </mergeCells>
  <phoneticPr fontId="0" type="noConversion"/>
  <pageMargins left="0.5" right="0.5" top="0.5" bottom="0.55000000000000004" header="0.5" footer="0.5"/>
  <pageSetup scale="65" orientation="landscape" r:id="rId1"/>
  <headerFooter alignWithMargins="0"/>
  <rowBreaks count="2" manualBreakCount="2">
    <brk id="61" max="16383" man="1"/>
    <brk id="90" max="16383" man="1"/>
  </rowBreaks>
  <ignoredErrors>
    <ignoredError sqref="I98:I101 I103 I105:I115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7">
    <pageSetUpPr fitToPage="1"/>
  </sheetPr>
  <dimension ref="A1:AK653"/>
  <sheetViews>
    <sheetView topLeftCell="A71" zoomScaleNormal="100" workbookViewId="0">
      <selection activeCell="E43" sqref="E43"/>
    </sheetView>
  </sheetViews>
  <sheetFormatPr defaultColWidth="8.6640625" defaultRowHeight="15" customHeight="1"/>
  <cols>
    <col min="1" max="8" width="8.6640625" style="1"/>
    <col min="9" max="9" width="9.21875" style="1" customWidth="1"/>
    <col min="10" max="25" width="8.6640625" style="1"/>
    <col min="26" max="26" width="9.88671875" style="302" bestFit="1" customWidth="1"/>
    <col min="27" max="28" width="8.6640625" style="302"/>
    <col min="29" max="16384" width="8.6640625" style="1"/>
  </cols>
  <sheetData>
    <row r="1" spans="1:31" ht="15" customHeight="1">
      <c r="A1" s="278">
        <f>TotalRunBiomass!A1</f>
        <v>2018</v>
      </c>
      <c r="B1" s="301" t="s">
        <v>53</v>
      </c>
      <c r="C1" s="302"/>
      <c r="D1" s="163"/>
      <c r="E1" s="28"/>
      <c r="F1" s="28"/>
      <c r="G1" s="28"/>
      <c r="H1" s="28"/>
      <c r="I1" s="28"/>
      <c r="J1" s="28"/>
      <c r="K1" s="28"/>
      <c r="L1" s="28"/>
      <c r="M1" s="30"/>
      <c r="N1" s="28"/>
      <c r="O1" s="28"/>
      <c r="P1" s="28"/>
      <c r="Q1" s="28"/>
      <c r="R1" s="28"/>
      <c r="S1" s="28"/>
      <c r="T1" s="28"/>
      <c r="U1" s="28"/>
      <c r="V1" s="28"/>
    </row>
    <row r="2" spans="1:31" ht="15" customHeight="1">
      <c r="B2" s="35"/>
      <c r="C2" s="28"/>
      <c r="D2" s="28"/>
      <c r="E2" s="28"/>
      <c r="F2" s="28"/>
      <c r="G2" s="28"/>
      <c r="H2" s="28"/>
      <c r="I2" s="28"/>
      <c r="J2" s="28"/>
      <c r="K2" s="28"/>
      <c r="L2" s="31"/>
      <c r="M2" s="32"/>
      <c r="N2" s="28"/>
      <c r="O2" s="28"/>
      <c r="P2" s="28"/>
      <c r="Q2" s="28"/>
      <c r="R2" s="28"/>
      <c r="S2" s="28"/>
      <c r="T2" s="28"/>
      <c r="U2" s="28"/>
      <c r="V2" s="28"/>
    </row>
    <row r="3" spans="1:31" ht="15" customHeight="1">
      <c r="B3" s="39" t="s">
        <v>28</v>
      </c>
      <c r="M3" s="32"/>
    </row>
    <row r="4" spans="1:31" ht="15" customHeight="1">
      <c r="D4" s="28"/>
      <c r="E4" s="28"/>
      <c r="F4" s="28"/>
      <c r="G4" s="28"/>
      <c r="H4" s="28"/>
      <c r="I4" s="28"/>
      <c r="J4" s="28"/>
      <c r="K4" s="28"/>
      <c r="L4" s="28"/>
      <c r="N4" s="28"/>
      <c r="O4" s="28"/>
      <c r="P4" s="28"/>
      <c r="Q4" s="28"/>
      <c r="R4" s="28"/>
      <c r="S4" s="28"/>
      <c r="T4" s="28"/>
      <c r="U4" s="28"/>
      <c r="V4" s="28"/>
    </row>
    <row r="5" spans="1:31" ht="15" customHeight="1">
      <c r="B5" s="103" t="s">
        <v>27</v>
      </c>
      <c r="C5" s="91">
        <f>A1</f>
        <v>2018</v>
      </c>
      <c r="M5" s="28"/>
    </row>
    <row r="6" spans="1:31" ht="15" customHeight="1" thickBot="1">
      <c r="B6" s="103"/>
      <c r="C6" s="91"/>
      <c r="G6" s="563"/>
      <c r="H6" s="563"/>
      <c r="I6" s="563"/>
      <c r="J6" s="563"/>
      <c r="K6" s="563"/>
      <c r="L6" s="563"/>
      <c r="M6" s="564"/>
      <c r="N6" s="563"/>
      <c r="O6" s="563"/>
      <c r="P6" s="563"/>
      <c r="Q6" s="563"/>
      <c r="R6" s="563"/>
      <c r="S6" s="563"/>
      <c r="T6" s="563"/>
    </row>
    <row r="7" spans="1:31" ht="15" customHeight="1" thickBot="1">
      <c r="B7" s="28" t="s">
        <v>62</v>
      </c>
      <c r="D7" s="483">
        <f>D66</f>
        <v>1</v>
      </c>
      <c r="E7" s="30"/>
      <c r="F7" s="30"/>
      <c r="G7" s="564" t="s">
        <v>62</v>
      </c>
      <c r="H7" s="563"/>
      <c r="I7" s="565">
        <f>D93</f>
        <v>2</v>
      </c>
      <c r="J7" s="564"/>
      <c r="K7" s="564"/>
      <c r="L7" s="564" t="s">
        <v>62</v>
      </c>
      <c r="M7" s="563"/>
      <c r="N7" s="566">
        <f>D120</f>
        <v>3</v>
      </c>
      <c r="O7" s="564"/>
      <c r="P7" s="564"/>
      <c r="Q7" s="564" t="s">
        <v>62</v>
      </c>
      <c r="R7" s="563"/>
      <c r="S7" s="566">
        <v>4</v>
      </c>
      <c r="T7" s="564"/>
      <c r="U7" s="28"/>
      <c r="V7" s="28"/>
      <c r="W7" s="28"/>
      <c r="X7" s="28"/>
      <c r="Y7" s="28"/>
      <c r="Z7" s="163"/>
      <c r="AA7" s="163"/>
      <c r="AB7" s="163"/>
      <c r="AC7" s="28"/>
      <c r="AD7" s="28"/>
      <c r="AE7" s="28"/>
    </row>
    <row r="8" spans="1:31" ht="15" customHeight="1">
      <c r="B8" s="91" t="s">
        <v>35</v>
      </c>
      <c r="D8" s="484"/>
      <c r="E8" s="28"/>
      <c r="F8" s="28"/>
      <c r="G8" s="567" t="s">
        <v>35</v>
      </c>
      <c r="H8" s="563"/>
      <c r="I8" s="568"/>
      <c r="J8" s="564"/>
      <c r="K8" s="564"/>
      <c r="L8" s="567" t="s">
        <v>35</v>
      </c>
      <c r="M8" s="563"/>
      <c r="N8" s="568"/>
      <c r="O8" s="564"/>
      <c r="P8" s="564"/>
      <c r="Q8" s="567" t="s">
        <v>35</v>
      </c>
      <c r="R8" s="569"/>
      <c r="S8" s="568"/>
      <c r="T8" s="564"/>
      <c r="U8" s="28"/>
      <c r="V8" s="303"/>
      <c r="W8" s="304"/>
      <c r="X8" s="304"/>
      <c r="Y8" s="305"/>
      <c r="Z8" s="337"/>
      <c r="AA8" s="303"/>
      <c r="AB8" s="304"/>
      <c r="AC8" s="304"/>
      <c r="AD8" s="305"/>
    </row>
    <row r="9" spans="1:31" ht="15" customHeight="1">
      <c r="B9" s="92" t="s">
        <v>29</v>
      </c>
      <c r="D9" s="485">
        <v>42853</v>
      </c>
      <c r="G9" s="570" t="s">
        <v>29</v>
      </c>
      <c r="H9" s="563"/>
      <c r="I9" s="571">
        <v>42857</v>
      </c>
      <c r="J9" s="563"/>
      <c r="K9" s="563"/>
      <c r="L9" s="570" t="s">
        <v>29</v>
      </c>
      <c r="M9" s="563"/>
      <c r="N9" s="571" t="s">
        <v>93</v>
      </c>
      <c r="O9" s="563"/>
      <c r="P9" s="563"/>
      <c r="Q9" s="570" t="s">
        <v>29</v>
      </c>
      <c r="R9" s="572"/>
      <c r="S9" s="571" t="s">
        <v>97</v>
      </c>
      <c r="T9" s="563"/>
      <c r="V9" s="471" t="s">
        <v>14</v>
      </c>
      <c r="W9" s="306"/>
      <c r="X9" s="306"/>
      <c r="Y9" s="307"/>
      <c r="Z9" s="461"/>
      <c r="AA9" s="471" t="s">
        <v>88</v>
      </c>
      <c r="AB9" s="306"/>
      <c r="AC9" s="306"/>
      <c r="AD9" s="307"/>
    </row>
    <row r="10" spans="1:31" ht="15" customHeight="1" thickBot="1">
      <c r="B10" s="91" t="s">
        <v>15</v>
      </c>
      <c r="D10" s="485" t="s">
        <v>64</v>
      </c>
      <c r="E10" s="28"/>
      <c r="F10" s="28"/>
      <c r="G10" s="567" t="s">
        <v>15</v>
      </c>
      <c r="H10" s="563"/>
      <c r="I10" s="571" t="s">
        <v>64</v>
      </c>
      <c r="J10" s="564"/>
      <c r="K10" s="564"/>
      <c r="L10" s="567" t="s">
        <v>15</v>
      </c>
      <c r="M10" s="563"/>
      <c r="N10" s="571" t="s">
        <v>64</v>
      </c>
      <c r="O10" s="564"/>
      <c r="P10" s="564"/>
      <c r="Q10" s="567" t="s">
        <v>15</v>
      </c>
      <c r="R10" s="572"/>
      <c r="S10" s="571" t="s">
        <v>64</v>
      </c>
      <c r="T10" s="564"/>
      <c r="U10" s="28"/>
      <c r="V10" s="308" t="s">
        <v>8</v>
      </c>
      <c r="W10" s="309"/>
      <c r="X10" s="309"/>
      <c r="Y10" s="310"/>
      <c r="Z10" s="337"/>
      <c r="AA10" s="308" t="s">
        <v>8</v>
      </c>
      <c r="AB10" s="309"/>
      <c r="AC10" s="309"/>
      <c r="AD10" s="310"/>
    </row>
    <row r="11" spans="1:31" ht="15" customHeight="1" thickBot="1">
      <c r="B11" s="91" t="s">
        <v>21</v>
      </c>
      <c r="C11" s="28"/>
      <c r="D11" s="533">
        <v>526.89200000000005</v>
      </c>
      <c r="E11" s="42"/>
      <c r="F11" s="42"/>
      <c r="G11" s="567" t="s">
        <v>21</v>
      </c>
      <c r="H11" s="564"/>
      <c r="I11" s="573"/>
      <c r="J11" s="574"/>
      <c r="K11" s="574"/>
      <c r="L11" s="567" t="s">
        <v>21</v>
      </c>
      <c r="M11" s="575"/>
      <c r="N11" s="573"/>
      <c r="O11" s="574"/>
      <c r="P11" s="574"/>
      <c r="Q11" s="567" t="s">
        <v>21</v>
      </c>
      <c r="R11" s="575"/>
      <c r="S11" s="573"/>
      <c r="T11" s="574"/>
      <c r="U11" s="42"/>
      <c r="V11" s="308" t="s">
        <v>21</v>
      </c>
      <c r="W11" s="309"/>
      <c r="X11" s="441">
        <f>I11+D11+N11+S11</f>
        <v>526.89200000000005</v>
      </c>
      <c r="Y11" s="311"/>
      <c r="Z11" s="462"/>
      <c r="AA11" s="308" t="s">
        <v>21</v>
      </c>
      <c r="AB11" s="309"/>
      <c r="AC11" s="441">
        <f>S11</f>
        <v>0</v>
      </c>
      <c r="AD11" s="311"/>
    </row>
    <row r="12" spans="1:31" ht="15" customHeight="1">
      <c r="B12" s="44"/>
      <c r="C12" s="44"/>
      <c r="D12" s="44"/>
      <c r="E12" s="44"/>
      <c r="F12" s="312"/>
      <c r="G12" s="576"/>
      <c r="H12" s="576"/>
      <c r="I12" s="576"/>
      <c r="J12" s="576"/>
      <c r="K12" s="577"/>
      <c r="L12" s="576"/>
      <c r="M12" s="576"/>
      <c r="N12" s="576"/>
      <c r="O12" s="576"/>
      <c r="P12" s="577"/>
      <c r="Q12" s="576"/>
      <c r="R12" s="576"/>
      <c r="S12" s="576"/>
      <c r="T12" s="576"/>
      <c r="V12" s="313"/>
      <c r="W12" s="314"/>
      <c r="X12" s="314"/>
      <c r="Y12" s="315"/>
      <c r="Z12" s="463"/>
      <c r="AA12" s="313"/>
      <c r="AB12" s="314"/>
      <c r="AC12" s="314"/>
      <c r="AD12" s="315"/>
    </row>
    <row r="13" spans="1:31" ht="15" customHeight="1">
      <c r="B13" s="30" t="s">
        <v>3</v>
      </c>
      <c r="C13" s="30" t="s">
        <v>9</v>
      </c>
      <c r="D13" s="30" t="s">
        <v>2</v>
      </c>
      <c r="E13" s="30" t="s">
        <v>10</v>
      </c>
      <c r="F13" s="30"/>
      <c r="G13" s="578" t="s">
        <v>3</v>
      </c>
      <c r="H13" s="578" t="s">
        <v>9</v>
      </c>
      <c r="I13" s="578" t="s">
        <v>2</v>
      </c>
      <c r="J13" s="578" t="s">
        <v>10</v>
      </c>
      <c r="K13" s="578"/>
      <c r="L13" s="578" t="s">
        <v>3</v>
      </c>
      <c r="M13" s="578" t="s">
        <v>9</v>
      </c>
      <c r="N13" s="578" t="s">
        <v>2</v>
      </c>
      <c r="O13" s="578" t="s">
        <v>10</v>
      </c>
      <c r="P13" s="578"/>
      <c r="Q13" s="578" t="s">
        <v>3</v>
      </c>
      <c r="R13" s="578" t="s">
        <v>9</v>
      </c>
      <c r="S13" s="578" t="s">
        <v>2</v>
      </c>
      <c r="T13" s="578" t="s">
        <v>10</v>
      </c>
      <c r="U13" s="28"/>
      <c r="V13" s="316" t="s">
        <v>3</v>
      </c>
      <c r="W13" s="317" t="s">
        <v>9</v>
      </c>
      <c r="X13" s="317" t="s">
        <v>2</v>
      </c>
      <c r="Y13" s="318" t="s">
        <v>10</v>
      </c>
      <c r="Z13" s="464"/>
      <c r="AA13" s="316" t="s">
        <v>3</v>
      </c>
      <c r="AB13" s="317" t="s">
        <v>9</v>
      </c>
      <c r="AC13" s="317" t="s">
        <v>2</v>
      </c>
      <c r="AD13" s="318" t="s">
        <v>10</v>
      </c>
    </row>
    <row r="14" spans="1:31" ht="15" customHeight="1">
      <c r="B14" s="47"/>
      <c r="C14" s="48"/>
      <c r="D14" s="47" t="s">
        <v>5</v>
      </c>
      <c r="E14" s="47" t="s">
        <v>30</v>
      </c>
      <c r="F14" s="30"/>
      <c r="G14" s="579"/>
      <c r="H14" s="580"/>
      <c r="I14" s="579" t="s">
        <v>5</v>
      </c>
      <c r="J14" s="579" t="s">
        <v>30</v>
      </c>
      <c r="K14" s="581"/>
      <c r="L14" s="579"/>
      <c r="M14" s="580"/>
      <c r="N14" s="579" t="s">
        <v>5</v>
      </c>
      <c r="O14" s="579" t="s">
        <v>30</v>
      </c>
      <c r="P14" s="581"/>
      <c r="Q14" s="579"/>
      <c r="R14" s="580"/>
      <c r="S14" s="579" t="s">
        <v>5</v>
      </c>
      <c r="T14" s="579" t="s">
        <v>30</v>
      </c>
      <c r="U14" s="28"/>
      <c r="V14" s="319"/>
      <c r="W14" s="320"/>
      <c r="X14" s="321" t="s">
        <v>5</v>
      </c>
      <c r="Y14" s="322" t="s">
        <v>30</v>
      </c>
      <c r="Z14" s="536" t="s">
        <v>105</v>
      </c>
      <c r="AA14" s="319"/>
      <c r="AB14" s="320"/>
      <c r="AC14" s="321" t="s">
        <v>5</v>
      </c>
      <c r="AD14" s="322" t="s">
        <v>30</v>
      </c>
    </row>
    <row r="15" spans="1:31" ht="15" customHeight="1">
      <c r="B15" s="28">
        <v>1</v>
      </c>
      <c r="C15" s="28">
        <f t="shared" ref="C15:C32" si="0">I69</f>
        <v>0</v>
      </c>
      <c r="D15" s="49">
        <f t="shared" ref="D15:D32" si="1">C15/C$33</f>
        <v>0</v>
      </c>
      <c r="E15" s="41">
        <f t="shared" ref="E15:E32" si="2">IF(R69=0,0,E40/1.1023/R69*1000)</f>
        <v>0</v>
      </c>
      <c r="F15" s="42"/>
      <c r="G15" s="564">
        <v>1</v>
      </c>
      <c r="H15" s="564">
        <f t="shared" ref="H15:H32" si="3">I96</f>
        <v>0</v>
      </c>
      <c r="I15" s="582" t="e">
        <f t="shared" ref="I15:I32" si="4">H15/H$33</f>
        <v>#DIV/0!</v>
      </c>
      <c r="J15" s="574">
        <f t="shared" ref="J15:J32" si="5">IF(R96=0,0,J40/1.1023/R96*1000)</f>
        <v>0</v>
      </c>
      <c r="K15" s="574"/>
      <c r="L15" s="564">
        <v>1</v>
      </c>
      <c r="M15" s="564">
        <f>I123</f>
        <v>0</v>
      </c>
      <c r="N15" s="582" t="e">
        <f t="shared" ref="N15:N32" si="6">M15/M$33</f>
        <v>#DIV/0!</v>
      </c>
      <c r="O15" s="574">
        <f t="shared" ref="O15:O32" si="7">IF(R123=0,0,O40/1.1023/R123*1000)</f>
        <v>0</v>
      </c>
      <c r="P15" s="574"/>
      <c r="Q15" s="564">
        <v>1</v>
      </c>
      <c r="R15" s="564">
        <f>I150</f>
        <v>0</v>
      </c>
      <c r="S15" s="582" t="e">
        <f t="shared" ref="S15:S32" si="8">R15/R$33</f>
        <v>#DIV/0!</v>
      </c>
      <c r="T15" s="574">
        <f>IF(R150=0,0,T40/1.1023/R150*1000)</f>
        <v>0</v>
      </c>
      <c r="U15" s="28"/>
      <c r="V15" s="323">
        <v>1</v>
      </c>
      <c r="W15" s="309">
        <f>C15+H15+M15+R15</f>
        <v>0</v>
      </c>
      <c r="X15" s="324">
        <f>Y15/Y$33</f>
        <v>0</v>
      </c>
      <c r="Y15" s="325">
        <f>E15+J15+O15+T15</f>
        <v>0</v>
      </c>
      <c r="Z15" s="537"/>
      <c r="AA15" s="323">
        <v>1</v>
      </c>
      <c r="AB15" s="309">
        <f>R15</f>
        <v>0</v>
      </c>
      <c r="AC15" s="324" t="e">
        <f>AD15/AD$33</f>
        <v>#DIV/0!</v>
      </c>
      <c r="AD15" s="472">
        <f>T15</f>
        <v>0</v>
      </c>
    </row>
    <row r="16" spans="1:31" ht="15" customHeight="1">
      <c r="B16" s="28">
        <v>2</v>
      </c>
      <c r="C16" s="28">
        <f t="shared" si="0"/>
        <v>0</v>
      </c>
      <c r="D16" s="49">
        <f t="shared" si="1"/>
        <v>0</v>
      </c>
      <c r="E16" s="41">
        <f t="shared" si="2"/>
        <v>0</v>
      </c>
      <c r="F16" s="42"/>
      <c r="G16" s="564">
        <v>2</v>
      </c>
      <c r="H16" s="564">
        <f t="shared" si="3"/>
        <v>0</v>
      </c>
      <c r="I16" s="582" t="e">
        <f t="shared" si="4"/>
        <v>#DIV/0!</v>
      </c>
      <c r="J16" s="574">
        <f t="shared" si="5"/>
        <v>0</v>
      </c>
      <c r="K16" s="574"/>
      <c r="L16" s="564">
        <v>2</v>
      </c>
      <c r="M16" s="564">
        <f t="shared" ref="M16:M32" si="9">I124</f>
        <v>0</v>
      </c>
      <c r="N16" s="582" t="e">
        <f t="shared" si="6"/>
        <v>#DIV/0!</v>
      </c>
      <c r="O16" s="574">
        <f t="shared" si="7"/>
        <v>0</v>
      </c>
      <c r="P16" s="574"/>
      <c r="Q16" s="564">
        <v>2</v>
      </c>
      <c r="R16" s="564">
        <f t="shared" ref="R16:R32" si="10">I151</f>
        <v>0</v>
      </c>
      <c r="S16" s="582" t="e">
        <f t="shared" si="8"/>
        <v>#DIV/0!</v>
      </c>
      <c r="T16" s="574">
        <f t="shared" ref="T16:T32" si="11">IF(R151=0,0,T41/1.1023/R151*1000)</f>
        <v>0</v>
      </c>
      <c r="U16" s="28"/>
      <c r="V16" s="323">
        <v>2</v>
      </c>
      <c r="W16" s="309">
        <f t="shared" ref="W16:W32" si="12">C16+H16+M16+R16</f>
        <v>0</v>
      </c>
      <c r="X16" s="324">
        <f t="shared" ref="X16:X33" si="13">Y16/Y$33</f>
        <v>0</v>
      </c>
      <c r="Y16" s="325">
        <f t="shared" ref="Y16:Y32" si="14">E16+J16+O16+T16</f>
        <v>0</v>
      </c>
      <c r="Z16" s="537"/>
      <c r="AA16" s="323">
        <v>2</v>
      </c>
      <c r="AB16" s="309">
        <f t="shared" ref="AB16:AB32" si="15">R16</f>
        <v>0</v>
      </c>
      <c r="AC16" s="324" t="e">
        <f t="shared" ref="AC16:AC23" si="16">AD16/AD$33</f>
        <v>#DIV/0!</v>
      </c>
      <c r="AD16" s="472">
        <f t="shared" ref="AD16:AD32" si="17">T16</f>
        <v>0</v>
      </c>
    </row>
    <row r="17" spans="2:30" ht="15" customHeight="1">
      <c r="B17" s="28">
        <v>3</v>
      </c>
      <c r="C17" s="28">
        <f t="shared" si="0"/>
        <v>0</v>
      </c>
      <c r="D17" s="49">
        <f t="shared" si="1"/>
        <v>0</v>
      </c>
      <c r="E17" s="41">
        <f t="shared" si="2"/>
        <v>0</v>
      </c>
      <c r="F17" s="42"/>
      <c r="G17" s="564">
        <v>3</v>
      </c>
      <c r="H17" s="564">
        <f t="shared" si="3"/>
        <v>0</v>
      </c>
      <c r="I17" s="582" t="e">
        <f t="shared" si="4"/>
        <v>#DIV/0!</v>
      </c>
      <c r="J17" s="574">
        <f t="shared" si="5"/>
        <v>0</v>
      </c>
      <c r="K17" s="574"/>
      <c r="L17" s="564">
        <v>3</v>
      </c>
      <c r="M17" s="564">
        <f t="shared" si="9"/>
        <v>0</v>
      </c>
      <c r="N17" s="582" t="e">
        <f t="shared" si="6"/>
        <v>#DIV/0!</v>
      </c>
      <c r="O17" s="574">
        <f t="shared" si="7"/>
        <v>0</v>
      </c>
      <c r="P17" s="574"/>
      <c r="Q17" s="564">
        <v>3</v>
      </c>
      <c r="R17" s="564">
        <f t="shared" si="10"/>
        <v>0</v>
      </c>
      <c r="S17" s="582" t="e">
        <f t="shared" si="8"/>
        <v>#DIV/0!</v>
      </c>
      <c r="T17" s="574">
        <f t="shared" si="11"/>
        <v>0</v>
      </c>
      <c r="U17" s="28"/>
      <c r="V17" s="323">
        <v>3</v>
      </c>
      <c r="W17" s="309">
        <f t="shared" si="12"/>
        <v>0</v>
      </c>
      <c r="X17" s="324">
        <f t="shared" si="13"/>
        <v>0</v>
      </c>
      <c r="Y17" s="325">
        <f t="shared" si="14"/>
        <v>0</v>
      </c>
      <c r="Z17" s="537"/>
      <c r="AA17" s="323">
        <v>3</v>
      </c>
      <c r="AB17" s="309">
        <f t="shared" si="15"/>
        <v>0</v>
      </c>
      <c r="AC17" s="324" t="e">
        <f t="shared" si="16"/>
        <v>#DIV/0!</v>
      </c>
      <c r="AD17" s="472">
        <f t="shared" si="17"/>
        <v>0</v>
      </c>
    </row>
    <row r="18" spans="2:30" ht="15" customHeight="1">
      <c r="B18" s="28">
        <v>4</v>
      </c>
      <c r="C18" s="28">
        <f t="shared" si="0"/>
        <v>4</v>
      </c>
      <c r="D18" s="49">
        <f t="shared" si="1"/>
        <v>1.7241379310344827E-2</v>
      </c>
      <c r="E18" s="41">
        <f t="shared" si="2"/>
        <v>24.284883299540898</v>
      </c>
      <c r="F18" s="42"/>
      <c r="G18" s="564">
        <v>4</v>
      </c>
      <c r="H18" s="564">
        <f t="shared" si="3"/>
        <v>0</v>
      </c>
      <c r="I18" s="582" t="e">
        <f t="shared" si="4"/>
        <v>#DIV/0!</v>
      </c>
      <c r="J18" s="574">
        <f t="shared" si="5"/>
        <v>0</v>
      </c>
      <c r="K18" s="574"/>
      <c r="L18" s="564">
        <v>4</v>
      </c>
      <c r="M18" s="564">
        <f t="shared" si="9"/>
        <v>0</v>
      </c>
      <c r="N18" s="582" t="e">
        <f t="shared" si="6"/>
        <v>#DIV/0!</v>
      </c>
      <c r="O18" s="574">
        <f t="shared" si="7"/>
        <v>0</v>
      </c>
      <c r="P18" s="574"/>
      <c r="Q18" s="564">
        <v>4</v>
      </c>
      <c r="R18" s="564">
        <f t="shared" si="10"/>
        <v>0</v>
      </c>
      <c r="S18" s="582" t="e">
        <f t="shared" si="8"/>
        <v>#DIV/0!</v>
      </c>
      <c r="T18" s="574">
        <f t="shared" si="11"/>
        <v>0</v>
      </c>
      <c r="U18" s="28"/>
      <c r="V18" s="323">
        <v>4</v>
      </c>
      <c r="W18" s="309">
        <f>C18+H18+M18+R18</f>
        <v>4</v>
      </c>
      <c r="X18" s="324">
        <f t="shared" si="13"/>
        <v>1.7241379310344824E-2</v>
      </c>
      <c r="Y18" s="325">
        <f t="shared" si="14"/>
        <v>24.284883299540898</v>
      </c>
      <c r="Z18" s="603">
        <f>Y18/1000</f>
        <v>2.4284883299540899E-2</v>
      </c>
      <c r="AA18" s="323">
        <v>4</v>
      </c>
      <c r="AB18" s="309">
        <f t="shared" si="15"/>
        <v>0</v>
      </c>
      <c r="AC18" s="324" t="e">
        <f t="shared" si="16"/>
        <v>#DIV/0!</v>
      </c>
      <c r="AD18" s="472">
        <f t="shared" si="17"/>
        <v>0</v>
      </c>
    </row>
    <row r="19" spans="2:30" ht="15" customHeight="1">
      <c r="B19" s="28">
        <v>5</v>
      </c>
      <c r="C19" s="28">
        <f t="shared" si="0"/>
        <v>32</v>
      </c>
      <c r="D19" s="49">
        <f t="shared" si="1"/>
        <v>0.13793103448275862</v>
      </c>
      <c r="E19" s="41">
        <f t="shared" si="2"/>
        <v>194.27906639632712</v>
      </c>
      <c r="F19" s="42"/>
      <c r="G19" s="564">
        <v>5</v>
      </c>
      <c r="H19" s="564">
        <f t="shared" si="3"/>
        <v>0</v>
      </c>
      <c r="I19" s="582" t="e">
        <f t="shared" si="4"/>
        <v>#DIV/0!</v>
      </c>
      <c r="J19" s="574">
        <f t="shared" si="5"/>
        <v>0</v>
      </c>
      <c r="K19" s="574"/>
      <c r="L19" s="564">
        <v>5</v>
      </c>
      <c r="M19" s="564">
        <f t="shared" si="9"/>
        <v>0</v>
      </c>
      <c r="N19" s="582" t="e">
        <f t="shared" si="6"/>
        <v>#DIV/0!</v>
      </c>
      <c r="O19" s="574">
        <f t="shared" si="7"/>
        <v>0</v>
      </c>
      <c r="P19" s="574"/>
      <c r="Q19" s="564">
        <v>5</v>
      </c>
      <c r="R19" s="564">
        <f t="shared" si="10"/>
        <v>0</v>
      </c>
      <c r="S19" s="582" t="e">
        <f t="shared" si="8"/>
        <v>#DIV/0!</v>
      </c>
      <c r="T19" s="574">
        <f t="shared" si="11"/>
        <v>0</v>
      </c>
      <c r="U19" s="28"/>
      <c r="V19" s="323">
        <v>5</v>
      </c>
      <c r="W19" s="309">
        <f t="shared" si="12"/>
        <v>32</v>
      </c>
      <c r="X19" s="324">
        <f t="shared" si="13"/>
        <v>0.13793103448275856</v>
      </c>
      <c r="Y19" s="325">
        <f>E19+J19+O19+T19</f>
        <v>194.27906639632712</v>
      </c>
      <c r="Z19" s="603">
        <f t="shared" ref="Z19:Z25" si="18">Y19/1000</f>
        <v>0.19427906639632714</v>
      </c>
      <c r="AA19" s="323">
        <v>5</v>
      </c>
      <c r="AB19" s="309">
        <f t="shared" si="15"/>
        <v>0</v>
      </c>
      <c r="AC19" s="324" t="e">
        <f t="shared" si="16"/>
        <v>#DIV/0!</v>
      </c>
      <c r="AD19" s="472">
        <f t="shared" si="17"/>
        <v>0</v>
      </c>
    </row>
    <row r="20" spans="2:30" ht="15" customHeight="1">
      <c r="B20" s="28">
        <v>6</v>
      </c>
      <c r="C20" s="28">
        <f t="shared" si="0"/>
        <v>28</v>
      </c>
      <c r="D20" s="49">
        <f t="shared" si="1"/>
        <v>0.1206896551724138</v>
      </c>
      <c r="E20" s="41">
        <f t="shared" si="2"/>
        <v>169.99418309678626</v>
      </c>
      <c r="F20" s="42"/>
      <c r="G20" s="564">
        <v>6</v>
      </c>
      <c r="H20" s="564">
        <f t="shared" si="3"/>
        <v>0</v>
      </c>
      <c r="I20" s="582" t="e">
        <f t="shared" si="4"/>
        <v>#DIV/0!</v>
      </c>
      <c r="J20" s="574">
        <f t="shared" si="5"/>
        <v>0</v>
      </c>
      <c r="K20" s="574"/>
      <c r="L20" s="564">
        <v>6</v>
      </c>
      <c r="M20" s="564">
        <f t="shared" si="9"/>
        <v>0</v>
      </c>
      <c r="N20" s="582" t="e">
        <f t="shared" si="6"/>
        <v>#DIV/0!</v>
      </c>
      <c r="O20" s="574">
        <f t="shared" si="7"/>
        <v>0</v>
      </c>
      <c r="P20" s="574"/>
      <c r="Q20" s="564">
        <v>6</v>
      </c>
      <c r="R20" s="564">
        <f t="shared" si="10"/>
        <v>0</v>
      </c>
      <c r="S20" s="582" t="e">
        <f t="shared" si="8"/>
        <v>#DIV/0!</v>
      </c>
      <c r="T20" s="574">
        <f t="shared" si="11"/>
        <v>0</v>
      </c>
      <c r="U20" s="28"/>
      <c r="V20" s="323">
        <v>6</v>
      </c>
      <c r="W20" s="309">
        <f t="shared" si="12"/>
        <v>28</v>
      </c>
      <c r="X20" s="324">
        <f t="shared" si="13"/>
        <v>0.12068965517241376</v>
      </c>
      <c r="Y20" s="325">
        <f t="shared" si="14"/>
        <v>169.99418309678626</v>
      </c>
      <c r="Z20" s="603">
        <f t="shared" si="18"/>
        <v>0.16999418309678627</v>
      </c>
      <c r="AA20" s="323">
        <v>6</v>
      </c>
      <c r="AB20" s="309">
        <f t="shared" si="15"/>
        <v>0</v>
      </c>
      <c r="AC20" s="324" t="e">
        <f t="shared" si="16"/>
        <v>#DIV/0!</v>
      </c>
      <c r="AD20" s="472">
        <f t="shared" si="17"/>
        <v>0</v>
      </c>
    </row>
    <row r="21" spans="2:30" ht="15" customHeight="1">
      <c r="B21" s="28">
        <v>7</v>
      </c>
      <c r="C21" s="28">
        <f t="shared" si="0"/>
        <v>58</v>
      </c>
      <c r="D21" s="49">
        <f t="shared" si="1"/>
        <v>0.25</v>
      </c>
      <c r="E21" s="41">
        <f t="shared" si="2"/>
        <v>352.13080784334301</v>
      </c>
      <c r="F21" s="42"/>
      <c r="G21" s="564">
        <v>7</v>
      </c>
      <c r="H21" s="564">
        <f t="shared" si="3"/>
        <v>0</v>
      </c>
      <c r="I21" s="582" t="e">
        <f t="shared" si="4"/>
        <v>#DIV/0!</v>
      </c>
      <c r="J21" s="574">
        <f t="shared" si="5"/>
        <v>0</v>
      </c>
      <c r="K21" s="574"/>
      <c r="L21" s="564">
        <v>7</v>
      </c>
      <c r="M21" s="564">
        <f t="shared" si="9"/>
        <v>0</v>
      </c>
      <c r="N21" s="582" t="e">
        <f t="shared" si="6"/>
        <v>#DIV/0!</v>
      </c>
      <c r="O21" s="574">
        <f>IF(R129=0,0,O46/1.1023/R129*1000)</f>
        <v>0</v>
      </c>
      <c r="P21" s="574"/>
      <c r="Q21" s="564">
        <v>7</v>
      </c>
      <c r="R21" s="564">
        <f t="shared" si="10"/>
        <v>0</v>
      </c>
      <c r="S21" s="582" t="e">
        <f t="shared" si="8"/>
        <v>#DIV/0!</v>
      </c>
      <c r="T21" s="574">
        <f t="shared" si="11"/>
        <v>0</v>
      </c>
      <c r="U21" s="28"/>
      <c r="V21" s="323">
        <v>7</v>
      </c>
      <c r="W21" s="309">
        <f t="shared" si="12"/>
        <v>58</v>
      </c>
      <c r="X21" s="324">
        <f t="shared" si="13"/>
        <v>0.24999999999999997</v>
      </c>
      <c r="Y21" s="325">
        <f t="shared" si="14"/>
        <v>352.13080784334301</v>
      </c>
      <c r="Z21" s="603">
        <f t="shared" si="18"/>
        <v>0.352130807843343</v>
      </c>
      <c r="AA21" s="323">
        <v>7</v>
      </c>
      <c r="AB21" s="309">
        <f t="shared" si="15"/>
        <v>0</v>
      </c>
      <c r="AC21" s="324" t="e">
        <f t="shared" si="16"/>
        <v>#DIV/0!</v>
      </c>
      <c r="AD21" s="472">
        <f t="shared" si="17"/>
        <v>0</v>
      </c>
    </row>
    <row r="22" spans="2:30" ht="15" customHeight="1">
      <c r="B22" s="28">
        <v>8</v>
      </c>
      <c r="C22" s="28">
        <f t="shared" si="0"/>
        <v>48</v>
      </c>
      <c r="D22" s="49">
        <f t="shared" si="1"/>
        <v>0.20689655172413793</v>
      </c>
      <c r="E22" s="41">
        <f t="shared" si="2"/>
        <v>291.41859959449079</v>
      </c>
      <c r="F22" s="42"/>
      <c r="G22" s="564">
        <v>8</v>
      </c>
      <c r="H22" s="564">
        <f t="shared" si="3"/>
        <v>0</v>
      </c>
      <c r="I22" s="582" t="e">
        <f t="shared" si="4"/>
        <v>#DIV/0!</v>
      </c>
      <c r="J22" s="574">
        <f t="shared" si="5"/>
        <v>0</v>
      </c>
      <c r="K22" s="574"/>
      <c r="L22" s="564">
        <v>8</v>
      </c>
      <c r="M22" s="564">
        <f t="shared" si="9"/>
        <v>0</v>
      </c>
      <c r="N22" s="582" t="e">
        <f t="shared" si="6"/>
        <v>#DIV/0!</v>
      </c>
      <c r="O22" s="574">
        <f t="shared" si="7"/>
        <v>0</v>
      </c>
      <c r="P22" s="574"/>
      <c r="Q22" s="564">
        <v>8</v>
      </c>
      <c r="R22" s="564">
        <f t="shared" si="10"/>
        <v>0</v>
      </c>
      <c r="S22" s="582" t="e">
        <f t="shared" si="8"/>
        <v>#DIV/0!</v>
      </c>
      <c r="T22" s="574">
        <f t="shared" si="11"/>
        <v>0</v>
      </c>
      <c r="U22" s="28"/>
      <c r="V22" s="323">
        <v>8</v>
      </c>
      <c r="W22" s="309">
        <f t="shared" si="12"/>
        <v>48</v>
      </c>
      <c r="X22" s="324">
        <f t="shared" si="13"/>
        <v>0.2068965517241379</v>
      </c>
      <c r="Y22" s="325">
        <f t="shared" si="14"/>
        <v>291.41859959449079</v>
      </c>
      <c r="Z22" s="603">
        <f t="shared" si="18"/>
        <v>0.29141859959449079</v>
      </c>
      <c r="AA22" s="323">
        <v>8</v>
      </c>
      <c r="AB22" s="309">
        <f t="shared" si="15"/>
        <v>0</v>
      </c>
      <c r="AC22" s="324" t="e">
        <f t="shared" si="16"/>
        <v>#DIV/0!</v>
      </c>
      <c r="AD22" s="472">
        <f t="shared" si="17"/>
        <v>0</v>
      </c>
    </row>
    <row r="23" spans="2:30" ht="15" customHeight="1">
      <c r="B23" s="28">
        <v>9</v>
      </c>
      <c r="C23" s="28">
        <f>I77</f>
        <v>27</v>
      </c>
      <c r="D23" s="49">
        <f t="shared" si="1"/>
        <v>0.11637931034482758</v>
      </c>
      <c r="E23" s="41">
        <f t="shared" si="2"/>
        <v>163.92296227190107</v>
      </c>
      <c r="F23" s="42"/>
      <c r="G23" s="564">
        <v>9</v>
      </c>
      <c r="H23" s="564">
        <f t="shared" si="3"/>
        <v>0</v>
      </c>
      <c r="I23" s="582" t="e">
        <f t="shared" si="4"/>
        <v>#DIV/0!</v>
      </c>
      <c r="J23" s="574">
        <f t="shared" si="5"/>
        <v>0</v>
      </c>
      <c r="K23" s="574"/>
      <c r="L23" s="564">
        <v>9</v>
      </c>
      <c r="M23" s="564">
        <f t="shared" si="9"/>
        <v>0</v>
      </c>
      <c r="N23" s="582" t="e">
        <f t="shared" si="6"/>
        <v>#DIV/0!</v>
      </c>
      <c r="O23" s="574">
        <f t="shared" si="7"/>
        <v>0</v>
      </c>
      <c r="P23" s="574"/>
      <c r="Q23" s="564">
        <v>9</v>
      </c>
      <c r="R23" s="564">
        <f t="shared" si="10"/>
        <v>0</v>
      </c>
      <c r="S23" s="582" t="e">
        <f t="shared" si="8"/>
        <v>#DIV/0!</v>
      </c>
      <c r="T23" s="574">
        <f t="shared" si="11"/>
        <v>0</v>
      </c>
      <c r="U23" s="28"/>
      <c r="V23" s="323">
        <v>9</v>
      </c>
      <c r="W23" s="309">
        <f t="shared" si="12"/>
        <v>27</v>
      </c>
      <c r="X23" s="324">
        <f t="shared" si="13"/>
        <v>0.11637931034482758</v>
      </c>
      <c r="Y23" s="325">
        <f t="shared" si="14"/>
        <v>163.92296227190107</v>
      </c>
      <c r="Z23" s="603">
        <f t="shared" si="18"/>
        <v>0.16392296227190106</v>
      </c>
      <c r="AA23" s="323">
        <v>9</v>
      </c>
      <c r="AB23" s="309">
        <f t="shared" si="15"/>
        <v>0</v>
      </c>
      <c r="AC23" s="324" t="e">
        <f t="shared" si="16"/>
        <v>#DIV/0!</v>
      </c>
      <c r="AD23" s="472">
        <f t="shared" si="17"/>
        <v>0</v>
      </c>
    </row>
    <row r="24" spans="2:30" ht="15" customHeight="1">
      <c r="B24" s="28">
        <v>10</v>
      </c>
      <c r="C24" s="28">
        <f t="shared" si="0"/>
        <v>21</v>
      </c>
      <c r="D24" s="49">
        <f t="shared" si="1"/>
        <v>9.0517241379310345E-2</v>
      </c>
      <c r="E24" s="41">
        <f t="shared" si="2"/>
        <v>127.49563732258973</v>
      </c>
      <c r="F24" s="42"/>
      <c r="G24" s="564">
        <v>10</v>
      </c>
      <c r="H24" s="564">
        <f t="shared" si="3"/>
        <v>0</v>
      </c>
      <c r="I24" s="582" t="e">
        <f t="shared" si="4"/>
        <v>#DIV/0!</v>
      </c>
      <c r="J24" s="574">
        <f t="shared" si="5"/>
        <v>0</v>
      </c>
      <c r="K24" s="574"/>
      <c r="L24" s="564">
        <v>10</v>
      </c>
      <c r="M24" s="564">
        <f t="shared" si="9"/>
        <v>0</v>
      </c>
      <c r="N24" s="582" t="e">
        <f t="shared" si="6"/>
        <v>#DIV/0!</v>
      </c>
      <c r="O24" s="574">
        <f t="shared" si="7"/>
        <v>0</v>
      </c>
      <c r="P24" s="574"/>
      <c r="Q24" s="564">
        <v>10</v>
      </c>
      <c r="R24" s="564">
        <f t="shared" si="10"/>
        <v>0</v>
      </c>
      <c r="S24" s="582" t="e">
        <f t="shared" si="8"/>
        <v>#DIV/0!</v>
      </c>
      <c r="T24" s="574">
        <f t="shared" si="11"/>
        <v>0</v>
      </c>
      <c r="U24" s="28"/>
      <c r="V24" s="323">
        <v>10</v>
      </c>
      <c r="W24" s="309">
        <f t="shared" si="12"/>
        <v>21</v>
      </c>
      <c r="X24" s="324">
        <f>Y24/Y$33</f>
        <v>9.0517241379310345E-2</v>
      </c>
      <c r="Y24" s="325">
        <f t="shared" si="14"/>
        <v>127.49563732258973</v>
      </c>
      <c r="Z24" s="603">
        <f t="shared" si="18"/>
        <v>0.12749563732258973</v>
      </c>
      <c r="AA24" s="323">
        <v>10</v>
      </c>
      <c r="AB24" s="309">
        <f t="shared" si="15"/>
        <v>0</v>
      </c>
      <c r="AC24" s="324" t="e">
        <f>AD24/AD$33</f>
        <v>#DIV/0!</v>
      </c>
      <c r="AD24" s="472">
        <f t="shared" si="17"/>
        <v>0</v>
      </c>
    </row>
    <row r="25" spans="2:30" ht="15" customHeight="1">
      <c r="B25" s="28">
        <v>11</v>
      </c>
      <c r="C25" s="28">
        <f t="shared" si="0"/>
        <v>10</v>
      </c>
      <c r="D25" s="49">
        <f t="shared" si="1"/>
        <v>4.3103448275862072E-2</v>
      </c>
      <c r="E25" s="41">
        <f t="shared" si="2"/>
        <v>60.712208248852249</v>
      </c>
      <c r="F25" s="42"/>
      <c r="G25" s="564">
        <v>11</v>
      </c>
      <c r="H25" s="564">
        <f t="shared" si="3"/>
        <v>0</v>
      </c>
      <c r="I25" s="582" t="e">
        <f t="shared" si="4"/>
        <v>#DIV/0!</v>
      </c>
      <c r="J25" s="574">
        <f t="shared" si="5"/>
        <v>0</v>
      </c>
      <c r="K25" s="574"/>
      <c r="L25" s="564">
        <v>11</v>
      </c>
      <c r="M25" s="564">
        <f t="shared" si="9"/>
        <v>0</v>
      </c>
      <c r="N25" s="582" t="e">
        <f t="shared" si="6"/>
        <v>#DIV/0!</v>
      </c>
      <c r="O25" s="574">
        <f t="shared" si="7"/>
        <v>0</v>
      </c>
      <c r="P25" s="574"/>
      <c r="Q25" s="564">
        <v>11</v>
      </c>
      <c r="R25" s="564">
        <f t="shared" si="10"/>
        <v>0</v>
      </c>
      <c r="S25" s="582" t="e">
        <f t="shared" si="8"/>
        <v>#DIV/0!</v>
      </c>
      <c r="T25" s="574">
        <f t="shared" si="11"/>
        <v>0</v>
      </c>
      <c r="U25" s="28"/>
      <c r="V25" s="323">
        <v>11</v>
      </c>
      <c r="W25" s="309">
        <f t="shared" si="12"/>
        <v>10</v>
      </c>
      <c r="X25" s="324">
        <f t="shared" si="13"/>
        <v>4.3103448275862065E-2</v>
      </c>
      <c r="Y25" s="325">
        <f t="shared" si="14"/>
        <v>60.712208248852249</v>
      </c>
      <c r="Z25" s="603">
        <f t="shared" si="18"/>
        <v>6.0712208248852248E-2</v>
      </c>
      <c r="AA25" s="323">
        <v>11</v>
      </c>
      <c r="AB25" s="309">
        <f t="shared" si="15"/>
        <v>0</v>
      </c>
      <c r="AC25" s="324" t="e">
        <f t="shared" ref="AC25:AC32" si="19">AD25/AD$33</f>
        <v>#DIV/0!</v>
      </c>
      <c r="AD25" s="472">
        <f t="shared" si="17"/>
        <v>0</v>
      </c>
    </row>
    <row r="26" spans="2:30" ht="15" customHeight="1">
      <c r="B26" s="28">
        <v>12</v>
      </c>
      <c r="C26" s="28">
        <f t="shared" si="0"/>
        <v>2</v>
      </c>
      <c r="D26" s="49">
        <f t="shared" si="1"/>
        <v>8.6206896551724137E-3</v>
      </c>
      <c r="E26" s="41">
        <f t="shared" si="2"/>
        <v>12.142441649770447</v>
      </c>
      <c r="F26" s="42"/>
      <c r="G26" s="564">
        <v>12</v>
      </c>
      <c r="H26" s="564">
        <f t="shared" si="3"/>
        <v>0</v>
      </c>
      <c r="I26" s="582" t="e">
        <f t="shared" si="4"/>
        <v>#DIV/0!</v>
      </c>
      <c r="J26" s="574">
        <f t="shared" si="5"/>
        <v>0</v>
      </c>
      <c r="K26" s="574"/>
      <c r="L26" s="564">
        <v>12</v>
      </c>
      <c r="M26" s="564">
        <f t="shared" si="9"/>
        <v>0</v>
      </c>
      <c r="N26" s="582" t="e">
        <f t="shared" si="6"/>
        <v>#DIV/0!</v>
      </c>
      <c r="O26" s="574">
        <f t="shared" si="7"/>
        <v>0</v>
      </c>
      <c r="P26" s="574"/>
      <c r="Q26" s="564">
        <v>12</v>
      </c>
      <c r="R26" s="564">
        <f t="shared" si="10"/>
        <v>0</v>
      </c>
      <c r="S26" s="582" t="e">
        <f t="shared" si="8"/>
        <v>#DIV/0!</v>
      </c>
      <c r="T26" s="574">
        <f t="shared" si="11"/>
        <v>0</v>
      </c>
      <c r="U26" s="28"/>
      <c r="V26" s="323">
        <v>12</v>
      </c>
      <c r="W26" s="309">
        <f t="shared" si="12"/>
        <v>2</v>
      </c>
      <c r="X26" s="324">
        <f t="shared" si="13"/>
        <v>8.6206896551724119E-3</v>
      </c>
      <c r="Y26" s="325">
        <f t="shared" si="14"/>
        <v>12.142441649770447</v>
      </c>
      <c r="Z26" s="603">
        <f>SUM(Y26:Y32)/1000</f>
        <v>2.4284883299540896E-2</v>
      </c>
      <c r="AA26" s="323">
        <v>12</v>
      </c>
      <c r="AB26" s="309">
        <f t="shared" si="15"/>
        <v>0</v>
      </c>
      <c r="AC26" s="324" t="e">
        <f t="shared" si="19"/>
        <v>#DIV/0!</v>
      </c>
      <c r="AD26" s="472">
        <f t="shared" si="17"/>
        <v>0</v>
      </c>
    </row>
    <row r="27" spans="2:30" ht="15" customHeight="1">
      <c r="B27" s="28">
        <v>13</v>
      </c>
      <c r="C27" s="28">
        <f t="shared" si="0"/>
        <v>2</v>
      </c>
      <c r="D27" s="49">
        <f t="shared" si="1"/>
        <v>8.6206896551724137E-3</v>
      </c>
      <c r="E27" s="41">
        <f t="shared" si="2"/>
        <v>12.142441649770447</v>
      </c>
      <c r="F27" s="42"/>
      <c r="G27" s="564">
        <v>13</v>
      </c>
      <c r="H27" s="564">
        <f t="shared" si="3"/>
        <v>0</v>
      </c>
      <c r="I27" s="582" t="e">
        <f t="shared" si="4"/>
        <v>#DIV/0!</v>
      </c>
      <c r="J27" s="574">
        <f t="shared" si="5"/>
        <v>0</v>
      </c>
      <c r="K27" s="574"/>
      <c r="L27" s="564">
        <v>13</v>
      </c>
      <c r="M27" s="564">
        <f t="shared" si="9"/>
        <v>0</v>
      </c>
      <c r="N27" s="582" t="e">
        <f t="shared" si="6"/>
        <v>#DIV/0!</v>
      </c>
      <c r="O27" s="574">
        <f t="shared" si="7"/>
        <v>0</v>
      </c>
      <c r="P27" s="574"/>
      <c r="Q27" s="564">
        <v>13</v>
      </c>
      <c r="R27" s="564">
        <f t="shared" si="10"/>
        <v>0</v>
      </c>
      <c r="S27" s="582" t="e">
        <f t="shared" si="8"/>
        <v>#DIV/0!</v>
      </c>
      <c r="T27" s="574">
        <f t="shared" si="11"/>
        <v>0</v>
      </c>
      <c r="U27" s="28"/>
      <c r="V27" s="323">
        <v>13</v>
      </c>
      <c r="W27" s="309">
        <f t="shared" si="12"/>
        <v>2</v>
      </c>
      <c r="X27" s="324">
        <f t="shared" si="13"/>
        <v>8.6206896551724119E-3</v>
      </c>
      <c r="Y27" s="325">
        <f t="shared" si="14"/>
        <v>12.142441649770447</v>
      </c>
      <c r="Z27" s="603"/>
      <c r="AA27" s="323">
        <v>13</v>
      </c>
      <c r="AB27" s="309">
        <f t="shared" si="15"/>
        <v>0</v>
      </c>
      <c r="AC27" s="324" t="e">
        <f t="shared" si="19"/>
        <v>#DIV/0!</v>
      </c>
      <c r="AD27" s="472">
        <f t="shared" si="17"/>
        <v>0</v>
      </c>
    </row>
    <row r="28" spans="2:30" ht="15" customHeight="1">
      <c r="B28" s="28">
        <v>14</v>
      </c>
      <c r="C28" s="28">
        <f t="shared" si="0"/>
        <v>0</v>
      </c>
      <c r="D28" s="49">
        <f t="shared" si="1"/>
        <v>0</v>
      </c>
      <c r="E28" s="41">
        <f t="shared" si="2"/>
        <v>0</v>
      </c>
      <c r="F28" s="42"/>
      <c r="G28" s="564">
        <v>14</v>
      </c>
      <c r="H28" s="564">
        <f t="shared" si="3"/>
        <v>0</v>
      </c>
      <c r="I28" s="582" t="e">
        <f t="shared" si="4"/>
        <v>#DIV/0!</v>
      </c>
      <c r="J28" s="574">
        <f t="shared" si="5"/>
        <v>0</v>
      </c>
      <c r="K28" s="574"/>
      <c r="L28" s="564">
        <v>14</v>
      </c>
      <c r="M28" s="564">
        <f t="shared" si="9"/>
        <v>0</v>
      </c>
      <c r="N28" s="582" t="e">
        <f t="shared" si="6"/>
        <v>#DIV/0!</v>
      </c>
      <c r="O28" s="574">
        <f t="shared" si="7"/>
        <v>0</v>
      </c>
      <c r="P28" s="574"/>
      <c r="Q28" s="564">
        <v>14</v>
      </c>
      <c r="R28" s="564">
        <f t="shared" si="10"/>
        <v>0</v>
      </c>
      <c r="S28" s="582" t="e">
        <f t="shared" si="8"/>
        <v>#DIV/0!</v>
      </c>
      <c r="T28" s="574">
        <f t="shared" si="11"/>
        <v>0</v>
      </c>
      <c r="U28" s="28"/>
      <c r="V28" s="323">
        <v>14</v>
      </c>
      <c r="W28" s="309">
        <f t="shared" si="12"/>
        <v>0</v>
      </c>
      <c r="X28" s="324">
        <f t="shared" si="13"/>
        <v>0</v>
      </c>
      <c r="Y28" s="325">
        <f t="shared" si="14"/>
        <v>0</v>
      </c>
      <c r="Z28" s="538"/>
      <c r="AA28" s="323">
        <v>14</v>
      </c>
      <c r="AB28" s="309">
        <f t="shared" si="15"/>
        <v>0</v>
      </c>
      <c r="AC28" s="324" t="e">
        <f t="shared" si="19"/>
        <v>#DIV/0!</v>
      </c>
      <c r="AD28" s="472">
        <f t="shared" si="17"/>
        <v>0</v>
      </c>
    </row>
    <row r="29" spans="2:30" ht="15" customHeight="1">
      <c r="B29" s="28">
        <v>15</v>
      </c>
      <c r="C29" s="28">
        <f t="shared" si="0"/>
        <v>0</v>
      </c>
      <c r="D29" s="49">
        <f t="shared" si="1"/>
        <v>0</v>
      </c>
      <c r="E29" s="41">
        <f t="shared" si="2"/>
        <v>0</v>
      </c>
      <c r="F29" s="42"/>
      <c r="G29" s="564">
        <v>15</v>
      </c>
      <c r="H29" s="564">
        <f t="shared" si="3"/>
        <v>0</v>
      </c>
      <c r="I29" s="582" t="e">
        <f t="shared" si="4"/>
        <v>#DIV/0!</v>
      </c>
      <c r="J29" s="574">
        <f t="shared" si="5"/>
        <v>0</v>
      </c>
      <c r="K29" s="574"/>
      <c r="L29" s="564">
        <v>15</v>
      </c>
      <c r="M29" s="564">
        <f t="shared" si="9"/>
        <v>0</v>
      </c>
      <c r="N29" s="582" t="e">
        <f t="shared" si="6"/>
        <v>#DIV/0!</v>
      </c>
      <c r="O29" s="574">
        <f t="shared" si="7"/>
        <v>0</v>
      </c>
      <c r="P29" s="574"/>
      <c r="Q29" s="564">
        <v>15</v>
      </c>
      <c r="R29" s="564">
        <f t="shared" si="10"/>
        <v>0</v>
      </c>
      <c r="S29" s="582" t="e">
        <f t="shared" si="8"/>
        <v>#DIV/0!</v>
      </c>
      <c r="T29" s="574">
        <f t="shared" si="11"/>
        <v>0</v>
      </c>
      <c r="U29" s="28"/>
      <c r="V29" s="323">
        <v>15</v>
      </c>
      <c r="W29" s="309">
        <f t="shared" si="12"/>
        <v>0</v>
      </c>
      <c r="X29" s="324">
        <f t="shared" si="13"/>
        <v>0</v>
      </c>
      <c r="Y29" s="325">
        <f t="shared" si="14"/>
        <v>0</v>
      </c>
      <c r="Z29" s="538"/>
      <c r="AA29" s="323">
        <v>15</v>
      </c>
      <c r="AB29" s="309">
        <f t="shared" si="15"/>
        <v>0</v>
      </c>
      <c r="AC29" s="324" t="e">
        <f t="shared" si="19"/>
        <v>#DIV/0!</v>
      </c>
      <c r="AD29" s="472">
        <f t="shared" si="17"/>
        <v>0</v>
      </c>
    </row>
    <row r="30" spans="2:30" ht="15" customHeight="1">
      <c r="B30" s="28">
        <v>16</v>
      </c>
      <c r="C30" s="28">
        <f t="shared" si="0"/>
        <v>0</v>
      </c>
      <c r="D30" s="49">
        <f t="shared" si="1"/>
        <v>0</v>
      </c>
      <c r="E30" s="41">
        <f t="shared" si="2"/>
        <v>0</v>
      </c>
      <c r="F30" s="42"/>
      <c r="G30" s="564">
        <v>16</v>
      </c>
      <c r="H30" s="564">
        <f t="shared" si="3"/>
        <v>0</v>
      </c>
      <c r="I30" s="582" t="e">
        <f t="shared" si="4"/>
        <v>#DIV/0!</v>
      </c>
      <c r="J30" s="574">
        <f t="shared" si="5"/>
        <v>0</v>
      </c>
      <c r="K30" s="574"/>
      <c r="L30" s="564">
        <v>16</v>
      </c>
      <c r="M30" s="564">
        <f t="shared" si="9"/>
        <v>0</v>
      </c>
      <c r="N30" s="582" t="e">
        <f t="shared" si="6"/>
        <v>#DIV/0!</v>
      </c>
      <c r="O30" s="574">
        <f t="shared" si="7"/>
        <v>0</v>
      </c>
      <c r="P30" s="574"/>
      <c r="Q30" s="564">
        <v>16</v>
      </c>
      <c r="R30" s="564">
        <f t="shared" si="10"/>
        <v>0</v>
      </c>
      <c r="S30" s="582" t="e">
        <f t="shared" si="8"/>
        <v>#DIV/0!</v>
      </c>
      <c r="T30" s="574">
        <f t="shared" si="11"/>
        <v>0</v>
      </c>
      <c r="U30" s="28"/>
      <c r="V30" s="323">
        <v>16</v>
      </c>
      <c r="W30" s="309">
        <f t="shared" si="12"/>
        <v>0</v>
      </c>
      <c r="X30" s="324">
        <f t="shared" si="13"/>
        <v>0</v>
      </c>
      <c r="Y30" s="325">
        <f t="shared" si="14"/>
        <v>0</v>
      </c>
      <c r="Z30" s="538"/>
      <c r="AA30" s="323">
        <v>16</v>
      </c>
      <c r="AB30" s="309">
        <f t="shared" si="15"/>
        <v>0</v>
      </c>
      <c r="AC30" s="324" t="e">
        <f t="shared" si="19"/>
        <v>#DIV/0!</v>
      </c>
      <c r="AD30" s="472">
        <f t="shared" si="17"/>
        <v>0</v>
      </c>
    </row>
    <row r="31" spans="2:30" ht="15" customHeight="1">
      <c r="B31" s="28">
        <v>17</v>
      </c>
      <c r="C31" s="28">
        <f t="shared" si="0"/>
        <v>0</v>
      </c>
      <c r="D31" s="49">
        <f t="shared" si="1"/>
        <v>0</v>
      </c>
      <c r="E31" s="41">
        <f t="shared" si="2"/>
        <v>0</v>
      </c>
      <c r="F31" s="42"/>
      <c r="G31" s="564">
        <v>17</v>
      </c>
      <c r="H31" s="564">
        <f t="shared" si="3"/>
        <v>0</v>
      </c>
      <c r="I31" s="582" t="e">
        <f t="shared" si="4"/>
        <v>#DIV/0!</v>
      </c>
      <c r="J31" s="574">
        <f t="shared" si="5"/>
        <v>0</v>
      </c>
      <c r="K31" s="574"/>
      <c r="L31" s="564">
        <v>17</v>
      </c>
      <c r="M31" s="564">
        <f t="shared" si="9"/>
        <v>0</v>
      </c>
      <c r="N31" s="582" t="e">
        <f t="shared" si="6"/>
        <v>#DIV/0!</v>
      </c>
      <c r="O31" s="574">
        <f t="shared" si="7"/>
        <v>0</v>
      </c>
      <c r="P31" s="574"/>
      <c r="Q31" s="564">
        <v>17</v>
      </c>
      <c r="R31" s="564">
        <f t="shared" si="10"/>
        <v>0</v>
      </c>
      <c r="S31" s="582" t="e">
        <f t="shared" si="8"/>
        <v>#DIV/0!</v>
      </c>
      <c r="T31" s="574">
        <f t="shared" si="11"/>
        <v>0</v>
      </c>
      <c r="U31" s="28"/>
      <c r="V31" s="323">
        <v>17</v>
      </c>
      <c r="W31" s="309">
        <f t="shared" si="12"/>
        <v>0</v>
      </c>
      <c r="X31" s="324">
        <f t="shared" si="13"/>
        <v>0</v>
      </c>
      <c r="Y31" s="325">
        <f t="shared" si="14"/>
        <v>0</v>
      </c>
      <c r="Z31" s="538"/>
      <c r="AA31" s="323">
        <v>17</v>
      </c>
      <c r="AB31" s="309">
        <f t="shared" si="15"/>
        <v>0</v>
      </c>
      <c r="AC31" s="324" t="e">
        <f t="shared" si="19"/>
        <v>#DIV/0!</v>
      </c>
      <c r="AD31" s="472">
        <f t="shared" si="17"/>
        <v>0</v>
      </c>
    </row>
    <row r="32" spans="2:30" ht="15" customHeight="1">
      <c r="B32" s="58">
        <v>18</v>
      </c>
      <c r="C32" s="58">
        <f t="shared" si="0"/>
        <v>0</v>
      </c>
      <c r="D32" s="326">
        <f t="shared" si="1"/>
        <v>0</v>
      </c>
      <c r="E32" s="327">
        <f t="shared" si="2"/>
        <v>0</v>
      </c>
      <c r="F32" s="42"/>
      <c r="G32" s="583">
        <v>18</v>
      </c>
      <c r="H32" s="583">
        <f t="shared" si="3"/>
        <v>0</v>
      </c>
      <c r="I32" s="584" t="e">
        <f t="shared" si="4"/>
        <v>#DIV/0!</v>
      </c>
      <c r="J32" s="585">
        <f t="shared" si="5"/>
        <v>0</v>
      </c>
      <c r="K32" s="574"/>
      <c r="L32" s="586">
        <v>18</v>
      </c>
      <c r="M32" s="564">
        <f t="shared" si="9"/>
        <v>0</v>
      </c>
      <c r="N32" s="587" t="e">
        <f t="shared" si="6"/>
        <v>#DIV/0!</v>
      </c>
      <c r="O32" s="574">
        <f t="shared" si="7"/>
        <v>0</v>
      </c>
      <c r="P32" s="574"/>
      <c r="Q32" s="586">
        <v>18</v>
      </c>
      <c r="R32" s="564">
        <f t="shared" si="10"/>
        <v>0</v>
      </c>
      <c r="S32" s="587" t="e">
        <f t="shared" si="8"/>
        <v>#DIV/0!</v>
      </c>
      <c r="T32" s="574">
        <f t="shared" si="11"/>
        <v>0</v>
      </c>
      <c r="U32" s="28"/>
      <c r="V32" s="323">
        <v>18</v>
      </c>
      <c r="W32" s="309">
        <f t="shared" si="12"/>
        <v>0</v>
      </c>
      <c r="X32" s="324">
        <f t="shared" si="13"/>
        <v>0</v>
      </c>
      <c r="Y32" s="325">
        <f t="shared" si="14"/>
        <v>0</v>
      </c>
      <c r="Z32" s="538"/>
      <c r="AA32" s="323">
        <v>18</v>
      </c>
      <c r="AB32" s="309">
        <f t="shared" si="15"/>
        <v>0</v>
      </c>
      <c r="AC32" s="324" t="e">
        <f t="shared" si="19"/>
        <v>#DIV/0!</v>
      </c>
      <c r="AD32" s="472">
        <f t="shared" si="17"/>
        <v>0</v>
      </c>
    </row>
    <row r="33" spans="2:30" ht="15" customHeight="1" thickBot="1">
      <c r="B33" s="98" t="s">
        <v>16</v>
      </c>
      <c r="C33" s="98">
        <f>SUM(C15:C32)</f>
        <v>232</v>
      </c>
      <c r="D33" s="328">
        <f>SUM(D15:D32)</f>
        <v>1</v>
      </c>
      <c r="E33" s="329">
        <f>SUM(E15:E32)</f>
        <v>1408.5232313733723</v>
      </c>
      <c r="F33" s="42"/>
      <c r="G33" s="588" t="s">
        <v>7</v>
      </c>
      <c r="H33" s="589">
        <f>SUM(H15:H32)</f>
        <v>0</v>
      </c>
      <c r="I33" s="590" t="e">
        <f>SUM(I15:I32)</f>
        <v>#DIV/0!</v>
      </c>
      <c r="J33" s="591">
        <f>SUM(J15:J32)</f>
        <v>0</v>
      </c>
      <c r="K33" s="592"/>
      <c r="L33" s="593" t="s">
        <v>7</v>
      </c>
      <c r="M33" s="594">
        <f>SUM(M15:M32)</f>
        <v>0</v>
      </c>
      <c r="N33" s="595" t="e">
        <f>SUM(N15:N32)</f>
        <v>#DIV/0!</v>
      </c>
      <c r="O33" s="596">
        <f>SUM(O15:O32)</f>
        <v>0</v>
      </c>
      <c r="P33" s="592"/>
      <c r="Q33" s="593" t="s">
        <v>7</v>
      </c>
      <c r="R33" s="594">
        <f>SUM(R15:R32)</f>
        <v>0</v>
      </c>
      <c r="S33" s="595" t="e">
        <f>SUM(S15:S32)</f>
        <v>#DIV/0!</v>
      </c>
      <c r="T33" s="596">
        <f>SUM(T15:T32)</f>
        <v>0</v>
      </c>
      <c r="U33" s="28"/>
      <c r="V33" s="333" t="s">
        <v>7</v>
      </c>
      <c r="W33" s="334">
        <f>SUM(W15:W32)</f>
        <v>232</v>
      </c>
      <c r="X33" s="335">
        <f t="shared" si="13"/>
        <v>1</v>
      </c>
      <c r="Y33" s="336">
        <f>SUM(Y15:Y32)</f>
        <v>1408.5232313733723</v>
      </c>
      <c r="Z33" s="466"/>
      <c r="AA33" s="333" t="s">
        <v>7</v>
      </c>
      <c r="AB33" s="334">
        <f>SUM(AB15:AB32)</f>
        <v>0</v>
      </c>
      <c r="AC33" s="474" t="e">
        <f>SUM(AC15:AC32)</f>
        <v>#DIV/0!</v>
      </c>
      <c r="AD33" s="473">
        <f>SUM(AD15:AD32)</f>
        <v>0</v>
      </c>
    </row>
    <row r="34" spans="2:30" ht="15" customHeight="1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41"/>
      <c r="U34" s="28"/>
      <c r="V34" s="337"/>
      <c r="W34" s="337"/>
      <c r="X34" s="337"/>
      <c r="Y34" s="337"/>
      <c r="Z34" s="337"/>
      <c r="AA34" s="337"/>
      <c r="AB34" s="337"/>
      <c r="AC34" s="337"/>
      <c r="AD34" s="337"/>
    </row>
    <row r="35" spans="2:30" ht="15" customHeight="1" thickBot="1">
      <c r="B35" s="58"/>
      <c r="C35" s="58"/>
      <c r="D35" s="58"/>
      <c r="E35" s="58"/>
      <c r="F35" s="28"/>
      <c r="G35" s="58"/>
      <c r="H35" s="58"/>
      <c r="I35" s="58"/>
      <c r="J35" s="58"/>
      <c r="K35" s="29"/>
      <c r="L35" s="58"/>
      <c r="M35" s="58"/>
      <c r="N35" s="58"/>
      <c r="O35" s="58"/>
      <c r="P35" s="29"/>
      <c r="Q35" s="58"/>
      <c r="R35" s="58"/>
      <c r="S35" s="58"/>
      <c r="T35" s="58"/>
      <c r="U35" s="28"/>
      <c r="V35" s="337"/>
      <c r="W35" s="337"/>
      <c r="X35" s="337"/>
      <c r="Y35" s="337"/>
      <c r="Z35" s="337"/>
      <c r="AA35" s="337"/>
      <c r="AB35" s="337"/>
      <c r="AC35" s="337"/>
      <c r="AD35" s="337"/>
    </row>
    <row r="36" spans="2:30" ht="15" customHeight="1"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28"/>
      <c r="V36" s="338"/>
      <c r="W36" s="339"/>
      <c r="X36" s="339"/>
      <c r="Y36" s="340"/>
      <c r="Z36" s="467"/>
      <c r="AA36" s="338"/>
      <c r="AB36" s="339"/>
      <c r="AC36" s="339"/>
      <c r="AD36" s="340"/>
    </row>
    <row r="37" spans="2:30" ht="15" customHeight="1">
      <c r="B37" s="28"/>
      <c r="C37" s="28"/>
      <c r="D37" s="614" t="s">
        <v>32</v>
      </c>
      <c r="E37" s="614"/>
      <c r="F37" s="30"/>
      <c r="G37" s="28"/>
      <c r="H37" s="28"/>
      <c r="I37" s="614" t="s">
        <v>32</v>
      </c>
      <c r="J37" s="614"/>
      <c r="K37" s="341"/>
      <c r="L37" s="28"/>
      <c r="M37" s="28"/>
      <c r="N37" s="614" t="s">
        <v>32</v>
      </c>
      <c r="O37" s="614"/>
      <c r="P37" s="341"/>
      <c r="Q37" s="28"/>
      <c r="R37" s="28"/>
      <c r="S37" s="614" t="s">
        <v>32</v>
      </c>
      <c r="T37" s="614"/>
      <c r="U37" s="28"/>
      <c r="V37" s="323"/>
      <c r="W37" s="309"/>
      <c r="X37" s="612" t="s">
        <v>32</v>
      </c>
      <c r="Y37" s="613"/>
      <c r="Z37" s="468"/>
      <c r="AA37" s="323"/>
      <c r="AB37" s="309"/>
      <c r="AC37" s="612" t="s">
        <v>32</v>
      </c>
      <c r="AD37" s="613"/>
    </row>
    <row r="38" spans="2:30" ht="15" customHeight="1">
      <c r="B38" s="47" t="s">
        <v>3</v>
      </c>
      <c r="C38" s="47" t="s">
        <v>31</v>
      </c>
      <c r="D38" s="47" t="s">
        <v>31</v>
      </c>
      <c r="E38" s="47" t="s">
        <v>1</v>
      </c>
      <c r="F38" s="28"/>
      <c r="G38" s="47" t="s">
        <v>3</v>
      </c>
      <c r="H38" s="47" t="s">
        <v>31</v>
      </c>
      <c r="I38" s="47" t="s">
        <v>31</v>
      </c>
      <c r="J38" s="47" t="s">
        <v>1</v>
      </c>
      <c r="K38" s="46"/>
      <c r="L38" s="47" t="s">
        <v>3</v>
      </c>
      <c r="M38" s="47" t="s">
        <v>31</v>
      </c>
      <c r="N38" s="47" t="s">
        <v>31</v>
      </c>
      <c r="O38" s="47" t="s">
        <v>1</v>
      </c>
      <c r="P38" s="46"/>
      <c r="Q38" s="47" t="s">
        <v>3</v>
      </c>
      <c r="R38" s="47" t="s">
        <v>31</v>
      </c>
      <c r="S38" s="47" t="s">
        <v>31</v>
      </c>
      <c r="T38" s="47" t="s">
        <v>1</v>
      </c>
      <c r="U38" s="28"/>
      <c r="V38" s="319" t="s">
        <v>3</v>
      </c>
      <c r="W38" s="321" t="s">
        <v>31</v>
      </c>
      <c r="X38" s="321" t="s">
        <v>31</v>
      </c>
      <c r="Y38" s="322" t="s">
        <v>1</v>
      </c>
      <c r="Z38" s="464"/>
      <c r="AA38" s="319" t="s">
        <v>3</v>
      </c>
      <c r="AB38" s="321" t="s">
        <v>31</v>
      </c>
      <c r="AC38" s="321" t="s">
        <v>31</v>
      </c>
      <c r="AD38" s="322" t="s">
        <v>1</v>
      </c>
    </row>
    <row r="39" spans="2:30" ht="15" customHeight="1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323"/>
      <c r="W39" s="309"/>
      <c r="X39" s="309"/>
      <c r="Y39" s="310"/>
      <c r="Z39" s="337"/>
      <c r="AA39" s="323"/>
      <c r="AB39" s="309"/>
      <c r="AC39" s="309"/>
      <c r="AD39" s="310"/>
    </row>
    <row r="40" spans="2:30" ht="15" customHeight="1">
      <c r="B40" s="28">
        <v>1</v>
      </c>
      <c r="C40" s="41">
        <f t="shared" ref="C40:C57" si="20">C15*$R69</f>
        <v>0</v>
      </c>
      <c r="D40" s="49">
        <f t="shared" ref="D40:D57" si="21">C40/C$58</f>
        <v>0</v>
      </c>
      <c r="E40" s="41">
        <f t="shared" ref="E40:E57" si="22">D40*D$11</f>
        <v>0</v>
      </c>
      <c r="F40" s="42"/>
      <c r="G40" s="28">
        <v>1</v>
      </c>
      <c r="H40" s="41">
        <f t="shared" ref="H40:H57" si="23">H15*$R96</f>
        <v>0</v>
      </c>
      <c r="I40" s="49" t="e">
        <f t="shared" ref="I40:I57" si="24">H40/H$58</f>
        <v>#DIV/0!</v>
      </c>
      <c r="J40" s="42">
        <f>IF($I$11=0,0,I40*I$11)</f>
        <v>0</v>
      </c>
      <c r="K40" s="42"/>
      <c r="L40" s="28">
        <v>1</v>
      </c>
      <c r="M40" s="41">
        <f t="shared" ref="M40:M57" si="25">M15*$R123</f>
        <v>0</v>
      </c>
      <c r="N40" s="49" t="e">
        <f t="shared" ref="N40:N45" si="26">M40/M$58</f>
        <v>#DIV/0!</v>
      </c>
      <c r="O40" s="42">
        <f>IF(N$11=0,0,N40*N$11)</f>
        <v>0</v>
      </c>
      <c r="P40" s="42"/>
      <c r="Q40" s="28">
        <v>1</v>
      </c>
      <c r="R40" s="41">
        <f>R15*$R150</f>
        <v>0</v>
      </c>
      <c r="S40" s="49" t="e">
        <f t="shared" ref="S40:S45" si="27">R40/R$58</f>
        <v>#DIV/0!</v>
      </c>
      <c r="T40" s="42">
        <f>IF(S$11=0,0,S40*S$11)</f>
        <v>0</v>
      </c>
      <c r="U40" s="28"/>
      <c r="V40" s="323">
        <v>1</v>
      </c>
      <c r="W40" s="342">
        <f t="shared" ref="W40:W57" si="28">C40+H40+M40</f>
        <v>0</v>
      </c>
      <c r="X40" s="324">
        <f>Y40/Y$58</f>
        <v>0</v>
      </c>
      <c r="Y40" s="325">
        <f>E40+J40+O40+T40</f>
        <v>0</v>
      </c>
      <c r="Z40" s="465"/>
      <c r="AA40" s="323">
        <v>1</v>
      </c>
      <c r="AB40" s="342">
        <f>R40</f>
        <v>0</v>
      </c>
      <c r="AC40" s="324" t="e">
        <f>AD40/AD$58</f>
        <v>#DIV/0!</v>
      </c>
      <c r="AD40" s="342">
        <f>T40</f>
        <v>0</v>
      </c>
    </row>
    <row r="41" spans="2:30" ht="15" customHeight="1">
      <c r="B41" s="28">
        <v>2</v>
      </c>
      <c r="C41" s="41">
        <f t="shared" si="20"/>
        <v>0</v>
      </c>
      <c r="D41" s="49">
        <f t="shared" si="21"/>
        <v>0</v>
      </c>
      <c r="E41" s="41">
        <f t="shared" si="22"/>
        <v>0</v>
      </c>
      <c r="F41" s="42"/>
      <c r="G41" s="28">
        <v>2</v>
      </c>
      <c r="H41" s="41">
        <f t="shared" si="23"/>
        <v>0</v>
      </c>
      <c r="I41" s="49" t="e">
        <f t="shared" si="24"/>
        <v>#DIV/0!</v>
      </c>
      <c r="J41" s="42">
        <f t="shared" ref="J41:J57" si="29">IF($I$11=0,0,I41*I$11)</f>
        <v>0</v>
      </c>
      <c r="K41" s="42"/>
      <c r="L41" s="28">
        <v>2</v>
      </c>
      <c r="M41" s="41">
        <f t="shared" si="25"/>
        <v>0</v>
      </c>
      <c r="N41" s="49" t="e">
        <f t="shared" si="26"/>
        <v>#DIV/0!</v>
      </c>
      <c r="O41" s="42">
        <f t="shared" ref="O41:O57" si="30">IF(N$11=0,0,N41*N$11)</f>
        <v>0</v>
      </c>
      <c r="P41" s="42"/>
      <c r="Q41" s="28">
        <v>2</v>
      </c>
      <c r="R41" s="41">
        <f t="shared" ref="R41:R57" si="31">R16*$R151</f>
        <v>0</v>
      </c>
      <c r="S41" s="49" t="e">
        <f t="shared" si="27"/>
        <v>#DIV/0!</v>
      </c>
      <c r="T41" s="42">
        <f t="shared" ref="T41:T57" si="32">IF(S$11=0,0,S41*S$11)</f>
        <v>0</v>
      </c>
      <c r="U41" s="28"/>
      <c r="V41" s="323">
        <v>2</v>
      </c>
      <c r="W41" s="342">
        <f t="shared" si="28"/>
        <v>0</v>
      </c>
      <c r="X41" s="324">
        <f t="shared" ref="X41:X58" si="33">Y41/Y$58</f>
        <v>0</v>
      </c>
      <c r="Y41" s="325">
        <f t="shared" ref="Y41:Y57" si="34">E41+J41+O41+T41</f>
        <v>0</v>
      </c>
      <c r="Z41" s="465"/>
      <c r="AA41" s="323">
        <v>2</v>
      </c>
      <c r="AB41" s="342">
        <f t="shared" ref="AB41:AB57" si="35">R41</f>
        <v>0</v>
      </c>
      <c r="AC41" s="324" t="e">
        <f t="shared" ref="AC41:AC57" si="36">AD41/AD$58</f>
        <v>#DIV/0!</v>
      </c>
      <c r="AD41" s="342">
        <f t="shared" ref="AD41:AD57" si="37">T41</f>
        <v>0</v>
      </c>
    </row>
    <row r="42" spans="2:30" ht="15" customHeight="1">
      <c r="B42" s="28">
        <v>3</v>
      </c>
      <c r="C42" s="41">
        <f t="shared" si="20"/>
        <v>0</v>
      </c>
      <c r="D42" s="49">
        <f t="shared" si="21"/>
        <v>0</v>
      </c>
      <c r="E42" s="41">
        <f t="shared" si="22"/>
        <v>0</v>
      </c>
      <c r="F42" s="42"/>
      <c r="G42" s="28">
        <v>3</v>
      </c>
      <c r="H42" s="41">
        <f t="shared" si="23"/>
        <v>0</v>
      </c>
      <c r="I42" s="49" t="e">
        <f t="shared" si="24"/>
        <v>#DIV/0!</v>
      </c>
      <c r="J42" s="42">
        <f t="shared" si="29"/>
        <v>0</v>
      </c>
      <c r="K42" s="42"/>
      <c r="L42" s="28">
        <v>3</v>
      </c>
      <c r="M42" s="41">
        <f t="shared" si="25"/>
        <v>0</v>
      </c>
      <c r="N42" s="49" t="e">
        <f t="shared" si="26"/>
        <v>#DIV/0!</v>
      </c>
      <c r="O42" s="42">
        <f t="shared" si="30"/>
        <v>0</v>
      </c>
      <c r="P42" s="42"/>
      <c r="Q42" s="28">
        <v>3</v>
      </c>
      <c r="R42" s="41">
        <f t="shared" si="31"/>
        <v>0</v>
      </c>
      <c r="S42" s="49" t="e">
        <f t="shared" si="27"/>
        <v>#DIV/0!</v>
      </c>
      <c r="T42" s="42">
        <f t="shared" si="32"/>
        <v>0</v>
      </c>
      <c r="U42" s="28"/>
      <c r="V42" s="323">
        <v>3</v>
      </c>
      <c r="W42" s="342">
        <f t="shared" si="28"/>
        <v>0</v>
      </c>
      <c r="X42" s="324">
        <f t="shared" si="33"/>
        <v>0</v>
      </c>
      <c r="Y42" s="325">
        <f t="shared" si="34"/>
        <v>0</v>
      </c>
      <c r="Z42" s="465"/>
      <c r="AA42" s="323">
        <v>3</v>
      </c>
      <c r="AB42" s="342">
        <f t="shared" si="35"/>
        <v>0</v>
      </c>
      <c r="AC42" s="324" t="e">
        <f t="shared" si="36"/>
        <v>#DIV/0!</v>
      </c>
      <c r="AD42" s="342">
        <f t="shared" si="37"/>
        <v>0</v>
      </c>
    </row>
    <row r="43" spans="2:30" ht="15" customHeight="1">
      <c r="B43" s="28">
        <v>4</v>
      </c>
      <c r="C43" s="41">
        <f t="shared" si="20"/>
        <v>732</v>
      </c>
      <c r="D43" s="49">
        <f t="shared" si="21"/>
        <v>9.2974812970748454E-3</v>
      </c>
      <c r="E43" s="41">
        <f t="shared" si="22"/>
        <v>4.89876851557836</v>
      </c>
      <c r="F43" s="42"/>
      <c r="G43" s="28">
        <v>4</v>
      </c>
      <c r="H43" s="41">
        <f t="shared" si="23"/>
        <v>0</v>
      </c>
      <c r="I43" s="49" t="e">
        <f t="shared" si="24"/>
        <v>#DIV/0!</v>
      </c>
      <c r="J43" s="42">
        <f t="shared" si="29"/>
        <v>0</v>
      </c>
      <c r="K43" s="42"/>
      <c r="L43" s="28">
        <v>4</v>
      </c>
      <c r="M43" s="41">
        <f t="shared" si="25"/>
        <v>0</v>
      </c>
      <c r="N43" s="49" t="e">
        <f t="shared" si="26"/>
        <v>#DIV/0!</v>
      </c>
      <c r="O43" s="42">
        <f t="shared" si="30"/>
        <v>0</v>
      </c>
      <c r="P43" s="42"/>
      <c r="Q43" s="28">
        <v>4</v>
      </c>
      <c r="R43" s="41">
        <f t="shared" si="31"/>
        <v>0</v>
      </c>
      <c r="S43" s="49" t="e">
        <f t="shared" si="27"/>
        <v>#DIV/0!</v>
      </c>
      <c r="T43" s="42">
        <f t="shared" si="32"/>
        <v>0</v>
      </c>
      <c r="U43" s="28"/>
      <c r="V43" s="323">
        <v>4</v>
      </c>
      <c r="W43" s="342">
        <f t="shared" si="28"/>
        <v>732</v>
      </c>
      <c r="X43" s="324">
        <f t="shared" si="33"/>
        <v>9.2974812970748454E-3</v>
      </c>
      <c r="Y43" s="325">
        <f t="shared" si="34"/>
        <v>4.89876851557836</v>
      </c>
      <c r="Z43" s="465"/>
      <c r="AA43" s="323">
        <v>4</v>
      </c>
      <c r="AB43" s="342">
        <f t="shared" si="35"/>
        <v>0</v>
      </c>
      <c r="AC43" s="324" t="e">
        <f t="shared" si="36"/>
        <v>#DIV/0!</v>
      </c>
      <c r="AD43" s="342">
        <f t="shared" si="37"/>
        <v>0</v>
      </c>
    </row>
    <row r="44" spans="2:30" ht="15" customHeight="1">
      <c r="B44" s="28">
        <v>5</v>
      </c>
      <c r="C44" s="41">
        <f t="shared" si="20"/>
        <v>8041</v>
      </c>
      <c r="D44" s="49">
        <f t="shared" si="21"/>
        <v>0.10213257801882353</v>
      </c>
      <c r="E44" s="41">
        <f t="shared" si="22"/>
        <v>53.812838297493968</v>
      </c>
      <c r="F44" s="42"/>
      <c r="G44" s="28">
        <v>5</v>
      </c>
      <c r="H44" s="41">
        <f t="shared" si="23"/>
        <v>0</v>
      </c>
      <c r="I44" s="49" t="e">
        <f t="shared" si="24"/>
        <v>#DIV/0!</v>
      </c>
      <c r="J44" s="42">
        <f t="shared" si="29"/>
        <v>0</v>
      </c>
      <c r="K44" s="42"/>
      <c r="L44" s="28">
        <v>5</v>
      </c>
      <c r="M44" s="41">
        <f t="shared" si="25"/>
        <v>0</v>
      </c>
      <c r="N44" s="49" t="e">
        <f t="shared" si="26"/>
        <v>#DIV/0!</v>
      </c>
      <c r="O44" s="42">
        <f t="shared" si="30"/>
        <v>0</v>
      </c>
      <c r="P44" s="42"/>
      <c r="Q44" s="28">
        <v>5</v>
      </c>
      <c r="R44" s="41">
        <f t="shared" si="31"/>
        <v>0</v>
      </c>
      <c r="S44" s="49" t="e">
        <f t="shared" si="27"/>
        <v>#DIV/0!</v>
      </c>
      <c r="T44" s="42">
        <f t="shared" si="32"/>
        <v>0</v>
      </c>
      <c r="U44" s="28"/>
      <c r="V44" s="323">
        <v>5</v>
      </c>
      <c r="W44" s="342">
        <f t="shared" si="28"/>
        <v>8041</v>
      </c>
      <c r="X44" s="324">
        <f t="shared" si="33"/>
        <v>0.10213257801882353</v>
      </c>
      <c r="Y44" s="325">
        <f t="shared" si="34"/>
        <v>53.812838297493968</v>
      </c>
      <c r="Z44" s="465"/>
      <c r="AA44" s="323">
        <v>5</v>
      </c>
      <c r="AB44" s="342">
        <f t="shared" si="35"/>
        <v>0</v>
      </c>
      <c r="AC44" s="324" t="e">
        <f t="shared" si="36"/>
        <v>#DIV/0!</v>
      </c>
      <c r="AD44" s="342">
        <f t="shared" si="37"/>
        <v>0</v>
      </c>
    </row>
    <row r="45" spans="2:30" ht="15" customHeight="1">
      <c r="B45" s="28">
        <v>6</v>
      </c>
      <c r="C45" s="41">
        <f t="shared" si="20"/>
        <v>8263.0000000000036</v>
      </c>
      <c r="D45" s="49">
        <f t="shared" si="21"/>
        <v>0.10495230595318235</v>
      </c>
      <c r="E45" s="41">
        <f t="shared" si="22"/>
        <v>55.298530388284156</v>
      </c>
      <c r="F45" s="42"/>
      <c r="G45" s="28">
        <v>6</v>
      </c>
      <c r="H45" s="41">
        <f t="shared" si="23"/>
        <v>0</v>
      </c>
      <c r="I45" s="49" t="e">
        <f t="shared" si="24"/>
        <v>#DIV/0!</v>
      </c>
      <c r="J45" s="42">
        <f t="shared" si="29"/>
        <v>0</v>
      </c>
      <c r="K45" s="42"/>
      <c r="L45" s="28">
        <v>6</v>
      </c>
      <c r="M45" s="41">
        <f t="shared" si="25"/>
        <v>0</v>
      </c>
      <c r="N45" s="49" t="e">
        <f t="shared" si="26"/>
        <v>#DIV/0!</v>
      </c>
      <c r="O45" s="42">
        <f t="shared" si="30"/>
        <v>0</v>
      </c>
      <c r="P45" s="42"/>
      <c r="Q45" s="28">
        <v>6</v>
      </c>
      <c r="R45" s="41">
        <f t="shared" si="31"/>
        <v>0</v>
      </c>
      <c r="S45" s="49" t="e">
        <f t="shared" si="27"/>
        <v>#DIV/0!</v>
      </c>
      <c r="T45" s="42">
        <f t="shared" si="32"/>
        <v>0</v>
      </c>
      <c r="U45" s="28"/>
      <c r="V45" s="323">
        <v>6</v>
      </c>
      <c r="W45" s="342">
        <f t="shared" si="28"/>
        <v>8263.0000000000036</v>
      </c>
      <c r="X45" s="324">
        <f t="shared" si="33"/>
        <v>0.10495230595318235</v>
      </c>
      <c r="Y45" s="325">
        <f t="shared" si="34"/>
        <v>55.298530388284156</v>
      </c>
      <c r="Z45" s="465"/>
      <c r="AA45" s="323">
        <v>6</v>
      </c>
      <c r="AB45" s="342">
        <f t="shared" si="35"/>
        <v>0</v>
      </c>
      <c r="AC45" s="324" t="e">
        <f>AD45/AD$58</f>
        <v>#DIV/0!</v>
      </c>
      <c r="AD45" s="342">
        <f t="shared" si="37"/>
        <v>0</v>
      </c>
    </row>
    <row r="46" spans="2:30" ht="15" customHeight="1">
      <c r="B46" s="28">
        <v>7</v>
      </c>
      <c r="C46" s="41">
        <f t="shared" si="20"/>
        <v>19647.000000000011</v>
      </c>
      <c r="D46" s="49">
        <f t="shared" si="21"/>
        <v>0.24954592219075078</v>
      </c>
      <c r="E46" s="41">
        <f t="shared" si="22"/>
        <v>131.48375003492907</v>
      </c>
      <c r="F46" s="42"/>
      <c r="G46" s="28">
        <v>7</v>
      </c>
      <c r="H46" s="41">
        <f t="shared" si="23"/>
        <v>0</v>
      </c>
      <c r="I46" s="49" t="e">
        <f>H46/H$58</f>
        <v>#DIV/0!</v>
      </c>
      <c r="J46" s="42">
        <f t="shared" si="29"/>
        <v>0</v>
      </c>
      <c r="K46" s="42"/>
      <c r="L46" s="28">
        <v>7</v>
      </c>
      <c r="M46" s="41">
        <f t="shared" si="25"/>
        <v>0</v>
      </c>
      <c r="N46" s="49" t="e">
        <f>M46/M$58</f>
        <v>#DIV/0!</v>
      </c>
      <c r="O46" s="42">
        <f t="shared" si="30"/>
        <v>0</v>
      </c>
      <c r="P46" s="42"/>
      <c r="Q46" s="28">
        <v>7</v>
      </c>
      <c r="R46" s="41">
        <f t="shared" si="31"/>
        <v>0</v>
      </c>
      <c r="S46" s="49" t="e">
        <f>R46/R$58</f>
        <v>#DIV/0!</v>
      </c>
      <c r="T46" s="42">
        <f t="shared" si="32"/>
        <v>0</v>
      </c>
      <c r="U46" s="28"/>
      <c r="V46" s="323">
        <v>7</v>
      </c>
      <c r="W46" s="342">
        <f t="shared" si="28"/>
        <v>19647.000000000011</v>
      </c>
      <c r="X46" s="324">
        <f t="shared" si="33"/>
        <v>0.24954592219075078</v>
      </c>
      <c r="Y46" s="325">
        <f t="shared" si="34"/>
        <v>131.48375003492907</v>
      </c>
      <c r="Z46" s="465"/>
      <c r="AA46" s="323">
        <v>7</v>
      </c>
      <c r="AB46" s="342">
        <f t="shared" si="35"/>
        <v>0</v>
      </c>
      <c r="AC46" s="324" t="e">
        <f t="shared" si="36"/>
        <v>#DIV/0!</v>
      </c>
      <c r="AD46" s="342">
        <f t="shared" si="37"/>
        <v>0</v>
      </c>
    </row>
    <row r="47" spans="2:30" ht="15" customHeight="1">
      <c r="B47" s="28">
        <v>8</v>
      </c>
      <c r="C47" s="41">
        <f t="shared" si="20"/>
        <v>17717.000000000018</v>
      </c>
      <c r="D47" s="49">
        <f t="shared" si="21"/>
        <v>0.22503207122988414</v>
      </c>
      <c r="E47" s="41">
        <f t="shared" si="22"/>
        <v>118.56759807445613</v>
      </c>
      <c r="F47" s="42"/>
      <c r="G47" s="28">
        <v>8</v>
      </c>
      <c r="H47" s="41">
        <f t="shared" si="23"/>
        <v>0</v>
      </c>
      <c r="I47" s="49" t="e">
        <f t="shared" si="24"/>
        <v>#DIV/0!</v>
      </c>
      <c r="J47" s="42">
        <f t="shared" si="29"/>
        <v>0</v>
      </c>
      <c r="K47" s="42"/>
      <c r="L47" s="28">
        <v>8</v>
      </c>
      <c r="M47" s="41">
        <f t="shared" si="25"/>
        <v>0</v>
      </c>
      <c r="N47" s="49" t="e">
        <f t="shared" ref="N47:N57" si="38">M47/M$58</f>
        <v>#DIV/0!</v>
      </c>
      <c r="O47" s="42">
        <f t="shared" si="30"/>
        <v>0</v>
      </c>
      <c r="P47" s="42"/>
      <c r="Q47" s="28">
        <v>8</v>
      </c>
      <c r="R47" s="41">
        <f t="shared" si="31"/>
        <v>0</v>
      </c>
      <c r="S47" s="49" t="e">
        <f t="shared" ref="S47:S57" si="39">R47/R$58</f>
        <v>#DIV/0!</v>
      </c>
      <c r="T47" s="42">
        <f t="shared" si="32"/>
        <v>0</v>
      </c>
      <c r="U47" s="28"/>
      <c r="V47" s="323">
        <v>8</v>
      </c>
      <c r="W47" s="342">
        <f t="shared" si="28"/>
        <v>17717.000000000018</v>
      </c>
      <c r="X47" s="324">
        <f t="shared" si="33"/>
        <v>0.22503207122988414</v>
      </c>
      <c r="Y47" s="325">
        <f t="shared" si="34"/>
        <v>118.56759807445613</v>
      </c>
      <c r="Z47" s="465"/>
      <c r="AA47" s="323">
        <v>8</v>
      </c>
      <c r="AB47" s="342">
        <f t="shared" si="35"/>
        <v>0</v>
      </c>
      <c r="AC47" s="324" t="e">
        <f t="shared" si="36"/>
        <v>#DIV/0!</v>
      </c>
      <c r="AD47" s="342">
        <f t="shared" si="37"/>
        <v>0</v>
      </c>
    </row>
    <row r="48" spans="2:30" ht="15" customHeight="1">
      <c r="B48" s="28">
        <v>9</v>
      </c>
      <c r="C48" s="41">
        <f t="shared" si="20"/>
        <v>10413.000000000009</v>
      </c>
      <c r="D48" s="49">
        <f t="shared" si="21"/>
        <v>0.13226048189404432</v>
      </c>
      <c r="E48" s="41">
        <f t="shared" si="22"/>
        <v>69.686989826116815</v>
      </c>
      <c r="F48" s="42"/>
      <c r="G48" s="28">
        <v>9</v>
      </c>
      <c r="H48" s="41">
        <f t="shared" si="23"/>
        <v>0</v>
      </c>
      <c r="I48" s="49" t="e">
        <f t="shared" si="24"/>
        <v>#DIV/0!</v>
      </c>
      <c r="J48" s="42">
        <f t="shared" si="29"/>
        <v>0</v>
      </c>
      <c r="K48" s="42"/>
      <c r="L48" s="28">
        <v>9</v>
      </c>
      <c r="M48" s="41">
        <f t="shared" si="25"/>
        <v>0</v>
      </c>
      <c r="N48" s="49" t="e">
        <f t="shared" si="38"/>
        <v>#DIV/0!</v>
      </c>
      <c r="O48" s="42">
        <f t="shared" si="30"/>
        <v>0</v>
      </c>
      <c r="P48" s="42"/>
      <c r="Q48" s="28">
        <v>9</v>
      </c>
      <c r="R48" s="41">
        <f t="shared" si="31"/>
        <v>0</v>
      </c>
      <c r="S48" s="49" t="e">
        <f t="shared" si="39"/>
        <v>#DIV/0!</v>
      </c>
      <c r="T48" s="42">
        <f t="shared" si="32"/>
        <v>0</v>
      </c>
      <c r="U48" s="28"/>
      <c r="V48" s="323">
        <v>9</v>
      </c>
      <c r="W48" s="342">
        <f t="shared" si="28"/>
        <v>10413.000000000009</v>
      </c>
      <c r="X48" s="324">
        <f t="shared" si="33"/>
        <v>0.13226048189404432</v>
      </c>
      <c r="Y48" s="325">
        <f t="shared" si="34"/>
        <v>69.686989826116815</v>
      </c>
      <c r="Z48" s="465"/>
      <c r="AA48" s="323">
        <v>9</v>
      </c>
      <c r="AB48" s="342">
        <f t="shared" si="35"/>
        <v>0</v>
      </c>
      <c r="AC48" s="324" t="e">
        <f t="shared" si="36"/>
        <v>#DIV/0!</v>
      </c>
      <c r="AD48" s="342">
        <f t="shared" si="37"/>
        <v>0</v>
      </c>
    </row>
    <row r="49" spans="2:37" ht="15" customHeight="1">
      <c r="B49" s="28">
        <v>10</v>
      </c>
      <c r="C49" s="41">
        <f t="shared" si="20"/>
        <v>8034.0000000000091</v>
      </c>
      <c r="D49" s="49">
        <f t="shared" si="21"/>
        <v>0.10204366767855108</v>
      </c>
      <c r="E49" s="41">
        <f t="shared" si="22"/>
        <v>53.765992150487143</v>
      </c>
      <c r="F49" s="42"/>
      <c r="G49" s="28">
        <v>10</v>
      </c>
      <c r="H49" s="41">
        <f t="shared" si="23"/>
        <v>0</v>
      </c>
      <c r="I49" s="49" t="e">
        <f t="shared" si="24"/>
        <v>#DIV/0!</v>
      </c>
      <c r="J49" s="42">
        <f t="shared" si="29"/>
        <v>0</v>
      </c>
      <c r="K49" s="42"/>
      <c r="L49" s="28">
        <v>10</v>
      </c>
      <c r="M49" s="41">
        <f t="shared" si="25"/>
        <v>0</v>
      </c>
      <c r="N49" s="49" t="e">
        <f t="shared" si="38"/>
        <v>#DIV/0!</v>
      </c>
      <c r="O49" s="42">
        <f t="shared" si="30"/>
        <v>0</v>
      </c>
      <c r="P49" s="42"/>
      <c r="Q49" s="28">
        <v>10</v>
      </c>
      <c r="R49" s="41">
        <f t="shared" si="31"/>
        <v>0</v>
      </c>
      <c r="S49" s="49" t="e">
        <f t="shared" si="39"/>
        <v>#DIV/0!</v>
      </c>
      <c r="T49" s="42">
        <f t="shared" si="32"/>
        <v>0</v>
      </c>
      <c r="U49" s="28"/>
      <c r="V49" s="323">
        <v>10</v>
      </c>
      <c r="W49" s="342">
        <f t="shared" si="28"/>
        <v>8034.0000000000091</v>
      </c>
      <c r="X49" s="324">
        <f t="shared" si="33"/>
        <v>0.10204366767855108</v>
      </c>
      <c r="Y49" s="325">
        <f t="shared" si="34"/>
        <v>53.765992150487143</v>
      </c>
      <c r="Z49" s="465"/>
      <c r="AA49" s="323">
        <v>10</v>
      </c>
      <c r="AB49" s="342">
        <f t="shared" si="35"/>
        <v>0</v>
      </c>
      <c r="AC49" s="324" t="e">
        <f t="shared" si="36"/>
        <v>#DIV/0!</v>
      </c>
      <c r="AD49" s="342">
        <f t="shared" si="37"/>
        <v>0</v>
      </c>
    </row>
    <row r="50" spans="2:37" ht="15" customHeight="1">
      <c r="B50" s="28">
        <v>11</v>
      </c>
      <c r="C50" s="41">
        <f t="shared" si="20"/>
        <v>4073</v>
      </c>
      <c r="D50" s="49">
        <f t="shared" si="21"/>
        <v>5.1733116561456072E-2</v>
      </c>
      <c r="E50" s="41">
        <f t="shared" si="22"/>
        <v>27.257765251298714</v>
      </c>
      <c r="F50" s="42"/>
      <c r="G50" s="28">
        <v>11</v>
      </c>
      <c r="H50" s="41">
        <f t="shared" si="23"/>
        <v>0</v>
      </c>
      <c r="I50" s="49" t="e">
        <f t="shared" si="24"/>
        <v>#DIV/0!</v>
      </c>
      <c r="J50" s="42">
        <f t="shared" si="29"/>
        <v>0</v>
      </c>
      <c r="K50" s="42"/>
      <c r="L50" s="28">
        <v>11</v>
      </c>
      <c r="M50" s="41">
        <f t="shared" si="25"/>
        <v>0</v>
      </c>
      <c r="N50" s="49" t="e">
        <f t="shared" si="38"/>
        <v>#DIV/0!</v>
      </c>
      <c r="O50" s="42">
        <f t="shared" si="30"/>
        <v>0</v>
      </c>
      <c r="P50" s="42"/>
      <c r="Q50" s="28">
        <v>11</v>
      </c>
      <c r="R50" s="41">
        <f t="shared" si="31"/>
        <v>0</v>
      </c>
      <c r="S50" s="49" t="e">
        <f t="shared" si="39"/>
        <v>#DIV/0!</v>
      </c>
      <c r="T50" s="42">
        <f t="shared" si="32"/>
        <v>0</v>
      </c>
      <c r="U50" s="28"/>
      <c r="V50" s="323">
        <v>11</v>
      </c>
      <c r="W50" s="342">
        <f t="shared" si="28"/>
        <v>4073</v>
      </c>
      <c r="X50" s="324">
        <f t="shared" si="33"/>
        <v>5.1733116561456072E-2</v>
      </c>
      <c r="Y50" s="325">
        <f t="shared" si="34"/>
        <v>27.257765251298714</v>
      </c>
      <c r="Z50" s="465"/>
      <c r="AA50" s="323">
        <v>11</v>
      </c>
      <c r="AB50" s="342">
        <f t="shared" si="35"/>
        <v>0</v>
      </c>
      <c r="AC50" s="324" t="e">
        <f t="shared" si="36"/>
        <v>#DIV/0!</v>
      </c>
      <c r="AD50" s="342">
        <f t="shared" si="37"/>
        <v>0</v>
      </c>
    </row>
    <row r="51" spans="2:37" ht="15" customHeight="1">
      <c r="B51" s="28">
        <v>12</v>
      </c>
      <c r="C51" s="41">
        <f t="shared" si="20"/>
        <v>938</v>
      </c>
      <c r="D51" s="49">
        <f t="shared" si="21"/>
        <v>1.191398559652487E-2</v>
      </c>
      <c r="E51" s="41">
        <f t="shared" si="22"/>
        <v>6.277383698924182</v>
      </c>
      <c r="F51" s="42"/>
      <c r="G51" s="28">
        <v>12</v>
      </c>
      <c r="H51" s="41">
        <f t="shared" si="23"/>
        <v>0</v>
      </c>
      <c r="I51" s="49" t="e">
        <f t="shared" si="24"/>
        <v>#DIV/0!</v>
      </c>
      <c r="J51" s="42">
        <f t="shared" si="29"/>
        <v>0</v>
      </c>
      <c r="K51" s="42"/>
      <c r="L51" s="28">
        <v>12</v>
      </c>
      <c r="M51" s="41">
        <f t="shared" si="25"/>
        <v>0</v>
      </c>
      <c r="N51" s="49" t="e">
        <f t="shared" si="38"/>
        <v>#DIV/0!</v>
      </c>
      <c r="O51" s="42">
        <f t="shared" si="30"/>
        <v>0</v>
      </c>
      <c r="P51" s="42"/>
      <c r="Q51" s="28">
        <v>12</v>
      </c>
      <c r="R51" s="41">
        <f t="shared" si="31"/>
        <v>0</v>
      </c>
      <c r="S51" s="49" t="e">
        <f t="shared" si="39"/>
        <v>#DIV/0!</v>
      </c>
      <c r="T51" s="42">
        <f t="shared" si="32"/>
        <v>0</v>
      </c>
      <c r="U51" s="28"/>
      <c r="V51" s="323">
        <v>12</v>
      </c>
      <c r="W51" s="342">
        <f t="shared" si="28"/>
        <v>938</v>
      </c>
      <c r="X51" s="324">
        <f t="shared" si="33"/>
        <v>1.191398559652487E-2</v>
      </c>
      <c r="Y51" s="325">
        <f t="shared" si="34"/>
        <v>6.277383698924182</v>
      </c>
      <c r="Z51" s="465"/>
      <c r="AA51" s="323">
        <v>12</v>
      </c>
      <c r="AB51" s="342">
        <f t="shared" si="35"/>
        <v>0</v>
      </c>
      <c r="AC51" s="324" t="e">
        <f t="shared" si="36"/>
        <v>#DIV/0!</v>
      </c>
      <c r="AD51" s="342">
        <f t="shared" si="37"/>
        <v>0</v>
      </c>
    </row>
    <row r="52" spans="2:37" ht="15" customHeight="1">
      <c r="B52" s="28">
        <v>13</v>
      </c>
      <c r="C52" s="41">
        <f t="shared" si="20"/>
        <v>873</v>
      </c>
      <c r="D52" s="49">
        <f t="shared" si="21"/>
        <v>1.1088389579708114E-2</v>
      </c>
      <c r="E52" s="41">
        <f t="shared" si="22"/>
        <v>5.8423837624315684</v>
      </c>
      <c r="F52" s="42"/>
      <c r="G52" s="28">
        <v>13</v>
      </c>
      <c r="H52" s="41">
        <f t="shared" si="23"/>
        <v>0</v>
      </c>
      <c r="I52" s="49" t="e">
        <f t="shared" si="24"/>
        <v>#DIV/0!</v>
      </c>
      <c r="J52" s="42">
        <f t="shared" si="29"/>
        <v>0</v>
      </c>
      <c r="K52" s="42"/>
      <c r="L52" s="28">
        <v>13</v>
      </c>
      <c r="M52" s="41">
        <f t="shared" si="25"/>
        <v>0</v>
      </c>
      <c r="N52" s="49" t="e">
        <f t="shared" si="38"/>
        <v>#DIV/0!</v>
      </c>
      <c r="O52" s="42">
        <f t="shared" si="30"/>
        <v>0</v>
      </c>
      <c r="P52" s="42"/>
      <c r="Q52" s="28">
        <v>13</v>
      </c>
      <c r="R52" s="41">
        <f t="shared" si="31"/>
        <v>0</v>
      </c>
      <c r="S52" s="49" t="e">
        <f t="shared" si="39"/>
        <v>#DIV/0!</v>
      </c>
      <c r="T52" s="42">
        <f t="shared" si="32"/>
        <v>0</v>
      </c>
      <c r="U52" s="28"/>
      <c r="V52" s="323">
        <v>13</v>
      </c>
      <c r="W52" s="342">
        <f t="shared" si="28"/>
        <v>873</v>
      </c>
      <c r="X52" s="324">
        <f t="shared" si="33"/>
        <v>1.1088389579708114E-2</v>
      </c>
      <c r="Y52" s="325">
        <f t="shared" si="34"/>
        <v>5.8423837624315684</v>
      </c>
      <c r="Z52" s="465"/>
      <c r="AA52" s="323">
        <v>13</v>
      </c>
      <c r="AB52" s="342">
        <f t="shared" si="35"/>
        <v>0</v>
      </c>
      <c r="AC52" s="324" t="e">
        <f t="shared" si="36"/>
        <v>#DIV/0!</v>
      </c>
      <c r="AD52" s="342">
        <f t="shared" si="37"/>
        <v>0</v>
      </c>
    </row>
    <row r="53" spans="2:37" ht="15" customHeight="1">
      <c r="B53" s="28">
        <v>14</v>
      </c>
      <c r="C53" s="41">
        <f t="shared" si="20"/>
        <v>0</v>
      </c>
      <c r="D53" s="49">
        <f t="shared" si="21"/>
        <v>0</v>
      </c>
      <c r="E53" s="41">
        <f t="shared" si="22"/>
        <v>0</v>
      </c>
      <c r="F53" s="42"/>
      <c r="G53" s="28">
        <v>14</v>
      </c>
      <c r="H53" s="41">
        <f t="shared" si="23"/>
        <v>0</v>
      </c>
      <c r="I53" s="49" t="e">
        <f t="shared" si="24"/>
        <v>#DIV/0!</v>
      </c>
      <c r="J53" s="42">
        <f t="shared" si="29"/>
        <v>0</v>
      </c>
      <c r="K53" s="42"/>
      <c r="L53" s="28">
        <v>14</v>
      </c>
      <c r="M53" s="41">
        <f t="shared" si="25"/>
        <v>0</v>
      </c>
      <c r="N53" s="49" t="e">
        <f t="shared" si="38"/>
        <v>#DIV/0!</v>
      </c>
      <c r="O53" s="42">
        <f>IF(N$11=0,0,N53*N$11)</f>
        <v>0</v>
      </c>
      <c r="P53" s="42"/>
      <c r="Q53" s="28">
        <v>14</v>
      </c>
      <c r="R53" s="41">
        <f t="shared" si="31"/>
        <v>0</v>
      </c>
      <c r="S53" s="49" t="e">
        <f t="shared" si="39"/>
        <v>#DIV/0!</v>
      </c>
      <c r="T53" s="42">
        <f t="shared" si="32"/>
        <v>0</v>
      </c>
      <c r="U53" s="28"/>
      <c r="V53" s="323">
        <v>14</v>
      </c>
      <c r="W53" s="342">
        <f t="shared" si="28"/>
        <v>0</v>
      </c>
      <c r="X53" s="324">
        <f t="shared" si="33"/>
        <v>0</v>
      </c>
      <c r="Y53" s="325">
        <f t="shared" si="34"/>
        <v>0</v>
      </c>
      <c r="Z53" s="465"/>
      <c r="AA53" s="323">
        <v>14</v>
      </c>
      <c r="AB53" s="342">
        <f t="shared" si="35"/>
        <v>0</v>
      </c>
      <c r="AC53" s="324" t="e">
        <f t="shared" si="36"/>
        <v>#DIV/0!</v>
      </c>
      <c r="AD53" s="342">
        <f t="shared" si="37"/>
        <v>0</v>
      </c>
    </row>
    <row r="54" spans="2:37" ht="15" customHeight="1">
      <c r="B54" s="28">
        <v>15</v>
      </c>
      <c r="C54" s="41">
        <f t="shared" si="20"/>
        <v>0</v>
      </c>
      <c r="D54" s="49">
        <f t="shared" si="21"/>
        <v>0</v>
      </c>
      <c r="E54" s="41">
        <f t="shared" si="22"/>
        <v>0</v>
      </c>
      <c r="F54" s="42"/>
      <c r="G54" s="28">
        <v>15</v>
      </c>
      <c r="H54" s="41">
        <f t="shared" si="23"/>
        <v>0</v>
      </c>
      <c r="I54" s="49" t="e">
        <f t="shared" si="24"/>
        <v>#DIV/0!</v>
      </c>
      <c r="J54" s="42">
        <f t="shared" si="29"/>
        <v>0</v>
      </c>
      <c r="K54" s="42"/>
      <c r="L54" s="28">
        <v>15</v>
      </c>
      <c r="M54" s="41">
        <f t="shared" si="25"/>
        <v>0</v>
      </c>
      <c r="N54" s="49" t="e">
        <f t="shared" si="38"/>
        <v>#DIV/0!</v>
      </c>
      <c r="O54" s="42">
        <f t="shared" si="30"/>
        <v>0</v>
      </c>
      <c r="P54" s="42"/>
      <c r="Q54" s="28">
        <v>15</v>
      </c>
      <c r="R54" s="41">
        <f t="shared" si="31"/>
        <v>0</v>
      </c>
      <c r="S54" s="49" t="e">
        <f t="shared" si="39"/>
        <v>#DIV/0!</v>
      </c>
      <c r="T54" s="42">
        <f t="shared" si="32"/>
        <v>0</v>
      </c>
      <c r="U54" s="28"/>
      <c r="V54" s="323">
        <v>15</v>
      </c>
      <c r="W54" s="342">
        <f t="shared" si="28"/>
        <v>0</v>
      </c>
      <c r="X54" s="324">
        <f t="shared" si="33"/>
        <v>0</v>
      </c>
      <c r="Y54" s="325">
        <f t="shared" si="34"/>
        <v>0</v>
      </c>
      <c r="Z54" s="465"/>
      <c r="AA54" s="323">
        <v>15</v>
      </c>
      <c r="AB54" s="342">
        <f t="shared" si="35"/>
        <v>0</v>
      </c>
      <c r="AC54" s="324" t="e">
        <f t="shared" si="36"/>
        <v>#DIV/0!</v>
      </c>
      <c r="AD54" s="342">
        <f t="shared" si="37"/>
        <v>0</v>
      </c>
    </row>
    <row r="55" spans="2:37" ht="15" customHeight="1">
      <c r="B55" s="28">
        <v>16</v>
      </c>
      <c r="C55" s="41">
        <f t="shared" si="20"/>
        <v>0</v>
      </c>
      <c r="D55" s="49">
        <f t="shared" si="21"/>
        <v>0</v>
      </c>
      <c r="E55" s="41">
        <f t="shared" si="22"/>
        <v>0</v>
      </c>
      <c r="F55" s="42"/>
      <c r="G55" s="28">
        <v>16</v>
      </c>
      <c r="H55" s="41">
        <f t="shared" si="23"/>
        <v>0</v>
      </c>
      <c r="I55" s="49" t="e">
        <f t="shared" si="24"/>
        <v>#DIV/0!</v>
      </c>
      <c r="J55" s="42">
        <f t="shared" si="29"/>
        <v>0</v>
      </c>
      <c r="K55" s="42"/>
      <c r="L55" s="28">
        <v>16</v>
      </c>
      <c r="M55" s="41">
        <f t="shared" si="25"/>
        <v>0</v>
      </c>
      <c r="N55" s="49" t="e">
        <f t="shared" si="38"/>
        <v>#DIV/0!</v>
      </c>
      <c r="O55" s="42">
        <f t="shared" si="30"/>
        <v>0</v>
      </c>
      <c r="P55" s="42"/>
      <c r="Q55" s="28">
        <v>16</v>
      </c>
      <c r="R55" s="41">
        <f t="shared" si="31"/>
        <v>0</v>
      </c>
      <c r="S55" s="49" t="e">
        <f t="shared" si="39"/>
        <v>#DIV/0!</v>
      </c>
      <c r="T55" s="42">
        <f t="shared" si="32"/>
        <v>0</v>
      </c>
      <c r="U55" s="28"/>
      <c r="V55" s="323">
        <v>16</v>
      </c>
      <c r="W55" s="342">
        <f t="shared" si="28"/>
        <v>0</v>
      </c>
      <c r="X55" s="324">
        <f t="shared" si="33"/>
        <v>0</v>
      </c>
      <c r="Y55" s="325">
        <f t="shared" si="34"/>
        <v>0</v>
      </c>
      <c r="Z55" s="465"/>
      <c r="AA55" s="323">
        <v>16</v>
      </c>
      <c r="AB55" s="342">
        <f t="shared" si="35"/>
        <v>0</v>
      </c>
      <c r="AC55" s="324" t="e">
        <f t="shared" si="36"/>
        <v>#DIV/0!</v>
      </c>
      <c r="AD55" s="342">
        <f t="shared" si="37"/>
        <v>0</v>
      </c>
    </row>
    <row r="56" spans="2:37" ht="15" customHeight="1">
      <c r="B56" s="28">
        <v>17</v>
      </c>
      <c r="C56" s="41">
        <f t="shared" si="20"/>
        <v>0</v>
      </c>
      <c r="D56" s="49">
        <f t="shared" si="21"/>
        <v>0</v>
      </c>
      <c r="E56" s="41">
        <f t="shared" si="22"/>
        <v>0</v>
      </c>
      <c r="F56" s="42"/>
      <c r="G56" s="28">
        <v>17</v>
      </c>
      <c r="H56" s="41">
        <f t="shared" si="23"/>
        <v>0</v>
      </c>
      <c r="I56" s="49" t="e">
        <f t="shared" si="24"/>
        <v>#DIV/0!</v>
      </c>
      <c r="J56" s="42">
        <f t="shared" si="29"/>
        <v>0</v>
      </c>
      <c r="K56" s="42"/>
      <c r="L56" s="28">
        <v>17</v>
      </c>
      <c r="M56" s="41">
        <f t="shared" si="25"/>
        <v>0</v>
      </c>
      <c r="N56" s="49" t="e">
        <f t="shared" si="38"/>
        <v>#DIV/0!</v>
      </c>
      <c r="O56" s="42">
        <f t="shared" si="30"/>
        <v>0</v>
      </c>
      <c r="P56" s="42"/>
      <c r="Q56" s="28">
        <v>17</v>
      </c>
      <c r="R56" s="41">
        <f t="shared" si="31"/>
        <v>0</v>
      </c>
      <c r="S56" s="49" t="e">
        <f t="shared" si="39"/>
        <v>#DIV/0!</v>
      </c>
      <c r="T56" s="42">
        <f t="shared" si="32"/>
        <v>0</v>
      </c>
      <c r="U56" s="28"/>
      <c r="V56" s="323">
        <v>17</v>
      </c>
      <c r="W56" s="342">
        <f t="shared" si="28"/>
        <v>0</v>
      </c>
      <c r="X56" s="324">
        <f t="shared" si="33"/>
        <v>0</v>
      </c>
      <c r="Y56" s="325">
        <f t="shared" si="34"/>
        <v>0</v>
      </c>
      <c r="Z56" s="465"/>
      <c r="AA56" s="323">
        <v>17</v>
      </c>
      <c r="AB56" s="342">
        <f t="shared" si="35"/>
        <v>0</v>
      </c>
      <c r="AC56" s="324" t="e">
        <f t="shared" si="36"/>
        <v>#DIV/0!</v>
      </c>
      <c r="AD56" s="342">
        <f t="shared" si="37"/>
        <v>0</v>
      </c>
    </row>
    <row r="57" spans="2:37" ht="15" customHeight="1">
      <c r="B57" s="58">
        <v>18</v>
      </c>
      <c r="C57" s="327">
        <f t="shared" si="20"/>
        <v>0</v>
      </c>
      <c r="D57" s="326">
        <f t="shared" si="21"/>
        <v>0</v>
      </c>
      <c r="E57" s="327">
        <f t="shared" si="22"/>
        <v>0</v>
      </c>
      <c r="F57" s="42"/>
      <c r="G57" s="58">
        <v>18</v>
      </c>
      <c r="H57" s="327">
        <f t="shared" si="23"/>
        <v>0</v>
      </c>
      <c r="I57" s="326" t="e">
        <f t="shared" si="24"/>
        <v>#DIV/0!</v>
      </c>
      <c r="J57" s="42">
        <f t="shared" si="29"/>
        <v>0</v>
      </c>
      <c r="K57" s="43"/>
      <c r="L57" s="58">
        <v>18</v>
      </c>
      <c r="M57" s="41">
        <f t="shared" si="25"/>
        <v>0</v>
      </c>
      <c r="N57" s="326" t="e">
        <f t="shared" si="38"/>
        <v>#DIV/0!</v>
      </c>
      <c r="O57" s="42">
        <f t="shared" si="30"/>
        <v>0</v>
      </c>
      <c r="P57" s="42"/>
      <c r="Q57" s="58">
        <v>18</v>
      </c>
      <c r="R57" s="41">
        <f t="shared" si="31"/>
        <v>0</v>
      </c>
      <c r="S57" s="326" t="e">
        <f t="shared" si="39"/>
        <v>#DIV/0!</v>
      </c>
      <c r="T57" s="42">
        <f t="shared" si="32"/>
        <v>0</v>
      </c>
      <c r="U57" s="28"/>
      <c r="V57" s="323">
        <v>18</v>
      </c>
      <c r="W57" s="342">
        <f t="shared" si="28"/>
        <v>0</v>
      </c>
      <c r="X57" s="324">
        <f t="shared" si="33"/>
        <v>0</v>
      </c>
      <c r="Y57" s="325">
        <f t="shared" si="34"/>
        <v>0</v>
      </c>
      <c r="Z57" s="465"/>
      <c r="AA57" s="323">
        <v>18</v>
      </c>
      <c r="AB57" s="342">
        <f t="shared" si="35"/>
        <v>0</v>
      </c>
      <c r="AC57" s="324" t="e">
        <f t="shared" si="36"/>
        <v>#DIV/0!</v>
      </c>
      <c r="AD57" s="342">
        <f t="shared" si="37"/>
        <v>0</v>
      </c>
    </row>
    <row r="58" spans="2:37" ht="15" customHeight="1" thickBot="1">
      <c r="B58" s="101" t="s">
        <v>7</v>
      </c>
      <c r="C58" s="332">
        <f>SUM(C40:C57)</f>
        <v>78731.000000000044</v>
      </c>
      <c r="D58" s="331">
        <f>SUM(D40:D57)</f>
        <v>1.0000000000000002</v>
      </c>
      <c r="E58" s="332">
        <f>SUM(E40:E57)</f>
        <v>526.89200000000005</v>
      </c>
      <c r="F58" s="42"/>
      <c r="G58" s="101" t="s">
        <v>7</v>
      </c>
      <c r="H58" s="332">
        <f>SUM(H40:H57)</f>
        <v>0</v>
      </c>
      <c r="I58" s="331" t="e">
        <f>SUM(I40:I57)</f>
        <v>#DIV/0!</v>
      </c>
      <c r="J58" s="332">
        <f>SUM(J40:J57)</f>
        <v>0</v>
      </c>
      <c r="K58" s="330"/>
      <c r="L58" s="101" t="s">
        <v>7</v>
      </c>
      <c r="M58" s="332">
        <f>SUM(M40:M57)</f>
        <v>0</v>
      </c>
      <c r="N58" s="331" t="e">
        <f>SUM(N40:N57)</f>
        <v>#DIV/0!</v>
      </c>
      <c r="O58" s="332">
        <f>SUM(O40:O57)</f>
        <v>0</v>
      </c>
      <c r="P58" s="330"/>
      <c r="Q58" s="101" t="s">
        <v>7</v>
      </c>
      <c r="R58" s="332">
        <f>SUM(R40:R57)</f>
        <v>0</v>
      </c>
      <c r="S58" s="331" t="e">
        <f>SUM(S40:S57)</f>
        <v>#DIV/0!</v>
      </c>
      <c r="T58" s="332">
        <f>SUM(T40:T57)</f>
        <v>0</v>
      </c>
      <c r="U58" s="42"/>
      <c r="V58" s="333" t="s">
        <v>7</v>
      </c>
      <c r="W58" s="343">
        <f>SUM(W40:W57)</f>
        <v>78731.000000000044</v>
      </c>
      <c r="X58" s="335">
        <f t="shared" si="33"/>
        <v>1</v>
      </c>
      <c r="Y58" s="344">
        <f>SUM(Y40:Y57)</f>
        <v>526.89200000000005</v>
      </c>
      <c r="Z58" s="469"/>
      <c r="AA58" s="333" t="s">
        <v>7</v>
      </c>
      <c r="AB58" s="343">
        <f>SUM(AB40:AB57)</f>
        <v>0</v>
      </c>
      <c r="AC58" s="474" t="e">
        <f>SUM(AC40:AC57)</f>
        <v>#DIV/0!</v>
      </c>
      <c r="AD58" s="343">
        <f>SUM(AD40:AD57)</f>
        <v>0</v>
      </c>
    </row>
    <row r="59" spans="2:37" ht="15" customHeight="1">
      <c r="B59" s="28"/>
      <c r="C59" s="28"/>
      <c r="D59" s="28"/>
      <c r="E59" s="42"/>
      <c r="F59" s="42"/>
      <c r="G59" s="28"/>
      <c r="H59" s="28"/>
      <c r="I59" s="28"/>
      <c r="J59" s="42"/>
      <c r="K59" s="42"/>
      <c r="L59" s="42"/>
      <c r="M59" s="42"/>
      <c r="N59" s="28"/>
      <c r="O59" s="28"/>
      <c r="P59" s="28"/>
      <c r="Q59" s="28"/>
      <c r="R59" s="28"/>
      <c r="S59" s="42"/>
      <c r="T59" s="41"/>
      <c r="U59" s="42"/>
      <c r="V59" s="42"/>
      <c r="W59" s="42"/>
      <c r="X59" s="42"/>
      <c r="Y59" s="42"/>
      <c r="Z59" s="470"/>
      <c r="AA59" s="470"/>
      <c r="AB59" s="470"/>
      <c r="AC59" s="28"/>
    </row>
    <row r="60" spans="2:37" ht="15" customHeight="1">
      <c r="B60" s="28"/>
      <c r="C60" s="28"/>
      <c r="D60" s="28"/>
      <c r="E60" s="42"/>
      <c r="F60" s="28"/>
      <c r="G60" s="28"/>
      <c r="H60" s="28"/>
      <c r="I60" s="42"/>
      <c r="J60" s="28"/>
      <c r="K60" s="28"/>
      <c r="L60" s="28"/>
      <c r="M60" s="28"/>
      <c r="N60" s="28"/>
      <c r="O60" s="28"/>
      <c r="P60" s="28"/>
      <c r="Q60" s="28"/>
      <c r="R60" s="42"/>
      <c r="S60" s="42"/>
      <c r="T60" s="28"/>
      <c r="U60" s="28"/>
      <c r="V60" s="28"/>
      <c r="W60" s="28"/>
      <c r="X60" s="28"/>
      <c r="Y60" s="28"/>
      <c r="Z60" s="163"/>
      <c r="AA60" s="163"/>
      <c r="AB60" s="163"/>
      <c r="AC60" s="28"/>
    </row>
    <row r="61" spans="2:37" ht="15" customHeight="1">
      <c r="B61" s="345" t="s">
        <v>20</v>
      </c>
      <c r="C61" s="345"/>
      <c r="D61" s="345"/>
      <c r="E61" s="346"/>
      <c r="F61" s="346"/>
      <c r="G61" s="346"/>
      <c r="H61" s="347"/>
      <c r="I61" s="346"/>
      <c r="J61" s="346"/>
      <c r="K61" s="346"/>
      <c r="L61" s="346"/>
      <c r="M61" s="346"/>
      <c r="N61" s="346"/>
      <c r="O61" s="346"/>
      <c r="P61" s="346"/>
      <c r="Q61" s="346"/>
      <c r="R61" s="346"/>
      <c r="S61" s="28"/>
      <c r="T61" s="28"/>
      <c r="U61" s="28"/>
      <c r="V61" s="28"/>
      <c r="W61" s="28"/>
      <c r="X61" s="28"/>
      <c r="Y61" s="28"/>
      <c r="Z61" s="163"/>
      <c r="AA61" s="163"/>
      <c r="AB61" s="163"/>
      <c r="AC61" s="42"/>
      <c r="AD61" s="42"/>
      <c r="AE61" s="28"/>
      <c r="AF61" s="28"/>
      <c r="AG61" s="28"/>
      <c r="AH61" s="28"/>
      <c r="AI61" s="28"/>
      <c r="AJ61" s="28"/>
      <c r="AK61" s="28"/>
    </row>
    <row r="62" spans="2:37" ht="15" customHeight="1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63"/>
      <c r="AA62" s="163"/>
      <c r="AB62" s="163"/>
      <c r="AC62" s="28"/>
    </row>
    <row r="63" spans="2:37" ht="15" customHeight="1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63"/>
      <c r="AA63" s="163"/>
      <c r="AB63" s="163"/>
      <c r="AC63" s="28"/>
    </row>
    <row r="64" spans="2:37" ht="15" customHeight="1">
      <c r="B64" s="605" t="s">
        <v>23</v>
      </c>
      <c r="C64" s="605"/>
      <c r="D64" s="605"/>
      <c r="E64" s="605"/>
      <c r="F64" s="605"/>
      <c r="G64" s="605"/>
      <c r="H64" s="605"/>
      <c r="I64" s="605"/>
      <c r="J64" s="28"/>
      <c r="K64" s="348" t="s">
        <v>22</v>
      </c>
      <c r="L64" s="348"/>
      <c r="M64" s="348"/>
      <c r="N64" s="348"/>
      <c r="O64" s="348"/>
      <c r="P64" s="348"/>
      <c r="Q64" s="348"/>
      <c r="R64" s="348"/>
      <c r="S64" s="28"/>
      <c r="T64" s="28"/>
      <c r="U64" s="28"/>
      <c r="V64" s="28"/>
      <c r="W64" s="28"/>
      <c r="X64" s="28"/>
      <c r="Y64" s="28"/>
      <c r="Z64" s="163"/>
      <c r="AA64" s="163"/>
      <c r="AB64" s="163"/>
      <c r="AC64" s="28"/>
      <c r="AD64" s="42"/>
      <c r="AE64" s="28"/>
      <c r="AF64" s="28"/>
      <c r="AG64" s="28"/>
      <c r="AH64" s="28"/>
      <c r="AI64" s="28"/>
      <c r="AJ64" s="28"/>
      <c r="AK64" s="28"/>
    </row>
    <row r="65" spans="1:37" ht="15" customHeight="1">
      <c r="A65" s="92" t="s">
        <v>29</v>
      </c>
      <c r="B65" s="349"/>
      <c r="C65" s="350" t="s">
        <v>36</v>
      </c>
      <c r="D65" s="351"/>
      <c r="E65" s="352" t="s">
        <v>24</v>
      </c>
      <c r="F65" s="374" t="s">
        <v>64</v>
      </c>
      <c r="G65" s="353" t="s">
        <v>25</v>
      </c>
      <c r="H65" s="448">
        <f>D11</f>
        <v>526.89200000000005</v>
      </c>
      <c r="I65" s="110"/>
      <c r="J65" s="28"/>
      <c r="K65" s="29"/>
      <c r="L65" s="29"/>
      <c r="M65" s="29"/>
      <c r="N65" s="29"/>
      <c r="O65" s="29"/>
      <c r="P65" s="29"/>
      <c r="Q65" s="29"/>
      <c r="R65" s="29"/>
      <c r="S65" s="42"/>
      <c r="T65" s="28"/>
      <c r="U65" s="28"/>
      <c r="V65" s="28"/>
      <c r="W65" s="28"/>
      <c r="X65" s="28"/>
      <c r="Y65" s="28"/>
      <c r="Z65" s="163"/>
      <c r="AA65" s="163"/>
      <c r="AB65" s="163"/>
      <c r="AC65" s="28"/>
      <c r="AD65" s="42"/>
      <c r="AE65" s="28"/>
      <c r="AF65" s="28"/>
      <c r="AG65" s="28"/>
      <c r="AH65" s="28"/>
      <c r="AI65" s="28"/>
      <c r="AJ65" s="28"/>
      <c r="AK65" s="28"/>
    </row>
    <row r="66" spans="1:37" ht="15" customHeight="1">
      <c r="B66" s="96"/>
      <c r="C66" s="354" t="s">
        <v>55</v>
      </c>
      <c r="D66" s="354">
        <v>1</v>
      </c>
      <c r="E66" s="97"/>
      <c r="F66" s="98"/>
      <c r="G66" s="98"/>
      <c r="H66" s="98"/>
      <c r="I66" s="98"/>
      <c r="K66" s="355"/>
      <c r="L66" s="355"/>
      <c r="M66" s="355"/>
      <c r="N66" s="356"/>
      <c r="O66" s="58"/>
      <c r="P66" s="58"/>
      <c r="Q66" s="58"/>
      <c r="R66" s="58"/>
      <c r="S66" s="28"/>
      <c r="T66" s="28"/>
      <c r="U66" s="28"/>
      <c r="V66" s="28"/>
      <c r="W66" s="28"/>
      <c r="X66" s="28"/>
      <c r="Y66" s="28"/>
      <c r="Z66" s="163"/>
      <c r="AA66" s="163"/>
      <c r="AB66" s="163"/>
      <c r="AC66" s="28"/>
      <c r="AD66" s="42"/>
      <c r="AE66" s="28"/>
      <c r="AF66" s="28"/>
      <c r="AG66" s="28"/>
      <c r="AH66" s="28"/>
      <c r="AI66" s="28"/>
      <c r="AJ66" s="28"/>
      <c r="AK66" s="28"/>
    </row>
    <row r="67" spans="1:37" ht="15" customHeight="1">
      <c r="B67" s="92"/>
      <c r="C67" s="606" t="s">
        <v>37</v>
      </c>
      <c r="D67" s="606"/>
      <c r="E67" s="606"/>
      <c r="F67" s="606"/>
      <c r="G67" s="606"/>
      <c r="H67" s="606"/>
      <c r="I67" s="357"/>
      <c r="L67" s="358" t="s">
        <v>19</v>
      </c>
      <c r="M67" s="358"/>
      <c r="N67" s="358"/>
      <c r="O67" s="358"/>
      <c r="P67" s="358"/>
      <c r="Q67" s="358"/>
      <c r="S67" s="28"/>
      <c r="T67" s="28"/>
      <c r="U67" s="28"/>
      <c r="V67" s="28"/>
      <c r="W67" s="28"/>
      <c r="X67" s="28"/>
      <c r="Y67" s="28"/>
      <c r="Z67" s="163"/>
      <c r="AA67" s="163"/>
      <c r="AB67" s="163"/>
      <c r="AC67" s="28"/>
      <c r="AD67" s="42"/>
      <c r="AE67" s="28"/>
      <c r="AF67" s="28"/>
      <c r="AG67" s="28"/>
      <c r="AH67" s="28"/>
      <c r="AI67" s="28"/>
      <c r="AJ67" s="28"/>
      <c r="AK67" s="28"/>
    </row>
    <row r="68" spans="1:37" ht="15" customHeight="1">
      <c r="B68" s="94" t="s">
        <v>3</v>
      </c>
      <c r="C68" s="279"/>
      <c r="D68" s="279"/>
      <c r="E68" s="279"/>
      <c r="F68" s="359"/>
      <c r="G68" s="360"/>
      <c r="H68" s="360"/>
      <c r="I68" s="94" t="s">
        <v>7</v>
      </c>
      <c r="K68" s="47" t="s">
        <v>3</v>
      </c>
      <c r="L68" s="279"/>
      <c r="M68" s="279"/>
      <c r="N68" s="279"/>
      <c r="O68" s="279"/>
      <c r="P68" s="361"/>
      <c r="Q68" s="361"/>
      <c r="R68" s="47" t="s">
        <v>7</v>
      </c>
      <c r="S68" s="28"/>
      <c r="T68" s="28"/>
      <c r="U68" s="28"/>
      <c r="V68" s="28"/>
      <c r="W68" s="28"/>
      <c r="X68" s="28"/>
      <c r="Y68" s="28"/>
      <c r="Z68" s="163"/>
      <c r="AA68" s="163"/>
      <c r="AB68" s="163"/>
      <c r="AC68" s="28"/>
      <c r="AD68" s="42"/>
      <c r="AE68" s="28"/>
      <c r="AF68" s="28"/>
      <c r="AG68" s="28"/>
      <c r="AH68" s="28"/>
      <c r="AI68" s="28"/>
      <c r="AJ68" s="28"/>
      <c r="AK68" s="28"/>
    </row>
    <row r="69" spans="1:37" ht="15" customHeight="1">
      <c r="B69" s="28">
        <v>1</v>
      </c>
      <c r="C69" s="163"/>
      <c r="D69" s="163"/>
      <c r="E69" s="163"/>
      <c r="F69" s="163"/>
      <c r="G69" s="163"/>
      <c r="H69" s="163"/>
      <c r="I69" s="28">
        <f>SUM(C69:H69)</f>
        <v>0</v>
      </c>
      <c r="J69" s="28"/>
      <c r="K69" s="28">
        <v>1</v>
      </c>
      <c r="L69" s="163"/>
      <c r="M69" s="163"/>
      <c r="N69" s="163"/>
      <c r="O69" s="163"/>
      <c r="P69" s="163"/>
      <c r="Q69" s="163"/>
      <c r="R69" s="362">
        <f>IF(I69=0,0,(C69*L69+D69*M69+E69*N69+F69*O69+G69*P69+H69*Q69)/I69)</f>
        <v>0</v>
      </c>
      <c r="S69" s="28"/>
      <c r="T69" s="28"/>
      <c r="U69" s="28"/>
      <c r="V69" s="28"/>
      <c r="W69" s="28"/>
      <c r="X69" s="28"/>
      <c r="Y69" s="28"/>
      <c r="Z69" s="163"/>
      <c r="AA69" s="163"/>
      <c r="AB69" s="163"/>
      <c r="AC69" s="28"/>
    </row>
    <row r="70" spans="1:37" ht="15" customHeight="1">
      <c r="B70" s="28">
        <v>2</v>
      </c>
      <c r="C70" s="163"/>
      <c r="D70" s="163"/>
      <c r="E70" s="163"/>
      <c r="F70" s="163"/>
      <c r="G70" s="163"/>
      <c r="H70" s="163"/>
      <c r="I70" s="28">
        <f t="shared" ref="I70:I86" si="40">SUM(C70:H70)</f>
        <v>0</v>
      </c>
      <c r="J70" s="28"/>
      <c r="K70" s="28">
        <v>2</v>
      </c>
      <c r="L70" s="163"/>
      <c r="M70" s="163"/>
      <c r="N70" s="163"/>
      <c r="O70" s="163"/>
      <c r="P70" s="163"/>
      <c r="Q70" s="163"/>
      <c r="R70" s="362">
        <f t="shared" ref="R70:R86" si="41">IF(I70=0,0,(C70*L70+D70*M70+E70*N70+F70*O70+G70*P70+H70*Q70)/I70)</f>
        <v>0</v>
      </c>
      <c r="S70" s="28"/>
      <c r="T70" s="28"/>
      <c r="U70" s="28"/>
      <c r="V70" s="28"/>
      <c r="W70" s="28"/>
      <c r="X70" s="28"/>
      <c r="Y70" s="28"/>
      <c r="Z70" s="163"/>
      <c r="AA70" s="163"/>
      <c r="AB70" s="163"/>
      <c r="AC70" s="28"/>
    </row>
    <row r="71" spans="1:37" ht="15" customHeight="1">
      <c r="B71" s="28">
        <v>3</v>
      </c>
      <c r="C71" s="163"/>
      <c r="D71" s="163"/>
      <c r="E71" s="163"/>
      <c r="F71" s="163"/>
      <c r="G71" s="163"/>
      <c r="H71" s="163"/>
      <c r="I71" s="28">
        <f t="shared" si="40"/>
        <v>0</v>
      </c>
      <c r="J71" s="28"/>
      <c r="K71" s="28">
        <v>3</v>
      </c>
      <c r="L71" s="163"/>
      <c r="M71" s="163"/>
      <c r="N71" s="163"/>
      <c r="O71" s="163"/>
      <c r="P71" s="163"/>
      <c r="Q71" s="163"/>
      <c r="R71" s="362">
        <f t="shared" si="41"/>
        <v>0</v>
      </c>
      <c r="S71" s="28"/>
      <c r="T71" s="28"/>
      <c r="U71" s="28"/>
      <c r="V71" s="28"/>
      <c r="W71" s="28"/>
      <c r="X71" s="28"/>
      <c r="Y71" s="28"/>
      <c r="Z71" s="163"/>
      <c r="AA71" s="163"/>
      <c r="AB71" s="163"/>
      <c r="AC71" s="28"/>
    </row>
    <row r="72" spans="1:37" ht="15" customHeight="1">
      <c r="B72" s="28">
        <v>4</v>
      </c>
      <c r="C72">
        <v>4</v>
      </c>
      <c r="G72" s="163"/>
      <c r="H72" s="163"/>
      <c r="I72" s="28">
        <f t="shared" si="40"/>
        <v>4</v>
      </c>
      <c r="J72" s="28"/>
      <c r="K72" s="28">
        <v>4</v>
      </c>
      <c r="L72">
        <v>183</v>
      </c>
      <c r="M72"/>
      <c r="N72" s="365"/>
      <c r="O72" s="163"/>
      <c r="P72" s="163"/>
      <c r="Q72" s="163"/>
      <c r="R72" s="362">
        <f t="shared" si="41"/>
        <v>183</v>
      </c>
      <c r="S72" s="28"/>
      <c r="T72" s="28"/>
      <c r="U72" s="28"/>
      <c r="V72" s="28"/>
      <c r="W72" s="28"/>
      <c r="X72" s="28"/>
      <c r="Y72" s="28"/>
      <c r="Z72" s="163"/>
      <c r="AA72" s="163"/>
      <c r="AB72" s="163"/>
      <c r="AC72" s="28"/>
    </row>
    <row r="73" spans="1:37" ht="15" customHeight="1">
      <c r="B73" s="28">
        <v>5</v>
      </c>
      <c r="C73">
        <v>32</v>
      </c>
      <c r="G73" s="163"/>
      <c r="H73" s="163"/>
      <c r="I73" s="28">
        <f>SUM(C73:H73)</f>
        <v>32</v>
      </c>
      <c r="J73" s="28"/>
      <c r="K73" s="28">
        <v>5</v>
      </c>
      <c r="L73">
        <v>251.28125</v>
      </c>
      <c r="M73"/>
      <c r="N73"/>
      <c r="O73" s="163"/>
      <c r="P73" s="163"/>
      <c r="Q73" s="163"/>
      <c r="R73" s="362">
        <f t="shared" si="41"/>
        <v>251.28125</v>
      </c>
      <c r="S73" s="28"/>
      <c r="T73" s="28"/>
      <c r="U73" s="28"/>
      <c r="V73" s="28"/>
      <c r="W73" s="28"/>
      <c r="X73" s="28"/>
      <c r="Y73" s="28"/>
      <c r="Z73" s="163"/>
      <c r="AA73" s="163"/>
      <c r="AB73" s="163"/>
      <c r="AC73" s="28"/>
    </row>
    <row r="74" spans="1:37" ht="15" customHeight="1">
      <c r="B74" s="28">
        <v>6</v>
      </c>
      <c r="C74">
        <v>28</v>
      </c>
      <c r="G74" s="163"/>
      <c r="H74" s="163"/>
      <c r="I74" s="28">
        <f t="shared" si="40"/>
        <v>28</v>
      </c>
      <c r="J74" s="28"/>
      <c r="K74" s="28">
        <v>6</v>
      </c>
      <c r="L74">
        <v>295.107142857143</v>
      </c>
      <c r="M74"/>
      <c r="N74"/>
      <c r="O74" s="302"/>
      <c r="P74" s="163"/>
      <c r="R74" s="362">
        <f t="shared" si="41"/>
        <v>295.107142857143</v>
      </c>
      <c r="S74" s="28"/>
      <c r="T74" s="28"/>
      <c r="U74" s="28"/>
      <c r="V74" s="28"/>
      <c r="W74" s="28"/>
      <c r="X74" s="28"/>
      <c r="Y74" s="28"/>
      <c r="Z74" s="163"/>
      <c r="AA74" s="163"/>
      <c r="AB74" s="163"/>
      <c r="AC74" s="28"/>
    </row>
    <row r="75" spans="1:37" ht="15" customHeight="1">
      <c r="B75" s="28">
        <v>7</v>
      </c>
      <c r="C75">
        <v>58</v>
      </c>
      <c r="G75" s="163"/>
      <c r="H75" s="163"/>
      <c r="I75" s="28">
        <f t="shared" si="40"/>
        <v>58</v>
      </c>
      <c r="J75" s="28"/>
      <c r="K75" s="28">
        <v>7</v>
      </c>
      <c r="L75">
        <v>338.741379310345</v>
      </c>
      <c r="M75"/>
      <c r="N75"/>
      <c r="O75" s="302"/>
      <c r="P75" s="163"/>
      <c r="R75" s="362">
        <f t="shared" si="41"/>
        <v>338.741379310345</v>
      </c>
      <c r="S75" s="28"/>
      <c r="T75" s="28"/>
      <c r="U75" s="28"/>
      <c r="V75" s="28"/>
      <c r="W75" s="28"/>
      <c r="X75" s="28"/>
      <c r="Y75" s="28"/>
      <c r="Z75" s="163"/>
      <c r="AA75" s="163"/>
      <c r="AB75" s="163"/>
      <c r="AC75" s="28"/>
    </row>
    <row r="76" spans="1:37" ht="15" customHeight="1">
      <c r="B76" s="28">
        <v>8</v>
      </c>
      <c r="C76">
        <v>48</v>
      </c>
      <c r="G76" s="163"/>
      <c r="H76" s="163"/>
      <c r="I76" s="28">
        <f t="shared" si="40"/>
        <v>48</v>
      </c>
      <c r="J76" s="28"/>
      <c r="K76" s="28">
        <v>8</v>
      </c>
      <c r="L76">
        <v>369.10416666666703</v>
      </c>
      <c r="M76"/>
      <c r="N76"/>
      <c r="O76" s="302"/>
      <c r="P76" s="163"/>
      <c r="R76" s="362">
        <f t="shared" si="41"/>
        <v>369.10416666666703</v>
      </c>
      <c r="S76" s="28"/>
      <c r="T76" s="28"/>
      <c r="U76" s="28"/>
      <c r="V76" s="28"/>
      <c r="W76" s="28"/>
      <c r="X76" s="28"/>
      <c r="Y76" s="28"/>
      <c r="Z76" s="163"/>
      <c r="AA76" s="163"/>
      <c r="AB76" s="163"/>
      <c r="AC76" s="28"/>
    </row>
    <row r="77" spans="1:37" ht="15" customHeight="1">
      <c r="B77" s="28">
        <v>9</v>
      </c>
      <c r="C77">
        <v>27</v>
      </c>
      <c r="G77" s="163"/>
      <c r="H77" s="163"/>
      <c r="I77" s="28">
        <f t="shared" si="40"/>
        <v>27</v>
      </c>
      <c r="J77" s="28"/>
      <c r="K77" s="28">
        <v>9</v>
      </c>
      <c r="L77">
        <v>385.66666666666703</v>
      </c>
      <c r="M77"/>
      <c r="N77"/>
      <c r="O77" s="302"/>
      <c r="P77" s="163"/>
      <c r="R77" s="362">
        <f t="shared" si="41"/>
        <v>385.66666666666703</v>
      </c>
      <c r="S77" s="28"/>
      <c r="T77" s="28"/>
      <c r="U77" s="28"/>
      <c r="V77" s="28"/>
      <c r="W77" s="28"/>
      <c r="X77" s="28"/>
      <c r="Y77" s="28"/>
      <c r="Z77" s="163"/>
      <c r="AA77" s="163"/>
      <c r="AB77" s="163"/>
      <c r="AC77" s="28"/>
    </row>
    <row r="78" spans="1:37" ht="15" customHeight="1">
      <c r="B78" s="28">
        <v>10</v>
      </c>
      <c r="C78">
        <v>21</v>
      </c>
      <c r="G78" s="163"/>
      <c r="H78" s="163"/>
      <c r="I78" s="28">
        <f t="shared" si="40"/>
        <v>21</v>
      </c>
      <c r="J78" s="28"/>
      <c r="K78" s="28">
        <v>10</v>
      </c>
      <c r="L78">
        <v>382.57142857142901</v>
      </c>
      <c r="M78"/>
      <c r="N78"/>
      <c r="O78" s="302"/>
      <c r="P78" s="163"/>
      <c r="R78" s="362">
        <f t="shared" si="41"/>
        <v>382.57142857142901</v>
      </c>
      <c r="S78" s="28"/>
      <c r="T78" s="28"/>
      <c r="U78" s="28"/>
      <c r="V78" s="28"/>
      <c r="W78" s="28"/>
      <c r="X78" s="28"/>
      <c r="Y78" s="28"/>
      <c r="Z78" s="163"/>
      <c r="AA78" s="163"/>
      <c r="AB78" s="163"/>
      <c r="AC78" s="28"/>
    </row>
    <row r="79" spans="1:37" ht="15" customHeight="1">
      <c r="B79" s="28">
        <v>11</v>
      </c>
      <c r="C79">
        <v>10</v>
      </c>
      <c r="G79" s="163"/>
      <c r="H79" s="163"/>
      <c r="I79" s="28">
        <f t="shared" si="40"/>
        <v>10</v>
      </c>
      <c r="J79" s="28"/>
      <c r="K79" s="28">
        <v>11</v>
      </c>
      <c r="L79">
        <v>407.3</v>
      </c>
      <c r="M79"/>
      <c r="N79"/>
      <c r="O79" s="302"/>
      <c r="P79" s="163"/>
      <c r="R79" s="362">
        <f t="shared" si="41"/>
        <v>407.3</v>
      </c>
      <c r="S79" s="28"/>
      <c r="T79" s="28"/>
      <c r="U79" s="28"/>
      <c r="V79" s="28"/>
      <c r="W79" s="28"/>
      <c r="X79" s="28"/>
      <c r="Y79" s="28"/>
      <c r="Z79" s="163"/>
      <c r="AA79" s="163"/>
      <c r="AB79" s="163"/>
      <c r="AC79" s="28"/>
    </row>
    <row r="80" spans="1:37" ht="15" customHeight="1">
      <c r="B80" s="28">
        <v>12</v>
      </c>
      <c r="C80">
        <v>2</v>
      </c>
      <c r="G80" s="163"/>
      <c r="H80" s="163"/>
      <c r="I80" s="28">
        <f t="shared" si="40"/>
        <v>2</v>
      </c>
      <c r="J80" s="28"/>
      <c r="K80" s="28">
        <v>12</v>
      </c>
      <c r="L80">
        <v>469</v>
      </c>
      <c r="M80"/>
      <c r="N80"/>
      <c r="O80" s="302"/>
      <c r="P80" s="163"/>
      <c r="R80" s="362">
        <f t="shared" si="41"/>
        <v>469</v>
      </c>
      <c r="S80" s="28"/>
      <c r="T80" s="28"/>
      <c r="U80" s="28"/>
      <c r="V80" s="28"/>
      <c r="W80" s="28"/>
      <c r="X80" s="28"/>
      <c r="Y80" s="28"/>
      <c r="Z80" s="163"/>
      <c r="AA80" s="163"/>
      <c r="AB80" s="163"/>
      <c r="AC80" s="28"/>
    </row>
    <row r="81" spans="2:37" ht="15" customHeight="1">
      <c r="B81" s="28">
        <v>13</v>
      </c>
      <c r="C81">
        <v>2</v>
      </c>
      <c r="G81" s="163"/>
      <c r="H81" s="163"/>
      <c r="I81" s="28">
        <f t="shared" si="40"/>
        <v>2</v>
      </c>
      <c r="J81" s="28"/>
      <c r="K81" s="28">
        <v>13</v>
      </c>
      <c r="L81">
        <v>436.5</v>
      </c>
      <c r="M81"/>
      <c r="N81"/>
      <c r="O81" s="302"/>
      <c r="P81" s="163"/>
      <c r="R81" s="362">
        <f t="shared" si="41"/>
        <v>436.5</v>
      </c>
      <c r="S81" s="28"/>
      <c r="T81" s="28"/>
      <c r="U81" s="28"/>
      <c r="V81" s="28"/>
      <c r="W81" s="28"/>
      <c r="X81" s="28"/>
      <c r="Y81" s="28"/>
      <c r="Z81" s="163"/>
      <c r="AA81" s="163"/>
      <c r="AB81" s="163"/>
      <c r="AC81" s="28"/>
    </row>
    <row r="82" spans="2:37" ht="15" customHeight="1">
      <c r="B82" s="28">
        <v>14</v>
      </c>
      <c r="C82"/>
      <c r="G82" s="163"/>
      <c r="H82" s="163"/>
      <c r="I82" s="28">
        <f t="shared" si="40"/>
        <v>0</v>
      </c>
      <c r="J82" s="28"/>
      <c r="K82" s="28">
        <v>14</v>
      </c>
      <c r="L82"/>
      <c r="M82"/>
      <c r="N82"/>
      <c r="O82" s="302"/>
      <c r="P82" s="163"/>
      <c r="R82" s="362">
        <f t="shared" si="41"/>
        <v>0</v>
      </c>
      <c r="S82" s="28"/>
      <c r="T82" s="28"/>
      <c r="U82" s="28"/>
      <c r="V82" s="28"/>
      <c r="W82" s="28"/>
      <c r="X82" s="28"/>
      <c r="Y82" s="28"/>
      <c r="Z82" s="163"/>
      <c r="AA82" s="163"/>
      <c r="AB82" s="163"/>
      <c r="AC82" s="28"/>
    </row>
    <row r="83" spans="2:37" ht="15" customHeight="1">
      <c r="B83" s="28">
        <v>15</v>
      </c>
      <c r="C83"/>
      <c r="G83" s="163"/>
      <c r="H83" s="163"/>
      <c r="I83" s="28">
        <f t="shared" si="40"/>
        <v>0</v>
      </c>
      <c r="J83" s="28"/>
      <c r="K83" s="28">
        <v>15</v>
      </c>
      <c r="L83"/>
      <c r="M83"/>
      <c r="N83"/>
      <c r="O83" s="302"/>
      <c r="P83" s="163"/>
      <c r="R83" s="362">
        <f t="shared" si="41"/>
        <v>0</v>
      </c>
      <c r="S83" s="28"/>
      <c r="T83" s="28"/>
      <c r="U83" s="28"/>
      <c r="V83" s="28"/>
      <c r="W83" s="28"/>
      <c r="X83" s="28"/>
      <c r="Y83" s="28"/>
      <c r="Z83" s="163"/>
      <c r="AA83" s="163"/>
      <c r="AB83" s="163"/>
      <c r="AC83" s="28"/>
    </row>
    <row r="84" spans="2:37" ht="15" customHeight="1">
      <c r="B84" s="28">
        <v>16</v>
      </c>
      <c r="C84" s="363"/>
      <c r="D84" s="363"/>
      <c r="E84" s="363"/>
      <c r="F84" s="302"/>
      <c r="G84" s="163"/>
      <c r="H84" s="163"/>
      <c r="I84" s="28">
        <f t="shared" si="40"/>
        <v>0</v>
      </c>
      <c r="J84" s="28"/>
      <c r="K84" s="28">
        <v>16</v>
      </c>
      <c r="L84" s="364"/>
      <c r="M84" s="163"/>
      <c r="N84" s="302"/>
      <c r="O84" s="302"/>
      <c r="P84" s="163"/>
      <c r="Q84" s="163"/>
      <c r="R84" s="362">
        <f t="shared" si="41"/>
        <v>0</v>
      </c>
      <c r="S84" s="28"/>
      <c r="T84" s="28"/>
      <c r="U84" s="28"/>
      <c r="V84" s="28"/>
      <c r="W84" s="28"/>
      <c r="X84" s="28"/>
      <c r="Y84" s="28"/>
      <c r="Z84" s="163"/>
      <c r="AA84" s="163"/>
      <c r="AB84" s="163"/>
      <c r="AC84" s="28"/>
    </row>
    <row r="85" spans="2:37" ht="15" customHeight="1">
      <c r="B85" s="28">
        <v>17</v>
      </c>
      <c r="C85" s="366"/>
      <c r="D85" s="163"/>
      <c r="E85" s="163"/>
      <c r="F85" s="163"/>
      <c r="G85" s="163"/>
      <c r="H85" s="163"/>
      <c r="I85" s="28">
        <f t="shared" si="40"/>
        <v>0</v>
      </c>
      <c r="J85" s="28"/>
      <c r="K85" s="28">
        <v>17</v>
      </c>
      <c r="L85" s="367"/>
      <c r="M85" s="163"/>
      <c r="N85" s="163"/>
      <c r="O85" s="302"/>
      <c r="P85" s="163"/>
      <c r="Q85" s="163"/>
      <c r="R85" s="362">
        <f t="shared" si="41"/>
        <v>0</v>
      </c>
      <c r="S85" s="28"/>
      <c r="T85" s="28"/>
      <c r="U85" s="28"/>
      <c r="V85" s="28"/>
      <c r="W85" s="28"/>
      <c r="X85" s="28"/>
      <c r="Y85" s="28"/>
      <c r="Z85" s="163"/>
      <c r="AA85" s="163"/>
      <c r="AB85" s="163"/>
      <c r="AC85" s="28"/>
    </row>
    <row r="86" spans="2:37" ht="15" customHeight="1">
      <c r="B86" s="28">
        <v>18</v>
      </c>
      <c r="C86" s="366"/>
      <c r="D86" s="163"/>
      <c r="E86" s="163"/>
      <c r="F86" s="163"/>
      <c r="G86" s="163"/>
      <c r="H86" s="163"/>
      <c r="I86" s="28">
        <f t="shared" si="40"/>
        <v>0</v>
      </c>
      <c r="J86" s="28"/>
      <c r="K86" s="28">
        <v>18</v>
      </c>
      <c r="L86" s="367"/>
      <c r="M86" s="163"/>
      <c r="N86" s="163"/>
      <c r="O86" s="163"/>
      <c r="P86" s="163"/>
      <c r="Q86" s="163"/>
      <c r="R86" s="362">
        <f t="shared" si="41"/>
        <v>0</v>
      </c>
      <c r="S86" s="28"/>
      <c r="T86" s="28"/>
      <c r="U86" s="28"/>
      <c r="V86" s="28"/>
      <c r="W86" s="28"/>
      <c r="X86" s="28"/>
      <c r="Y86" s="28"/>
      <c r="Z86" s="163"/>
      <c r="AA86" s="163"/>
      <c r="AB86" s="163"/>
      <c r="AC86" s="28"/>
    </row>
    <row r="87" spans="2:37" ht="15" customHeight="1">
      <c r="B87" s="47"/>
      <c r="C87" s="48"/>
      <c r="D87" s="48"/>
      <c r="E87" s="48"/>
      <c r="F87" s="48"/>
      <c r="G87" s="48"/>
      <c r="H87" s="48"/>
      <c r="I87" s="48"/>
      <c r="J87" s="55"/>
      <c r="K87" s="47"/>
      <c r="L87" s="48"/>
      <c r="M87" s="48"/>
      <c r="N87" s="48"/>
      <c r="O87" s="48"/>
      <c r="P87" s="48"/>
      <c r="Q87" s="48"/>
      <c r="R87" s="368"/>
      <c r="S87" s="28"/>
      <c r="T87" s="28"/>
      <c r="U87" s="28"/>
      <c r="V87" s="28"/>
      <c r="W87" s="28"/>
      <c r="X87" s="28"/>
      <c r="Y87" s="28"/>
      <c r="Z87" s="163"/>
      <c r="AA87" s="163"/>
      <c r="AB87" s="163"/>
      <c r="AC87" s="28"/>
    </row>
    <row r="88" spans="2:37" ht="15" customHeight="1">
      <c r="B88" s="53" t="s">
        <v>7</v>
      </c>
      <c r="C88" s="50">
        <f t="shared" ref="C88:H88" si="42">SUM(C69:C86)</f>
        <v>232</v>
      </c>
      <c r="D88" s="50">
        <f t="shared" si="42"/>
        <v>0</v>
      </c>
      <c r="E88" s="50">
        <f t="shared" si="42"/>
        <v>0</v>
      </c>
      <c r="F88" s="50">
        <f t="shared" si="42"/>
        <v>0</v>
      </c>
      <c r="G88" s="50">
        <f t="shared" si="42"/>
        <v>0</v>
      </c>
      <c r="H88" s="50">
        <f t="shared" si="42"/>
        <v>0</v>
      </c>
      <c r="I88" s="50">
        <f>SUM(I69:I86)</f>
        <v>232</v>
      </c>
      <c r="J88" s="28"/>
      <c r="K88" s="53" t="s">
        <v>7</v>
      </c>
      <c r="L88" s="369">
        <f>(C69*L69+C70*L70+C71*L71+C72*L72+C73*L73+C74*L74+C75*L75+C76*L76+C77*L77+C78*L78+C79*L79+C80*L80+C81*L81+C82*L82+C83*L83+C84*L84+C85*L85+C86*L86)/C88</f>
        <v>339.35775862068982</v>
      </c>
      <c r="M88" s="369"/>
      <c r="N88" s="369"/>
      <c r="O88" s="369"/>
      <c r="P88" s="369"/>
      <c r="Q88" s="369"/>
      <c r="R88" s="370">
        <f>(I69*R69+I70*R70+I71*R71+I72*R72+I73*R73+I74*R74+I75*R75+I76*R76+I77*R77+I78*R78+I79*R79+I80*R80+I81*R81+I82*R82+I83*R83+I84*R84+I85*R85+I86*R86)/I88</f>
        <v>339.35775862068982</v>
      </c>
      <c r="S88" s="28"/>
      <c r="T88" s="28"/>
      <c r="U88" s="28"/>
      <c r="V88" s="28"/>
      <c r="W88" s="28"/>
      <c r="X88" s="28"/>
      <c r="Y88" s="28"/>
      <c r="Z88" s="163"/>
      <c r="AA88" s="163"/>
      <c r="AB88" s="163"/>
      <c r="AC88" s="28"/>
    </row>
    <row r="91" spans="2:37" ht="15" customHeight="1">
      <c r="B91" s="615" t="s">
        <v>23</v>
      </c>
      <c r="C91" s="615"/>
      <c r="D91" s="615"/>
      <c r="E91" s="615"/>
      <c r="F91" s="615"/>
      <c r="G91" s="615"/>
      <c r="H91" s="615"/>
      <c r="I91" s="615"/>
      <c r="J91" s="28"/>
      <c r="K91" s="36" t="s">
        <v>22</v>
      </c>
      <c r="L91" s="36"/>
      <c r="M91" s="36"/>
      <c r="N91" s="36"/>
      <c r="O91" s="36"/>
      <c r="P91" s="36"/>
      <c r="Q91" s="36"/>
      <c r="R91" s="36"/>
      <c r="S91" s="28"/>
      <c r="T91" s="28"/>
      <c r="U91" s="28"/>
      <c r="V91" s="28"/>
      <c r="W91" s="28"/>
      <c r="X91" s="28"/>
      <c r="Y91" s="28"/>
      <c r="Z91" s="163"/>
      <c r="AA91" s="163"/>
      <c r="AB91" s="163"/>
      <c r="AC91" s="28"/>
      <c r="AD91" s="42"/>
      <c r="AE91" s="28"/>
      <c r="AF91" s="28"/>
      <c r="AG91" s="28"/>
      <c r="AH91" s="28"/>
      <c r="AI91" s="28"/>
      <c r="AJ91" s="28"/>
      <c r="AK91" s="28"/>
    </row>
    <row r="92" spans="2:37" ht="15" customHeight="1">
      <c r="B92" s="371"/>
      <c r="C92" s="350" t="s">
        <v>36</v>
      </c>
      <c r="D92" s="351"/>
      <c r="E92" s="372" t="s">
        <v>24</v>
      </c>
      <c r="F92" s="374" t="s">
        <v>64</v>
      </c>
      <c r="G92" s="373" t="s">
        <v>25</v>
      </c>
      <c r="H92" s="449">
        <f>I11</f>
        <v>0</v>
      </c>
      <c r="I92" s="374"/>
      <c r="J92" s="28"/>
      <c r="K92" s="28"/>
      <c r="L92" s="28"/>
      <c r="M92" s="28"/>
      <c r="N92" s="28"/>
      <c r="O92" s="28"/>
      <c r="P92" s="28"/>
      <c r="Q92" s="28"/>
      <c r="R92" s="28"/>
      <c r="S92" s="42"/>
      <c r="T92" s="28"/>
      <c r="U92" s="28"/>
      <c r="V92" s="28"/>
      <c r="W92" s="28"/>
      <c r="X92" s="28"/>
      <c r="Y92" s="28"/>
      <c r="Z92" s="163"/>
      <c r="AA92" s="163"/>
      <c r="AB92" s="163"/>
      <c r="AC92" s="28"/>
      <c r="AD92" s="42"/>
      <c r="AE92" s="28"/>
      <c r="AF92" s="28"/>
      <c r="AG92" s="28"/>
      <c r="AH92" s="28"/>
      <c r="AI92" s="28"/>
      <c r="AJ92" s="28"/>
      <c r="AK92" s="28"/>
    </row>
    <row r="93" spans="2:37" ht="15" customHeight="1">
      <c r="B93" s="270"/>
      <c r="C93" s="354" t="s">
        <v>55</v>
      </c>
      <c r="D93" s="354">
        <v>2</v>
      </c>
      <c r="E93" s="271"/>
      <c r="F93" s="276"/>
      <c r="G93" s="276"/>
      <c r="H93" s="276"/>
      <c r="I93" s="276"/>
      <c r="K93" s="355"/>
      <c r="L93" s="355"/>
      <c r="M93" s="355"/>
      <c r="N93" s="356"/>
      <c r="O93" s="58"/>
      <c r="P93" s="58"/>
      <c r="Q93" s="58"/>
      <c r="R93" s="58"/>
      <c r="S93" s="28"/>
      <c r="T93" s="28"/>
      <c r="U93" s="28"/>
      <c r="V93" s="28"/>
      <c r="W93" s="28"/>
      <c r="X93" s="28"/>
      <c r="Y93" s="28"/>
      <c r="Z93" s="163"/>
      <c r="AA93" s="163"/>
      <c r="AB93" s="163"/>
      <c r="AC93" s="28"/>
      <c r="AD93" s="42"/>
      <c r="AE93" s="28"/>
      <c r="AF93" s="28"/>
      <c r="AG93" s="28"/>
      <c r="AH93" s="28"/>
      <c r="AI93" s="28"/>
      <c r="AJ93" s="28"/>
      <c r="AK93" s="28"/>
    </row>
    <row r="94" spans="2:37" ht="15" customHeight="1">
      <c r="B94" s="302"/>
      <c r="C94" s="611" t="s">
        <v>37</v>
      </c>
      <c r="D94" s="611"/>
      <c r="E94" s="611"/>
      <c r="F94" s="611"/>
      <c r="G94" s="611"/>
      <c r="H94" s="611"/>
      <c r="I94" s="302"/>
      <c r="L94" s="358" t="s">
        <v>19</v>
      </c>
      <c r="M94" s="358"/>
      <c r="N94" s="358"/>
      <c r="O94" s="358"/>
      <c r="P94" s="358"/>
      <c r="Q94" s="358"/>
      <c r="S94" s="28"/>
      <c r="T94" s="28"/>
      <c r="U94" s="28"/>
      <c r="V94" s="28"/>
      <c r="W94" s="28"/>
      <c r="X94" s="28"/>
      <c r="Y94" s="28"/>
      <c r="Z94" s="163"/>
      <c r="AA94" s="163"/>
      <c r="AB94" s="163"/>
      <c r="AC94" s="28"/>
      <c r="AD94" s="42"/>
      <c r="AE94" s="28"/>
      <c r="AF94" s="28"/>
      <c r="AG94" s="28"/>
      <c r="AH94" s="28"/>
      <c r="AI94" s="28"/>
      <c r="AJ94" s="28"/>
      <c r="AK94" s="28"/>
    </row>
    <row r="95" spans="2:37" ht="15" customHeight="1">
      <c r="B95" s="47" t="s">
        <v>3</v>
      </c>
      <c r="C95" s="279"/>
      <c r="D95" s="279"/>
      <c r="E95" s="375"/>
      <c r="F95" s="375"/>
      <c r="G95" s="48"/>
      <c r="H95" s="48"/>
      <c r="I95" s="47" t="s">
        <v>7</v>
      </c>
      <c r="K95" s="47" t="s">
        <v>3</v>
      </c>
      <c r="L95" s="279"/>
      <c r="M95" s="279"/>
      <c r="N95" s="279"/>
      <c r="O95" s="279"/>
      <c r="P95" s="48"/>
      <c r="Q95" s="48"/>
      <c r="R95" s="47" t="s">
        <v>7</v>
      </c>
      <c r="S95" s="28"/>
      <c r="T95" s="28"/>
      <c r="U95" s="28"/>
      <c r="V95" s="28"/>
      <c r="W95" s="28"/>
      <c r="X95" s="28"/>
      <c r="Y95" s="28"/>
      <c r="Z95" s="163"/>
      <c r="AA95" s="163"/>
      <c r="AB95" s="163"/>
      <c r="AC95" s="28"/>
      <c r="AD95" s="42"/>
      <c r="AE95" s="28"/>
      <c r="AF95" s="28"/>
      <c r="AG95" s="28"/>
      <c r="AH95" s="28"/>
      <c r="AI95" s="28"/>
      <c r="AJ95" s="28"/>
      <c r="AK95" s="28"/>
    </row>
    <row r="96" spans="2:37" ht="15" customHeight="1">
      <c r="B96" s="28">
        <v>1</v>
      </c>
      <c r="C96" s="163"/>
      <c r="D96" s="163"/>
      <c r="E96" s="28"/>
      <c r="F96" s="28"/>
      <c r="G96" s="28"/>
      <c r="H96" s="28"/>
      <c r="I96" s="28">
        <f t="shared" ref="I96:I113" si="43">SUM(C96:H96)</f>
        <v>0</v>
      </c>
      <c r="J96" s="28"/>
      <c r="K96" s="28">
        <v>1</v>
      </c>
      <c r="L96" s="163"/>
      <c r="M96" s="163"/>
      <c r="N96" s="28"/>
      <c r="O96" s="28"/>
      <c r="P96" s="28"/>
      <c r="Q96" s="28"/>
      <c r="R96" s="60">
        <f>IF(I96=0,0,(C96*L96+D96*M96+E96*N96+F96*O96+G96*P96+H96*Q96)/I96)</f>
        <v>0</v>
      </c>
      <c r="S96" s="28"/>
      <c r="T96" s="28"/>
      <c r="U96" s="28"/>
      <c r="V96" s="28"/>
      <c r="W96" s="28"/>
      <c r="X96" s="28"/>
      <c r="Y96" s="28"/>
      <c r="Z96" s="163"/>
      <c r="AA96" s="163"/>
      <c r="AB96" s="163"/>
      <c r="AC96" s="28"/>
    </row>
    <row r="97" spans="2:29" ht="15" customHeight="1">
      <c r="B97" s="28">
        <v>2</v>
      </c>
      <c r="C97" s="163"/>
      <c r="D97" s="163"/>
      <c r="E97" s="28"/>
      <c r="F97" s="28"/>
      <c r="G97" s="28"/>
      <c r="H97" s="28"/>
      <c r="I97" s="28">
        <f t="shared" si="43"/>
        <v>0</v>
      </c>
      <c r="J97" s="28"/>
      <c r="K97" s="28">
        <v>2</v>
      </c>
      <c r="L97" s="163"/>
      <c r="M97" s="163"/>
      <c r="N97" s="28"/>
      <c r="O97" s="28"/>
      <c r="P97" s="28"/>
      <c r="Q97" s="28"/>
      <c r="R97" s="60">
        <f t="shared" ref="R97:R113" si="44">IF(I97=0,0,(C97*L97+D97*M97+E97*N97+F97*O97+G97*P97+H97*Q97)/I97)</f>
        <v>0</v>
      </c>
      <c r="S97" s="28"/>
      <c r="T97" s="28"/>
      <c r="U97" s="28"/>
      <c r="V97" s="28"/>
      <c r="W97" s="28"/>
      <c r="X97" s="28"/>
      <c r="Y97" s="28"/>
      <c r="Z97" s="163"/>
      <c r="AA97" s="163"/>
      <c r="AB97" s="163"/>
      <c r="AC97" s="28"/>
    </row>
    <row r="98" spans="2:29" ht="15" customHeight="1">
      <c r="B98" s="28">
        <v>3</v>
      </c>
      <c r="C98" s="363"/>
      <c r="D98" s="363"/>
      <c r="E98" s="363"/>
      <c r="F98" s="363"/>
      <c r="G98" s="28"/>
      <c r="H98" s="28"/>
      <c r="I98" s="28">
        <f t="shared" si="43"/>
        <v>0</v>
      </c>
      <c r="J98" s="28"/>
      <c r="K98" s="28">
        <v>3</v>
      </c>
      <c r="L98" s="163"/>
      <c r="M98" s="163"/>
      <c r="N98" s="28"/>
      <c r="O98" s="363"/>
      <c r="P98" s="28"/>
      <c r="Q98" s="28"/>
      <c r="R98" s="60">
        <f t="shared" si="44"/>
        <v>0</v>
      </c>
      <c r="S98" s="28"/>
      <c r="T98" s="28"/>
      <c r="U98" s="28"/>
      <c r="V98" s="28"/>
      <c r="W98" s="28"/>
      <c r="X98" s="28"/>
      <c r="Y98" s="28"/>
      <c r="Z98" s="163"/>
      <c r="AA98" s="163"/>
      <c r="AB98" s="163"/>
      <c r="AC98" s="28"/>
    </row>
    <row r="99" spans="2:29" ht="15" customHeight="1">
      <c r="B99" s="28">
        <v>4</v>
      </c>
      <c r="C99"/>
      <c r="F99" s="363"/>
      <c r="G99" s="28"/>
      <c r="H99" s="28"/>
      <c r="I99" s="28">
        <f t="shared" ref="I99:I110" si="45">SUM(C99:H99)</f>
        <v>0</v>
      </c>
      <c r="J99" s="28"/>
      <c r="K99" s="28">
        <v>4</v>
      </c>
      <c r="L99" s="163"/>
      <c r="M99" s="163"/>
      <c r="N99" s="28"/>
      <c r="O99" s="376"/>
      <c r="P99" s="28"/>
      <c r="Q99" s="28"/>
      <c r="R99" s="60">
        <f t="shared" si="44"/>
        <v>0</v>
      </c>
      <c r="S99" s="28"/>
      <c r="T99" s="28"/>
      <c r="U99" s="28"/>
      <c r="V99" s="28"/>
      <c r="W99" s="28"/>
      <c r="X99" s="28"/>
      <c r="Y99" s="28"/>
      <c r="Z99" s="163"/>
      <c r="AA99" s="163"/>
      <c r="AB99" s="163"/>
      <c r="AC99" s="28"/>
    </row>
    <row r="100" spans="2:29" ht="15" customHeight="1">
      <c r="B100" s="28">
        <v>5</v>
      </c>
      <c r="C100"/>
      <c r="F100" s="363"/>
      <c r="G100" s="28"/>
      <c r="H100" s="28"/>
      <c r="I100" s="28">
        <f t="shared" si="45"/>
        <v>0</v>
      </c>
      <c r="J100" s="28"/>
      <c r="K100" s="28">
        <v>5</v>
      </c>
      <c r="L100"/>
      <c r="M100" s="364"/>
      <c r="N100" s="363"/>
      <c r="O100" s="363"/>
      <c r="P100" s="28"/>
      <c r="Q100" s="28"/>
      <c r="R100" s="60">
        <f t="shared" si="44"/>
        <v>0</v>
      </c>
      <c r="S100" s="28"/>
      <c r="T100" s="28"/>
      <c r="U100" s="28"/>
      <c r="V100" s="28"/>
      <c r="W100" s="28"/>
      <c r="X100" s="28"/>
      <c r="Y100" s="28"/>
      <c r="Z100" s="163"/>
      <c r="AA100" s="163"/>
      <c r="AB100" s="163"/>
      <c r="AC100" s="28"/>
    </row>
    <row r="101" spans="2:29" ht="15" customHeight="1">
      <c r="B101" s="28">
        <v>6</v>
      </c>
      <c r="C101"/>
      <c r="F101" s="363"/>
      <c r="G101" s="28"/>
      <c r="H101" s="28"/>
      <c r="I101" s="28">
        <f t="shared" si="45"/>
        <v>0</v>
      </c>
      <c r="J101" s="28"/>
      <c r="K101" s="28">
        <v>6</v>
      </c>
      <c r="L101"/>
      <c r="M101" s="364"/>
      <c r="N101" s="363"/>
      <c r="O101" s="363"/>
      <c r="P101" s="28"/>
      <c r="Q101" s="28"/>
      <c r="R101" s="60">
        <f t="shared" si="44"/>
        <v>0</v>
      </c>
      <c r="S101" s="28"/>
      <c r="T101" s="28"/>
      <c r="U101" s="28"/>
      <c r="V101" s="28"/>
      <c r="W101" s="28"/>
      <c r="X101" s="28"/>
      <c r="Y101" s="28"/>
      <c r="Z101" s="163"/>
      <c r="AA101" s="163"/>
      <c r="AB101" s="163"/>
      <c r="AC101" s="28"/>
    </row>
    <row r="102" spans="2:29" ht="15" customHeight="1">
      <c r="B102" s="28">
        <v>7</v>
      </c>
      <c r="C102"/>
      <c r="F102" s="363"/>
      <c r="G102" s="28"/>
      <c r="H102" s="28"/>
      <c r="I102" s="28">
        <f t="shared" si="45"/>
        <v>0</v>
      </c>
      <c r="J102" s="28"/>
      <c r="K102" s="28">
        <v>7</v>
      </c>
      <c r="L102"/>
      <c r="M102" s="364"/>
      <c r="N102" s="363"/>
      <c r="O102" s="363"/>
      <c r="P102" s="28"/>
      <c r="Q102" s="28"/>
      <c r="R102" s="60">
        <f t="shared" si="44"/>
        <v>0</v>
      </c>
      <c r="S102" s="28"/>
      <c r="T102" s="28"/>
      <c r="U102" s="28"/>
      <c r="V102" s="28"/>
      <c r="W102" s="28"/>
      <c r="X102" s="28"/>
      <c r="Y102" s="28"/>
      <c r="Z102" s="163"/>
      <c r="AA102" s="163"/>
      <c r="AB102" s="163"/>
      <c r="AC102" s="28"/>
    </row>
    <row r="103" spans="2:29" ht="15" customHeight="1">
      <c r="B103" s="28">
        <v>8</v>
      </c>
      <c r="C103"/>
      <c r="F103" s="363"/>
      <c r="G103" s="28"/>
      <c r="H103" s="28"/>
      <c r="I103" s="28">
        <f t="shared" si="45"/>
        <v>0</v>
      </c>
      <c r="J103" s="28"/>
      <c r="K103" s="28">
        <v>8</v>
      </c>
      <c r="L103"/>
      <c r="M103" s="364"/>
      <c r="N103" s="363"/>
      <c r="O103" s="363"/>
      <c r="P103" s="28"/>
      <c r="Q103" s="28"/>
      <c r="R103" s="60">
        <f t="shared" si="44"/>
        <v>0</v>
      </c>
      <c r="S103" s="28"/>
      <c r="T103" s="28"/>
      <c r="U103" s="28"/>
      <c r="V103" s="28"/>
      <c r="W103" s="28"/>
      <c r="X103" s="28"/>
      <c r="Y103" s="28"/>
      <c r="Z103" s="163"/>
      <c r="AA103" s="163"/>
      <c r="AB103" s="163"/>
      <c r="AC103" s="28"/>
    </row>
    <row r="104" spans="2:29" ht="15" customHeight="1">
      <c r="B104" s="28">
        <v>9</v>
      </c>
      <c r="C104"/>
      <c r="F104" s="363"/>
      <c r="G104" s="28"/>
      <c r="H104" s="28"/>
      <c r="I104" s="28">
        <f t="shared" si="45"/>
        <v>0</v>
      </c>
      <c r="J104" s="28"/>
      <c r="K104" s="28">
        <v>9</v>
      </c>
      <c r="L104"/>
      <c r="M104" s="364"/>
      <c r="N104" s="363"/>
      <c r="O104" s="363"/>
      <c r="P104" s="28"/>
      <c r="Q104" s="28"/>
      <c r="R104" s="60">
        <f t="shared" si="44"/>
        <v>0</v>
      </c>
      <c r="S104" s="28"/>
      <c r="T104" s="28"/>
      <c r="U104" s="28"/>
      <c r="V104" s="28"/>
      <c r="W104" s="28"/>
      <c r="X104" s="28"/>
      <c r="Y104" s="28"/>
      <c r="Z104" s="163"/>
      <c r="AA104" s="163"/>
      <c r="AB104" s="163"/>
      <c r="AC104" s="28"/>
    </row>
    <row r="105" spans="2:29" ht="15" customHeight="1">
      <c r="B105" s="28">
        <v>10</v>
      </c>
      <c r="C105"/>
      <c r="F105" s="363"/>
      <c r="G105" s="28"/>
      <c r="H105" s="28"/>
      <c r="I105" s="28">
        <f t="shared" si="45"/>
        <v>0</v>
      </c>
      <c r="J105" s="28"/>
      <c r="K105" s="28">
        <v>10</v>
      </c>
      <c r="L105"/>
      <c r="M105" s="364"/>
      <c r="N105" s="363"/>
      <c r="O105" s="363"/>
      <c r="P105" s="28"/>
      <c r="Q105" s="28"/>
      <c r="R105" s="60">
        <f t="shared" si="44"/>
        <v>0</v>
      </c>
      <c r="S105" s="28"/>
      <c r="T105" s="28"/>
      <c r="U105" s="28"/>
      <c r="V105" s="28"/>
      <c r="W105" s="28"/>
      <c r="X105" s="28"/>
      <c r="Y105" s="28"/>
      <c r="Z105" s="163"/>
      <c r="AA105" s="163"/>
      <c r="AB105" s="163"/>
      <c r="AC105" s="28"/>
    </row>
    <row r="106" spans="2:29" ht="15" customHeight="1">
      <c r="B106" s="28">
        <v>11</v>
      </c>
      <c r="C106"/>
      <c r="F106" s="363"/>
      <c r="G106" s="28"/>
      <c r="H106" s="28"/>
      <c r="I106" s="28">
        <f t="shared" si="45"/>
        <v>0</v>
      </c>
      <c r="J106" s="28"/>
      <c r="K106" s="28">
        <v>11</v>
      </c>
      <c r="L106"/>
      <c r="M106" s="364"/>
      <c r="N106" s="363"/>
      <c r="O106" s="363"/>
      <c r="P106" s="28"/>
      <c r="Q106" s="28"/>
      <c r="R106" s="60">
        <f t="shared" si="44"/>
        <v>0</v>
      </c>
      <c r="S106" s="28"/>
      <c r="T106" s="28"/>
      <c r="U106" s="28"/>
      <c r="V106" s="28"/>
      <c r="W106" s="28"/>
      <c r="X106" s="28"/>
      <c r="Y106" s="28"/>
      <c r="Z106" s="163"/>
      <c r="AA106" s="163"/>
      <c r="AB106" s="163"/>
      <c r="AC106" s="28"/>
    </row>
    <row r="107" spans="2:29" ht="15" customHeight="1">
      <c r="B107" s="28">
        <v>12</v>
      </c>
      <c r="C107"/>
      <c r="F107" s="363"/>
      <c r="G107" s="28"/>
      <c r="H107" s="28"/>
      <c r="I107" s="28">
        <f t="shared" si="45"/>
        <v>0</v>
      </c>
      <c r="J107" s="28"/>
      <c r="K107" s="28">
        <v>12</v>
      </c>
      <c r="L107"/>
      <c r="M107" s="364"/>
      <c r="N107" s="363"/>
      <c r="O107" s="363"/>
      <c r="P107" s="28"/>
      <c r="Q107" s="28"/>
      <c r="R107" s="60">
        <f t="shared" si="44"/>
        <v>0</v>
      </c>
      <c r="S107" s="28"/>
      <c r="T107" s="28"/>
      <c r="U107" s="28"/>
      <c r="V107" s="28"/>
      <c r="W107" s="28"/>
      <c r="X107" s="28"/>
      <c r="Y107" s="28"/>
      <c r="Z107" s="163"/>
      <c r="AA107" s="163"/>
      <c r="AB107" s="163"/>
      <c r="AC107" s="28"/>
    </row>
    <row r="108" spans="2:29" ht="15" customHeight="1">
      <c r="B108" s="28">
        <v>13</v>
      </c>
      <c r="C108"/>
      <c r="F108" s="363"/>
      <c r="G108" s="28"/>
      <c r="H108" s="28"/>
      <c r="I108" s="28">
        <f t="shared" si="45"/>
        <v>0</v>
      </c>
      <c r="J108" s="28"/>
      <c r="K108" s="28">
        <v>13</v>
      </c>
      <c r="L108"/>
      <c r="M108" s="364"/>
      <c r="N108" s="363"/>
      <c r="O108" s="363"/>
      <c r="P108" s="28"/>
      <c r="Q108" s="28"/>
      <c r="R108" s="60">
        <f t="shared" si="44"/>
        <v>0</v>
      </c>
      <c r="S108" s="28"/>
      <c r="T108" s="28"/>
      <c r="U108" s="28"/>
      <c r="V108" s="28"/>
      <c r="W108" s="28"/>
      <c r="X108" s="28"/>
      <c r="Y108" s="28"/>
      <c r="Z108" s="163"/>
      <c r="AA108" s="163"/>
      <c r="AB108" s="163"/>
      <c r="AC108" s="28"/>
    </row>
    <row r="109" spans="2:29" ht="15" customHeight="1">
      <c r="B109" s="28">
        <v>14</v>
      </c>
      <c r="C109"/>
      <c r="F109" s="363"/>
      <c r="G109" s="28"/>
      <c r="H109" s="28"/>
      <c r="I109" s="28">
        <f t="shared" si="45"/>
        <v>0</v>
      </c>
      <c r="J109" s="28"/>
      <c r="K109" s="28">
        <v>14</v>
      </c>
      <c r="L109"/>
      <c r="M109" s="364"/>
      <c r="N109" s="363"/>
      <c r="O109" s="363"/>
      <c r="P109" s="28"/>
      <c r="Q109" s="28"/>
      <c r="R109" s="60">
        <f t="shared" si="44"/>
        <v>0</v>
      </c>
      <c r="S109" s="28"/>
      <c r="T109" s="28"/>
      <c r="U109" s="28"/>
      <c r="V109" s="28"/>
      <c r="W109" s="28"/>
      <c r="X109" s="28"/>
      <c r="Y109" s="28"/>
      <c r="Z109" s="163"/>
      <c r="AA109" s="163"/>
      <c r="AB109" s="163"/>
      <c r="AC109" s="28"/>
    </row>
    <row r="110" spans="2:29" ht="15" customHeight="1">
      <c r="B110" s="28">
        <v>15</v>
      </c>
      <c r="C110"/>
      <c r="F110" s="363"/>
      <c r="G110" s="28"/>
      <c r="H110" s="28"/>
      <c r="I110" s="28">
        <f t="shared" si="45"/>
        <v>0</v>
      </c>
      <c r="J110" s="28"/>
      <c r="K110" s="28">
        <v>15</v>
      </c>
      <c r="L110" s="367"/>
      <c r="N110" s="363"/>
      <c r="O110" s="363"/>
      <c r="P110" s="28"/>
      <c r="Q110" s="28"/>
      <c r="R110" s="60">
        <f t="shared" si="44"/>
        <v>0</v>
      </c>
      <c r="S110" s="28"/>
      <c r="T110" s="28"/>
      <c r="U110" s="28"/>
      <c r="V110" s="28"/>
      <c r="W110" s="28"/>
      <c r="X110" s="28"/>
      <c r="Y110" s="28"/>
      <c r="Z110" s="163"/>
      <c r="AA110" s="163"/>
      <c r="AB110" s="163"/>
      <c r="AC110" s="28"/>
    </row>
    <row r="111" spans="2:29" ht="15" customHeight="1">
      <c r="B111" s="28">
        <v>16</v>
      </c>
      <c r="C111" s="363"/>
      <c r="D111" s="366"/>
      <c r="E111" s="363"/>
      <c r="F111" s="363"/>
      <c r="G111" s="28"/>
      <c r="H111" s="28"/>
      <c r="I111" s="28">
        <f t="shared" si="43"/>
        <v>0</v>
      </c>
      <c r="J111" s="28"/>
      <c r="K111" s="28">
        <v>16</v>
      </c>
      <c r="L111" s="367"/>
      <c r="M111" s="364"/>
      <c r="N111" s="28"/>
      <c r="O111" s="363"/>
      <c r="P111" s="28"/>
      <c r="Q111" s="28"/>
      <c r="R111" s="60">
        <f t="shared" si="44"/>
        <v>0</v>
      </c>
      <c r="S111" s="28"/>
      <c r="T111" s="28"/>
      <c r="U111" s="28"/>
      <c r="V111" s="28"/>
      <c r="W111" s="28"/>
      <c r="X111" s="28"/>
      <c r="Y111" s="28"/>
      <c r="Z111" s="163"/>
      <c r="AA111" s="163"/>
      <c r="AB111" s="163"/>
      <c r="AC111" s="28"/>
    </row>
    <row r="112" spans="2:29" ht="15" customHeight="1">
      <c r="B112" s="28">
        <v>17</v>
      </c>
      <c r="C112" s="366"/>
      <c r="D112" s="163"/>
      <c r="E112" s="28"/>
      <c r="F112" s="28"/>
      <c r="G112" s="28"/>
      <c r="H112" s="28"/>
      <c r="I112" s="28">
        <f t="shared" si="43"/>
        <v>0</v>
      </c>
      <c r="J112" s="28"/>
      <c r="K112" s="28">
        <v>17</v>
      </c>
      <c r="L112" s="367"/>
      <c r="M112" s="163"/>
      <c r="N112" s="28"/>
      <c r="O112" s="28"/>
      <c r="P112" s="28"/>
      <c r="Q112" s="28"/>
      <c r="R112" s="60">
        <f t="shared" si="44"/>
        <v>0</v>
      </c>
      <c r="S112" s="28"/>
      <c r="T112" s="28"/>
      <c r="U112" s="28"/>
      <c r="V112" s="28"/>
      <c r="W112" s="28"/>
      <c r="X112" s="28"/>
      <c r="Y112" s="28"/>
      <c r="Z112" s="163"/>
      <c r="AA112" s="163"/>
      <c r="AB112" s="163"/>
      <c r="AC112" s="28"/>
    </row>
    <row r="113" spans="2:29" ht="15" customHeight="1">
      <c r="B113" s="28">
        <v>18</v>
      </c>
      <c r="C113" s="163"/>
      <c r="D113" s="163"/>
      <c r="E113" s="28"/>
      <c r="F113" s="28"/>
      <c r="G113" s="28"/>
      <c r="H113" s="28"/>
      <c r="I113" s="28">
        <f t="shared" si="43"/>
        <v>0</v>
      </c>
      <c r="J113" s="28"/>
      <c r="K113" s="28">
        <v>18</v>
      </c>
      <c r="L113" s="163"/>
      <c r="M113" s="163"/>
      <c r="N113" s="28"/>
      <c r="O113" s="28"/>
      <c r="P113" s="28"/>
      <c r="Q113" s="28"/>
      <c r="R113" s="60">
        <f t="shared" si="44"/>
        <v>0</v>
      </c>
      <c r="S113" s="28"/>
      <c r="T113" s="28"/>
      <c r="U113" s="28"/>
      <c r="V113" s="28"/>
      <c r="W113" s="28"/>
      <c r="X113" s="28"/>
      <c r="Y113" s="28"/>
      <c r="Z113" s="163"/>
      <c r="AA113" s="163"/>
      <c r="AB113" s="163"/>
      <c r="AC113" s="28"/>
    </row>
    <row r="114" spans="2:29" ht="15" customHeight="1">
      <c r="B114" s="47"/>
      <c r="C114" s="48"/>
      <c r="D114" s="48"/>
      <c r="E114" s="48"/>
      <c r="F114" s="48"/>
      <c r="G114" s="48"/>
      <c r="H114" s="48"/>
      <c r="I114" s="48"/>
      <c r="J114" s="55"/>
      <c r="K114" s="47"/>
      <c r="L114" s="48"/>
      <c r="M114" s="48"/>
      <c r="N114" s="48"/>
      <c r="O114" s="48"/>
      <c r="P114" s="48"/>
      <c r="Q114" s="48"/>
      <c r="R114" s="377"/>
      <c r="S114" s="28"/>
      <c r="T114" s="28"/>
      <c r="U114" s="28"/>
      <c r="V114" s="28"/>
      <c r="W114" s="28"/>
      <c r="X114" s="28"/>
      <c r="Y114" s="28"/>
      <c r="Z114" s="163"/>
      <c r="AA114" s="163"/>
      <c r="AB114" s="163"/>
      <c r="AC114" s="28"/>
    </row>
    <row r="115" spans="2:29" ht="15" customHeight="1">
      <c r="B115" s="53" t="s">
        <v>7</v>
      </c>
      <c r="C115" s="50">
        <f>SUM(C96:C113)</f>
        <v>0</v>
      </c>
      <c r="D115" s="50">
        <f t="shared" ref="D115:I115" si="46">SUM(D96:D113)</f>
        <v>0</v>
      </c>
      <c r="E115" s="50">
        <f t="shared" si="46"/>
        <v>0</v>
      </c>
      <c r="F115" s="50">
        <f t="shared" si="46"/>
        <v>0</v>
      </c>
      <c r="G115" s="50">
        <f t="shared" si="46"/>
        <v>0</v>
      </c>
      <c r="H115" s="50">
        <f t="shared" si="46"/>
        <v>0</v>
      </c>
      <c r="I115" s="50">
        <f t="shared" si="46"/>
        <v>0</v>
      </c>
      <c r="J115" s="28"/>
      <c r="K115" s="53" t="s">
        <v>7</v>
      </c>
      <c r="L115" s="369" t="e">
        <f>(C96*L96+C97*L97+C98*L98+C99*L99+C100*L100+C101*L101+C102*L102+C103*L103+C104*L104+C105*L105+C106*L106+C107*L107+C108*L108+C109*L109+C110*L110+C111*L111+C112*L112+C113*L113)/C115</f>
        <v>#DIV/0!</v>
      </c>
      <c r="M115" s="369"/>
      <c r="N115" s="369"/>
      <c r="O115" s="369"/>
      <c r="P115" s="369"/>
      <c r="Q115" s="369"/>
      <c r="R115" s="378" t="e">
        <f>(I96*R96+I97*R97+I98*R98+I99*R99+I100*R100+I101*R101+I102*R102+I103*R103+I104*R104+I105*R105+I106*R106+I107*R107+I108*R108+R109*I109+R110*I110+R111*I111+R112*I112+R113*I113)/I115</f>
        <v>#DIV/0!</v>
      </c>
      <c r="S115" s="28"/>
      <c r="T115" s="28"/>
      <c r="U115" s="28"/>
      <c r="V115" s="28"/>
      <c r="W115" s="28"/>
      <c r="X115" s="28"/>
      <c r="Y115" s="28"/>
      <c r="Z115" s="163"/>
      <c r="AA115" s="163"/>
      <c r="AB115" s="163"/>
      <c r="AC115" s="28"/>
    </row>
    <row r="116" spans="2:29" ht="1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42"/>
      <c r="M116" s="42"/>
      <c r="N116" s="42"/>
      <c r="O116" s="42"/>
      <c r="P116" s="42"/>
      <c r="Q116" s="42"/>
      <c r="R116" s="60"/>
      <c r="S116" s="28"/>
      <c r="T116" s="28"/>
      <c r="U116" s="28"/>
      <c r="V116" s="28"/>
      <c r="W116" s="28"/>
      <c r="X116" s="28"/>
      <c r="Y116" s="28"/>
      <c r="Z116" s="163"/>
      <c r="AA116" s="163"/>
      <c r="AB116" s="163"/>
      <c r="AC116" s="28"/>
    </row>
    <row r="117" spans="2:29" ht="1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60"/>
      <c r="S117" s="28"/>
      <c r="T117" s="28"/>
      <c r="U117" s="28"/>
      <c r="V117" s="28"/>
      <c r="W117" s="28"/>
      <c r="X117" s="28"/>
      <c r="Y117" s="28"/>
      <c r="Z117" s="163"/>
      <c r="AA117" s="163"/>
      <c r="AB117" s="163"/>
      <c r="AC117" s="28"/>
    </row>
    <row r="118" spans="2:29" ht="15" customHeight="1">
      <c r="B118" s="374"/>
      <c r="C118" s="374"/>
      <c r="D118" s="374"/>
      <c r="E118" s="374"/>
      <c r="F118" s="374"/>
      <c r="G118" s="374"/>
      <c r="H118" s="374"/>
      <c r="I118" s="28"/>
      <c r="J118" s="28"/>
      <c r="K118" s="28"/>
      <c r="L118" s="28"/>
      <c r="M118" s="28"/>
      <c r="N118" s="28"/>
      <c r="O118" s="28"/>
      <c r="P118" s="28"/>
      <c r="Q118" s="28"/>
      <c r="R118" s="60"/>
      <c r="S118" s="28"/>
      <c r="T118" s="28"/>
      <c r="U118" s="28"/>
      <c r="V118" s="28"/>
      <c r="W118" s="28"/>
      <c r="X118" s="28"/>
      <c r="Y118" s="28"/>
      <c r="Z118" s="163"/>
      <c r="AA118" s="163"/>
      <c r="AB118" s="163"/>
      <c r="AC118" s="28"/>
    </row>
    <row r="119" spans="2:29" ht="15" customHeight="1">
      <c r="B119" s="371"/>
      <c r="C119" s="379" t="s">
        <v>36</v>
      </c>
      <c r="D119" s="351"/>
      <c r="E119" s="372" t="s">
        <v>24</v>
      </c>
      <c r="F119" s="374" t="s">
        <v>64</v>
      </c>
      <c r="G119" s="373" t="s">
        <v>25</v>
      </c>
      <c r="H119" s="450">
        <f>N11</f>
        <v>0</v>
      </c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163"/>
      <c r="AA119" s="163"/>
      <c r="AB119" s="163"/>
      <c r="AC119" s="28"/>
    </row>
    <row r="120" spans="2:29" ht="15" customHeight="1">
      <c r="B120" s="270"/>
      <c r="C120" s="380" t="s">
        <v>55</v>
      </c>
      <c r="D120" s="354">
        <v>3</v>
      </c>
      <c r="E120" s="271"/>
      <c r="F120" s="276"/>
      <c r="G120" s="276"/>
      <c r="H120" s="276"/>
      <c r="I120" s="58"/>
      <c r="K120" s="355"/>
      <c r="L120" s="355"/>
      <c r="M120" s="355"/>
      <c r="N120" s="356"/>
      <c r="O120" s="58"/>
      <c r="P120" s="58"/>
      <c r="Q120" s="58"/>
      <c r="R120" s="58"/>
      <c r="S120" s="28"/>
      <c r="T120" s="28"/>
      <c r="U120" s="28"/>
      <c r="V120" s="28"/>
      <c r="W120" s="28"/>
      <c r="X120" s="28"/>
      <c r="Y120" s="28"/>
      <c r="Z120" s="163"/>
      <c r="AA120" s="163"/>
      <c r="AB120" s="163"/>
      <c r="AC120" s="28"/>
    </row>
    <row r="121" spans="2:29" ht="15" customHeight="1">
      <c r="C121" s="606" t="s">
        <v>37</v>
      </c>
      <c r="D121" s="606"/>
      <c r="E121" s="606"/>
      <c r="F121" s="606"/>
      <c r="G121" s="606"/>
      <c r="H121" s="606"/>
      <c r="L121" s="358" t="s">
        <v>19</v>
      </c>
      <c r="M121" s="358"/>
      <c r="N121" s="358"/>
      <c r="O121" s="358"/>
      <c r="P121" s="358"/>
      <c r="Q121" s="358"/>
      <c r="S121" s="28"/>
      <c r="T121" s="28"/>
      <c r="U121" s="28"/>
      <c r="V121" s="28"/>
      <c r="W121" s="28"/>
      <c r="X121" s="28"/>
      <c r="Y121" s="28"/>
      <c r="Z121" s="163"/>
      <c r="AA121" s="163"/>
      <c r="AB121" s="163"/>
      <c r="AC121" s="28"/>
    </row>
    <row r="122" spans="2:29" ht="15" customHeight="1">
      <c r="B122" s="47" t="s">
        <v>3</v>
      </c>
      <c r="C122" s="279"/>
      <c r="D122" s="279"/>
      <c r="E122" s="383"/>
      <c r="F122" s="48"/>
      <c r="G122" s="48"/>
      <c r="H122" s="48"/>
      <c r="I122" s="47" t="s">
        <v>7</v>
      </c>
      <c r="K122" s="47" t="s">
        <v>3</v>
      </c>
      <c r="L122" s="381"/>
      <c r="M122" s="381"/>
      <c r="N122" s="47"/>
      <c r="O122" s="48"/>
      <c r="P122" s="48"/>
      <c r="Q122" s="48"/>
      <c r="R122" s="47" t="s">
        <v>7</v>
      </c>
      <c r="S122" s="28"/>
      <c r="T122" s="28"/>
      <c r="U122" s="28"/>
      <c r="V122" s="28"/>
      <c r="W122" s="28"/>
      <c r="X122" s="28"/>
      <c r="Y122" s="28"/>
      <c r="Z122" s="163"/>
      <c r="AA122" s="163"/>
      <c r="AB122" s="163"/>
      <c r="AC122" s="28"/>
    </row>
    <row r="123" spans="2:29" ht="15" customHeight="1">
      <c r="B123" s="28">
        <v>1</v>
      </c>
      <c r="C123" s="163"/>
      <c r="D123" s="163"/>
      <c r="E123" s="28"/>
      <c r="F123" s="28"/>
      <c r="G123" s="28"/>
      <c r="H123" s="28"/>
      <c r="I123" s="28">
        <f t="shared" ref="I123:I140" si="47">SUM(C123:H123)</f>
        <v>0</v>
      </c>
      <c r="J123" s="28"/>
      <c r="K123" s="28">
        <v>1</v>
      </c>
      <c r="L123" s="163"/>
      <c r="M123" s="163"/>
      <c r="N123" s="28"/>
      <c r="O123" s="28"/>
      <c r="P123" s="28"/>
      <c r="Q123" s="28"/>
      <c r="R123" s="60">
        <f>IF(I123=0,0,(C123*L123+D123*M123+E123*N123+F123*O123+G123*P123+H123*Q123)/I123)</f>
        <v>0</v>
      </c>
      <c r="S123" s="28"/>
      <c r="T123" s="28"/>
      <c r="U123" s="28"/>
      <c r="V123" s="28"/>
      <c r="W123" s="28"/>
      <c r="X123" s="28"/>
      <c r="Y123" s="28"/>
      <c r="Z123" s="163"/>
      <c r="AA123" s="163"/>
      <c r="AB123" s="163"/>
      <c r="AC123" s="28"/>
    </row>
    <row r="124" spans="2:29" ht="15" customHeight="1">
      <c r="B124" s="28">
        <v>2</v>
      </c>
      <c r="C124" s="163"/>
      <c r="D124" s="163"/>
      <c r="E124" s="28"/>
      <c r="F124" s="28"/>
      <c r="G124" s="28"/>
      <c r="H124" s="28"/>
      <c r="I124" s="28">
        <f t="shared" si="47"/>
        <v>0</v>
      </c>
      <c r="J124" s="28"/>
      <c r="K124" s="28">
        <v>2</v>
      </c>
      <c r="L124" s="163"/>
      <c r="M124" s="163"/>
      <c r="N124" s="28"/>
      <c r="O124" s="28"/>
      <c r="P124" s="28"/>
      <c r="Q124" s="28"/>
      <c r="R124" s="60">
        <f t="shared" ref="R124:R140" si="48">IF(I124=0,0,(C124*L124+D124*M124+E124*N124+F124*O124+G124*P124+H124*Q124)/I124)</f>
        <v>0</v>
      </c>
      <c r="S124" s="28"/>
      <c r="T124" s="28"/>
      <c r="U124" s="28"/>
      <c r="V124" s="28"/>
      <c r="W124" s="28"/>
      <c r="X124" s="28"/>
      <c r="Y124" s="28"/>
      <c r="Z124" s="163"/>
      <c r="AA124" s="163"/>
      <c r="AB124" s="163"/>
      <c r="AC124" s="28"/>
    </row>
    <row r="125" spans="2:29" ht="15" customHeight="1">
      <c r="B125" s="28">
        <v>3</v>
      </c>
      <c r="C125" s="163"/>
      <c r="D125" s="163"/>
      <c r="E125" s="28"/>
      <c r="F125" s="28"/>
      <c r="G125" s="28"/>
      <c r="H125" s="28"/>
      <c r="I125" s="28">
        <f t="shared" si="47"/>
        <v>0</v>
      </c>
      <c r="J125" s="28"/>
      <c r="K125" s="28">
        <v>3</v>
      </c>
      <c r="L125"/>
      <c r="M125" s="163"/>
      <c r="N125" s="28"/>
      <c r="O125" s="28"/>
      <c r="P125" s="28"/>
      <c r="Q125" s="28"/>
      <c r="R125" s="60">
        <f t="shared" si="48"/>
        <v>0</v>
      </c>
      <c r="S125" s="28"/>
      <c r="T125" s="28"/>
      <c r="U125" s="28"/>
      <c r="V125" s="28"/>
      <c r="W125" s="28"/>
      <c r="X125" s="28"/>
      <c r="Y125" s="28"/>
      <c r="Z125" s="163"/>
      <c r="AA125" s="163"/>
      <c r="AB125" s="163"/>
      <c r="AC125" s="28"/>
    </row>
    <row r="126" spans="2:29" ht="15" customHeight="1">
      <c r="B126" s="28">
        <v>4</v>
      </c>
      <c r="C126"/>
      <c r="E126" s="28"/>
      <c r="F126" s="28"/>
      <c r="G126" s="28"/>
      <c r="H126" s="28"/>
      <c r="I126" s="28">
        <f t="shared" ref="I126:I137" si="49">SUM(C126:H126)</f>
        <v>0</v>
      </c>
      <c r="J126" s="28"/>
      <c r="K126" s="28">
        <v>4</v>
      </c>
      <c r="L126"/>
      <c r="M126" s="163"/>
      <c r="N126" s="28"/>
      <c r="O126" s="28"/>
      <c r="P126" s="28"/>
      <c r="Q126" s="28"/>
      <c r="R126" s="60">
        <f t="shared" si="48"/>
        <v>0</v>
      </c>
      <c r="S126" s="28"/>
      <c r="T126" s="28"/>
      <c r="U126" s="28"/>
      <c r="V126" s="28"/>
      <c r="W126" s="28"/>
      <c r="X126" s="28"/>
      <c r="Y126" s="28"/>
      <c r="Z126" s="163"/>
      <c r="AA126" s="163"/>
      <c r="AB126" s="163"/>
      <c r="AC126" s="28"/>
    </row>
    <row r="127" spans="2:29" ht="15" customHeight="1">
      <c r="B127" s="28">
        <v>5</v>
      </c>
      <c r="C127"/>
      <c r="E127" s="28"/>
      <c r="F127" s="28"/>
      <c r="G127" s="28"/>
      <c r="H127" s="28"/>
      <c r="I127" s="28">
        <f t="shared" si="49"/>
        <v>0</v>
      </c>
      <c r="J127" s="28"/>
      <c r="K127" s="28">
        <v>5</v>
      </c>
      <c r="L127"/>
      <c r="M127" s="367"/>
      <c r="N127" s="28"/>
      <c r="O127" s="28"/>
      <c r="P127" s="28"/>
      <c r="Q127" s="28"/>
      <c r="R127" s="60">
        <f t="shared" si="48"/>
        <v>0</v>
      </c>
      <c r="S127" s="28"/>
      <c r="T127" s="28"/>
      <c r="U127" s="28"/>
      <c r="V127" s="28"/>
      <c r="W127" s="28"/>
      <c r="X127" s="28"/>
      <c r="Y127" s="28"/>
      <c r="Z127" s="163"/>
      <c r="AA127" s="163"/>
      <c r="AB127" s="163"/>
      <c r="AC127" s="28"/>
    </row>
    <row r="128" spans="2:29" ht="15" customHeight="1">
      <c r="B128" s="28">
        <v>6</v>
      </c>
      <c r="C128"/>
      <c r="E128" s="28"/>
      <c r="F128" s="28"/>
      <c r="G128" s="28"/>
      <c r="H128" s="28"/>
      <c r="I128" s="28">
        <f t="shared" si="49"/>
        <v>0</v>
      </c>
      <c r="J128" s="28"/>
      <c r="K128" s="28">
        <v>6</v>
      </c>
      <c r="L128"/>
      <c r="M128" s="364"/>
      <c r="N128" s="28"/>
      <c r="O128" s="28"/>
      <c r="P128" s="28"/>
      <c r="Q128" s="28"/>
      <c r="R128" s="60">
        <f t="shared" si="48"/>
        <v>0</v>
      </c>
      <c r="S128" s="28"/>
      <c r="T128" s="28"/>
      <c r="U128" s="28"/>
      <c r="V128" s="28"/>
      <c r="W128" s="28"/>
      <c r="X128" s="28"/>
      <c r="Y128" s="28"/>
      <c r="Z128" s="163"/>
      <c r="AA128" s="163"/>
      <c r="AB128" s="163"/>
      <c r="AC128" s="28"/>
    </row>
    <row r="129" spans="2:29" ht="15" customHeight="1">
      <c r="B129" s="28">
        <v>7</v>
      </c>
      <c r="C129"/>
      <c r="E129" s="28"/>
      <c r="F129" s="28"/>
      <c r="G129" s="28"/>
      <c r="H129" s="28"/>
      <c r="I129" s="28">
        <f t="shared" si="49"/>
        <v>0</v>
      </c>
      <c r="J129" s="28"/>
      <c r="K129" s="28">
        <v>7</v>
      </c>
      <c r="L129"/>
      <c r="M129" s="364"/>
      <c r="N129" s="28"/>
      <c r="O129" s="28"/>
      <c r="P129" s="28"/>
      <c r="Q129" s="28"/>
      <c r="R129" s="60">
        <f t="shared" si="48"/>
        <v>0</v>
      </c>
      <c r="S129" s="28"/>
      <c r="T129" s="28"/>
      <c r="U129" s="28"/>
      <c r="V129" s="28"/>
      <c r="W129" s="28"/>
      <c r="X129" s="28"/>
      <c r="Y129" s="28"/>
      <c r="Z129" s="163"/>
      <c r="AA129" s="163"/>
      <c r="AB129" s="163"/>
      <c r="AC129" s="28"/>
    </row>
    <row r="130" spans="2:29" ht="15" customHeight="1">
      <c r="B130" s="28">
        <v>8</v>
      </c>
      <c r="C130"/>
      <c r="E130" s="28"/>
      <c r="F130" s="28"/>
      <c r="G130" s="28"/>
      <c r="H130" s="28"/>
      <c r="I130" s="28">
        <f t="shared" si="49"/>
        <v>0</v>
      </c>
      <c r="J130" s="28"/>
      <c r="K130" s="28">
        <v>8</v>
      </c>
      <c r="L130"/>
      <c r="M130" s="364"/>
      <c r="N130" s="28"/>
      <c r="O130" s="28"/>
      <c r="P130" s="28"/>
      <c r="Q130" s="28"/>
      <c r="R130" s="60">
        <f t="shared" si="48"/>
        <v>0</v>
      </c>
      <c r="S130" s="28"/>
      <c r="T130" s="28"/>
      <c r="U130" s="28"/>
      <c r="V130" s="28"/>
      <c r="W130" s="28"/>
      <c r="X130" s="28"/>
      <c r="Y130" s="28"/>
      <c r="Z130" s="163"/>
      <c r="AA130" s="163"/>
      <c r="AB130" s="163"/>
      <c r="AC130" s="28"/>
    </row>
    <row r="131" spans="2:29" ht="15" customHeight="1">
      <c r="B131" s="28">
        <v>9</v>
      </c>
      <c r="C131"/>
      <c r="E131" s="28"/>
      <c r="F131" s="28"/>
      <c r="G131" s="28"/>
      <c r="H131" s="28"/>
      <c r="I131" s="28">
        <f t="shared" si="49"/>
        <v>0</v>
      </c>
      <c r="J131" s="28"/>
      <c r="K131" s="28">
        <v>9</v>
      </c>
      <c r="L131"/>
      <c r="M131" s="364"/>
      <c r="N131" s="28"/>
      <c r="O131" s="28"/>
      <c r="P131" s="28"/>
      <c r="Q131" s="28"/>
      <c r="R131" s="60">
        <f t="shared" si="48"/>
        <v>0</v>
      </c>
      <c r="S131" s="28"/>
      <c r="T131" s="28"/>
      <c r="U131" s="28"/>
      <c r="V131" s="28"/>
      <c r="W131" s="28"/>
      <c r="X131" s="28"/>
      <c r="Y131" s="28"/>
      <c r="Z131" s="163"/>
      <c r="AA131" s="163"/>
      <c r="AB131" s="163"/>
      <c r="AC131" s="28"/>
    </row>
    <row r="132" spans="2:29" ht="15" customHeight="1">
      <c r="B132" s="28">
        <v>10</v>
      </c>
      <c r="C132"/>
      <c r="E132" s="28"/>
      <c r="F132" s="28"/>
      <c r="G132" s="28"/>
      <c r="H132" s="28"/>
      <c r="I132" s="28">
        <f t="shared" si="49"/>
        <v>0</v>
      </c>
      <c r="J132" s="28"/>
      <c r="K132" s="28">
        <v>10</v>
      </c>
      <c r="L132"/>
      <c r="M132" s="364"/>
      <c r="N132" s="28"/>
      <c r="O132" s="28"/>
      <c r="P132" s="28"/>
      <c r="Q132" s="28"/>
      <c r="R132" s="60">
        <f t="shared" si="48"/>
        <v>0</v>
      </c>
      <c r="S132" s="28"/>
      <c r="T132" s="28"/>
      <c r="U132" s="28"/>
      <c r="V132" s="28"/>
      <c r="W132" s="28"/>
      <c r="X132" s="28"/>
      <c r="Y132" s="28"/>
      <c r="Z132" s="163"/>
      <c r="AA132" s="163"/>
      <c r="AB132" s="163"/>
      <c r="AC132" s="28"/>
    </row>
    <row r="133" spans="2:29" ht="15" customHeight="1">
      <c r="B133" s="28">
        <v>11</v>
      </c>
      <c r="C133"/>
      <c r="E133" s="28"/>
      <c r="F133" s="28"/>
      <c r="G133" s="28"/>
      <c r="H133" s="28"/>
      <c r="I133" s="28">
        <f t="shared" si="49"/>
        <v>0</v>
      </c>
      <c r="J133" s="28"/>
      <c r="K133" s="28">
        <v>11</v>
      </c>
      <c r="L133"/>
      <c r="M133" s="364"/>
      <c r="N133" s="28"/>
      <c r="O133" s="28"/>
      <c r="P133" s="28"/>
      <c r="Q133" s="28"/>
      <c r="R133" s="60">
        <f t="shared" si="48"/>
        <v>0</v>
      </c>
    </row>
    <row r="134" spans="2:29" ht="15" customHeight="1">
      <c r="B134" s="28">
        <v>12</v>
      </c>
      <c r="C134"/>
      <c r="E134" s="28"/>
      <c r="F134" s="28"/>
      <c r="G134" s="28"/>
      <c r="H134" s="28"/>
      <c r="I134" s="28">
        <f t="shared" si="49"/>
        <v>0</v>
      </c>
      <c r="J134" s="28"/>
      <c r="K134" s="28">
        <v>12</v>
      </c>
      <c r="L134"/>
      <c r="M134" s="364"/>
      <c r="N134" s="28"/>
      <c r="O134" s="28"/>
      <c r="P134" s="28"/>
      <c r="Q134" s="28"/>
      <c r="R134" s="60">
        <f t="shared" si="48"/>
        <v>0</v>
      </c>
      <c r="S134" s="28"/>
      <c r="T134" s="28"/>
      <c r="U134" s="28"/>
      <c r="V134" s="28"/>
      <c r="W134" s="28"/>
      <c r="X134" s="28"/>
      <c r="Y134" s="28"/>
      <c r="Z134" s="163"/>
      <c r="AA134" s="163"/>
      <c r="AB134" s="163"/>
      <c r="AC134" s="28"/>
    </row>
    <row r="135" spans="2:29" ht="15" customHeight="1">
      <c r="B135" s="28">
        <v>13</v>
      </c>
      <c r="C135"/>
      <c r="E135" s="28"/>
      <c r="F135" s="28"/>
      <c r="G135" s="28"/>
      <c r="H135" s="28"/>
      <c r="I135" s="28">
        <f t="shared" si="49"/>
        <v>0</v>
      </c>
      <c r="J135" s="28"/>
      <c r="K135" s="28">
        <v>13</v>
      </c>
      <c r="L135"/>
      <c r="M135" s="364"/>
      <c r="N135" s="28"/>
      <c r="O135" s="28"/>
      <c r="P135" s="28"/>
      <c r="Q135" s="28"/>
      <c r="R135" s="60">
        <f t="shared" si="48"/>
        <v>0</v>
      </c>
      <c r="S135" s="28"/>
      <c r="T135" s="28"/>
      <c r="U135" s="28"/>
      <c r="V135" s="28"/>
      <c r="W135" s="28"/>
      <c r="X135" s="28"/>
      <c r="Y135" s="28"/>
      <c r="Z135" s="163"/>
      <c r="AA135" s="163"/>
      <c r="AB135" s="163"/>
      <c r="AC135" s="28"/>
    </row>
    <row r="136" spans="2:29" ht="15" customHeight="1">
      <c r="B136" s="28">
        <v>14</v>
      </c>
      <c r="C136"/>
      <c r="E136" s="28"/>
      <c r="F136" s="28"/>
      <c r="G136" s="28"/>
      <c r="H136" s="28"/>
      <c r="I136" s="28">
        <f t="shared" si="49"/>
        <v>0</v>
      </c>
      <c r="J136" s="28"/>
      <c r="K136" s="28">
        <v>14</v>
      </c>
      <c r="L136"/>
      <c r="M136" s="364"/>
      <c r="N136" s="28"/>
      <c r="O136" s="28"/>
      <c r="P136" s="28"/>
      <c r="Q136" s="28"/>
      <c r="R136" s="60">
        <f t="shared" si="48"/>
        <v>0</v>
      </c>
      <c r="S136" s="28"/>
      <c r="T136" s="28"/>
      <c r="U136" s="28"/>
      <c r="V136" s="28"/>
      <c r="W136" s="28"/>
      <c r="X136" s="28"/>
      <c r="Y136" s="28"/>
      <c r="Z136" s="163"/>
      <c r="AA136" s="163"/>
      <c r="AB136" s="163"/>
      <c r="AC136" s="28"/>
    </row>
    <row r="137" spans="2:29" ht="15" customHeight="1">
      <c r="B137" s="28">
        <v>15</v>
      </c>
      <c r="C137"/>
      <c r="E137" s="28"/>
      <c r="F137" s="28"/>
      <c r="G137" s="28"/>
      <c r="H137" s="28"/>
      <c r="I137" s="28">
        <f t="shared" si="49"/>
        <v>0</v>
      </c>
      <c r="J137" s="28"/>
      <c r="K137" s="28">
        <v>15</v>
      </c>
      <c r="L137"/>
      <c r="M137" s="302"/>
      <c r="N137" s="28"/>
      <c r="O137" s="28"/>
      <c r="P137" s="28"/>
      <c r="Q137" s="28"/>
      <c r="R137" s="60">
        <f t="shared" si="48"/>
        <v>0</v>
      </c>
      <c r="S137" s="28"/>
      <c r="T137" s="28"/>
      <c r="U137" s="28"/>
      <c r="V137" s="28"/>
      <c r="W137" s="28"/>
      <c r="X137" s="28"/>
      <c r="Y137" s="28"/>
      <c r="Z137" s="163"/>
      <c r="AA137" s="163"/>
      <c r="AB137" s="163"/>
      <c r="AC137" s="28"/>
    </row>
    <row r="138" spans="2:29" ht="15" customHeight="1">
      <c r="B138" s="28">
        <v>16</v>
      </c>
      <c r="C138" s="447"/>
      <c r="D138" s="302"/>
      <c r="E138" s="28"/>
      <c r="F138" s="28"/>
      <c r="G138" s="28"/>
      <c r="H138" s="28"/>
      <c r="I138" s="28">
        <f t="shared" si="47"/>
        <v>0</v>
      </c>
      <c r="J138" s="28"/>
      <c r="K138" s="28">
        <v>16</v>
      </c>
      <c r="L138"/>
      <c r="M138" s="302"/>
      <c r="N138" s="28"/>
      <c r="O138" s="28"/>
      <c r="P138" s="28"/>
      <c r="Q138" s="28"/>
      <c r="R138" s="60">
        <f t="shared" si="48"/>
        <v>0</v>
      </c>
      <c r="S138" s="28"/>
      <c r="T138" s="28"/>
      <c r="U138" s="28"/>
      <c r="V138" s="28"/>
      <c r="W138" s="28"/>
      <c r="X138" s="28"/>
      <c r="Y138" s="28"/>
      <c r="Z138" s="163"/>
      <c r="AA138" s="163"/>
      <c r="AB138" s="163"/>
      <c r="AC138" s="28"/>
    </row>
    <row r="139" spans="2:29" ht="15" customHeight="1">
      <c r="B139" s="28">
        <v>17</v>
      </c>
      <c r="C139" s="366"/>
      <c r="D139" s="163"/>
      <c r="E139" s="28"/>
      <c r="F139" s="28"/>
      <c r="G139" s="28"/>
      <c r="H139" s="28"/>
      <c r="I139" s="28">
        <f t="shared" si="47"/>
        <v>0</v>
      </c>
      <c r="J139" s="28"/>
      <c r="K139" s="28">
        <v>17</v>
      </c>
      <c r="L139" s="367"/>
      <c r="M139" s="163"/>
      <c r="N139" s="28"/>
      <c r="O139" s="28"/>
      <c r="P139" s="28"/>
      <c r="Q139" s="28"/>
      <c r="R139" s="60">
        <f t="shared" si="48"/>
        <v>0</v>
      </c>
      <c r="S139" s="28"/>
      <c r="T139" s="28"/>
      <c r="U139" s="28"/>
      <c r="V139" s="28"/>
      <c r="W139" s="28"/>
      <c r="X139" s="28"/>
      <c r="Y139" s="28"/>
      <c r="Z139" s="163"/>
      <c r="AA139" s="163"/>
      <c r="AB139" s="163"/>
      <c r="AC139" s="28"/>
    </row>
    <row r="140" spans="2:29" ht="15" customHeight="1">
      <c r="B140" s="28">
        <v>18</v>
      </c>
      <c r="C140" s="163"/>
      <c r="D140" s="163"/>
      <c r="E140" s="28"/>
      <c r="F140" s="28"/>
      <c r="G140" s="28"/>
      <c r="H140" s="28"/>
      <c r="I140" s="28">
        <f t="shared" si="47"/>
        <v>0</v>
      </c>
      <c r="J140" s="28"/>
      <c r="K140" s="28">
        <v>18</v>
      </c>
      <c r="L140" s="163"/>
      <c r="M140" s="163"/>
      <c r="N140" s="28"/>
      <c r="O140" s="28"/>
      <c r="P140" s="28"/>
      <c r="Q140" s="28"/>
      <c r="R140" s="60">
        <f t="shared" si="48"/>
        <v>0</v>
      </c>
      <c r="S140" s="28"/>
      <c r="T140" s="28"/>
      <c r="U140" s="28"/>
      <c r="V140" s="28"/>
      <c r="W140" s="28"/>
      <c r="X140" s="28"/>
      <c r="Y140" s="28"/>
      <c r="Z140" s="163"/>
      <c r="AA140" s="163"/>
      <c r="AB140" s="163"/>
      <c r="AC140" s="28"/>
    </row>
    <row r="141" spans="2:29" ht="15" customHeight="1">
      <c r="B141" s="47"/>
      <c r="C141" s="48"/>
      <c r="D141" s="48"/>
      <c r="E141" s="48"/>
      <c r="F141" s="48"/>
      <c r="G141" s="48"/>
      <c r="H141" s="48"/>
      <c r="I141" s="48"/>
      <c r="J141" s="55"/>
      <c r="K141" s="47"/>
      <c r="L141" s="48"/>
      <c r="M141" s="48"/>
      <c r="N141" s="48"/>
      <c r="O141" s="48"/>
      <c r="P141" s="48"/>
      <c r="Q141" s="48"/>
      <c r="R141" s="377"/>
      <c r="S141" s="28"/>
      <c r="T141" s="28"/>
      <c r="U141" s="28"/>
      <c r="V141" s="28"/>
      <c r="W141" s="28"/>
      <c r="X141" s="28"/>
      <c r="Y141" s="28"/>
      <c r="Z141" s="163"/>
      <c r="AA141" s="163"/>
      <c r="AB141" s="163"/>
      <c r="AC141" s="28"/>
    </row>
    <row r="142" spans="2:29" ht="15" customHeight="1">
      <c r="B142" s="53" t="s">
        <v>7</v>
      </c>
      <c r="C142" s="50">
        <f t="shared" ref="C142:I142" si="50">SUM(C123:C140)</f>
        <v>0</v>
      </c>
      <c r="D142" s="50">
        <f t="shared" si="50"/>
        <v>0</v>
      </c>
      <c r="E142" s="50">
        <f t="shared" si="50"/>
        <v>0</v>
      </c>
      <c r="F142" s="50">
        <f t="shared" si="50"/>
        <v>0</v>
      </c>
      <c r="G142" s="50">
        <f t="shared" si="50"/>
        <v>0</v>
      </c>
      <c r="H142" s="50">
        <f t="shared" si="50"/>
        <v>0</v>
      </c>
      <c r="I142" s="50">
        <f t="shared" si="50"/>
        <v>0</v>
      </c>
      <c r="J142" s="28"/>
      <c r="K142" s="53" t="s">
        <v>7</v>
      </c>
      <c r="L142" s="369" t="e">
        <f>(C123*L123+C124*L124+C125*L125+C126*L126+C127*L127+C128*L128+C129*L129+C130*L130+C131*L131+C132*L132+C133*L133+C134*L134+C135*L135+C136*L136+C137*L137+C138*L138+C139*L139+C140*L140)/C142</f>
        <v>#DIV/0!</v>
      </c>
      <c r="M142" s="369"/>
      <c r="N142" s="369"/>
      <c r="O142" s="369"/>
      <c r="P142" s="369"/>
      <c r="Q142" s="369"/>
      <c r="R142" s="378" t="e">
        <f>(I123*R123+I124*R124+I125*R125+I126*R126+I127*R127+I128*R128+I129*R129+I130*R130+I131*R131+I132*R132+I133*R133+I134*R134+I135*R135+R136*I136+R137*I137+R138*I138+R139*I139+R140*I140)/I142</f>
        <v>#DIV/0!</v>
      </c>
      <c r="S142" s="28"/>
      <c r="T142" s="28"/>
      <c r="U142" s="28"/>
      <c r="V142" s="28"/>
      <c r="W142" s="28"/>
      <c r="X142" s="28"/>
      <c r="Y142" s="28"/>
      <c r="Z142" s="163"/>
      <c r="AA142" s="163"/>
      <c r="AB142" s="163"/>
      <c r="AC142" s="28"/>
    </row>
    <row r="143" spans="2:29" ht="1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60"/>
      <c r="S143" s="28"/>
      <c r="T143" s="28"/>
      <c r="U143" s="28"/>
      <c r="V143" s="28"/>
      <c r="W143" s="28"/>
      <c r="X143" s="28"/>
      <c r="Y143" s="28"/>
      <c r="Z143" s="163"/>
      <c r="AA143" s="163"/>
      <c r="AB143" s="163"/>
      <c r="AC143" s="28"/>
    </row>
    <row r="144" spans="2:29" ht="1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60"/>
      <c r="S144" s="28"/>
      <c r="T144" s="28"/>
      <c r="U144" s="28"/>
      <c r="V144" s="28"/>
      <c r="W144" s="28"/>
      <c r="X144" s="28"/>
      <c r="Y144" s="28"/>
      <c r="Z144" s="163"/>
      <c r="AA144" s="163"/>
      <c r="AB144" s="163"/>
      <c r="AC144" s="28"/>
    </row>
    <row r="145" spans="2:29" ht="1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60"/>
      <c r="S145" s="28"/>
      <c r="T145" s="28"/>
      <c r="U145" s="28"/>
      <c r="V145" s="28"/>
      <c r="W145" s="28"/>
      <c r="X145" s="28"/>
      <c r="Y145" s="28"/>
      <c r="Z145" s="163"/>
      <c r="AA145" s="163"/>
      <c r="AB145" s="163"/>
      <c r="AC145" s="28"/>
    </row>
    <row r="146" spans="2:29" ht="15" customHeight="1">
      <c r="B146" s="371"/>
      <c r="C146" s="379" t="s">
        <v>36</v>
      </c>
      <c r="D146" s="351"/>
      <c r="E146" s="372" t="s">
        <v>24</v>
      </c>
      <c r="F146" s="374" t="s">
        <v>64</v>
      </c>
      <c r="G146" s="373" t="s">
        <v>25</v>
      </c>
      <c r="H146" s="382">
        <f>S11</f>
        <v>0</v>
      </c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163"/>
      <c r="AA146" s="163"/>
      <c r="AB146" s="163"/>
      <c r="AC146" s="28"/>
    </row>
    <row r="147" spans="2:29" ht="15" customHeight="1">
      <c r="B147" s="270"/>
      <c r="C147" s="380" t="s">
        <v>55</v>
      </c>
      <c r="D147" s="354">
        <v>4</v>
      </c>
      <c r="E147" s="271"/>
      <c r="F147" s="276"/>
      <c r="G147" s="276"/>
      <c r="H147" s="276"/>
      <c r="I147" s="58"/>
      <c r="K147" s="355"/>
      <c r="L147" s="355"/>
      <c r="M147" s="355"/>
      <c r="N147" s="356"/>
      <c r="O147" s="58"/>
      <c r="P147" s="58"/>
      <c r="Q147" s="58"/>
      <c r="R147" s="58"/>
      <c r="S147" s="28"/>
      <c r="T147" s="28"/>
      <c r="U147" s="28"/>
      <c r="V147" s="28"/>
      <c r="W147" s="28"/>
      <c r="X147" s="28"/>
      <c r="Y147" s="28"/>
      <c r="Z147" s="163"/>
      <c r="AA147" s="163"/>
      <c r="AB147" s="163"/>
      <c r="AC147" s="28"/>
    </row>
    <row r="148" spans="2:29" ht="15" customHeight="1">
      <c r="C148" s="606" t="s">
        <v>37</v>
      </c>
      <c r="D148" s="606"/>
      <c r="E148" s="606"/>
      <c r="F148" s="606"/>
      <c r="G148" s="606"/>
      <c r="H148" s="606"/>
      <c r="L148" s="358" t="s">
        <v>19</v>
      </c>
      <c r="M148" s="358"/>
      <c r="N148" s="358"/>
      <c r="O148" s="358"/>
      <c r="P148" s="358"/>
      <c r="Q148" s="358"/>
      <c r="S148" s="28"/>
      <c r="T148" s="28"/>
      <c r="U148" s="28"/>
      <c r="V148" s="28"/>
      <c r="W148" s="28"/>
      <c r="X148" s="28"/>
      <c r="Y148" s="28"/>
      <c r="Z148" s="163"/>
      <c r="AA148" s="163"/>
      <c r="AB148" s="163"/>
      <c r="AC148" s="28"/>
    </row>
    <row r="149" spans="2:29" ht="15" customHeight="1">
      <c r="B149" s="47" t="s">
        <v>3</v>
      </c>
      <c r="C149" s="279"/>
      <c r="D149" s="279"/>
      <c r="E149" s="383"/>
      <c r="F149" s="48"/>
      <c r="G149" s="48"/>
      <c r="H149" s="48"/>
      <c r="I149" s="47" t="s">
        <v>7</v>
      </c>
      <c r="K149" s="47" t="s">
        <v>3</v>
      </c>
      <c r="L149" s="381"/>
      <c r="M149" s="381"/>
      <c r="N149" s="47"/>
      <c r="O149" s="48"/>
      <c r="P149" s="48"/>
      <c r="Q149" s="48"/>
      <c r="R149" s="47" t="s">
        <v>7</v>
      </c>
      <c r="S149" s="28"/>
      <c r="T149" s="28"/>
      <c r="U149" s="28"/>
      <c r="V149" s="28"/>
      <c r="W149" s="28"/>
      <c r="X149" s="28"/>
      <c r="Y149" s="28"/>
      <c r="Z149" s="163"/>
      <c r="AA149" s="163"/>
      <c r="AB149" s="163"/>
      <c r="AC149" s="28"/>
    </row>
    <row r="150" spans="2:29" ht="15" customHeight="1">
      <c r="B150" s="28">
        <v>1</v>
      </c>
      <c r="C150" s="163"/>
      <c r="D150" s="163"/>
      <c r="E150" s="28"/>
      <c r="F150" s="28"/>
      <c r="G150" s="28"/>
      <c r="H150" s="28"/>
      <c r="I150" s="28">
        <f t="shared" ref="I150:I167" si="51">SUM(C150:H150)</f>
        <v>0</v>
      </c>
      <c r="J150" s="28"/>
      <c r="K150" s="28">
        <v>1</v>
      </c>
      <c r="L150" s="163"/>
      <c r="M150" s="163"/>
      <c r="N150" s="28"/>
      <c r="O150" s="28"/>
      <c r="P150" s="28"/>
      <c r="Q150" s="28"/>
      <c r="R150" s="60">
        <f t="shared" ref="R150:R167" si="52">IF(I150=0,0,(C150*L150+D150*M150+E150*N150+F150*O150+G150*P150+H150*Q150)/I150)</f>
        <v>0</v>
      </c>
      <c r="S150" s="28"/>
      <c r="T150" s="28"/>
      <c r="U150" s="28"/>
      <c r="V150" s="28"/>
      <c r="W150" s="28"/>
      <c r="X150" s="28"/>
      <c r="Y150" s="28"/>
      <c r="Z150" s="163"/>
      <c r="AA150" s="163"/>
      <c r="AB150" s="163"/>
      <c r="AC150" s="28"/>
    </row>
    <row r="151" spans="2:29" ht="15" customHeight="1">
      <c r="B151" s="28">
        <v>2</v>
      </c>
      <c r="C151" s="163"/>
      <c r="D151" s="163"/>
      <c r="E151" s="28"/>
      <c r="F151" s="28"/>
      <c r="G151" s="28"/>
      <c r="H151" s="28"/>
      <c r="I151" s="28">
        <f t="shared" si="51"/>
        <v>0</v>
      </c>
      <c r="J151" s="28"/>
      <c r="K151" s="28">
        <v>2</v>
      </c>
      <c r="L151" s="163"/>
      <c r="M151" s="163"/>
      <c r="N151" s="28"/>
      <c r="O151" s="28"/>
      <c r="P151" s="28"/>
      <c r="Q151" s="28"/>
      <c r="R151" s="60">
        <f t="shared" si="52"/>
        <v>0</v>
      </c>
      <c r="S151" s="28"/>
      <c r="T151" s="28"/>
      <c r="U151" s="28"/>
      <c r="V151" s="28"/>
      <c r="W151" s="28"/>
      <c r="X151" s="28"/>
      <c r="Y151" s="28"/>
      <c r="Z151" s="163"/>
      <c r="AA151" s="163"/>
      <c r="AB151" s="163"/>
      <c r="AC151" s="28"/>
    </row>
    <row r="152" spans="2:29" ht="15" customHeight="1">
      <c r="B152" s="28">
        <v>3</v>
      </c>
      <c r="C152" s="163"/>
      <c r="D152" s="163"/>
      <c r="E152" s="28"/>
      <c r="F152" s="28"/>
      <c r="G152" s="28"/>
      <c r="H152" s="28"/>
      <c r="I152" s="28">
        <f t="shared" si="51"/>
        <v>0</v>
      </c>
      <c r="J152" s="28"/>
      <c r="K152" s="28">
        <v>3</v>
      </c>
      <c r="L152" s="163"/>
      <c r="M152" s="163"/>
      <c r="N152" s="28"/>
      <c r="O152" s="28"/>
      <c r="P152" s="28"/>
      <c r="Q152" s="28"/>
      <c r="R152" s="60">
        <f t="shared" si="52"/>
        <v>0</v>
      </c>
      <c r="S152" s="28"/>
      <c r="T152" s="28"/>
      <c r="U152" s="28"/>
      <c r="V152" s="28"/>
      <c r="W152" s="28"/>
      <c r="X152" s="28"/>
      <c r="Y152" s="28"/>
      <c r="Z152" s="163"/>
      <c r="AA152" s="163"/>
      <c r="AB152" s="163"/>
      <c r="AC152" s="28"/>
    </row>
    <row r="153" spans="2:29" ht="15" customHeight="1">
      <c r="B153" s="28">
        <v>4</v>
      </c>
      <c r="C153"/>
      <c r="D153" s="163"/>
      <c r="E153" s="28"/>
      <c r="F153" s="28"/>
      <c r="G153" s="28"/>
      <c r="H153" s="28"/>
      <c r="I153" s="28">
        <f t="shared" ref="I153:I164" si="53">SUM(C153:H153)</f>
        <v>0</v>
      </c>
      <c r="J153" s="28"/>
      <c r="K153" s="28">
        <v>4</v>
      </c>
      <c r="L153" s="163"/>
      <c r="M153" s="163"/>
      <c r="N153" s="28"/>
      <c r="O153" s="28"/>
      <c r="P153" s="28"/>
      <c r="Q153" s="28"/>
      <c r="R153" s="60">
        <f t="shared" si="52"/>
        <v>0</v>
      </c>
      <c r="S153" s="28"/>
      <c r="T153" s="28"/>
      <c r="U153" s="28"/>
      <c r="V153" s="28"/>
      <c r="W153" s="28"/>
      <c r="X153" s="28"/>
      <c r="Y153" s="28"/>
      <c r="Z153" s="163"/>
      <c r="AA153" s="163"/>
      <c r="AB153" s="163"/>
      <c r="AC153" s="28"/>
    </row>
    <row r="154" spans="2:29" ht="15" customHeight="1">
      <c r="B154" s="28">
        <v>5</v>
      </c>
      <c r="C154"/>
      <c r="D154" s="366"/>
      <c r="E154" s="28"/>
      <c r="F154" s="28"/>
      <c r="G154" s="28"/>
      <c r="H154" s="28"/>
      <c r="I154" s="28">
        <f t="shared" si="53"/>
        <v>0</v>
      </c>
      <c r="J154" s="28"/>
      <c r="K154" s="28">
        <v>5</v>
      </c>
      <c r="L154"/>
      <c r="M154" s="367"/>
      <c r="N154" s="28"/>
      <c r="O154" s="28"/>
      <c r="P154" s="28"/>
      <c r="Q154" s="28"/>
      <c r="R154" s="60">
        <f t="shared" si="52"/>
        <v>0</v>
      </c>
      <c r="S154" s="28"/>
      <c r="T154" s="28"/>
      <c r="U154" s="28"/>
      <c r="V154" s="28"/>
      <c r="W154" s="28"/>
      <c r="X154" s="28"/>
      <c r="Y154" s="28"/>
      <c r="Z154" s="163"/>
      <c r="AA154" s="163"/>
      <c r="AB154" s="163"/>
      <c r="AC154" s="28"/>
    </row>
    <row r="155" spans="2:29" ht="15" customHeight="1">
      <c r="B155" s="28">
        <v>6</v>
      </c>
      <c r="C155"/>
      <c r="D155" s="366"/>
      <c r="E155" s="28"/>
      <c r="F155" s="28"/>
      <c r="G155" s="28"/>
      <c r="H155" s="28"/>
      <c r="I155" s="28">
        <f t="shared" si="53"/>
        <v>0</v>
      </c>
      <c r="J155" s="28"/>
      <c r="K155" s="28">
        <v>6</v>
      </c>
      <c r="L155"/>
      <c r="M155" s="364"/>
      <c r="N155" s="28"/>
      <c r="O155" s="28"/>
      <c r="P155" s="28"/>
      <c r="Q155" s="28"/>
      <c r="R155" s="60">
        <f t="shared" si="52"/>
        <v>0</v>
      </c>
      <c r="S155" s="28"/>
      <c r="T155" s="28"/>
      <c r="U155" s="28"/>
      <c r="V155" s="28"/>
      <c r="W155" s="28"/>
      <c r="X155" s="28"/>
      <c r="Y155" s="28"/>
      <c r="Z155" s="163"/>
      <c r="AA155" s="163"/>
      <c r="AB155" s="163"/>
      <c r="AC155" s="28"/>
    </row>
    <row r="156" spans="2:29" ht="15" customHeight="1">
      <c r="B156" s="28">
        <v>7</v>
      </c>
      <c r="C156"/>
      <c r="D156" s="366"/>
      <c r="E156" s="28"/>
      <c r="F156" s="28"/>
      <c r="G156" s="28"/>
      <c r="H156" s="28"/>
      <c r="I156" s="28">
        <f t="shared" si="53"/>
        <v>0</v>
      </c>
      <c r="J156" s="28"/>
      <c r="K156" s="28">
        <v>7</v>
      </c>
      <c r="L156"/>
      <c r="M156" s="364"/>
      <c r="N156" s="28"/>
      <c r="O156" s="28"/>
      <c r="P156" s="28"/>
      <c r="Q156" s="28"/>
      <c r="R156" s="60">
        <f t="shared" si="52"/>
        <v>0</v>
      </c>
      <c r="S156" s="28"/>
      <c r="T156" s="28"/>
      <c r="U156" s="28"/>
      <c r="V156" s="28"/>
      <c r="W156" s="28"/>
      <c r="X156" s="28"/>
      <c r="Y156" s="28"/>
      <c r="Z156" s="163"/>
      <c r="AA156" s="163"/>
      <c r="AB156" s="163"/>
      <c r="AC156" s="28"/>
    </row>
    <row r="157" spans="2:29" ht="15" customHeight="1">
      <c r="B157" s="28">
        <v>8</v>
      </c>
      <c r="C157"/>
      <c r="D157" s="366"/>
      <c r="E157" s="28"/>
      <c r="F157" s="28"/>
      <c r="G157" s="28"/>
      <c r="H157" s="28"/>
      <c r="I157" s="28">
        <f t="shared" si="53"/>
        <v>0</v>
      </c>
      <c r="J157" s="28"/>
      <c r="K157" s="28">
        <v>8</v>
      </c>
      <c r="L157"/>
      <c r="M157" s="364"/>
      <c r="N157" s="28"/>
      <c r="O157" s="28"/>
      <c r="P157" s="28"/>
      <c r="Q157" s="28"/>
      <c r="R157" s="60">
        <f t="shared" si="52"/>
        <v>0</v>
      </c>
      <c r="S157" s="28"/>
      <c r="T157" s="28"/>
      <c r="U157" s="28"/>
      <c r="V157" s="28"/>
      <c r="W157" s="28"/>
      <c r="X157" s="28"/>
      <c r="Y157" s="28"/>
      <c r="Z157" s="163"/>
      <c r="AA157" s="163"/>
      <c r="AB157" s="163"/>
      <c r="AC157" s="28"/>
    </row>
    <row r="158" spans="2:29" ht="15" customHeight="1">
      <c r="B158" s="28">
        <v>9</v>
      </c>
      <c r="C158"/>
      <c r="D158" s="366"/>
      <c r="E158" s="28"/>
      <c r="F158" s="28"/>
      <c r="G158" s="28"/>
      <c r="H158" s="28"/>
      <c r="I158" s="28">
        <f t="shared" si="53"/>
        <v>0</v>
      </c>
      <c r="J158" s="28"/>
      <c r="K158" s="28">
        <v>9</v>
      </c>
      <c r="L158"/>
      <c r="M158" s="364"/>
      <c r="N158" s="28"/>
      <c r="O158" s="28"/>
      <c r="P158" s="28"/>
      <c r="Q158" s="28"/>
      <c r="R158" s="60">
        <f t="shared" si="52"/>
        <v>0</v>
      </c>
      <c r="S158" s="28"/>
      <c r="T158" s="28"/>
      <c r="U158" s="28"/>
      <c r="V158" s="28"/>
      <c r="W158" s="28"/>
      <c r="X158" s="28"/>
      <c r="Y158" s="28"/>
      <c r="Z158" s="163"/>
      <c r="AA158" s="163"/>
      <c r="AB158" s="163"/>
      <c r="AC158" s="28"/>
    </row>
    <row r="159" spans="2:29" ht="15" customHeight="1">
      <c r="B159" s="28">
        <v>10</v>
      </c>
      <c r="C159"/>
      <c r="D159" s="366"/>
      <c r="E159" s="28"/>
      <c r="F159" s="28"/>
      <c r="G159" s="28"/>
      <c r="H159" s="28"/>
      <c r="I159" s="28">
        <f t="shared" si="53"/>
        <v>0</v>
      </c>
      <c r="J159" s="28"/>
      <c r="K159" s="28">
        <v>10</v>
      </c>
      <c r="L159"/>
      <c r="M159" s="364"/>
      <c r="N159" s="28"/>
      <c r="O159" s="28"/>
      <c r="P159" s="28"/>
      <c r="Q159" s="28"/>
      <c r="R159" s="60">
        <f t="shared" si="52"/>
        <v>0</v>
      </c>
      <c r="S159" s="28"/>
      <c r="T159" s="28"/>
      <c r="U159" s="28"/>
      <c r="V159" s="28"/>
      <c r="W159" s="28"/>
      <c r="X159" s="28"/>
      <c r="Y159" s="28"/>
      <c r="Z159" s="163"/>
      <c r="AA159" s="163"/>
      <c r="AB159" s="163"/>
      <c r="AC159" s="28"/>
    </row>
    <row r="160" spans="2:29" ht="15" customHeight="1">
      <c r="B160" s="28">
        <v>11</v>
      </c>
      <c r="C160"/>
      <c r="D160" s="366"/>
      <c r="E160" s="28"/>
      <c r="F160" s="28"/>
      <c r="G160" s="28"/>
      <c r="H160" s="28"/>
      <c r="I160" s="28">
        <f t="shared" si="53"/>
        <v>0</v>
      </c>
      <c r="J160" s="28"/>
      <c r="K160" s="28">
        <v>11</v>
      </c>
      <c r="L160"/>
      <c r="M160" s="364"/>
      <c r="N160" s="28"/>
      <c r="O160" s="28"/>
      <c r="P160" s="28"/>
      <c r="Q160" s="28"/>
      <c r="R160" s="60">
        <f t="shared" si="52"/>
        <v>0</v>
      </c>
      <c r="S160" s="28"/>
      <c r="T160" s="28"/>
      <c r="U160" s="28"/>
      <c r="V160" s="28"/>
      <c r="W160" s="28"/>
      <c r="X160" s="28"/>
      <c r="Y160" s="28"/>
      <c r="Z160" s="163"/>
      <c r="AA160" s="163"/>
      <c r="AB160" s="163"/>
      <c r="AC160" s="28"/>
    </row>
    <row r="161" spans="2:29" ht="15" customHeight="1">
      <c r="B161" s="28">
        <v>12</v>
      </c>
      <c r="C161"/>
      <c r="D161" s="366"/>
      <c r="E161" s="28"/>
      <c r="F161" s="28"/>
      <c r="G161" s="28"/>
      <c r="H161" s="28"/>
      <c r="I161" s="28">
        <f t="shared" si="53"/>
        <v>0</v>
      </c>
      <c r="J161" s="28"/>
      <c r="K161" s="28">
        <v>12</v>
      </c>
      <c r="L161"/>
      <c r="M161" s="364"/>
      <c r="N161" s="28"/>
      <c r="O161" s="28"/>
      <c r="P161" s="28"/>
      <c r="Q161" s="28"/>
      <c r="R161" s="60">
        <f t="shared" si="52"/>
        <v>0</v>
      </c>
      <c r="S161" s="28"/>
      <c r="T161" s="28"/>
      <c r="U161" s="28"/>
      <c r="V161" s="28"/>
      <c r="W161" s="28"/>
      <c r="X161" s="28"/>
      <c r="Y161" s="28"/>
      <c r="Z161" s="163"/>
      <c r="AA161" s="163"/>
      <c r="AB161" s="163"/>
      <c r="AC161" s="28"/>
    </row>
    <row r="162" spans="2:29" ht="15" customHeight="1">
      <c r="B162" s="28">
        <v>13</v>
      </c>
      <c r="C162"/>
      <c r="D162" s="366"/>
      <c r="E162" s="28"/>
      <c r="F162" s="28"/>
      <c r="G162" s="28"/>
      <c r="H162" s="28"/>
      <c r="I162" s="28">
        <f t="shared" si="53"/>
        <v>0</v>
      </c>
      <c r="J162" s="28"/>
      <c r="K162" s="28">
        <v>13</v>
      </c>
      <c r="L162"/>
      <c r="M162" s="364"/>
      <c r="N162" s="28"/>
      <c r="O162" s="28"/>
      <c r="P162" s="28"/>
      <c r="Q162" s="28"/>
      <c r="R162" s="60">
        <f t="shared" si="52"/>
        <v>0</v>
      </c>
      <c r="S162" s="28"/>
      <c r="T162" s="28"/>
      <c r="U162" s="28"/>
      <c r="V162" s="28"/>
      <c r="W162" s="28"/>
      <c r="X162" s="28"/>
      <c r="Y162" s="28"/>
      <c r="Z162" s="163"/>
      <c r="AA162" s="163"/>
      <c r="AB162" s="163"/>
      <c r="AC162" s="28"/>
    </row>
    <row r="163" spans="2:29" ht="15" customHeight="1">
      <c r="B163" s="28">
        <v>14</v>
      </c>
      <c r="C163"/>
      <c r="D163" s="366"/>
      <c r="E163" s="28"/>
      <c r="F163" s="28"/>
      <c r="G163" s="28"/>
      <c r="H163" s="28"/>
      <c r="I163" s="28">
        <f t="shared" si="53"/>
        <v>0</v>
      </c>
      <c r="J163" s="28"/>
      <c r="K163" s="28">
        <v>14</v>
      </c>
      <c r="L163"/>
      <c r="M163" s="364"/>
      <c r="N163" s="28"/>
      <c r="O163" s="28"/>
      <c r="P163" s="28"/>
      <c r="Q163" s="28"/>
      <c r="R163" s="60">
        <f t="shared" si="52"/>
        <v>0</v>
      </c>
      <c r="S163" s="28"/>
      <c r="T163" s="28"/>
      <c r="U163" s="28"/>
      <c r="V163" s="28"/>
      <c r="W163" s="28"/>
      <c r="X163" s="28"/>
      <c r="Y163" s="28"/>
      <c r="Z163" s="163"/>
      <c r="AA163" s="163"/>
      <c r="AB163" s="163"/>
      <c r="AC163" s="28"/>
    </row>
    <row r="164" spans="2:29" ht="15" customHeight="1">
      <c r="B164" s="28">
        <v>15</v>
      </c>
      <c r="C164"/>
      <c r="D164" s="302"/>
      <c r="E164" s="28"/>
      <c r="F164" s="28"/>
      <c r="G164" s="28"/>
      <c r="H164" s="28"/>
      <c r="I164" s="28">
        <f t="shared" si="53"/>
        <v>0</v>
      </c>
      <c r="J164" s="28"/>
      <c r="K164" s="28">
        <v>15</v>
      </c>
      <c r="L164"/>
      <c r="M164" s="302"/>
      <c r="N164" s="28"/>
      <c r="O164" s="28"/>
      <c r="P164" s="28"/>
      <c r="Q164" s="28"/>
      <c r="R164" s="60">
        <f t="shared" si="52"/>
        <v>0</v>
      </c>
      <c r="S164" s="28"/>
      <c r="T164" s="28"/>
      <c r="U164" s="28"/>
      <c r="V164" s="28"/>
      <c r="W164" s="28"/>
      <c r="X164" s="28"/>
      <c r="Y164" s="28"/>
      <c r="Z164" s="163"/>
      <c r="AA164" s="163"/>
      <c r="AB164" s="163"/>
      <c r="AC164" s="28"/>
    </row>
    <row r="165" spans="2:29" ht="15" customHeight="1">
      <c r="B165" s="28">
        <v>16</v>
      </c>
      <c r="C165" s="447"/>
      <c r="D165" s="302"/>
      <c r="E165" s="28"/>
      <c r="F165" s="28"/>
      <c r="G165" s="28"/>
      <c r="H165" s="28"/>
      <c r="I165" s="28">
        <f t="shared" si="51"/>
        <v>0</v>
      </c>
      <c r="J165" s="28"/>
      <c r="K165" s="28">
        <v>16</v>
      </c>
      <c r="L165"/>
      <c r="M165" s="302"/>
      <c r="N165" s="28"/>
      <c r="O165" s="28"/>
      <c r="P165" s="28"/>
      <c r="Q165" s="28"/>
      <c r="R165" s="60">
        <f t="shared" si="52"/>
        <v>0</v>
      </c>
      <c r="S165" s="28"/>
      <c r="T165" s="28"/>
      <c r="U165" s="28"/>
      <c r="V165" s="28"/>
      <c r="W165" s="28"/>
      <c r="X165" s="28"/>
      <c r="Y165" s="28"/>
      <c r="Z165" s="163"/>
      <c r="AA165" s="163"/>
      <c r="AB165" s="163"/>
      <c r="AC165" s="28"/>
    </row>
    <row r="166" spans="2:29" ht="15" customHeight="1">
      <c r="B166" s="28">
        <v>17</v>
      </c>
      <c r="C166" s="366"/>
      <c r="D166" s="163"/>
      <c r="E166" s="28"/>
      <c r="F166" s="28"/>
      <c r="G166" s="28"/>
      <c r="H166" s="28"/>
      <c r="I166" s="28">
        <f t="shared" si="51"/>
        <v>0</v>
      </c>
      <c r="J166" s="28"/>
      <c r="K166" s="28">
        <v>17</v>
      </c>
      <c r="L166" s="367"/>
      <c r="M166" s="163"/>
      <c r="N166" s="28"/>
      <c r="O166" s="28"/>
      <c r="P166" s="28"/>
      <c r="Q166" s="28"/>
      <c r="R166" s="60">
        <f t="shared" si="52"/>
        <v>0</v>
      </c>
      <c r="S166" s="28"/>
      <c r="T166" s="28"/>
      <c r="U166" s="28"/>
      <c r="V166" s="28"/>
      <c r="W166" s="28"/>
      <c r="X166" s="28"/>
      <c r="Y166" s="28"/>
      <c r="Z166" s="163"/>
      <c r="AA166" s="163"/>
      <c r="AB166" s="163"/>
      <c r="AC166" s="28"/>
    </row>
    <row r="167" spans="2:29" ht="15" customHeight="1">
      <c r="B167" s="28">
        <v>18</v>
      </c>
      <c r="C167" s="163"/>
      <c r="D167" s="163"/>
      <c r="E167" s="28"/>
      <c r="F167" s="28"/>
      <c r="G167" s="28"/>
      <c r="H167" s="28"/>
      <c r="I167" s="28">
        <f t="shared" si="51"/>
        <v>0</v>
      </c>
      <c r="J167" s="28"/>
      <c r="K167" s="28">
        <v>18</v>
      </c>
      <c r="L167" s="163"/>
      <c r="M167" s="163"/>
      <c r="N167" s="28"/>
      <c r="O167" s="28"/>
      <c r="P167" s="28"/>
      <c r="Q167" s="28"/>
      <c r="R167" s="60">
        <f t="shared" si="52"/>
        <v>0</v>
      </c>
      <c r="S167" s="28"/>
      <c r="T167" s="28"/>
      <c r="U167" s="28"/>
      <c r="V167" s="28"/>
      <c r="W167" s="28"/>
      <c r="X167" s="28"/>
      <c r="Y167" s="28"/>
      <c r="Z167" s="163"/>
      <c r="AA167" s="163"/>
      <c r="AB167" s="163"/>
      <c r="AC167" s="28"/>
    </row>
    <row r="168" spans="2:29" ht="15" customHeight="1">
      <c r="B168" s="47"/>
      <c r="C168" s="48"/>
      <c r="D168" s="48"/>
      <c r="E168" s="48"/>
      <c r="F168" s="48"/>
      <c r="G168" s="48"/>
      <c r="H168" s="48"/>
      <c r="I168" s="48"/>
      <c r="J168" s="55"/>
      <c r="K168" s="47"/>
      <c r="L168" s="48"/>
      <c r="M168" s="48"/>
      <c r="N168" s="48"/>
      <c r="O168" s="48"/>
      <c r="P168" s="48"/>
      <c r="Q168" s="48"/>
      <c r="R168" s="377"/>
      <c r="S168" s="28"/>
      <c r="T168" s="28"/>
      <c r="U168" s="28"/>
      <c r="V168" s="28"/>
      <c r="W168" s="28"/>
      <c r="X168" s="28"/>
      <c r="Y168" s="28"/>
      <c r="Z168" s="163"/>
      <c r="AA168" s="163"/>
      <c r="AB168" s="163"/>
      <c r="AC168" s="28"/>
    </row>
    <row r="169" spans="2:29" ht="15" customHeight="1">
      <c r="B169" s="53" t="s">
        <v>7</v>
      </c>
      <c r="C169" s="50">
        <f t="shared" ref="C169:I169" si="54">SUM(C150:C167)</f>
        <v>0</v>
      </c>
      <c r="D169" s="50">
        <f t="shared" si="54"/>
        <v>0</v>
      </c>
      <c r="E169" s="50">
        <f t="shared" si="54"/>
        <v>0</v>
      </c>
      <c r="F169" s="50">
        <f t="shared" si="54"/>
        <v>0</v>
      </c>
      <c r="G169" s="50">
        <f t="shared" si="54"/>
        <v>0</v>
      </c>
      <c r="H169" s="50">
        <f t="shared" si="54"/>
        <v>0</v>
      </c>
      <c r="I169" s="50">
        <f t="shared" si="54"/>
        <v>0</v>
      </c>
      <c r="J169" s="28"/>
      <c r="K169" s="53" t="s">
        <v>7</v>
      </c>
      <c r="L169" s="369" t="e">
        <f>(C150*L150+C151*L151+C152*L152+C153*L153+C154*L154+C155*L155+C156*L156+C157*L157+C158*L158+C159*L159+C160*L160+C161*L161+C162*L162+C163*L163+C164*L164+C165*L165+C166*L166+C167*L167)/C169</f>
        <v>#DIV/0!</v>
      </c>
      <c r="M169" s="369"/>
      <c r="N169" s="369"/>
      <c r="O169" s="369"/>
      <c r="P169" s="369"/>
      <c r="Q169" s="369"/>
      <c r="R169" s="378" t="e">
        <f>(I150*R150+I151*R151+I152*R152+I153*R153+I154*R154+I155*R155+I156*R156+I157*R157+I158*R158+I159*R159+I160*R160+I161*R161+I162*R162+R163*I163+R164*I164+R165*I165+R166*I166+R167*I167)/I169</f>
        <v>#DIV/0!</v>
      </c>
      <c r="S169" s="28"/>
      <c r="T169" s="28"/>
      <c r="U169" s="28"/>
      <c r="V169" s="28"/>
      <c r="W169" s="28"/>
      <c r="X169" s="28"/>
      <c r="Y169" s="28"/>
      <c r="Z169" s="163"/>
      <c r="AA169" s="163"/>
      <c r="AB169" s="163"/>
      <c r="AC169" s="28"/>
    </row>
    <row r="170" spans="2:29" ht="1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60"/>
      <c r="S170" s="28"/>
      <c r="T170" s="28"/>
      <c r="U170" s="28"/>
      <c r="V170" s="28"/>
      <c r="W170" s="28"/>
      <c r="X170" s="28"/>
      <c r="Y170" s="28"/>
      <c r="Z170" s="163"/>
      <c r="AA170" s="163"/>
      <c r="AB170" s="163"/>
      <c r="AC170" s="28"/>
    </row>
    <row r="171" spans="2:29" ht="1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60"/>
      <c r="S171" s="28"/>
      <c r="T171" s="28"/>
      <c r="U171" s="28"/>
      <c r="V171" s="28"/>
      <c r="W171" s="28"/>
      <c r="X171" s="28"/>
      <c r="Y171" s="28"/>
      <c r="Z171" s="163"/>
      <c r="AA171" s="163"/>
      <c r="AB171" s="163"/>
      <c r="AC171" s="28"/>
    </row>
    <row r="172" spans="2:29" ht="1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42"/>
      <c r="L172" s="42"/>
      <c r="M172" s="42"/>
      <c r="N172" s="42"/>
      <c r="O172" s="42"/>
      <c r="P172" s="42"/>
      <c r="Q172" s="42"/>
      <c r="R172" s="60"/>
      <c r="S172" s="28"/>
      <c r="T172" s="28"/>
      <c r="U172" s="28"/>
      <c r="V172" s="28"/>
      <c r="W172" s="28"/>
      <c r="X172" s="28"/>
      <c r="Y172" s="28"/>
      <c r="Z172" s="163"/>
      <c r="AA172" s="163"/>
      <c r="AB172" s="163"/>
      <c r="AC172" s="28"/>
    </row>
    <row r="181" spans="2:29" ht="1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163"/>
      <c r="AA181" s="163"/>
      <c r="AB181" s="163"/>
      <c r="AC181" s="28"/>
    </row>
    <row r="182" spans="2:29" ht="15" customHeight="1">
      <c r="B182" s="28"/>
      <c r="C182" s="42"/>
      <c r="D182" s="42"/>
      <c r="E182" s="42"/>
      <c r="F182" s="28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28"/>
      <c r="T182" s="28"/>
      <c r="U182" s="28"/>
      <c r="V182" s="28"/>
      <c r="W182" s="28"/>
      <c r="X182" s="28"/>
      <c r="Y182" s="28"/>
      <c r="Z182" s="163"/>
      <c r="AA182" s="163"/>
      <c r="AB182" s="163"/>
      <c r="AC182" s="28"/>
    </row>
    <row r="184" spans="2:29" ht="1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163"/>
      <c r="AA184" s="163"/>
      <c r="AB184" s="163"/>
      <c r="AC184" s="28"/>
    </row>
    <row r="185" spans="2:29" ht="1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163"/>
      <c r="AA185" s="163"/>
      <c r="AB185" s="163"/>
      <c r="AC185" s="28"/>
    </row>
    <row r="186" spans="2:29" ht="15" customHeight="1">
      <c r="B186" s="28"/>
      <c r="C186" s="28"/>
      <c r="D186" s="49"/>
      <c r="E186" s="42"/>
      <c r="F186" s="28"/>
      <c r="G186" s="28"/>
      <c r="H186" s="49"/>
      <c r="I186" s="42"/>
      <c r="J186" s="28"/>
      <c r="K186" s="28"/>
      <c r="L186" s="49"/>
      <c r="M186" s="42"/>
      <c r="N186" s="28"/>
      <c r="O186" s="28"/>
      <c r="P186" s="28"/>
      <c r="Q186" s="49"/>
      <c r="R186" s="42"/>
      <c r="S186" s="28"/>
      <c r="T186" s="28"/>
      <c r="U186" s="28"/>
      <c r="V186" s="28"/>
      <c r="W186" s="28"/>
      <c r="X186" s="28"/>
      <c r="Y186" s="28"/>
      <c r="Z186" s="163"/>
      <c r="AA186" s="163"/>
      <c r="AB186" s="163"/>
      <c r="AC186" s="28"/>
    </row>
    <row r="187" spans="2:29" ht="15" customHeight="1">
      <c r="B187" s="28"/>
      <c r="C187" s="28"/>
      <c r="D187" s="49"/>
      <c r="E187" s="42"/>
      <c r="F187" s="28"/>
      <c r="G187" s="28"/>
      <c r="H187" s="49"/>
      <c r="I187" s="42"/>
      <c r="J187" s="28"/>
      <c r="K187" s="28"/>
      <c r="L187" s="49"/>
      <c r="M187" s="42"/>
      <c r="N187" s="28"/>
      <c r="O187" s="28"/>
      <c r="P187" s="28"/>
      <c r="Q187" s="49"/>
      <c r="R187" s="42"/>
      <c r="S187" s="28"/>
      <c r="T187" s="28"/>
      <c r="U187" s="28"/>
      <c r="V187" s="28"/>
      <c r="W187" s="28"/>
      <c r="X187" s="28"/>
      <c r="Y187" s="28"/>
      <c r="Z187" s="163"/>
      <c r="AA187" s="163"/>
      <c r="AB187" s="163"/>
      <c r="AC187" s="28"/>
    </row>
    <row r="188" spans="2:29" ht="15" customHeight="1">
      <c r="B188" s="28"/>
      <c r="C188" s="28"/>
      <c r="D188" s="49"/>
      <c r="E188" s="42"/>
      <c r="F188" s="28"/>
      <c r="G188" s="28"/>
      <c r="H188" s="49"/>
      <c r="I188" s="42"/>
      <c r="J188" s="28"/>
      <c r="K188" s="28"/>
      <c r="L188" s="49"/>
      <c r="M188" s="42"/>
      <c r="N188" s="28"/>
      <c r="O188" s="28"/>
      <c r="P188" s="28"/>
      <c r="Q188" s="49"/>
      <c r="R188" s="42"/>
      <c r="S188" s="28"/>
      <c r="T188" s="28"/>
      <c r="U188" s="28"/>
      <c r="V188" s="28"/>
      <c r="W188" s="28"/>
      <c r="X188" s="28"/>
      <c r="Y188" s="28"/>
      <c r="Z188" s="163"/>
      <c r="AA188" s="163"/>
      <c r="AB188" s="163"/>
      <c r="AC188" s="28"/>
    </row>
    <row r="189" spans="2:29" ht="15" customHeight="1">
      <c r="B189" s="28"/>
      <c r="C189" s="28"/>
      <c r="D189" s="49"/>
      <c r="E189" s="42"/>
      <c r="F189" s="28"/>
      <c r="G189" s="28"/>
      <c r="H189" s="49"/>
      <c r="I189" s="42"/>
      <c r="J189" s="28"/>
      <c r="K189" s="28"/>
      <c r="L189" s="49"/>
      <c r="M189" s="42"/>
      <c r="N189" s="28"/>
      <c r="O189" s="28"/>
      <c r="P189" s="28"/>
      <c r="Q189" s="49"/>
      <c r="R189" s="42"/>
      <c r="S189" s="28"/>
      <c r="T189" s="28"/>
      <c r="U189" s="28"/>
      <c r="V189" s="28"/>
      <c r="W189" s="28"/>
      <c r="X189" s="28"/>
      <c r="Y189" s="28"/>
      <c r="Z189" s="163"/>
      <c r="AA189" s="163"/>
      <c r="AB189" s="163"/>
      <c r="AC189" s="28"/>
    </row>
    <row r="190" spans="2:29" ht="15" customHeight="1">
      <c r="B190" s="28"/>
      <c r="C190" s="28"/>
      <c r="D190" s="49"/>
      <c r="E190" s="42"/>
      <c r="F190" s="28"/>
      <c r="G190" s="28"/>
      <c r="H190" s="49"/>
      <c r="I190" s="42"/>
      <c r="J190" s="28"/>
      <c r="K190" s="28"/>
      <c r="L190" s="49"/>
      <c r="M190" s="42"/>
      <c r="N190" s="28"/>
      <c r="O190" s="28"/>
      <c r="P190" s="28"/>
      <c r="Q190" s="49"/>
      <c r="R190" s="42"/>
      <c r="S190" s="28"/>
      <c r="T190" s="28"/>
      <c r="U190" s="28"/>
      <c r="V190" s="28"/>
      <c r="W190" s="28"/>
      <c r="X190" s="28"/>
      <c r="Y190" s="28"/>
      <c r="Z190" s="163"/>
      <c r="AA190" s="163"/>
      <c r="AB190" s="163"/>
      <c r="AC190" s="28"/>
    </row>
    <row r="191" spans="2:29" ht="15" customHeight="1">
      <c r="B191" s="28"/>
      <c r="C191" s="28"/>
      <c r="D191" s="49"/>
      <c r="E191" s="42"/>
      <c r="F191" s="28"/>
      <c r="G191" s="28"/>
      <c r="H191" s="49"/>
      <c r="I191" s="42"/>
      <c r="J191" s="28"/>
      <c r="K191" s="28"/>
      <c r="L191" s="49"/>
      <c r="M191" s="42"/>
      <c r="N191" s="28"/>
      <c r="O191" s="28"/>
      <c r="P191" s="28"/>
      <c r="Q191" s="49"/>
      <c r="R191" s="42"/>
      <c r="S191" s="28"/>
      <c r="T191" s="28"/>
      <c r="U191" s="28"/>
      <c r="V191" s="28"/>
      <c r="W191" s="28"/>
      <c r="X191" s="28"/>
      <c r="Y191" s="28"/>
      <c r="Z191" s="163"/>
      <c r="AA191" s="163"/>
      <c r="AB191" s="163"/>
      <c r="AC191" s="28"/>
    </row>
    <row r="192" spans="2:29" ht="15" customHeight="1">
      <c r="B192" s="28"/>
      <c r="C192" s="28"/>
      <c r="D192" s="49"/>
      <c r="E192" s="42"/>
      <c r="F192" s="28"/>
      <c r="G192" s="28"/>
      <c r="H192" s="49"/>
      <c r="I192" s="42"/>
      <c r="J192" s="28"/>
      <c r="K192" s="28"/>
      <c r="L192" s="49"/>
      <c r="M192" s="42"/>
      <c r="N192" s="28"/>
      <c r="O192" s="28"/>
      <c r="P192" s="28"/>
      <c r="Q192" s="49"/>
      <c r="R192" s="42"/>
      <c r="S192" s="28"/>
      <c r="T192" s="28"/>
      <c r="U192" s="28"/>
      <c r="V192" s="28"/>
      <c r="W192" s="28"/>
      <c r="X192" s="28"/>
      <c r="Y192" s="28"/>
      <c r="Z192" s="163"/>
      <c r="AA192" s="163"/>
      <c r="AB192" s="163"/>
      <c r="AC192" s="28"/>
    </row>
    <row r="193" spans="2:29" ht="15" customHeight="1">
      <c r="B193" s="28"/>
      <c r="C193" s="28"/>
      <c r="D193" s="49"/>
      <c r="E193" s="42"/>
      <c r="F193" s="28"/>
      <c r="G193" s="28"/>
      <c r="H193" s="49"/>
      <c r="I193" s="42"/>
      <c r="J193" s="28"/>
      <c r="K193" s="28"/>
      <c r="L193" s="49"/>
      <c r="M193" s="42"/>
      <c r="N193" s="28"/>
      <c r="O193" s="28"/>
      <c r="P193" s="28"/>
      <c r="Q193" s="49"/>
      <c r="R193" s="42"/>
      <c r="S193" s="28"/>
      <c r="T193" s="28"/>
      <c r="U193" s="28"/>
      <c r="V193" s="28"/>
      <c r="W193" s="28"/>
      <c r="X193" s="28"/>
      <c r="Y193" s="28"/>
      <c r="Z193" s="163"/>
      <c r="AA193" s="163"/>
      <c r="AB193" s="163"/>
      <c r="AC193" s="28"/>
    </row>
    <row r="194" spans="2:29" ht="15" customHeight="1">
      <c r="B194" s="28"/>
      <c r="C194" s="28"/>
      <c r="D194" s="49"/>
      <c r="E194" s="42"/>
      <c r="F194" s="28"/>
      <c r="G194" s="28"/>
      <c r="H194" s="49"/>
      <c r="I194" s="42"/>
      <c r="J194" s="28"/>
      <c r="K194" s="28"/>
      <c r="L194" s="49"/>
      <c r="M194" s="42"/>
      <c r="N194" s="28"/>
      <c r="O194" s="28"/>
      <c r="P194" s="28"/>
      <c r="Q194" s="49"/>
      <c r="R194" s="42"/>
      <c r="S194" s="28"/>
      <c r="T194" s="28"/>
      <c r="U194" s="28"/>
      <c r="V194" s="28"/>
      <c r="W194" s="28"/>
      <c r="X194" s="28"/>
      <c r="Y194" s="28"/>
      <c r="Z194" s="163"/>
      <c r="AA194" s="163"/>
      <c r="AB194" s="163"/>
      <c r="AC194" s="28"/>
    </row>
    <row r="195" spans="2:29" ht="15" customHeight="1">
      <c r="B195" s="28"/>
      <c r="C195" s="28"/>
      <c r="D195" s="49"/>
      <c r="E195" s="42"/>
      <c r="F195" s="28"/>
      <c r="G195" s="28"/>
      <c r="H195" s="49"/>
      <c r="I195" s="42"/>
      <c r="J195" s="28"/>
      <c r="K195" s="28"/>
      <c r="L195" s="49"/>
      <c r="M195" s="42"/>
      <c r="N195" s="28"/>
      <c r="O195" s="28"/>
      <c r="P195" s="28"/>
      <c r="Q195" s="49"/>
      <c r="R195" s="42"/>
      <c r="S195" s="28"/>
      <c r="T195" s="28"/>
      <c r="U195" s="28"/>
      <c r="V195" s="28"/>
      <c r="W195" s="28"/>
      <c r="X195" s="28"/>
      <c r="Y195" s="28"/>
      <c r="Z195" s="163"/>
      <c r="AA195" s="163"/>
      <c r="AB195" s="163"/>
      <c r="AC195" s="28"/>
    </row>
    <row r="196" spans="2:29" ht="15" customHeight="1">
      <c r="B196" s="28"/>
      <c r="C196" s="28"/>
      <c r="D196" s="49"/>
      <c r="E196" s="42"/>
      <c r="F196" s="28"/>
      <c r="G196" s="28"/>
      <c r="H196" s="49"/>
      <c r="I196" s="42"/>
      <c r="J196" s="28"/>
      <c r="K196" s="28"/>
      <c r="L196" s="49"/>
      <c r="M196" s="42"/>
      <c r="N196" s="28"/>
      <c r="O196" s="28"/>
      <c r="P196" s="28"/>
      <c r="Q196" s="49"/>
      <c r="R196" s="42"/>
      <c r="S196" s="28"/>
      <c r="T196" s="28"/>
      <c r="U196" s="28"/>
      <c r="V196" s="28"/>
      <c r="W196" s="28"/>
      <c r="X196" s="28"/>
      <c r="Y196" s="28"/>
      <c r="Z196" s="163"/>
      <c r="AA196" s="163"/>
      <c r="AB196" s="163"/>
      <c r="AC196" s="28"/>
    </row>
    <row r="197" spans="2:29" ht="15" customHeight="1">
      <c r="B197" s="28"/>
      <c r="C197" s="28"/>
      <c r="D197" s="49"/>
      <c r="E197" s="42"/>
      <c r="F197" s="28"/>
      <c r="G197" s="28"/>
      <c r="H197" s="49"/>
      <c r="I197" s="42"/>
      <c r="J197" s="28"/>
      <c r="K197" s="28"/>
      <c r="L197" s="49"/>
      <c r="M197" s="42"/>
      <c r="N197" s="28"/>
      <c r="O197" s="28"/>
      <c r="P197" s="28"/>
      <c r="Q197" s="49"/>
      <c r="R197" s="42"/>
      <c r="S197" s="28"/>
      <c r="T197" s="28"/>
      <c r="U197" s="28"/>
      <c r="V197" s="28"/>
      <c r="W197" s="28"/>
      <c r="X197" s="28"/>
      <c r="Y197" s="28"/>
      <c r="Z197" s="163"/>
      <c r="AA197" s="163"/>
      <c r="AB197" s="163"/>
      <c r="AC197" s="28"/>
    </row>
    <row r="198" spans="2:29" ht="15" customHeight="1">
      <c r="B198" s="28"/>
      <c r="C198" s="28"/>
      <c r="D198" s="49"/>
      <c r="E198" s="42"/>
      <c r="F198" s="28"/>
      <c r="G198" s="28"/>
      <c r="H198" s="49"/>
      <c r="I198" s="42"/>
      <c r="J198" s="28"/>
      <c r="K198" s="28"/>
      <c r="L198" s="49"/>
      <c r="M198" s="42"/>
      <c r="N198" s="28"/>
      <c r="O198" s="28"/>
      <c r="P198" s="28"/>
      <c r="Q198" s="49"/>
      <c r="R198" s="42"/>
      <c r="S198" s="28"/>
      <c r="T198" s="28"/>
      <c r="U198" s="28"/>
      <c r="V198" s="28"/>
      <c r="W198" s="28"/>
      <c r="X198" s="28"/>
      <c r="Y198" s="28"/>
      <c r="Z198" s="163"/>
      <c r="AA198" s="163"/>
      <c r="AB198" s="163"/>
      <c r="AC198" s="28"/>
    </row>
    <row r="199" spans="2:29" ht="15" customHeight="1">
      <c r="B199" s="28"/>
      <c r="C199" s="28"/>
      <c r="D199" s="49"/>
      <c r="E199" s="42"/>
      <c r="F199" s="28"/>
      <c r="G199" s="28"/>
      <c r="H199" s="49"/>
      <c r="I199" s="42"/>
      <c r="J199" s="28"/>
      <c r="K199" s="28"/>
      <c r="L199" s="49"/>
      <c r="M199" s="42"/>
      <c r="N199" s="28"/>
      <c r="O199" s="28"/>
      <c r="P199" s="28"/>
      <c r="Q199" s="49"/>
      <c r="R199" s="42"/>
      <c r="S199" s="28"/>
      <c r="T199" s="28"/>
      <c r="U199" s="28"/>
      <c r="V199" s="28"/>
      <c r="W199" s="28"/>
      <c r="X199" s="28"/>
      <c r="Y199" s="28"/>
      <c r="Z199" s="163"/>
      <c r="AA199" s="163"/>
      <c r="AB199" s="163"/>
      <c r="AC199" s="28"/>
    </row>
    <row r="200" spans="2:29" ht="15" customHeight="1">
      <c r="B200" s="28"/>
      <c r="C200" s="28"/>
      <c r="D200" s="49"/>
      <c r="E200" s="42"/>
      <c r="F200" s="28"/>
      <c r="G200" s="28"/>
      <c r="H200" s="49"/>
      <c r="I200" s="42"/>
      <c r="J200" s="28"/>
      <c r="K200" s="28"/>
      <c r="L200" s="49"/>
      <c r="M200" s="42"/>
      <c r="N200" s="28"/>
      <c r="O200" s="28"/>
      <c r="P200" s="28"/>
      <c r="Q200" s="49"/>
      <c r="R200" s="42"/>
      <c r="S200" s="28"/>
      <c r="T200" s="28"/>
      <c r="U200" s="28"/>
      <c r="V200" s="28"/>
      <c r="W200" s="28"/>
      <c r="X200" s="28"/>
      <c r="Y200" s="28"/>
      <c r="Z200" s="163"/>
      <c r="AA200" s="163"/>
      <c r="AB200" s="163"/>
      <c r="AC200" s="28"/>
    </row>
    <row r="201" spans="2:29" ht="15" customHeight="1">
      <c r="B201" s="28"/>
      <c r="C201" s="28"/>
      <c r="D201" s="49"/>
      <c r="E201" s="42"/>
      <c r="F201" s="28"/>
      <c r="G201" s="28"/>
      <c r="H201" s="49"/>
      <c r="I201" s="42"/>
      <c r="J201" s="28"/>
      <c r="K201" s="28"/>
      <c r="L201" s="49"/>
      <c r="M201" s="42"/>
      <c r="N201" s="28"/>
      <c r="O201" s="28"/>
      <c r="P201" s="28"/>
      <c r="Q201" s="49"/>
      <c r="R201" s="42"/>
      <c r="S201" s="28"/>
      <c r="T201" s="28"/>
      <c r="U201" s="28"/>
      <c r="V201" s="28"/>
      <c r="W201" s="28"/>
      <c r="X201" s="28"/>
      <c r="Y201" s="28"/>
      <c r="Z201" s="163"/>
      <c r="AA201" s="163"/>
      <c r="AB201" s="163"/>
      <c r="AC201" s="28"/>
    </row>
    <row r="202" spans="2:29" ht="15" customHeight="1">
      <c r="B202" s="28"/>
      <c r="C202" s="28"/>
      <c r="D202" s="49"/>
      <c r="E202" s="42"/>
      <c r="F202" s="28"/>
      <c r="G202" s="28"/>
      <c r="H202" s="49"/>
      <c r="I202" s="42"/>
      <c r="J202" s="28"/>
      <c r="K202" s="28"/>
      <c r="L202" s="49"/>
      <c r="M202" s="42"/>
      <c r="N202" s="28"/>
      <c r="O202" s="28"/>
      <c r="P202" s="28"/>
      <c r="Q202" s="49"/>
      <c r="R202" s="42"/>
      <c r="S202" s="28"/>
      <c r="T202" s="28"/>
      <c r="U202" s="28"/>
      <c r="V202" s="28"/>
      <c r="W202" s="28"/>
      <c r="X202" s="28"/>
      <c r="Y202" s="28"/>
      <c r="Z202" s="163"/>
      <c r="AA202" s="163"/>
      <c r="AB202" s="163"/>
      <c r="AC202" s="28"/>
    </row>
    <row r="203" spans="2:29" ht="15" customHeight="1">
      <c r="B203" s="28"/>
      <c r="C203" s="28"/>
      <c r="D203" s="49"/>
      <c r="E203" s="42"/>
      <c r="F203" s="28"/>
      <c r="G203" s="28"/>
      <c r="H203" s="49"/>
      <c r="I203" s="42"/>
      <c r="J203" s="28"/>
      <c r="K203" s="28"/>
      <c r="L203" s="49"/>
      <c r="M203" s="42"/>
      <c r="N203" s="28"/>
      <c r="O203" s="28"/>
      <c r="P203" s="28"/>
      <c r="Q203" s="49"/>
      <c r="R203" s="42"/>
      <c r="S203" s="28"/>
      <c r="T203" s="28"/>
      <c r="U203" s="28"/>
      <c r="V203" s="28"/>
      <c r="W203" s="28"/>
      <c r="X203" s="28"/>
      <c r="Y203" s="28"/>
      <c r="Z203" s="163"/>
      <c r="AA203" s="163"/>
      <c r="AB203" s="163"/>
      <c r="AC203" s="28"/>
    </row>
    <row r="205" spans="2:29" ht="15" customHeight="1">
      <c r="B205" s="28"/>
      <c r="C205" s="28"/>
      <c r="D205" s="384"/>
      <c r="E205" s="42"/>
      <c r="F205" s="28"/>
      <c r="G205" s="28"/>
      <c r="H205" s="49"/>
      <c r="I205" s="42"/>
      <c r="J205" s="28"/>
      <c r="K205" s="28"/>
      <c r="L205" s="49"/>
      <c r="M205" s="42"/>
      <c r="N205" s="28"/>
      <c r="O205" s="28"/>
      <c r="P205" s="28"/>
      <c r="Q205" s="49"/>
      <c r="R205" s="385"/>
      <c r="S205" s="28"/>
      <c r="T205" s="28"/>
      <c r="U205" s="28"/>
      <c r="V205" s="28"/>
      <c r="W205" s="28"/>
      <c r="X205" s="28"/>
      <c r="Y205" s="28"/>
      <c r="Z205" s="163"/>
      <c r="AA205" s="163"/>
      <c r="AB205" s="163"/>
      <c r="AC205" s="28"/>
    </row>
    <row r="206" spans="2:29" ht="15" customHeight="1">
      <c r="B206" s="28"/>
      <c r="C206" s="28"/>
      <c r="D206" s="28"/>
      <c r="E206" s="42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163"/>
      <c r="AA206" s="163"/>
      <c r="AB206" s="163"/>
      <c r="AC206" s="28"/>
    </row>
    <row r="209" spans="2:29" ht="1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163"/>
      <c r="AA209" s="163"/>
      <c r="AB209" s="163"/>
      <c r="AC209" s="28"/>
    </row>
    <row r="210" spans="2:29" ht="1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163"/>
      <c r="AA210" s="163"/>
      <c r="AB210" s="163"/>
      <c r="AC210" s="28"/>
    </row>
    <row r="212" spans="2:29" ht="15" customHeight="1">
      <c r="B212" s="28"/>
      <c r="C212" s="42"/>
      <c r="D212" s="49"/>
      <c r="E212" s="42"/>
      <c r="F212" s="28"/>
      <c r="G212" s="42"/>
      <c r="H212" s="49"/>
      <c r="I212" s="42"/>
      <c r="J212" s="28"/>
      <c r="K212" s="42"/>
      <c r="L212" s="49"/>
      <c r="M212" s="42"/>
      <c r="N212" s="28"/>
      <c r="O212" s="28"/>
      <c r="P212" s="42"/>
      <c r="Q212" s="49"/>
      <c r="R212" s="42"/>
      <c r="S212" s="28"/>
      <c r="T212" s="28"/>
      <c r="U212" s="28"/>
      <c r="V212" s="28"/>
      <c r="W212" s="28"/>
      <c r="X212" s="28"/>
      <c r="Y212" s="28"/>
      <c r="Z212" s="163"/>
      <c r="AA212" s="163"/>
      <c r="AB212" s="163"/>
      <c r="AC212" s="28"/>
    </row>
    <row r="213" spans="2:29" ht="15" customHeight="1">
      <c r="B213" s="28"/>
      <c r="C213" s="42"/>
      <c r="D213" s="49"/>
      <c r="E213" s="42"/>
      <c r="F213" s="28"/>
      <c r="G213" s="42"/>
      <c r="H213" s="49"/>
      <c r="I213" s="42"/>
      <c r="J213" s="28"/>
      <c r="K213" s="42"/>
      <c r="L213" s="49"/>
      <c r="M213" s="42"/>
      <c r="N213" s="28"/>
      <c r="O213" s="28"/>
      <c r="P213" s="42"/>
      <c r="Q213" s="49"/>
      <c r="R213" s="42"/>
      <c r="S213" s="28"/>
      <c r="T213" s="28"/>
      <c r="U213" s="28"/>
      <c r="V213" s="28"/>
      <c r="W213" s="28"/>
      <c r="X213" s="28"/>
      <c r="Y213" s="28"/>
      <c r="Z213" s="163"/>
      <c r="AA213" s="163"/>
      <c r="AB213" s="163"/>
      <c r="AC213" s="28"/>
    </row>
    <row r="214" spans="2:29" ht="15" customHeight="1">
      <c r="B214" s="28"/>
      <c r="C214" s="42"/>
      <c r="D214" s="49"/>
      <c r="E214" s="42"/>
      <c r="F214" s="28"/>
      <c r="G214" s="42"/>
      <c r="H214" s="49"/>
      <c r="I214" s="42"/>
      <c r="J214" s="28"/>
      <c r="K214" s="42"/>
      <c r="L214" s="49"/>
      <c r="M214" s="42"/>
      <c r="N214" s="28"/>
      <c r="O214" s="28"/>
      <c r="P214" s="42"/>
      <c r="Q214" s="49"/>
      <c r="R214" s="42"/>
      <c r="S214" s="28"/>
      <c r="T214" s="28"/>
      <c r="U214" s="28"/>
      <c r="V214" s="28"/>
      <c r="W214" s="28"/>
      <c r="X214" s="28"/>
      <c r="Y214" s="28"/>
      <c r="Z214" s="163"/>
      <c r="AA214" s="163"/>
      <c r="AB214" s="163"/>
      <c r="AC214" s="28"/>
    </row>
    <row r="215" spans="2:29" ht="15" customHeight="1">
      <c r="B215" s="28"/>
      <c r="C215" s="42"/>
      <c r="D215" s="49"/>
      <c r="E215" s="42"/>
      <c r="F215" s="28"/>
      <c r="G215" s="42"/>
      <c r="H215" s="49"/>
      <c r="I215" s="42"/>
      <c r="J215" s="28"/>
      <c r="K215" s="42"/>
      <c r="L215" s="49"/>
      <c r="M215" s="42"/>
      <c r="N215" s="28"/>
      <c r="O215" s="28"/>
      <c r="P215" s="42"/>
      <c r="Q215" s="49"/>
      <c r="R215" s="42"/>
      <c r="S215" s="28"/>
      <c r="T215" s="28"/>
      <c r="U215" s="28"/>
      <c r="V215" s="28"/>
      <c r="W215" s="28"/>
      <c r="X215" s="28"/>
      <c r="Y215" s="28"/>
      <c r="Z215" s="163"/>
      <c r="AA215" s="163"/>
      <c r="AB215" s="163"/>
      <c r="AC215" s="28"/>
    </row>
    <row r="216" spans="2:29" ht="15" customHeight="1">
      <c r="B216" s="28"/>
      <c r="C216" s="42"/>
      <c r="D216" s="49"/>
      <c r="E216" s="42"/>
      <c r="F216" s="28"/>
      <c r="G216" s="42"/>
      <c r="H216" s="49"/>
      <c r="I216" s="42"/>
      <c r="J216" s="28"/>
      <c r="K216" s="42"/>
      <c r="L216" s="49"/>
      <c r="M216" s="42"/>
      <c r="N216" s="28"/>
      <c r="O216" s="28"/>
      <c r="P216" s="42"/>
      <c r="Q216" s="49"/>
      <c r="R216" s="42"/>
      <c r="S216" s="28"/>
      <c r="T216" s="28"/>
      <c r="U216" s="28"/>
      <c r="V216" s="28"/>
      <c r="W216" s="28"/>
      <c r="X216" s="28"/>
      <c r="Y216" s="28"/>
      <c r="Z216" s="163"/>
      <c r="AA216" s="163"/>
      <c r="AB216" s="163"/>
      <c r="AC216" s="28"/>
    </row>
    <row r="217" spans="2:29" ht="15" customHeight="1">
      <c r="B217" s="28"/>
      <c r="C217" s="42"/>
      <c r="D217" s="49"/>
      <c r="E217" s="42"/>
      <c r="F217" s="28"/>
      <c r="G217" s="42"/>
      <c r="H217" s="49"/>
      <c r="I217" s="42"/>
      <c r="J217" s="28"/>
      <c r="K217" s="42"/>
      <c r="L217" s="49"/>
      <c r="M217" s="42"/>
      <c r="N217" s="28"/>
      <c r="O217" s="28"/>
      <c r="P217" s="42"/>
      <c r="Q217" s="49"/>
      <c r="R217" s="42"/>
      <c r="S217" s="28"/>
      <c r="T217" s="28"/>
      <c r="U217" s="28"/>
      <c r="V217" s="28"/>
      <c r="W217" s="28"/>
      <c r="X217" s="28"/>
      <c r="Y217" s="28"/>
      <c r="Z217" s="163"/>
      <c r="AA217" s="163"/>
      <c r="AB217" s="163"/>
      <c r="AC217" s="28"/>
    </row>
    <row r="218" spans="2:29" ht="15" customHeight="1">
      <c r="B218" s="28"/>
      <c r="C218" s="42"/>
      <c r="D218" s="49"/>
      <c r="E218" s="42"/>
      <c r="F218" s="28"/>
      <c r="G218" s="42"/>
      <c r="H218" s="49"/>
      <c r="I218" s="42"/>
      <c r="J218" s="28"/>
      <c r="K218" s="42"/>
      <c r="L218" s="49"/>
      <c r="M218" s="42"/>
      <c r="N218" s="28"/>
      <c r="O218" s="28"/>
      <c r="P218" s="42"/>
      <c r="Q218" s="49"/>
      <c r="R218" s="42"/>
      <c r="S218" s="28"/>
      <c r="T218" s="28"/>
      <c r="U218" s="28"/>
      <c r="V218" s="28"/>
      <c r="W218" s="28"/>
      <c r="X218" s="28"/>
      <c r="Y218" s="28"/>
      <c r="Z218" s="163"/>
      <c r="AA218" s="163"/>
      <c r="AB218" s="163"/>
      <c r="AC218" s="28"/>
    </row>
    <row r="219" spans="2:29" ht="15" customHeight="1">
      <c r="B219" s="28"/>
      <c r="C219" s="42"/>
      <c r="D219" s="49"/>
      <c r="E219" s="42"/>
      <c r="F219" s="28"/>
      <c r="G219" s="42"/>
      <c r="H219" s="49"/>
      <c r="I219" s="42"/>
      <c r="J219" s="28"/>
      <c r="K219" s="42"/>
      <c r="L219" s="49"/>
      <c r="M219" s="42"/>
      <c r="N219" s="28"/>
      <c r="O219" s="28"/>
      <c r="P219" s="42"/>
      <c r="Q219" s="49"/>
      <c r="R219" s="42"/>
      <c r="S219" s="28"/>
      <c r="T219" s="28"/>
      <c r="U219" s="28"/>
      <c r="V219" s="28"/>
      <c r="W219" s="28"/>
      <c r="X219" s="28"/>
      <c r="Y219" s="28"/>
      <c r="Z219" s="163"/>
      <c r="AA219" s="163"/>
      <c r="AB219" s="163"/>
      <c r="AC219" s="28"/>
    </row>
    <row r="220" spans="2:29" ht="15" customHeight="1">
      <c r="B220" s="28"/>
      <c r="C220" s="42"/>
      <c r="D220" s="49"/>
      <c r="E220" s="42"/>
      <c r="F220" s="28"/>
      <c r="G220" s="42"/>
      <c r="H220" s="49"/>
      <c r="I220" s="42"/>
      <c r="J220" s="28"/>
      <c r="K220" s="42"/>
      <c r="L220" s="49"/>
      <c r="M220" s="42"/>
      <c r="N220" s="28"/>
      <c r="O220" s="28"/>
      <c r="P220" s="42"/>
      <c r="Q220" s="49"/>
      <c r="R220" s="42"/>
      <c r="S220" s="28"/>
      <c r="T220" s="28"/>
      <c r="U220" s="28"/>
      <c r="V220" s="28"/>
      <c r="W220" s="28"/>
      <c r="X220" s="28"/>
      <c r="Y220" s="28"/>
      <c r="Z220" s="163"/>
      <c r="AA220" s="163"/>
      <c r="AB220" s="163"/>
      <c r="AC220" s="28"/>
    </row>
    <row r="221" spans="2:29" ht="15" customHeight="1">
      <c r="B221" s="28"/>
      <c r="C221" s="42"/>
      <c r="D221" s="49"/>
      <c r="E221" s="42"/>
      <c r="F221" s="28"/>
      <c r="G221" s="42"/>
      <c r="H221" s="49"/>
      <c r="I221" s="42"/>
      <c r="J221" s="28"/>
      <c r="K221" s="42"/>
      <c r="L221" s="49"/>
      <c r="M221" s="42"/>
      <c r="N221" s="28"/>
      <c r="O221" s="28"/>
      <c r="P221" s="42"/>
      <c r="Q221" s="49"/>
      <c r="R221" s="42"/>
      <c r="S221" s="28"/>
      <c r="T221" s="28"/>
      <c r="U221" s="28"/>
      <c r="V221" s="28"/>
      <c r="W221" s="28"/>
      <c r="X221" s="28"/>
      <c r="Y221" s="28"/>
      <c r="Z221" s="163"/>
      <c r="AA221" s="163"/>
      <c r="AB221" s="163"/>
      <c r="AC221" s="28"/>
    </row>
    <row r="222" spans="2:29" ht="15" customHeight="1">
      <c r="B222" s="28"/>
      <c r="C222" s="42"/>
      <c r="D222" s="49"/>
      <c r="E222" s="42"/>
      <c r="F222" s="28"/>
      <c r="G222" s="42"/>
      <c r="H222" s="49"/>
      <c r="I222" s="42"/>
      <c r="J222" s="28"/>
      <c r="K222" s="42"/>
      <c r="L222" s="49"/>
      <c r="M222" s="42"/>
      <c r="N222" s="28"/>
      <c r="O222" s="28"/>
      <c r="P222" s="42"/>
      <c r="Q222" s="49"/>
      <c r="R222" s="42"/>
      <c r="S222" s="28"/>
      <c r="T222" s="28"/>
      <c r="U222" s="28"/>
      <c r="V222" s="28"/>
      <c r="W222" s="28"/>
      <c r="X222" s="28"/>
      <c r="Y222" s="28"/>
      <c r="Z222" s="163"/>
      <c r="AA222" s="163"/>
      <c r="AB222" s="163"/>
      <c r="AC222" s="28"/>
    </row>
    <row r="223" spans="2:29" ht="15" customHeight="1">
      <c r="B223" s="28"/>
      <c r="C223" s="42"/>
      <c r="D223" s="49"/>
      <c r="E223" s="42"/>
      <c r="F223" s="28"/>
      <c r="G223" s="42"/>
      <c r="H223" s="49"/>
      <c r="I223" s="42"/>
      <c r="J223" s="28"/>
      <c r="K223" s="42"/>
      <c r="L223" s="49"/>
      <c r="M223" s="42"/>
      <c r="N223" s="28"/>
      <c r="O223" s="28"/>
      <c r="P223" s="42"/>
      <c r="Q223" s="49"/>
      <c r="R223" s="42"/>
      <c r="S223" s="28"/>
      <c r="T223" s="28"/>
      <c r="U223" s="28"/>
      <c r="V223" s="28"/>
      <c r="W223" s="28"/>
      <c r="X223" s="28"/>
      <c r="Y223" s="28"/>
      <c r="Z223" s="163"/>
      <c r="AA223" s="163"/>
      <c r="AB223" s="163"/>
      <c r="AC223" s="28"/>
    </row>
    <row r="224" spans="2:29" ht="15" customHeight="1">
      <c r="B224" s="28"/>
      <c r="C224" s="42"/>
      <c r="D224" s="49"/>
      <c r="E224" s="42"/>
      <c r="F224" s="28"/>
      <c r="G224" s="42"/>
      <c r="H224" s="49"/>
      <c r="I224" s="42"/>
      <c r="J224" s="28"/>
      <c r="K224" s="42"/>
      <c r="L224" s="49"/>
      <c r="M224" s="42"/>
      <c r="N224" s="28"/>
      <c r="O224" s="28"/>
      <c r="P224" s="42"/>
      <c r="Q224" s="49"/>
      <c r="R224" s="42"/>
      <c r="S224" s="28"/>
      <c r="T224" s="28"/>
      <c r="U224" s="28"/>
      <c r="V224" s="28"/>
      <c r="W224" s="28"/>
      <c r="X224" s="28"/>
      <c r="Y224" s="28"/>
      <c r="Z224" s="163"/>
      <c r="AA224" s="163"/>
      <c r="AB224" s="163"/>
      <c r="AC224" s="28"/>
    </row>
    <row r="225" spans="2:29" ht="15" customHeight="1">
      <c r="B225" s="28"/>
      <c r="C225" s="42"/>
      <c r="D225" s="49"/>
      <c r="E225" s="42"/>
      <c r="F225" s="28"/>
      <c r="G225" s="42"/>
      <c r="H225" s="49"/>
      <c r="I225" s="42"/>
      <c r="J225" s="28"/>
      <c r="K225" s="42"/>
      <c r="L225" s="49"/>
      <c r="M225" s="42"/>
      <c r="N225" s="28"/>
      <c r="O225" s="28"/>
      <c r="P225" s="42"/>
      <c r="Q225" s="49"/>
      <c r="R225" s="42"/>
      <c r="S225" s="28"/>
      <c r="T225" s="28"/>
      <c r="U225" s="28"/>
      <c r="V225" s="28"/>
      <c r="W225" s="28"/>
      <c r="X225" s="28"/>
      <c r="Y225" s="28"/>
      <c r="Z225" s="163"/>
      <c r="AA225" s="163"/>
      <c r="AB225" s="163"/>
      <c r="AC225" s="28"/>
    </row>
    <row r="226" spans="2:29" ht="15" customHeight="1">
      <c r="B226" s="28"/>
      <c r="C226" s="42"/>
      <c r="D226" s="49"/>
      <c r="E226" s="42"/>
      <c r="F226" s="28"/>
      <c r="G226" s="42"/>
      <c r="H226" s="49"/>
      <c r="I226" s="42"/>
      <c r="J226" s="28"/>
      <c r="K226" s="42"/>
      <c r="L226" s="49"/>
      <c r="M226" s="42"/>
      <c r="N226" s="28"/>
      <c r="O226" s="28"/>
      <c r="P226" s="42"/>
      <c r="Q226" s="49"/>
      <c r="R226" s="42"/>
      <c r="S226" s="28"/>
      <c r="T226" s="28"/>
      <c r="U226" s="28"/>
      <c r="V226" s="28"/>
      <c r="W226" s="28"/>
      <c r="X226" s="28"/>
      <c r="Y226" s="28"/>
      <c r="Z226" s="163"/>
      <c r="AA226" s="163"/>
      <c r="AB226" s="163"/>
      <c r="AC226" s="28"/>
    </row>
    <row r="227" spans="2:29" ht="15" customHeight="1">
      <c r="B227" s="28"/>
      <c r="C227" s="42"/>
      <c r="D227" s="49"/>
      <c r="E227" s="42"/>
      <c r="F227" s="28"/>
      <c r="G227" s="42"/>
      <c r="H227" s="49"/>
      <c r="I227" s="42"/>
      <c r="J227" s="28"/>
      <c r="K227" s="42"/>
      <c r="L227" s="49"/>
      <c r="M227" s="42"/>
      <c r="N227" s="28"/>
      <c r="O227" s="28"/>
      <c r="P227" s="42"/>
      <c r="Q227" s="49"/>
      <c r="R227" s="42"/>
      <c r="S227" s="28"/>
      <c r="T227" s="28"/>
      <c r="U227" s="28"/>
      <c r="V227" s="28"/>
      <c r="W227" s="28"/>
      <c r="X227" s="28"/>
      <c r="Y227" s="28"/>
      <c r="Z227" s="163"/>
      <c r="AA227" s="163"/>
      <c r="AB227" s="163"/>
      <c r="AC227" s="28"/>
    </row>
    <row r="228" spans="2:29" ht="15" customHeight="1">
      <c r="B228" s="28"/>
      <c r="C228" s="42"/>
      <c r="D228" s="49"/>
      <c r="E228" s="42"/>
      <c r="F228" s="28"/>
      <c r="G228" s="42"/>
      <c r="H228" s="49"/>
      <c r="I228" s="42"/>
      <c r="J228" s="28"/>
      <c r="K228" s="42"/>
      <c r="L228" s="49"/>
      <c r="M228" s="42"/>
      <c r="N228" s="28"/>
      <c r="O228" s="28"/>
      <c r="P228" s="42"/>
      <c r="Q228" s="49"/>
      <c r="R228" s="42"/>
      <c r="S228" s="28"/>
      <c r="T228" s="28"/>
      <c r="U228" s="28"/>
      <c r="V228" s="28"/>
      <c r="W228" s="28"/>
      <c r="X228" s="28"/>
      <c r="Y228" s="28"/>
      <c r="Z228" s="163"/>
      <c r="AA228" s="163"/>
      <c r="AB228" s="163"/>
      <c r="AC228" s="28"/>
    </row>
    <row r="229" spans="2:29" ht="15" customHeight="1">
      <c r="B229" s="28"/>
      <c r="C229" s="42"/>
      <c r="D229" s="49"/>
      <c r="E229" s="42"/>
      <c r="F229" s="28"/>
      <c r="G229" s="42"/>
      <c r="H229" s="49"/>
      <c r="I229" s="42"/>
      <c r="J229" s="28"/>
      <c r="K229" s="42"/>
      <c r="L229" s="49"/>
      <c r="M229" s="42"/>
      <c r="N229" s="28"/>
      <c r="O229" s="28"/>
      <c r="P229" s="42"/>
      <c r="Q229" s="49"/>
      <c r="R229" s="42"/>
      <c r="S229" s="28"/>
      <c r="T229" s="28"/>
      <c r="U229" s="28"/>
      <c r="V229" s="28"/>
      <c r="W229" s="28"/>
      <c r="X229" s="28"/>
      <c r="Y229" s="28"/>
      <c r="Z229" s="163"/>
      <c r="AA229" s="163"/>
      <c r="AB229" s="163"/>
      <c r="AC229" s="28"/>
    </row>
    <row r="230" spans="2:29" ht="15" customHeight="1">
      <c r="B230" s="28"/>
      <c r="C230" s="42"/>
      <c r="D230" s="49"/>
      <c r="E230" s="42"/>
      <c r="F230" s="28"/>
      <c r="G230" s="42"/>
      <c r="H230" s="49"/>
      <c r="I230" s="42"/>
      <c r="J230" s="28"/>
      <c r="K230" s="42"/>
      <c r="L230" s="49"/>
      <c r="M230" s="42"/>
      <c r="N230" s="28"/>
      <c r="O230" s="28"/>
      <c r="P230" s="42"/>
      <c r="Q230" s="49"/>
      <c r="R230" s="42"/>
      <c r="S230" s="28"/>
      <c r="T230" s="28"/>
      <c r="U230" s="28"/>
      <c r="V230" s="28"/>
      <c r="W230" s="28"/>
      <c r="X230" s="28"/>
      <c r="Y230" s="28"/>
      <c r="Z230" s="163"/>
      <c r="AA230" s="163"/>
      <c r="AB230" s="163"/>
      <c r="AC230" s="28"/>
    </row>
    <row r="231" spans="2:29" ht="15" customHeight="1">
      <c r="B231" s="28"/>
      <c r="C231" s="28"/>
      <c r="D231" s="49"/>
      <c r="E231" s="42"/>
      <c r="F231" s="28"/>
      <c r="G231" s="28"/>
      <c r="H231" s="28"/>
      <c r="I231" s="42"/>
      <c r="J231" s="28"/>
      <c r="K231" s="28"/>
      <c r="L231" s="28"/>
      <c r="M231" s="42"/>
      <c r="N231" s="28"/>
      <c r="O231" s="28"/>
      <c r="P231" s="28"/>
      <c r="Q231" s="28"/>
      <c r="R231" s="42"/>
      <c r="S231" s="28"/>
      <c r="T231" s="28"/>
      <c r="U231" s="28"/>
      <c r="V231" s="28"/>
      <c r="W231" s="28"/>
      <c r="X231" s="28"/>
      <c r="Y231" s="28"/>
      <c r="Z231" s="163"/>
      <c r="AA231" s="163"/>
      <c r="AB231" s="163"/>
      <c r="AC231" s="28"/>
    </row>
    <row r="236" spans="2:29" ht="1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163"/>
      <c r="AA236" s="163"/>
      <c r="AB236" s="163"/>
      <c r="AC236" s="28"/>
    </row>
    <row r="237" spans="2:29" ht="1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163"/>
      <c r="AA237" s="163"/>
      <c r="AB237" s="163"/>
      <c r="AC237" s="28"/>
    </row>
    <row r="238" spans="2:29" ht="1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60"/>
      <c r="S238" s="28"/>
      <c r="T238" s="28"/>
      <c r="U238" s="28"/>
      <c r="V238" s="28"/>
      <c r="W238" s="28"/>
      <c r="X238" s="28"/>
      <c r="Y238" s="28"/>
      <c r="Z238" s="163"/>
      <c r="AA238" s="163"/>
      <c r="AB238" s="163"/>
      <c r="AC238" s="28"/>
    </row>
    <row r="239" spans="2:29" ht="1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60"/>
      <c r="S239" s="28"/>
      <c r="T239" s="28"/>
      <c r="U239" s="28"/>
      <c r="V239" s="28"/>
      <c r="W239" s="28"/>
      <c r="X239" s="28"/>
      <c r="Y239" s="28"/>
      <c r="Z239" s="163"/>
      <c r="AA239" s="163"/>
      <c r="AB239" s="163"/>
      <c r="AC239" s="28"/>
    </row>
    <row r="240" spans="2:29" ht="1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60"/>
      <c r="S240" s="28"/>
      <c r="T240" s="28"/>
      <c r="U240" s="28"/>
      <c r="V240" s="28"/>
      <c r="W240" s="28"/>
      <c r="X240" s="28"/>
      <c r="Y240" s="28"/>
      <c r="Z240" s="163"/>
      <c r="AA240" s="163"/>
      <c r="AB240" s="163"/>
      <c r="AC240" s="28"/>
    </row>
    <row r="241" spans="2:29" ht="1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60"/>
      <c r="S241" s="28"/>
      <c r="T241" s="28"/>
      <c r="U241" s="28"/>
      <c r="V241" s="28"/>
      <c r="W241" s="28"/>
      <c r="X241" s="28"/>
      <c r="Y241" s="28"/>
      <c r="Z241" s="163"/>
      <c r="AA241" s="163"/>
      <c r="AB241" s="163"/>
      <c r="AC241" s="28"/>
    </row>
    <row r="242" spans="2:29" ht="1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60"/>
      <c r="S242" s="28"/>
      <c r="T242" s="28"/>
      <c r="U242" s="28"/>
      <c r="V242" s="28"/>
      <c r="W242" s="28"/>
      <c r="X242" s="28"/>
      <c r="Y242" s="28"/>
      <c r="Z242" s="163"/>
      <c r="AA242" s="163"/>
      <c r="AB242" s="163"/>
      <c r="AC242" s="28"/>
    </row>
    <row r="243" spans="2:29" ht="1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60"/>
      <c r="S243" s="28"/>
      <c r="T243" s="28"/>
      <c r="U243" s="28"/>
      <c r="V243" s="28"/>
      <c r="W243" s="28"/>
      <c r="X243" s="28"/>
      <c r="Y243" s="28"/>
      <c r="Z243" s="163"/>
      <c r="AA243" s="163"/>
      <c r="AB243" s="163"/>
      <c r="AC243" s="28"/>
    </row>
    <row r="244" spans="2:29" ht="1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60"/>
      <c r="S244" s="28"/>
      <c r="T244" s="28"/>
      <c r="U244" s="28"/>
      <c r="V244" s="28"/>
      <c r="W244" s="28"/>
      <c r="X244" s="28"/>
      <c r="Y244" s="28"/>
      <c r="Z244" s="163"/>
      <c r="AA244" s="163"/>
      <c r="AB244" s="163"/>
      <c r="AC244" s="28"/>
    </row>
    <row r="245" spans="2:29" ht="1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60"/>
      <c r="S245" s="28"/>
      <c r="T245" s="28"/>
      <c r="U245" s="28"/>
      <c r="V245" s="28"/>
      <c r="W245" s="28"/>
      <c r="X245" s="28"/>
      <c r="Y245" s="28"/>
      <c r="Z245" s="163"/>
      <c r="AA245" s="163"/>
      <c r="AB245" s="163"/>
      <c r="AC245" s="28"/>
    </row>
    <row r="246" spans="2:29" ht="1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60"/>
      <c r="S246" s="28"/>
      <c r="T246" s="28"/>
      <c r="U246" s="28"/>
      <c r="V246" s="28"/>
      <c r="W246" s="28"/>
      <c r="X246" s="28"/>
      <c r="Y246" s="28"/>
      <c r="Z246" s="163"/>
      <c r="AA246" s="163"/>
      <c r="AB246" s="163"/>
      <c r="AC246" s="28"/>
    </row>
    <row r="247" spans="2:29" ht="1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60"/>
      <c r="S247" s="28"/>
      <c r="T247" s="28"/>
      <c r="U247" s="28"/>
      <c r="V247" s="28"/>
      <c r="W247" s="28"/>
      <c r="X247" s="28"/>
      <c r="Y247" s="28"/>
      <c r="Z247" s="163"/>
      <c r="AA247" s="163"/>
      <c r="AB247" s="163"/>
      <c r="AC247" s="28"/>
    </row>
    <row r="248" spans="2:29" ht="1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60"/>
      <c r="S248" s="28"/>
      <c r="T248" s="28"/>
      <c r="U248" s="28"/>
      <c r="V248" s="28"/>
      <c r="W248" s="28"/>
      <c r="X248" s="28"/>
      <c r="Y248" s="28"/>
      <c r="Z248" s="163"/>
      <c r="AA248" s="163"/>
      <c r="AB248" s="163"/>
      <c r="AC248" s="28"/>
    </row>
    <row r="249" spans="2:29" ht="1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60"/>
      <c r="S249" s="28"/>
      <c r="T249" s="28"/>
      <c r="U249" s="28"/>
      <c r="V249" s="28"/>
      <c r="W249" s="28"/>
      <c r="X249" s="28"/>
      <c r="Y249" s="28"/>
      <c r="Z249" s="163"/>
      <c r="AA249" s="163"/>
      <c r="AB249" s="163"/>
      <c r="AC249" s="28"/>
    </row>
    <row r="250" spans="2:29" ht="1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60"/>
      <c r="S250" s="28"/>
      <c r="T250" s="28"/>
      <c r="U250" s="28"/>
      <c r="V250" s="28"/>
      <c r="W250" s="28"/>
      <c r="X250" s="28"/>
      <c r="Y250" s="28"/>
      <c r="Z250" s="163"/>
      <c r="AA250" s="163"/>
      <c r="AB250" s="163"/>
      <c r="AC250" s="28"/>
    </row>
    <row r="251" spans="2:29" ht="1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60"/>
      <c r="S251" s="28"/>
      <c r="T251" s="28"/>
      <c r="U251" s="28"/>
      <c r="V251" s="28"/>
      <c r="W251" s="28"/>
      <c r="X251" s="28"/>
      <c r="Y251" s="28"/>
      <c r="Z251" s="163"/>
      <c r="AA251" s="163"/>
      <c r="AB251" s="163"/>
      <c r="AC251" s="28"/>
    </row>
    <row r="252" spans="2:29" ht="1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60"/>
      <c r="S252" s="28"/>
      <c r="T252" s="28"/>
      <c r="U252" s="28"/>
      <c r="V252" s="28"/>
      <c r="W252" s="28"/>
      <c r="X252" s="28"/>
      <c r="Y252" s="28"/>
      <c r="Z252" s="163"/>
      <c r="AA252" s="163"/>
      <c r="AB252" s="163"/>
      <c r="AC252" s="28"/>
    </row>
    <row r="253" spans="2:29" ht="1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60"/>
      <c r="S253" s="28"/>
      <c r="T253" s="28"/>
      <c r="U253" s="28"/>
      <c r="V253" s="28"/>
      <c r="W253" s="28"/>
      <c r="X253" s="28"/>
      <c r="Y253" s="28"/>
      <c r="Z253" s="163"/>
      <c r="AA253" s="163"/>
      <c r="AB253" s="163"/>
      <c r="AC253" s="28"/>
    </row>
    <row r="254" spans="2:29" ht="1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60"/>
      <c r="S254" s="28"/>
      <c r="T254" s="28"/>
      <c r="U254" s="28"/>
      <c r="V254" s="28"/>
      <c r="W254" s="28"/>
      <c r="X254" s="28"/>
      <c r="Y254" s="28"/>
      <c r="Z254" s="163"/>
      <c r="AA254" s="163"/>
      <c r="AB254" s="163"/>
      <c r="AC254" s="28"/>
    </row>
    <row r="255" spans="2:29" ht="1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60"/>
      <c r="S255" s="28"/>
      <c r="T255" s="28"/>
      <c r="U255" s="28"/>
      <c r="V255" s="28"/>
      <c r="W255" s="28"/>
      <c r="X255" s="28"/>
      <c r="Y255" s="28"/>
      <c r="Z255" s="163"/>
      <c r="AA255" s="163"/>
      <c r="AB255" s="163"/>
      <c r="AC255" s="28"/>
    </row>
    <row r="256" spans="2:29" ht="1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163"/>
      <c r="AA256" s="163"/>
      <c r="AB256" s="163"/>
      <c r="AC256" s="28"/>
    </row>
    <row r="257" spans="2:29" ht="1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42"/>
      <c r="L257" s="42"/>
      <c r="M257" s="42"/>
      <c r="N257" s="42"/>
      <c r="O257" s="42"/>
      <c r="P257" s="42"/>
      <c r="Q257" s="28"/>
      <c r="R257" s="60"/>
      <c r="S257" s="28"/>
      <c r="T257" s="28"/>
      <c r="U257" s="28"/>
      <c r="V257" s="28"/>
      <c r="W257" s="28"/>
      <c r="X257" s="28"/>
      <c r="Y257" s="28"/>
      <c r="Z257" s="163"/>
      <c r="AA257" s="163"/>
      <c r="AB257" s="163"/>
      <c r="AC257" s="28"/>
    </row>
    <row r="258" spans="2:29" ht="1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163"/>
      <c r="AA258" s="163"/>
      <c r="AB258" s="163"/>
      <c r="AC258" s="28"/>
    </row>
    <row r="259" spans="2:29" ht="1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163"/>
      <c r="AA259" s="163"/>
      <c r="AB259" s="163"/>
      <c r="AC259" s="28"/>
    </row>
    <row r="260" spans="2:29" ht="1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163"/>
      <c r="AA260" s="163"/>
      <c r="AB260" s="163"/>
      <c r="AC260" s="28"/>
    </row>
    <row r="262" spans="2:29" ht="1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42"/>
      <c r="S262" s="28"/>
      <c r="T262" s="28"/>
      <c r="U262" s="28"/>
      <c r="V262" s="28"/>
      <c r="W262" s="28"/>
      <c r="X262" s="28"/>
      <c r="Y262" s="28"/>
      <c r="Z262" s="163"/>
      <c r="AA262" s="163"/>
      <c r="AB262" s="163"/>
      <c r="AC262" s="28"/>
    </row>
    <row r="263" spans="2:29" ht="1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60"/>
      <c r="S263" s="28"/>
      <c r="T263" s="28"/>
      <c r="U263" s="28"/>
      <c r="V263" s="28"/>
      <c r="W263" s="28"/>
      <c r="X263" s="28"/>
      <c r="Y263" s="28"/>
      <c r="Z263" s="163"/>
      <c r="AA263" s="163"/>
      <c r="AB263" s="163"/>
      <c r="AC263" s="28"/>
    </row>
    <row r="264" spans="2:29" ht="1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60"/>
      <c r="S264" s="28"/>
      <c r="T264" s="28"/>
      <c r="U264" s="28"/>
      <c r="V264" s="28"/>
      <c r="W264" s="28"/>
      <c r="X264" s="28"/>
      <c r="Y264" s="28"/>
      <c r="Z264" s="163"/>
      <c r="AA264" s="163"/>
      <c r="AB264" s="163"/>
      <c r="AC264" s="28"/>
    </row>
    <row r="265" spans="2:29" ht="1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60"/>
      <c r="S265" s="28"/>
      <c r="T265" s="28"/>
      <c r="U265" s="28"/>
      <c r="V265" s="28"/>
      <c r="W265" s="28"/>
      <c r="X265" s="28"/>
      <c r="Y265" s="28"/>
      <c r="Z265" s="163"/>
      <c r="AA265" s="163"/>
      <c r="AB265" s="163"/>
      <c r="AC265" s="28"/>
    </row>
    <row r="266" spans="2:29" ht="1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60"/>
      <c r="S266" s="28"/>
      <c r="T266" s="28"/>
      <c r="U266" s="28"/>
      <c r="V266" s="28"/>
      <c r="W266" s="28"/>
      <c r="X266" s="28"/>
      <c r="Y266" s="28"/>
      <c r="Z266" s="163"/>
      <c r="AA266" s="163"/>
      <c r="AB266" s="163"/>
      <c r="AC266" s="28"/>
    </row>
    <row r="267" spans="2:29" ht="1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60"/>
      <c r="S267" s="28"/>
      <c r="T267" s="28"/>
      <c r="U267" s="28"/>
      <c r="V267" s="28"/>
      <c r="W267" s="28"/>
      <c r="X267" s="28"/>
      <c r="Y267" s="28"/>
      <c r="Z267" s="163"/>
      <c r="AA267" s="163"/>
      <c r="AB267" s="163"/>
      <c r="AC267" s="28"/>
    </row>
    <row r="268" spans="2:29" ht="1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60"/>
      <c r="S268" s="28"/>
      <c r="T268" s="28"/>
      <c r="U268" s="28"/>
      <c r="V268" s="28"/>
      <c r="W268" s="28"/>
      <c r="X268" s="28"/>
      <c r="Y268" s="28"/>
      <c r="Z268" s="163"/>
      <c r="AA268" s="163"/>
      <c r="AB268" s="163"/>
      <c r="AC268" s="28"/>
    </row>
    <row r="269" spans="2:29" ht="1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60"/>
      <c r="S269" s="28"/>
      <c r="T269" s="28"/>
      <c r="U269" s="28"/>
      <c r="V269" s="28"/>
      <c r="W269" s="28"/>
      <c r="X269" s="28"/>
      <c r="Y269" s="28"/>
      <c r="Z269" s="163"/>
      <c r="AA269" s="163"/>
      <c r="AB269" s="163"/>
      <c r="AC269" s="28"/>
    </row>
    <row r="270" spans="2:29" ht="1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60"/>
      <c r="S270" s="28"/>
      <c r="T270" s="28"/>
      <c r="U270" s="28"/>
      <c r="V270" s="28"/>
      <c r="W270" s="28"/>
      <c r="X270" s="28"/>
      <c r="Y270" s="28"/>
      <c r="Z270" s="163"/>
      <c r="AA270" s="163"/>
      <c r="AB270" s="163"/>
      <c r="AC270" s="28"/>
    </row>
    <row r="271" spans="2:29" ht="1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60"/>
      <c r="S271" s="28"/>
      <c r="T271" s="28"/>
      <c r="U271" s="28"/>
      <c r="V271" s="28"/>
      <c r="W271" s="28"/>
      <c r="X271" s="28"/>
      <c r="Y271" s="28"/>
      <c r="Z271" s="163"/>
      <c r="AA271" s="163"/>
      <c r="AB271" s="163"/>
      <c r="AC271" s="28"/>
    </row>
    <row r="272" spans="2:29" ht="1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60"/>
      <c r="S272" s="28"/>
      <c r="T272" s="28"/>
      <c r="U272" s="28"/>
      <c r="V272" s="28"/>
      <c r="W272" s="28"/>
      <c r="X272" s="28"/>
      <c r="Y272" s="28"/>
      <c r="Z272" s="163"/>
      <c r="AA272" s="163"/>
      <c r="AB272" s="163"/>
      <c r="AC272" s="28"/>
    </row>
    <row r="273" spans="2:29" ht="1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60"/>
      <c r="S273" s="28"/>
      <c r="T273" s="28"/>
      <c r="U273" s="28"/>
      <c r="V273" s="28"/>
      <c r="W273" s="28"/>
      <c r="X273" s="28"/>
      <c r="Y273" s="28"/>
      <c r="Z273" s="163"/>
      <c r="AA273" s="163"/>
      <c r="AB273" s="163"/>
      <c r="AC273" s="28"/>
    </row>
    <row r="274" spans="2:29" ht="1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60"/>
      <c r="S274" s="28"/>
      <c r="T274" s="28"/>
      <c r="U274" s="28"/>
      <c r="V274" s="28"/>
      <c r="W274" s="28"/>
      <c r="X274" s="28"/>
      <c r="Y274" s="28"/>
      <c r="Z274" s="163"/>
      <c r="AA274" s="163"/>
      <c r="AB274" s="163"/>
      <c r="AC274" s="28"/>
    </row>
    <row r="275" spans="2:29" ht="1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60"/>
      <c r="S275" s="28"/>
      <c r="T275" s="28"/>
      <c r="U275" s="28"/>
      <c r="V275" s="28"/>
      <c r="W275" s="28"/>
      <c r="X275" s="28"/>
      <c r="Y275" s="28"/>
      <c r="Z275" s="163"/>
      <c r="AA275" s="163"/>
      <c r="AB275" s="163"/>
      <c r="AC275" s="28"/>
    </row>
    <row r="276" spans="2:29" ht="1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60"/>
      <c r="S276" s="28"/>
      <c r="T276" s="28"/>
      <c r="U276" s="28"/>
      <c r="V276" s="28"/>
      <c r="W276" s="28"/>
      <c r="X276" s="28"/>
      <c r="Y276" s="28"/>
      <c r="Z276" s="163"/>
      <c r="AA276" s="163"/>
      <c r="AB276" s="163"/>
      <c r="AC276" s="28"/>
    </row>
    <row r="277" spans="2:29" ht="1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60"/>
      <c r="S277" s="28"/>
      <c r="T277" s="28"/>
      <c r="U277" s="28"/>
      <c r="V277" s="28"/>
      <c r="W277" s="28"/>
      <c r="X277" s="28"/>
      <c r="Y277" s="28"/>
      <c r="Z277" s="163"/>
      <c r="AA277" s="163"/>
      <c r="AB277" s="163"/>
      <c r="AC277" s="28"/>
    </row>
    <row r="278" spans="2:29" ht="1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60"/>
      <c r="S278" s="28"/>
      <c r="T278" s="28"/>
      <c r="U278" s="28"/>
      <c r="V278" s="28"/>
      <c r="W278" s="28"/>
      <c r="X278" s="28"/>
      <c r="Y278" s="28"/>
      <c r="Z278" s="163"/>
      <c r="AA278" s="163"/>
      <c r="AB278" s="163"/>
      <c r="AC278" s="28"/>
    </row>
    <row r="279" spans="2:29" ht="1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60"/>
      <c r="S279" s="28"/>
      <c r="T279" s="28"/>
      <c r="U279" s="28"/>
      <c r="V279" s="28"/>
      <c r="W279" s="28"/>
      <c r="X279" s="28"/>
      <c r="Y279" s="28"/>
      <c r="Z279" s="163"/>
      <c r="AA279" s="163"/>
      <c r="AB279" s="163"/>
      <c r="AC279" s="28"/>
    </row>
    <row r="280" spans="2:29" ht="1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60"/>
      <c r="S280" s="28"/>
      <c r="T280" s="28"/>
      <c r="U280" s="28"/>
      <c r="V280" s="28"/>
      <c r="W280" s="28"/>
      <c r="X280" s="28"/>
      <c r="Y280" s="28"/>
      <c r="Z280" s="163"/>
      <c r="AA280" s="163"/>
      <c r="AB280" s="163"/>
      <c r="AC280" s="28"/>
    </row>
    <row r="281" spans="2:29" ht="1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163"/>
      <c r="AA281" s="163"/>
      <c r="AB281" s="163"/>
      <c r="AC281" s="28"/>
    </row>
    <row r="282" spans="2:29" ht="1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42"/>
      <c r="L282" s="42"/>
      <c r="M282" s="42"/>
      <c r="N282" s="42"/>
      <c r="O282" s="42"/>
      <c r="P282" s="42"/>
      <c r="Q282" s="42"/>
      <c r="R282" s="60"/>
      <c r="S282" s="28"/>
      <c r="T282" s="28"/>
      <c r="U282" s="28"/>
      <c r="V282" s="28"/>
      <c r="W282" s="28"/>
      <c r="X282" s="28"/>
      <c r="Y282" s="28"/>
      <c r="Z282" s="163"/>
      <c r="AA282" s="163"/>
      <c r="AB282" s="163"/>
      <c r="AC282" s="28"/>
    </row>
    <row r="283" spans="2:29" ht="1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163"/>
      <c r="AA283" s="163"/>
      <c r="AB283" s="163"/>
      <c r="AC283" s="28"/>
    </row>
    <row r="284" spans="2:29" ht="1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163"/>
      <c r="AA284" s="163"/>
      <c r="AB284" s="163"/>
      <c r="AC284" s="28"/>
    </row>
    <row r="285" spans="2:29" ht="1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163"/>
      <c r="AA285" s="163"/>
      <c r="AB285" s="163"/>
      <c r="AC285" s="28"/>
    </row>
    <row r="286" spans="2:29" ht="1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163"/>
      <c r="AA286" s="163"/>
      <c r="AB286" s="163"/>
      <c r="AC286" s="28"/>
    </row>
    <row r="288" spans="2:29" ht="1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42"/>
      <c r="S288" s="28"/>
      <c r="T288" s="28"/>
      <c r="U288" s="28"/>
      <c r="V288" s="28"/>
      <c r="W288" s="28"/>
      <c r="X288" s="28"/>
      <c r="Y288" s="28"/>
      <c r="Z288" s="163"/>
      <c r="AA288" s="163"/>
      <c r="AB288" s="163"/>
      <c r="AC288" s="28"/>
    </row>
    <row r="289" spans="2:29" ht="1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60"/>
      <c r="S289" s="28"/>
      <c r="T289" s="28"/>
      <c r="U289" s="28"/>
      <c r="V289" s="28"/>
      <c r="W289" s="28"/>
      <c r="X289" s="28"/>
      <c r="Y289" s="28"/>
      <c r="Z289" s="163"/>
      <c r="AA289" s="163"/>
      <c r="AB289" s="163"/>
      <c r="AC289" s="28"/>
    </row>
    <row r="290" spans="2:29" ht="1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60"/>
      <c r="S290" s="28"/>
      <c r="T290" s="28"/>
      <c r="U290" s="28"/>
      <c r="V290" s="28"/>
      <c r="W290" s="28"/>
      <c r="X290" s="28"/>
      <c r="Y290" s="28"/>
      <c r="Z290" s="163"/>
      <c r="AA290" s="163"/>
      <c r="AB290" s="163"/>
      <c r="AC290" s="28"/>
    </row>
    <row r="291" spans="2:29" ht="1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60"/>
      <c r="S291" s="28"/>
      <c r="T291" s="28"/>
      <c r="U291" s="28"/>
      <c r="V291" s="28"/>
      <c r="W291" s="28"/>
      <c r="X291" s="28"/>
      <c r="Y291" s="28"/>
      <c r="Z291" s="163"/>
      <c r="AA291" s="163"/>
      <c r="AB291" s="163"/>
      <c r="AC291" s="28"/>
    </row>
    <row r="292" spans="2:29" ht="1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60"/>
      <c r="S292" s="28"/>
      <c r="T292" s="28"/>
      <c r="U292" s="28"/>
      <c r="V292" s="28"/>
      <c r="W292" s="28"/>
      <c r="X292" s="28"/>
      <c r="Y292" s="28"/>
      <c r="Z292" s="163"/>
      <c r="AA292" s="163"/>
      <c r="AB292" s="163"/>
      <c r="AC292" s="28"/>
    </row>
    <row r="293" spans="2:29" ht="1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60"/>
      <c r="S293" s="28"/>
      <c r="T293" s="28"/>
      <c r="U293" s="28"/>
      <c r="V293" s="28"/>
      <c r="W293" s="28"/>
      <c r="X293" s="28"/>
      <c r="Y293" s="28"/>
      <c r="Z293" s="163"/>
      <c r="AA293" s="163"/>
      <c r="AB293" s="163"/>
      <c r="AC293" s="28"/>
    </row>
    <row r="294" spans="2:29" ht="1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60"/>
      <c r="S294" s="28"/>
      <c r="T294" s="28"/>
      <c r="U294" s="28"/>
      <c r="V294" s="28"/>
      <c r="W294" s="28"/>
      <c r="X294" s="28"/>
      <c r="Y294" s="28"/>
      <c r="Z294" s="163"/>
      <c r="AA294" s="163"/>
      <c r="AB294" s="163"/>
      <c r="AC294" s="28"/>
    </row>
    <row r="295" spans="2:29" ht="1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60"/>
      <c r="S295" s="28"/>
      <c r="T295" s="28"/>
      <c r="U295" s="28"/>
      <c r="V295" s="28"/>
      <c r="W295" s="28"/>
      <c r="X295" s="28"/>
      <c r="Y295" s="28"/>
      <c r="Z295" s="163"/>
      <c r="AA295" s="163"/>
      <c r="AB295" s="163"/>
      <c r="AC295" s="28"/>
    </row>
    <row r="296" spans="2:29" ht="1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60"/>
      <c r="S296" s="28"/>
      <c r="T296" s="28"/>
      <c r="U296" s="28"/>
      <c r="V296" s="28"/>
      <c r="W296" s="28"/>
      <c r="X296" s="28"/>
      <c r="Y296" s="28"/>
      <c r="Z296" s="163"/>
      <c r="AA296" s="163"/>
      <c r="AB296" s="163"/>
      <c r="AC296" s="28"/>
    </row>
    <row r="297" spans="2:29" ht="1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60"/>
      <c r="S297" s="28"/>
      <c r="T297" s="28"/>
      <c r="U297" s="28"/>
      <c r="V297" s="28"/>
      <c r="W297" s="28"/>
      <c r="X297" s="28"/>
      <c r="Y297" s="28"/>
      <c r="Z297" s="163"/>
      <c r="AA297" s="163"/>
      <c r="AB297" s="163"/>
      <c r="AC297" s="28"/>
    </row>
    <row r="298" spans="2:29" ht="1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60"/>
      <c r="S298" s="28"/>
      <c r="T298" s="28"/>
      <c r="U298" s="28"/>
      <c r="V298" s="28"/>
      <c r="W298" s="28"/>
      <c r="X298" s="28"/>
      <c r="Y298" s="28"/>
      <c r="Z298" s="163"/>
      <c r="AA298" s="163"/>
      <c r="AB298" s="163"/>
      <c r="AC298" s="28"/>
    </row>
    <row r="299" spans="2:29" ht="1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60"/>
      <c r="S299" s="28"/>
      <c r="T299" s="28"/>
      <c r="U299" s="28"/>
      <c r="V299" s="28"/>
      <c r="W299" s="28"/>
      <c r="X299" s="28"/>
      <c r="Y299" s="28"/>
      <c r="Z299" s="163"/>
      <c r="AA299" s="163"/>
      <c r="AB299" s="163"/>
      <c r="AC299" s="28"/>
    </row>
    <row r="300" spans="2:29" ht="1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60"/>
      <c r="S300" s="28"/>
      <c r="T300" s="28"/>
      <c r="U300" s="28"/>
      <c r="V300" s="28"/>
      <c r="W300" s="28"/>
      <c r="X300" s="28"/>
      <c r="Y300" s="28"/>
      <c r="Z300" s="163"/>
      <c r="AA300" s="163"/>
      <c r="AB300" s="163"/>
      <c r="AC300" s="28"/>
    </row>
    <row r="301" spans="2:29" ht="1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60"/>
      <c r="S301" s="28"/>
      <c r="T301" s="28"/>
      <c r="U301" s="28"/>
      <c r="V301" s="28"/>
      <c r="W301" s="28"/>
      <c r="X301" s="28"/>
      <c r="Y301" s="28"/>
      <c r="Z301" s="163"/>
      <c r="AA301" s="163"/>
      <c r="AB301" s="163"/>
      <c r="AC301" s="28"/>
    </row>
    <row r="302" spans="2:29" ht="1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60"/>
      <c r="S302" s="28"/>
      <c r="T302" s="28"/>
      <c r="U302" s="28"/>
      <c r="V302" s="28"/>
      <c r="W302" s="28"/>
      <c r="X302" s="28"/>
      <c r="Y302" s="28"/>
      <c r="Z302" s="163"/>
      <c r="AA302" s="163"/>
      <c r="AB302" s="163"/>
      <c r="AC302" s="28"/>
    </row>
    <row r="303" spans="2:29" ht="1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60"/>
      <c r="S303" s="28"/>
      <c r="T303" s="28"/>
      <c r="U303" s="28"/>
      <c r="V303" s="28"/>
      <c r="W303" s="28"/>
      <c r="X303" s="28"/>
      <c r="Y303" s="28"/>
      <c r="Z303" s="163"/>
      <c r="AA303" s="163"/>
      <c r="AB303" s="163"/>
      <c r="AC303" s="28"/>
    </row>
    <row r="304" spans="2:29" ht="1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60"/>
      <c r="S304" s="28"/>
      <c r="T304" s="28"/>
      <c r="U304" s="28"/>
      <c r="V304" s="28"/>
      <c r="W304" s="28"/>
      <c r="X304" s="28"/>
      <c r="Y304" s="28"/>
      <c r="Z304" s="163"/>
      <c r="AA304" s="163"/>
      <c r="AB304" s="163"/>
      <c r="AC304" s="28"/>
    </row>
    <row r="305" spans="2:29" ht="1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60"/>
      <c r="S305" s="28"/>
      <c r="T305" s="28"/>
      <c r="U305" s="28"/>
      <c r="V305" s="28"/>
      <c r="W305" s="28"/>
      <c r="X305" s="28"/>
      <c r="Y305" s="28"/>
      <c r="Z305" s="163"/>
      <c r="AA305" s="163"/>
      <c r="AB305" s="163"/>
      <c r="AC305" s="28"/>
    </row>
    <row r="306" spans="2:29" ht="1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60"/>
      <c r="S306" s="28"/>
      <c r="T306" s="28"/>
      <c r="U306" s="28"/>
      <c r="V306" s="28"/>
      <c r="W306" s="28"/>
      <c r="X306" s="28"/>
      <c r="Y306" s="28"/>
      <c r="Z306" s="163"/>
      <c r="AA306" s="163"/>
      <c r="AB306" s="163"/>
      <c r="AC306" s="28"/>
    </row>
    <row r="308" spans="2:29" ht="1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42"/>
      <c r="L308" s="42"/>
      <c r="M308" s="42"/>
      <c r="N308" s="42"/>
      <c r="O308" s="42"/>
      <c r="P308" s="42"/>
      <c r="Q308" s="42"/>
      <c r="R308" s="60"/>
      <c r="S308" s="28"/>
      <c r="T308" s="28"/>
      <c r="U308" s="28"/>
      <c r="V308" s="28"/>
      <c r="W308" s="28"/>
      <c r="X308" s="28"/>
      <c r="Y308" s="28"/>
      <c r="Z308" s="163"/>
      <c r="AA308" s="163"/>
      <c r="AB308" s="163"/>
      <c r="AC308" s="28"/>
    </row>
    <row r="312" spans="2:29" ht="1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163"/>
      <c r="AA312" s="163"/>
      <c r="AB312" s="163"/>
      <c r="AC312" s="28"/>
    </row>
    <row r="314" spans="2:29" ht="1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42"/>
      <c r="S314" s="28"/>
      <c r="T314" s="28"/>
      <c r="U314" s="28"/>
      <c r="V314" s="28"/>
      <c r="W314" s="28"/>
      <c r="X314" s="28"/>
      <c r="Y314" s="28"/>
      <c r="Z314" s="163"/>
      <c r="AA314" s="163"/>
      <c r="AB314" s="163"/>
      <c r="AC314" s="28"/>
    </row>
    <row r="315" spans="2:29" ht="1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60"/>
      <c r="S315" s="28"/>
      <c r="T315" s="28"/>
      <c r="U315" s="28"/>
      <c r="V315" s="28"/>
      <c r="W315" s="28"/>
      <c r="X315" s="28"/>
      <c r="Y315" s="28"/>
      <c r="Z315" s="163"/>
      <c r="AA315" s="163"/>
      <c r="AB315" s="163"/>
      <c r="AC315" s="28"/>
    </row>
    <row r="316" spans="2:29" ht="1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60"/>
      <c r="S316" s="28"/>
      <c r="T316" s="28"/>
      <c r="U316" s="28"/>
      <c r="V316" s="28"/>
      <c r="W316" s="28"/>
      <c r="X316" s="28"/>
      <c r="Y316" s="28"/>
      <c r="Z316" s="163"/>
      <c r="AA316" s="163"/>
      <c r="AB316" s="163"/>
      <c r="AC316" s="28"/>
    </row>
    <row r="317" spans="2:29" ht="1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60"/>
      <c r="S317" s="28"/>
      <c r="T317" s="28"/>
      <c r="U317" s="28"/>
      <c r="V317" s="28"/>
      <c r="W317" s="28"/>
      <c r="X317" s="28"/>
      <c r="Y317" s="28"/>
      <c r="Z317" s="163"/>
      <c r="AA317" s="163"/>
      <c r="AB317" s="163"/>
      <c r="AC317" s="28"/>
    </row>
    <row r="318" spans="2:29" ht="1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60"/>
      <c r="S318" s="28"/>
      <c r="T318" s="28"/>
      <c r="U318" s="28"/>
      <c r="V318" s="28"/>
      <c r="W318" s="28"/>
      <c r="X318" s="28"/>
      <c r="Y318" s="28"/>
      <c r="Z318" s="163"/>
      <c r="AA318" s="163"/>
      <c r="AB318" s="163"/>
      <c r="AC318" s="28"/>
    </row>
    <row r="319" spans="2:29" ht="1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60"/>
      <c r="S319" s="28"/>
      <c r="T319" s="28"/>
      <c r="U319" s="28"/>
      <c r="V319" s="28"/>
      <c r="W319" s="28"/>
      <c r="X319" s="28"/>
      <c r="Y319" s="28"/>
      <c r="Z319" s="163"/>
      <c r="AA319" s="163"/>
      <c r="AB319" s="163"/>
      <c r="AC319" s="28"/>
    </row>
    <row r="320" spans="2:29" ht="1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60"/>
      <c r="S320" s="28"/>
      <c r="T320" s="28"/>
      <c r="U320" s="28"/>
      <c r="V320" s="28"/>
      <c r="W320" s="28"/>
      <c r="X320" s="28"/>
      <c r="Y320" s="28"/>
      <c r="Z320" s="163"/>
      <c r="AA320" s="163"/>
      <c r="AB320" s="163"/>
      <c r="AC320" s="28"/>
    </row>
    <row r="321" spans="2:29" ht="1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60"/>
      <c r="S321" s="28"/>
      <c r="T321" s="28"/>
      <c r="U321" s="28"/>
      <c r="V321" s="28"/>
      <c r="W321" s="28"/>
      <c r="X321" s="28"/>
      <c r="Y321" s="28"/>
      <c r="Z321" s="163"/>
      <c r="AA321" s="163"/>
      <c r="AB321" s="163"/>
      <c r="AC321" s="28"/>
    </row>
    <row r="322" spans="2:29" ht="1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60"/>
      <c r="S322" s="28"/>
      <c r="T322" s="28"/>
      <c r="U322" s="28"/>
      <c r="V322" s="28"/>
      <c r="W322" s="28"/>
      <c r="X322" s="28"/>
      <c r="Y322" s="28"/>
      <c r="Z322" s="163"/>
      <c r="AA322" s="163"/>
      <c r="AB322" s="163"/>
      <c r="AC322" s="28"/>
    </row>
    <row r="323" spans="2:29" ht="1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60"/>
      <c r="S323" s="28"/>
      <c r="T323" s="28"/>
      <c r="U323" s="28"/>
      <c r="V323" s="28"/>
      <c r="W323" s="28"/>
      <c r="X323" s="28"/>
      <c r="Y323" s="28"/>
      <c r="Z323" s="163"/>
      <c r="AA323" s="163"/>
      <c r="AB323" s="163"/>
      <c r="AC323" s="28"/>
    </row>
    <row r="324" spans="2:29" ht="1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60"/>
      <c r="S324" s="28"/>
      <c r="T324" s="28"/>
      <c r="U324" s="28"/>
      <c r="V324" s="28"/>
      <c r="W324" s="28"/>
      <c r="X324" s="28"/>
      <c r="Y324" s="28"/>
      <c r="Z324" s="163"/>
      <c r="AA324" s="163"/>
      <c r="AB324" s="163"/>
      <c r="AC324" s="28"/>
    </row>
    <row r="325" spans="2:29" ht="1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60"/>
      <c r="S325" s="28"/>
      <c r="T325" s="28"/>
      <c r="U325" s="28"/>
      <c r="V325" s="28"/>
      <c r="W325" s="28"/>
      <c r="X325" s="28"/>
      <c r="Y325" s="28"/>
      <c r="Z325" s="163"/>
      <c r="AA325" s="163"/>
      <c r="AB325" s="163"/>
      <c r="AC325" s="28"/>
    </row>
    <row r="326" spans="2:29" ht="1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60"/>
      <c r="S326" s="28"/>
      <c r="T326" s="28"/>
      <c r="U326" s="28"/>
      <c r="V326" s="28"/>
      <c r="W326" s="28"/>
      <c r="X326" s="28"/>
      <c r="Y326" s="28"/>
      <c r="Z326" s="163"/>
      <c r="AA326" s="163"/>
      <c r="AB326" s="163"/>
      <c r="AC326" s="28"/>
    </row>
    <row r="327" spans="2:29" ht="1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60"/>
      <c r="S327" s="28"/>
      <c r="T327" s="28"/>
      <c r="U327" s="28"/>
      <c r="V327" s="28"/>
      <c r="W327" s="28"/>
      <c r="X327" s="28"/>
      <c r="Y327" s="28"/>
      <c r="Z327" s="163"/>
      <c r="AA327" s="163"/>
      <c r="AB327" s="163"/>
      <c r="AC327" s="28"/>
    </row>
    <row r="328" spans="2:29" ht="1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60"/>
      <c r="S328" s="28"/>
      <c r="T328" s="28"/>
      <c r="U328" s="28"/>
      <c r="V328" s="28"/>
      <c r="W328" s="28"/>
      <c r="X328" s="28"/>
      <c r="Y328" s="28"/>
      <c r="Z328" s="163"/>
      <c r="AA328" s="163"/>
      <c r="AB328" s="163"/>
      <c r="AC328" s="28"/>
    </row>
    <row r="329" spans="2:29" ht="1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60"/>
      <c r="S329" s="28"/>
      <c r="T329" s="28"/>
      <c r="U329" s="28"/>
      <c r="V329" s="28"/>
      <c r="W329" s="28"/>
      <c r="X329" s="28"/>
      <c r="Y329" s="28"/>
      <c r="Z329" s="163"/>
      <c r="AA329" s="163"/>
      <c r="AB329" s="163"/>
      <c r="AC329" s="28"/>
    </row>
    <row r="330" spans="2:29" ht="1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60"/>
      <c r="S330" s="28"/>
      <c r="T330" s="28"/>
      <c r="U330" s="28"/>
      <c r="V330" s="28"/>
      <c r="W330" s="28"/>
      <c r="X330" s="28"/>
      <c r="Y330" s="28"/>
      <c r="Z330" s="163"/>
      <c r="AA330" s="163"/>
      <c r="AB330" s="163"/>
      <c r="AC330" s="28"/>
    </row>
    <row r="331" spans="2:29" ht="1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60"/>
      <c r="S331" s="28"/>
      <c r="T331" s="28"/>
      <c r="U331" s="28"/>
      <c r="V331" s="28"/>
      <c r="W331" s="28"/>
      <c r="X331" s="28"/>
      <c r="Y331" s="28"/>
      <c r="Z331" s="163"/>
      <c r="AA331" s="163"/>
      <c r="AB331" s="163"/>
      <c r="AC331" s="28"/>
    </row>
    <row r="332" spans="2:29" ht="1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60"/>
      <c r="S332" s="28"/>
      <c r="T332" s="28"/>
      <c r="U332" s="28"/>
      <c r="V332" s="28"/>
      <c r="W332" s="28"/>
      <c r="X332" s="28"/>
      <c r="Y332" s="28"/>
      <c r="Z332" s="163"/>
      <c r="AA332" s="163"/>
      <c r="AB332" s="163"/>
      <c r="AC332" s="28"/>
    </row>
    <row r="334" spans="2:29" ht="1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42"/>
      <c r="L334" s="42"/>
      <c r="M334" s="42"/>
      <c r="N334" s="42"/>
      <c r="O334" s="42"/>
      <c r="P334" s="42"/>
      <c r="Q334" s="42"/>
      <c r="R334" s="60"/>
      <c r="S334" s="28"/>
      <c r="T334" s="28"/>
      <c r="U334" s="28"/>
      <c r="V334" s="28"/>
      <c r="W334" s="28"/>
      <c r="X334" s="28"/>
      <c r="Y334" s="28"/>
      <c r="Z334" s="163"/>
      <c r="AA334" s="163"/>
      <c r="AB334" s="163"/>
      <c r="AC334" s="28"/>
    </row>
    <row r="339" spans="2:29" ht="1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163"/>
      <c r="AA339" s="163"/>
      <c r="AB339" s="163"/>
      <c r="AC339" s="28"/>
    </row>
    <row r="341" spans="2:29" ht="1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42"/>
      <c r="S341" s="28"/>
      <c r="T341" s="28"/>
      <c r="U341" s="28"/>
      <c r="V341" s="28"/>
      <c r="W341" s="28"/>
      <c r="X341" s="28"/>
      <c r="Y341" s="28"/>
      <c r="Z341" s="163"/>
      <c r="AA341" s="163"/>
      <c r="AB341" s="163"/>
      <c r="AC341" s="28"/>
    </row>
    <row r="342" spans="2:29" ht="1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60"/>
      <c r="S342" s="28"/>
      <c r="T342" s="28"/>
      <c r="U342" s="28"/>
      <c r="V342" s="28"/>
      <c r="W342" s="28"/>
      <c r="X342" s="28"/>
      <c r="Y342" s="28"/>
      <c r="Z342" s="163"/>
      <c r="AA342" s="163"/>
      <c r="AB342" s="163"/>
      <c r="AC342" s="28"/>
    </row>
    <row r="343" spans="2:29" ht="1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60"/>
      <c r="S343" s="28"/>
      <c r="T343" s="28"/>
      <c r="U343" s="28"/>
      <c r="V343" s="28"/>
      <c r="W343" s="28"/>
      <c r="X343" s="28"/>
      <c r="Y343" s="28"/>
      <c r="Z343" s="163"/>
      <c r="AA343" s="163"/>
      <c r="AB343" s="163"/>
      <c r="AC343" s="28"/>
    </row>
    <row r="344" spans="2:29" ht="1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60"/>
      <c r="S344" s="28"/>
      <c r="T344" s="28"/>
      <c r="U344" s="28"/>
      <c r="V344" s="28"/>
      <c r="W344" s="28"/>
      <c r="X344" s="28"/>
      <c r="Y344" s="28"/>
      <c r="Z344" s="163"/>
      <c r="AA344" s="163"/>
      <c r="AB344" s="163"/>
      <c r="AC344" s="28"/>
    </row>
    <row r="345" spans="2:29" ht="1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60"/>
      <c r="S345" s="28"/>
      <c r="T345" s="28"/>
      <c r="U345" s="28"/>
      <c r="V345" s="28"/>
      <c r="W345" s="28"/>
      <c r="X345" s="28"/>
      <c r="Y345" s="28"/>
      <c r="Z345" s="163"/>
      <c r="AA345" s="163"/>
      <c r="AB345" s="163"/>
      <c r="AC345" s="28"/>
    </row>
    <row r="346" spans="2:29" ht="1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60"/>
      <c r="S346" s="28"/>
      <c r="T346" s="28"/>
      <c r="U346" s="28"/>
      <c r="V346" s="28"/>
      <c r="W346" s="28"/>
      <c r="X346" s="28"/>
      <c r="Y346" s="28"/>
      <c r="Z346" s="163"/>
      <c r="AA346" s="163"/>
      <c r="AB346" s="163"/>
      <c r="AC346" s="28"/>
    </row>
    <row r="347" spans="2:29" ht="1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60"/>
      <c r="S347" s="28"/>
      <c r="T347" s="28"/>
      <c r="U347" s="28"/>
      <c r="V347" s="28"/>
      <c r="W347" s="28"/>
      <c r="X347" s="28"/>
      <c r="Y347" s="28"/>
      <c r="Z347" s="163"/>
      <c r="AA347" s="163"/>
      <c r="AB347" s="163"/>
      <c r="AC347" s="28"/>
    </row>
    <row r="348" spans="2:29" ht="1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60"/>
      <c r="S348" s="28"/>
      <c r="T348" s="28"/>
      <c r="U348" s="28"/>
      <c r="V348" s="28"/>
      <c r="W348" s="28"/>
      <c r="X348" s="28"/>
      <c r="Y348" s="28"/>
      <c r="Z348" s="163"/>
      <c r="AA348" s="163"/>
      <c r="AB348" s="163"/>
      <c r="AC348" s="28"/>
    </row>
    <row r="349" spans="2:29" ht="1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60"/>
      <c r="S349" s="28"/>
      <c r="T349" s="28"/>
      <c r="U349" s="28"/>
      <c r="V349" s="28"/>
      <c r="W349" s="28"/>
      <c r="X349" s="28"/>
      <c r="Y349" s="28"/>
      <c r="Z349" s="163"/>
      <c r="AA349" s="163"/>
      <c r="AB349" s="163"/>
      <c r="AC349" s="28"/>
    </row>
    <row r="350" spans="2:29" ht="1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60"/>
      <c r="S350" s="28"/>
      <c r="T350" s="28"/>
      <c r="U350" s="28"/>
      <c r="V350" s="28"/>
      <c r="W350" s="28"/>
      <c r="X350" s="28"/>
      <c r="Y350" s="28"/>
      <c r="Z350" s="163"/>
      <c r="AA350" s="163"/>
      <c r="AB350" s="163"/>
      <c r="AC350" s="28"/>
    </row>
    <row r="351" spans="2:29" ht="1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60"/>
      <c r="S351" s="28"/>
      <c r="T351" s="28"/>
      <c r="U351" s="28"/>
      <c r="V351" s="28"/>
      <c r="W351" s="28"/>
      <c r="X351" s="28"/>
      <c r="Y351" s="28"/>
      <c r="Z351" s="163"/>
      <c r="AA351" s="163"/>
      <c r="AB351" s="163"/>
      <c r="AC351" s="28"/>
    </row>
    <row r="352" spans="2:29" ht="1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60"/>
      <c r="S352" s="28"/>
      <c r="T352" s="28"/>
      <c r="U352" s="28"/>
      <c r="V352" s="28"/>
      <c r="W352" s="28"/>
      <c r="X352" s="28"/>
      <c r="Y352" s="28"/>
      <c r="Z352" s="163"/>
      <c r="AA352" s="163"/>
      <c r="AB352" s="163"/>
      <c r="AC352" s="28"/>
    </row>
    <row r="353" spans="2:29" ht="1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60"/>
      <c r="S353" s="28"/>
      <c r="T353" s="28"/>
      <c r="U353" s="28"/>
      <c r="V353" s="28"/>
      <c r="W353" s="28"/>
      <c r="X353" s="28"/>
      <c r="Y353" s="28"/>
      <c r="Z353" s="163"/>
      <c r="AA353" s="163"/>
      <c r="AB353" s="163"/>
      <c r="AC353" s="28"/>
    </row>
    <row r="354" spans="2:29" ht="1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60"/>
      <c r="S354" s="28"/>
      <c r="T354" s="28"/>
      <c r="U354" s="28"/>
      <c r="V354" s="28"/>
      <c r="W354" s="28"/>
      <c r="X354" s="28"/>
      <c r="Y354" s="28"/>
      <c r="Z354" s="163"/>
      <c r="AA354" s="163"/>
      <c r="AB354" s="163"/>
      <c r="AC354" s="28"/>
    </row>
    <row r="355" spans="2:29" ht="1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60"/>
      <c r="S355" s="28"/>
      <c r="T355" s="28"/>
      <c r="U355" s="28"/>
      <c r="V355" s="28"/>
      <c r="W355" s="28"/>
      <c r="X355" s="28"/>
      <c r="Y355" s="28"/>
      <c r="Z355" s="163"/>
      <c r="AA355" s="163"/>
      <c r="AB355" s="163"/>
      <c r="AC355" s="28"/>
    </row>
    <row r="356" spans="2:29" ht="1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60"/>
      <c r="S356" s="28"/>
      <c r="T356" s="28"/>
      <c r="U356" s="28"/>
      <c r="V356" s="28"/>
      <c r="W356" s="28"/>
      <c r="X356" s="28"/>
      <c r="Y356" s="28"/>
      <c r="Z356" s="163"/>
      <c r="AA356" s="163"/>
      <c r="AB356" s="163"/>
      <c r="AC356" s="28"/>
    </row>
    <row r="357" spans="2:29" ht="1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60"/>
      <c r="S357" s="28"/>
      <c r="T357" s="28"/>
      <c r="U357" s="28"/>
      <c r="V357" s="28"/>
      <c r="W357" s="28"/>
      <c r="X357" s="28"/>
      <c r="Y357" s="28"/>
      <c r="Z357" s="163"/>
      <c r="AA357" s="163"/>
      <c r="AB357" s="163"/>
      <c r="AC357" s="28"/>
    </row>
    <row r="358" spans="2:29" ht="1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60"/>
      <c r="S358" s="28"/>
      <c r="T358" s="28"/>
      <c r="U358" s="28"/>
      <c r="V358" s="28"/>
      <c r="W358" s="28"/>
      <c r="X358" s="28"/>
      <c r="Y358" s="28"/>
      <c r="Z358" s="163"/>
      <c r="AA358" s="163"/>
      <c r="AB358" s="163"/>
      <c r="AC358" s="28"/>
    </row>
    <row r="359" spans="2:29" ht="1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60"/>
      <c r="S359" s="28"/>
      <c r="T359" s="28"/>
      <c r="U359" s="28"/>
      <c r="V359" s="28"/>
      <c r="W359" s="28"/>
      <c r="X359" s="28"/>
      <c r="Y359" s="28"/>
      <c r="Z359" s="163"/>
      <c r="AA359" s="163"/>
      <c r="AB359" s="163"/>
      <c r="AC359" s="28"/>
    </row>
    <row r="361" spans="2:29" ht="1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42"/>
      <c r="L361" s="42"/>
      <c r="M361" s="42"/>
      <c r="N361" s="42"/>
      <c r="O361" s="42"/>
      <c r="P361" s="42"/>
      <c r="Q361" s="42"/>
      <c r="R361" s="60"/>
      <c r="S361" s="28"/>
      <c r="T361" s="28"/>
      <c r="U361" s="28"/>
      <c r="V361" s="28"/>
      <c r="W361" s="28"/>
      <c r="X361" s="28"/>
      <c r="Y361" s="28"/>
      <c r="Z361" s="163"/>
      <c r="AA361" s="163"/>
      <c r="AB361" s="163"/>
      <c r="AC361" s="28"/>
    </row>
    <row r="366" spans="2:29" ht="1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163"/>
      <c r="AA366" s="163"/>
      <c r="AB366" s="163"/>
      <c r="AC366" s="28"/>
    </row>
    <row r="368" spans="2:29" ht="1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42"/>
      <c r="S368" s="28"/>
      <c r="T368" s="28"/>
      <c r="U368" s="28"/>
      <c r="V368" s="28"/>
      <c r="W368" s="28"/>
      <c r="X368" s="28"/>
      <c r="Y368" s="28"/>
      <c r="Z368" s="163"/>
      <c r="AA368" s="163"/>
      <c r="AB368" s="163"/>
      <c r="AC368" s="28"/>
    </row>
    <row r="369" spans="2:29" ht="1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60"/>
      <c r="S369" s="28"/>
      <c r="T369" s="28"/>
      <c r="U369" s="28"/>
      <c r="V369" s="28"/>
      <c r="W369" s="28"/>
      <c r="X369" s="28"/>
      <c r="Y369" s="28"/>
      <c r="Z369" s="163"/>
      <c r="AA369" s="163"/>
      <c r="AB369" s="163"/>
      <c r="AC369" s="28"/>
    </row>
    <row r="370" spans="2:29" ht="1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60"/>
      <c r="S370" s="28"/>
      <c r="T370" s="28"/>
      <c r="U370" s="28"/>
      <c r="V370" s="28"/>
      <c r="W370" s="28"/>
      <c r="X370" s="28"/>
      <c r="Y370" s="28"/>
      <c r="Z370" s="163"/>
      <c r="AA370" s="163"/>
      <c r="AB370" s="163"/>
      <c r="AC370" s="28"/>
    </row>
    <row r="371" spans="2:29" ht="1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60"/>
      <c r="S371" s="28"/>
      <c r="T371" s="28"/>
      <c r="U371" s="28"/>
      <c r="V371" s="28"/>
      <c r="W371" s="28"/>
      <c r="X371" s="28"/>
      <c r="Y371" s="28"/>
      <c r="Z371" s="163"/>
      <c r="AA371" s="163"/>
      <c r="AB371" s="163"/>
      <c r="AC371" s="28"/>
    </row>
    <row r="372" spans="2:29" ht="1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60"/>
      <c r="S372" s="28"/>
      <c r="T372" s="28"/>
      <c r="U372" s="28"/>
      <c r="V372" s="28"/>
      <c r="W372" s="28"/>
      <c r="X372" s="28"/>
      <c r="Y372" s="28"/>
      <c r="Z372" s="163"/>
      <c r="AA372" s="163"/>
      <c r="AB372" s="163"/>
      <c r="AC372" s="28"/>
    </row>
    <row r="373" spans="2:29" ht="1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60"/>
      <c r="S373" s="28"/>
      <c r="T373" s="28"/>
      <c r="U373" s="28"/>
      <c r="V373" s="28"/>
      <c r="W373" s="28"/>
      <c r="X373" s="28"/>
      <c r="Y373" s="28"/>
      <c r="Z373" s="163"/>
      <c r="AA373" s="163"/>
      <c r="AB373" s="163"/>
      <c r="AC373" s="28"/>
    </row>
    <row r="374" spans="2:29" ht="1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60"/>
      <c r="S374" s="28"/>
      <c r="T374" s="28"/>
      <c r="U374" s="28"/>
      <c r="V374" s="28"/>
      <c r="W374" s="28"/>
      <c r="X374" s="28"/>
      <c r="Y374" s="28"/>
      <c r="Z374" s="163"/>
      <c r="AA374" s="163"/>
      <c r="AB374" s="163"/>
      <c r="AC374" s="28"/>
    </row>
    <row r="375" spans="2:29" ht="1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60"/>
      <c r="S375" s="28"/>
      <c r="T375" s="28"/>
      <c r="U375" s="28"/>
      <c r="V375" s="28"/>
      <c r="W375" s="28"/>
      <c r="X375" s="28"/>
      <c r="Y375" s="28"/>
      <c r="Z375" s="163"/>
      <c r="AA375" s="163"/>
      <c r="AB375" s="163"/>
      <c r="AC375" s="28"/>
    </row>
    <row r="376" spans="2:29" ht="1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60"/>
      <c r="S376" s="28"/>
      <c r="T376" s="28"/>
      <c r="U376" s="28"/>
      <c r="V376" s="28"/>
      <c r="W376" s="28"/>
      <c r="X376" s="28"/>
      <c r="Y376" s="28"/>
      <c r="Z376" s="163"/>
      <c r="AA376" s="163"/>
      <c r="AB376" s="163"/>
      <c r="AC376" s="28"/>
    </row>
    <row r="377" spans="2:29" ht="1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60"/>
      <c r="S377" s="28"/>
      <c r="T377" s="28"/>
      <c r="U377" s="28"/>
      <c r="V377" s="28"/>
      <c r="W377" s="28"/>
      <c r="X377" s="28"/>
      <c r="Y377" s="28"/>
      <c r="Z377" s="163"/>
      <c r="AA377" s="163"/>
      <c r="AB377" s="163"/>
      <c r="AC377" s="28"/>
    </row>
    <row r="378" spans="2:29" ht="1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60"/>
      <c r="S378" s="28"/>
      <c r="T378" s="28"/>
      <c r="U378" s="28"/>
      <c r="V378" s="28"/>
      <c r="W378" s="28"/>
      <c r="X378" s="28"/>
      <c r="Y378" s="28"/>
      <c r="Z378" s="163"/>
      <c r="AA378" s="163"/>
      <c r="AB378" s="163"/>
      <c r="AC378" s="28"/>
    </row>
    <row r="379" spans="2:29" ht="1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60"/>
      <c r="S379" s="28"/>
      <c r="T379" s="28"/>
      <c r="U379" s="28"/>
      <c r="V379" s="28"/>
      <c r="W379" s="28"/>
      <c r="X379" s="28"/>
      <c r="Y379" s="28"/>
      <c r="Z379" s="163"/>
      <c r="AA379" s="163"/>
      <c r="AB379" s="163"/>
      <c r="AC379" s="28"/>
    </row>
    <row r="380" spans="2:29" ht="1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60"/>
      <c r="S380" s="28"/>
      <c r="T380" s="28"/>
      <c r="U380" s="28"/>
      <c r="V380" s="28"/>
      <c r="W380" s="28"/>
      <c r="X380" s="28"/>
      <c r="Y380" s="28"/>
      <c r="Z380" s="163"/>
      <c r="AA380" s="163"/>
      <c r="AB380" s="163"/>
      <c r="AC380" s="28"/>
    </row>
    <row r="381" spans="2:29" ht="1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60"/>
      <c r="S381" s="28"/>
      <c r="T381" s="28"/>
      <c r="U381" s="28"/>
      <c r="V381" s="28"/>
      <c r="W381" s="28"/>
      <c r="X381" s="28"/>
      <c r="Y381" s="28"/>
      <c r="Z381" s="163"/>
      <c r="AA381" s="163"/>
      <c r="AB381" s="163"/>
      <c r="AC381" s="28"/>
    </row>
    <row r="382" spans="2:29" ht="1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60"/>
      <c r="S382" s="28"/>
      <c r="T382" s="28"/>
      <c r="U382" s="28"/>
      <c r="V382" s="28"/>
      <c r="W382" s="28"/>
      <c r="X382" s="28"/>
      <c r="Y382" s="28"/>
      <c r="Z382" s="163"/>
      <c r="AA382" s="163"/>
      <c r="AB382" s="163"/>
      <c r="AC382" s="28"/>
    </row>
    <row r="383" spans="2:29" ht="1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60"/>
      <c r="S383" s="28"/>
      <c r="T383" s="28"/>
      <c r="U383" s="28"/>
      <c r="V383" s="28"/>
      <c r="W383" s="28"/>
      <c r="X383" s="28"/>
      <c r="Y383" s="28"/>
      <c r="Z383" s="163"/>
      <c r="AA383" s="163"/>
      <c r="AB383" s="163"/>
      <c r="AC383" s="28"/>
    </row>
    <row r="384" spans="2:29" ht="1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60"/>
      <c r="S384" s="28"/>
      <c r="T384" s="28"/>
      <c r="U384" s="28"/>
      <c r="V384" s="28"/>
      <c r="W384" s="28"/>
      <c r="X384" s="28"/>
      <c r="Y384" s="28"/>
      <c r="Z384" s="163"/>
      <c r="AA384" s="163"/>
      <c r="AB384" s="163"/>
      <c r="AC384" s="28"/>
    </row>
    <row r="385" spans="2:29" ht="1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60"/>
      <c r="S385" s="28"/>
      <c r="T385" s="28"/>
      <c r="U385" s="28"/>
      <c r="V385" s="28"/>
      <c r="W385" s="28"/>
      <c r="X385" s="28"/>
      <c r="Y385" s="28"/>
      <c r="Z385" s="163"/>
      <c r="AA385" s="163"/>
      <c r="AB385" s="163"/>
      <c r="AC385" s="28"/>
    </row>
    <row r="386" spans="2:29" ht="1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60"/>
      <c r="S386" s="28"/>
      <c r="T386" s="28"/>
      <c r="U386" s="28"/>
      <c r="V386" s="28"/>
      <c r="W386" s="28"/>
      <c r="X386" s="28"/>
      <c r="Y386" s="28"/>
      <c r="Z386" s="163"/>
      <c r="AA386" s="163"/>
      <c r="AB386" s="163"/>
      <c r="AC386" s="28"/>
    </row>
    <row r="388" spans="2:29" ht="1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42"/>
      <c r="L388" s="42"/>
      <c r="M388" s="42"/>
      <c r="N388" s="42"/>
      <c r="O388" s="42"/>
      <c r="P388" s="42"/>
      <c r="Q388" s="42"/>
      <c r="R388" s="60"/>
      <c r="S388" s="28"/>
      <c r="T388" s="28"/>
      <c r="U388" s="28"/>
      <c r="V388" s="28"/>
      <c r="W388" s="28"/>
      <c r="X388" s="28"/>
      <c r="Y388" s="28"/>
      <c r="Z388" s="163"/>
      <c r="AA388" s="163"/>
      <c r="AB388" s="163"/>
      <c r="AC388" s="28"/>
    </row>
    <row r="394" spans="2:29" ht="1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163"/>
      <c r="AA394" s="163"/>
      <c r="AB394" s="163"/>
      <c r="AC394" s="28"/>
    </row>
    <row r="395" spans="2:29" ht="15" customHeight="1">
      <c r="B395" s="28"/>
      <c r="C395" s="42"/>
      <c r="D395" s="42"/>
      <c r="E395" s="42"/>
      <c r="F395" s="28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28"/>
      <c r="T395" s="28"/>
      <c r="U395" s="28"/>
      <c r="V395" s="28"/>
      <c r="W395" s="28"/>
      <c r="X395" s="28"/>
      <c r="Y395" s="28"/>
      <c r="Z395" s="163"/>
      <c r="AA395" s="163"/>
      <c r="AB395" s="163"/>
      <c r="AC395" s="28"/>
    </row>
    <row r="397" spans="2:29" ht="1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163"/>
      <c r="AA397" s="163"/>
      <c r="AB397" s="163"/>
      <c r="AC397" s="28"/>
    </row>
    <row r="398" spans="2:29" ht="1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163"/>
      <c r="AA398" s="163"/>
      <c r="AB398" s="163"/>
      <c r="AC398" s="28"/>
    </row>
    <row r="399" spans="2:29" ht="15" customHeight="1">
      <c r="B399" s="28"/>
      <c r="C399" s="28"/>
      <c r="D399" s="49"/>
      <c r="E399" s="42"/>
      <c r="F399" s="28"/>
      <c r="G399" s="28"/>
      <c r="H399" s="49"/>
      <c r="I399" s="42"/>
      <c r="J399" s="28"/>
      <c r="K399" s="28"/>
      <c r="L399" s="49"/>
      <c r="M399" s="42"/>
      <c r="N399" s="28"/>
      <c r="O399" s="28"/>
      <c r="P399" s="28"/>
      <c r="Q399" s="49"/>
      <c r="R399" s="42"/>
      <c r="S399" s="28"/>
      <c r="T399" s="28"/>
      <c r="U399" s="28"/>
      <c r="V399" s="28"/>
      <c r="W399" s="28"/>
      <c r="X399" s="28"/>
      <c r="Y399" s="28"/>
      <c r="Z399" s="163"/>
      <c r="AA399" s="163"/>
      <c r="AB399" s="163"/>
      <c r="AC399" s="28"/>
    </row>
    <row r="400" spans="2:29" ht="15" customHeight="1">
      <c r="B400" s="28"/>
      <c r="C400" s="28"/>
      <c r="D400" s="49"/>
      <c r="E400" s="42"/>
      <c r="F400" s="28"/>
      <c r="G400" s="28"/>
      <c r="H400" s="49"/>
      <c r="I400" s="42"/>
      <c r="J400" s="28"/>
      <c r="K400" s="28"/>
      <c r="L400" s="49"/>
      <c r="M400" s="42"/>
      <c r="N400" s="28"/>
      <c r="O400" s="28"/>
      <c r="P400" s="28"/>
      <c r="Q400" s="49"/>
      <c r="R400" s="42"/>
      <c r="S400" s="28"/>
      <c r="T400" s="28"/>
      <c r="U400" s="28"/>
      <c r="V400" s="28"/>
      <c r="W400" s="28"/>
      <c r="X400" s="28"/>
      <c r="Y400" s="28"/>
      <c r="Z400" s="163"/>
      <c r="AA400" s="163"/>
      <c r="AB400" s="163"/>
      <c r="AC400" s="28"/>
    </row>
    <row r="401" spans="2:29" ht="15" customHeight="1">
      <c r="B401" s="28"/>
      <c r="C401" s="28"/>
      <c r="D401" s="49"/>
      <c r="E401" s="42"/>
      <c r="F401" s="28"/>
      <c r="G401" s="28"/>
      <c r="H401" s="49"/>
      <c r="I401" s="42"/>
      <c r="J401" s="28"/>
      <c r="K401" s="28"/>
      <c r="L401" s="49"/>
      <c r="M401" s="42"/>
      <c r="N401" s="28"/>
      <c r="O401" s="28"/>
      <c r="P401" s="28"/>
      <c r="Q401" s="49"/>
      <c r="R401" s="42"/>
      <c r="S401" s="28"/>
      <c r="T401" s="28"/>
      <c r="U401" s="28"/>
      <c r="V401" s="28"/>
      <c r="W401" s="28"/>
      <c r="X401" s="28"/>
      <c r="Y401" s="28"/>
      <c r="Z401" s="163"/>
      <c r="AA401" s="163"/>
      <c r="AB401" s="163"/>
      <c r="AC401" s="28"/>
    </row>
    <row r="402" spans="2:29" ht="15" customHeight="1">
      <c r="B402" s="28"/>
      <c r="C402" s="28"/>
      <c r="D402" s="49"/>
      <c r="E402" s="42"/>
      <c r="F402" s="28"/>
      <c r="G402" s="28"/>
      <c r="H402" s="49"/>
      <c r="I402" s="42"/>
      <c r="J402" s="28"/>
      <c r="K402" s="28"/>
      <c r="L402" s="49"/>
      <c r="M402" s="42"/>
      <c r="N402" s="28"/>
      <c r="O402" s="28"/>
      <c r="P402" s="28"/>
      <c r="Q402" s="49"/>
      <c r="R402" s="42"/>
      <c r="S402" s="28"/>
      <c r="T402" s="28"/>
      <c r="U402" s="28"/>
      <c r="V402" s="28"/>
      <c r="W402" s="28"/>
      <c r="X402" s="28"/>
      <c r="Y402" s="28"/>
      <c r="Z402" s="163"/>
      <c r="AA402" s="163"/>
      <c r="AB402" s="163"/>
      <c r="AC402" s="28"/>
    </row>
    <row r="403" spans="2:29" ht="15" customHeight="1">
      <c r="B403" s="28"/>
      <c r="C403" s="28"/>
      <c r="D403" s="49"/>
      <c r="E403" s="42"/>
      <c r="F403" s="28"/>
      <c r="G403" s="28"/>
      <c r="H403" s="49"/>
      <c r="I403" s="42"/>
      <c r="J403" s="28"/>
      <c r="K403" s="28"/>
      <c r="L403" s="49"/>
      <c r="M403" s="42"/>
      <c r="N403" s="28"/>
      <c r="O403" s="28"/>
      <c r="P403" s="28"/>
      <c r="Q403" s="49"/>
      <c r="R403" s="42"/>
      <c r="S403" s="28"/>
      <c r="T403" s="28"/>
      <c r="U403" s="28"/>
      <c r="V403" s="28"/>
      <c r="W403" s="28"/>
      <c r="X403" s="28"/>
      <c r="Y403" s="28"/>
      <c r="Z403" s="163"/>
      <c r="AA403" s="163"/>
      <c r="AB403" s="163"/>
      <c r="AC403" s="28"/>
    </row>
    <row r="404" spans="2:29" ht="15" customHeight="1">
      <c r="B404" s="28"/>
      <c r="C404" s="28"/>
      <c r="D404" s="49"/>
      <c r="E404" s="42"/>
      <c r="F404" s="28"/>
      <c r="G404" s="28"/>
      <c r="H404" s="49"/>
      <c r="I404" s="42"/>
      <c r="J404" s="28"/>
      <c r="K404" s="28"/>
      <c r="L404" s="49"/>
      <c r="M404" s="42"/>
      <c r="N404" s="28"/>
      <c r="O404" s="28"/>
      <c r="P404" s="28"/>
      <c r="Q404" s="49"/>
      <c r="R404" s="42"/>
      <c r="S404" s="28"/>
      <c r="T404" s="28"/>
      <c r="U404" s="28"/>
      <c r="V404" s="28"/>
      <c r="W404" s="28"/>
      <c r="X404" s="28"/>
      <c r="Y404" s="28"/>
      <c r="Z404" s="163"/>
      <c r="AA404" s="163"/>
      <c r="AB404" s="163"/>
      <c r="AC404" s="28"/>
    </row>
    <row r="405" spans="2:29" ht="15" customHeight="1">
      <c r="B405" s="28"/>
      <c r="C405" s="28"/>
      <c r="D405" s="49"/>
      <c r="E405" s="42"/>
      <c r="F405" s="28"/>
      <c r="G405" s="28"/>
      <c r="H405" s="49"/>
      <c r="I405" s="42"/>
      <c r="J405" s="28"/>
      <c r="K405" s="28"/>
      <c r="L405" s="49"/>
      <c r="M405" s="42"/>
      <c r="N405" s="28"/>
      <c r="O405" s="28"/>
      <c r="P405" s="28"/>
      <c r="Q405" s="49"/>
      <c r="R405" s="42"/>
      <c r="S405" s="28"/>
      <c r="T405" s="28"/>
      <c r="U405" s="28"/>
      <c r="V405" s="28"/>
      <c r="W405" s="28"/>
      <c r="X405" s="28"/>
      <c r="Y405" s="28"/>
      <c r="Z405" s="163"/>
      <c r="AA405" s="163"/>
      <c r="AB405" s="163"/>
      <c r="AC405" s="28"/>
    </row>
    <row r="406" spans="2:29" ht="15" customHeight="1">
      <c r="B406" s="28"/>
      <c r="C406" s="28"/>
      <c r="D406" s="49"/>
      <c r="E406" s="42"/>
      <c r="F406" s="28"/>
      <c r="G406" s="28"/>
      <c r="H406" s="49"/>
      <c r="I406" s="42"/>
      <c r="J406" s="28"/>
      <c r="K406" s="28"/>
      <c r="L406" s="49"/>
      <c r="M406" s="42"/>
      <c r="N406" s="28"/>
      <c r="O406" s="28"/>
      <c r="P406" s="28"/>
      <c r="Q406" s="49"/>
      <c r="R406" s="42"/>
      <c r="S406" s="28"/>
      <c r="T406" s="28"/>
      <c r="U406" s="28"/>
      <c r="V406" s="28"/>
      <c r="W406" s="28"/>
      <c r="X406" s="28"/>
      <c r="Y406" s="28"/>
      <c r="Z406" s="163"/>
      <c r="AA406" s="163"/>
      <c r="AB406" s="163"/>
      <c r="AC406" s="28"/>
    </row>
    <row r="407" spans="2:29" ht="15" customHeight="1">
      <c r="B407" s="28"/>
      <c r="C407" s="28"/>
      <c r="D407" s="49"/>
      <c r="E407" s="42"/>
      <c r="F407" s="28"/>
      <c r="G407" s="28"/>
      <c r="H407" s="49"/>
      <c r="I407" s="42"/>
      <c r="J407" s="28"/>
      <c r="K407" s="28"/>
      <c r="L407" s="49"/>
      <c r="M407" s="42"/>
      <c r="N407" s="28"/>
      <c r="O407" s="28"/>
      <c r="P407" s="28"/>
      <c r="Q407" s="49"/>
      <c r="R407" s="42"/>
      <c r="S407" s="28"/>
      <c r="T407" s="28"/>
      <c r="U407" s="28"/>
      <c r="V407" s="28"/>
      <c r="W407" s="28"/>
      <c r="X407" s="28"/>
      <c r="Y407" s="28"/>
      <c r="Z407" s="163"/>
      <c r="AA407" s="163"/>
      <c r="AB407" s="163"/>
      <c r="AC407" s="28"/>
    </row>
    <row r="408" spans="2:29" ht="15" customHeight="1">
      <c r="B408" s="28"/>
      <c r="C408" s="28"/>
      <c r="D408" s="49"/>
      <c r="E408" s="42"/>
      <c r="F408" s="28"/>
      <c r="G408" s="28"/>
      <c r="H408" s="49"/>
      <c r="I408" s="42"/>
      <c r="J408" s="28"/>
      <c r="K408" s="28"/>
      <c r="L408" s="49"/>
      <c r="M408" s="42"/>
      <c r="N408" s="28"/>
      <c r="O408" s="28"/>
      <c r="P408" s="28"/>
      <c r="Q408" s="49"/>
      <c r="R408" s="42"/>
      <c r="S408" s="28"/>
      <c r="T408" s="28"/>
      <c r="U408" s="28"/>
      <c r="V408" s="28"/>
      <c r="W408" s="28"/>
      <c r="X408" s="28"/>
      <c r="Y408" s="28"/>
      <c r="Z408" s="163"/>
      <c r="AA408" s="163"/>
      <c r="AB408" s="163"/>
      <c r="AC408" s="28"/>
    </row>
    <row r="409" spans="2:29" ht="15" customHeight="1">
      <c r="B409" s="28"/>
      <c r="C409" s="28"/>
      <c r="D409" s="49"/>
      <c r="E409" s="42"/>
      <c r="F409" s="28"/>
      <c r="G409" s="28"/>
      <c r="H409" s="49"/>
      <c r="I409" s="42"/>
      <c r="J409" s="28"/>
      <c r="K409" s="28"/>
      <c r="L409" s="49"/>
      <c r="M409" s="42"/>
      <c r="N409" s="28"/>
      <c r="O409" s="28"/>
      <c r="P409" s="28"/>
      <c r="Q409" s="49"/>
      <c r="R409" s="42"/>
      <c r="S409" s="28"/>
      <c r="T409" s="28"/>
      <c r="U409" s="28"/>
      <c r="V409" s="28"/>
      <c r="W409" s="28"/>
      <c r="X409" s="28"/>
      <c r="Y409" s="28"/>
      <c r="Z409" s="163"/>
      <c r="AA409" s="163"/>
      <c r="AB409" s="163"/>
      <c r="AC409" s="28"/>
    </row>
    <row r="410" spans="2:29" ht="15" customHeight="1">
      <c r="B410" s="28"/>
      <c r="C410" s="28"/>
      <c r="D410" s="49"/>
      <c r="E410" s="42"/>
      <c r="F410" s="28"/>
      <c r="G410" s="28"/>
      <c r="H410" s="49"/>
      <c r="I410" s="42"/>
      <c r="J410" s="28"/>
      <c r="K410" s="28"/>
      <c r="L410" s="49"/>
      <c r="M410" s="42"/>
      <c r="N410" s="28"/>
      <c r="O410" s="28"/>
      <c r="P410" s="28"/>
      <c r="Q410" s="49"/>
      <c r="R410" s="42"/>
      <c r="S410" s="28"/>
      <c r="T410" s="28"/>
      <c r="U410" s="28"/>
      <c r="V410" s="28"/>
      <c r="W410" s="28"/>
      <c r="X410" s="28"/>
      <c r="Y410" s="28"/>
      <c r="Z410" s="163"/>
      <c r="AA410" s="163"/>
      <c r="AB410" s="163"/>
      <c r="AC410" s="28"/>
    </row>
    <row r="411" spans="2:29" ht="15" customHeight="1">
      <c r="B411" s="28"/>
      <c r="C411" s="28"/>
      <c r="D411" s="49"/>
      <c r="E411" s="42"/>
      <c r="F411" s="28"/>
      <c r="G411" s="28"/>
      <c r="H411" s="49"/>
      <c r="I411" s="42"/>
      <c r="J411" s="28"/>
      <c r="K411" s="28"/>
      <c r="L411" s="49"/>
      <c r="M411" s="42"/>
      <c r="N411" s="28"/>
      <c r="O411" s="28"/>
      <c r="P411" s="28"/>
      <c r="Q411" s="49"/>
      <c r="R411" s="42"/>
      <c r="S411" s="28"/>
      <c r="T411" s="28"/>
      <c r="U411" s="28"/>
      <c r="V411" s="28"/>
      <c r="W411" s="28"/>
      <c r="X411" s="28"/>
      <c r="Y411" s="28"/>
      <c r="Z411" s="163"/>
      <c r="AA411" s="163"/>
      <c r="AB411" s="163"/>
      <c r="AC411" s="28"/>
    </row>
    <row r="412" spans="2:29" ht="15" customHeight="1">
      <c r="B412" s="28"/>
      <c r="C412" s="28"/>
      <c r="D412" s="49"/>
      <c r="E412" s="42"/>
      <c r="F412" s="28"/>
      <c r="G412" s="28"/>
      <c r="H412" s="49"/>
      <c r="I412" s="42"/>
      <c r="J412" s="28"/>
      <c r="K412" s="28"/>
      <c r="L412" s="49"/>
      <c r="M412" s="42"/>
      <c r="N412" s="28"/>
      <c r="O412" s="28"/>
      <c r="P412" s="28"/>
      <c r="Q412" s="49"/>
      <c r="R412" s="42"/>
      <c r="S412" s="28"/>
      <c r="T412" s="28"/>
      <c r="U412" s="28"/>
      <c r="V412" s="28"/>
      <c r="W412" s="28"/>
      <c r="X412" s="28"/>
      <c r="Y412" s="28"/>
      <c r="Z412" s="163"/>
      <c r="AA412" s="163"/>
      <c r="AB412" s="163"/>
      <c r="AC412" s="28"/>
    </row>
    <row r="413" spans="2:29" ht="15" customHeight="1">
      <c r="B413" s="28"/>
      <c r="C413" s="28"/>
      <c r="D413" s="49"/>
      <c r="E413" s="42"/>
      <c r="F413" s="28"/>
      <c r="G413" s="28"/>
      <c r="H413" s="49"/>
      <c r="I413" s="42"/>
      <c r="J413" s="28"/>
      <c r="K413" s="28"/>
      <c r="L413" s="49"/>
      <c r="M413" s="42"/>
      <c r="N413" s="28"/>
      <c r="O413" s="28"/>
      <c r="P413" s="28"/>
      <c r="Q413" s="49"/>
      <c r="R413" s="42"/>
      <c r="S413" s="28"/>
      <c r="T413" s="28"/>
      <c r="U413" s="28"/>
      <c r="V413" s="28"/>
      <c r="W413" s="28"/>
      <c r="X413" s="28"/>
      <c r="Y413" s="28"/>
      <c r="Z413" s="163"/>
      <c r="AA413" s="163"/>
      <c r="AB413" s="163"/>
      <c r="AC413" s="28"/>
    </row>
    <row r="414" spans="2:29" ht="15" customHeight="1">
      <c r="B414" s="28"/>
      <c r="C414" s="28"/>
      <c r="D414" s="49"/>
      <c r="E414" s="42"/>
      <c r="F414" s="28"/>
      <c r="G414" s="28"/>
      <c r="H414" s="49"/>
      <c r="I414" s="42"/>
      <c r="J414" s="28"/>
      <c r="K414" s="28"/>
      <c r="L414" s="49"/>
      <c r="M414" s="42"/>
      <c r="N414" s="28"/>
      <c r="O414" s="28"/>
      <c r="P414" s="28"/>
      <c r="Q414" s="49"/>
      <c r="R414" s="42"/>
      <c r="S414" s="28"/>
      <c r="T414" s="28"/>
      <c r="U414" s="28"/>
      <c r="V414" s="28"/>
      <c r="W414" s="28"/>
      <c r="X414" s="28"/>
      <c r="Y414" s="28"/>
      <c r="Z414" s="163"/>
      <c r="AA414" s="163"/>
      <c r="AB414" s="163"/>
      <c r="AC414" s="28"/>
    </row>
    <row r="415" spans="2:29" ht="15" customHeight="1">
      <c r="B415" s="28"/>
      <c r="C415" s="28"/>
      <c r="D415" s="49"/>
      <c r="E415" s="42"/>
      <c r="F415" s="28"/>
      <c r="G415" s="28"/>
      <c r="H415" s="49"/>
      <c r="I415" s="42"/>
      <c r="J415" s="28"/>
      <c r="K415" s="28"/>
      <c r="L415" s="49"/>
      <c r="M415" s="42"/>
      <c r="N415" s="28"/>
      <c r="O415" s="28"/>
      <c r="P415" s="28"/>
      <c r="Q415" s="49"/>
      <c r="R415" s="42"/>
      <c r="S415" s="28"/>
      <c r="T415" s="28"/>
      <c r="U415" s="28"/>
      <c r="V415" s="28"/>
      <c r="W415" s="28"/>
      <c r="X415" s="28"/>
      <c r="Y415" s="28"/>
      <c r="Z415" s="163"/>
      <c r="AA415" s="163"/>
      <c r="AB415" s="163"/>
      <c r="AC415" s="28"/>
    </row>
    <row r="416" spans="2:29" ht="15" customHeight="1">
      <c r="B416" s="28"/>
      <c r="C416" s="28"/>
      <c r="D416" s="49"/>
      <c r="E416" s="42"/>
      <c r="F416" s="28"/>
      <c r="G416" s="28"/>
      <c r="H416" s="49"/>
      <c r="I416" s="42"/>
      <c r="J416" s="28"/>
      <c r="K416" s="28"/>
      <c r="L416" s="49"/>
      <c r="M416" s="42"/>
      <c r="N416" s="28"/>
      <c r="O416" s="28"/>
      <c r="P416" s="28"/>
      <c r="Q416" s="49"/>
      <c r="R416" s="42"/>
      <c r="S416" s="28"/>
      <c r="T416" s="28"/>
      <c r="U416" s="28"/>
      <c r="V416" s="28"/>
      <c r="W416" s="28"/>
      <c r="X416" s="28"/>
      <c r="Y416" s="28"/>
      <c r="Z416" s="163"/>
      <c r="AA416" s="163"/>
      <c r="AB416" s="163"/>
      <c r="AC416" s="28"/>
    </row>
    <row r="417" spans="2:29" ht="1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163"/>
      <c r="AA417" s="163"/>
      <c r="AB417" s="163"/>
      <c r="AC417" s="28"/>
    </row>
    <row r="418" spans="2:29" ht="15" customHeight="1">
      <c r="B418" s="28"/>
      <c r="C418" s="28"/>
      <c r="D418" s="384"/>
      <c r="E418" s="42"/>
      <c r="F418" s="28"/>
      <c r="G418" s="28"/>
      <c r="H418" s="49"/>
      <c r="I418" s="42"/>
      <c r="J418" s="28"/>
      <c r="K418" s="28"/>
      <c r="L418" s="49"/>
      <c r="M418" s="42"/>
      <c r="N418" s="28"/>
      <c r="O418" s="28"/>
      <c r="P418" s="28"/>
      <c r="Q418" s="49"/>
      <c r="R418" s="42"/>
      <c r="S418" s="28"/>
      <c r="T418" s="28"/>
      <c r="U418" s="28"/>
      <c r="V418" s="28"/>
      <c r="W418" s="28"/>
      <c r="X418" s="28"/>
      <c r="Y418" s="28"/>
      <c r="Z418" s="163"/>
      <c r="AA418" s="163"/>
      <c r="AB418" s="163"/>
      <c r="AC418" s="28"/>
    </row>
    <row r="419" spans="2:29" ht="15" customHeight="1">
      <c r="B419" s="28"/>
      <c r="C419" s="28"/>
      <c r="D419" s="28"/>
      <c r="E419" s="42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163"/>
      <c r="AA419" s="163"/>
      <c r="AB419" s="163"/>
      <c r="AC419" s="28"/>
    </row>
    <row r="422" spans="2:29" ht="1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163"/>
      <c r="AA422" s="163"/>
      <c r="AB422" s="163"/>
      <c r="AC422" s="28"/>
    </row>
    <row r="423" spans="2:29" ht="1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163"/>
      <c r="AA423" s="163"/>
      <c r="AB423" s="163"/>
      <c r="AC423" s="28"/>
    </row>
    <row r="425" spans="2:29" ht="15" customHeight="1">
      <c r="B425" s="28"/>
      <c r="C425" s="42"/>
      <c r="D425" s="49"/>
      <c r="E425" s="42"/>
      <c r="F425" s="28"/>
      <c r="G425" s="42"/>
      <c r="H425" s="49"/>
      <c r="I425" s="42"/>
      <c r="J425" s="28"/>
      <c r="K425" s="42"/>
      <c r="L425" s="49"/>
      <c r="M425" s="42"/>
      <c r="N425" s="28"/>
      <c r="O425" s="28"/>
      <c r="P425" s="42"/>
      <c r="Q425" s="49"/>
      <c r="R425" s="42"/>
      <c r="S425" s="28"/>
      <c r="T425" s="28"/>
      <c r="U425" s="28"/>
      <c r="V425" s="28"/>
      <c r="W425" s="28"/>
      <c r="X425" s="28"/>
      <c r="Y425" s="28"/>
      <c r="Z425" s="163"/>
      <c r="AA425" s="163"/>
      <c r="AB425" s="163"/>
      <c r="AC425" s="28"/>
    </row>
    <row r="426" spans="2:29" ht="15" customHeight="1">
      <c r="B426" s="28"/>
      <c r="C426" s="42"/>
      <c r="D426" s="49"/>
      <c r="E426" s="42"/>
      <c r="F426" s="28"/>
      <c r="G426" s="42"/>
      <c r="H426" s="49"/>
      <c r="I426" s="42"/>
      <c r="J426" s="28"/>
      <c r="K426" s="42"/>
      <c r="L426" s="49"/>
      <c r="M426" s="42"/>
      <c r="N426" s="28"/>
      <c r="O426" s="28"/>
      <c r="P426" s="42"/>
      <c r="Q426" s="49"/>
      <c r="R426" s="42"/>
      <c r="S426" s="28"/>
      <c r="T426" s="28"/>
      <c r="U426" s="28"/>
      <c r="V426" s="28"/>
      <c r="W426" s="28"/>
      <c r="X426" s="28"/>
      <c r="Y426" s="28"/>
      <c r="Z426" s="163"/>
      <c r="AA426" s="163"/>
      <c r="AB426" s="163"/>
      <c r="AC426" s="28"/>
    </row>
    <row r="427" spans="2:29" ht="15" customHeight="1">
      <c r="B427" s="28"/>
      <c r="C427" s="42"/>
      <c r="D427" s="49"/>
      <c r="E427" s="42"/>
      <c r="F427" s="28"/>
      <c r="G427" s="42"/>
      <c r="H427" s="49"/>
      <c r="I427" s="42"/>
      <c r="J427" s="28"/>
      <c r="K427" s="42"/>
      <c r="L427" s="49"/>
      <c r="M427" s="42"/>
      <c r="N427" s="28"/>
      <c r="O427" s="28"/>
      <c r="P427" s="42"/>
      <c r="Q427" s="49"/>
      <c r="R427" s="42"/>
      <c r="S427" s="28"/>
      <c r="T427" s="28"/>
      <c r="U427" s="28"/>
      <c r="V427" s="28"/>
      <c r="W427" s="28"/>
      <c r="X427" s="28"/>
      <c r="Y427" s="28"/>
      <c r="Z427" s="163"/>
      <c r="AA427" s="163"/>
      <c r="AB427" s="163"/>
      <c r="AC427" s="28"/>
    </row>
    <row r="428" spans="2:29" ht="15" customHeight="1">
      <c r="B428" s="28"/>
      <c r="C428" s="42"/>
      <c r="D428" s="49"/>
      <c r="E428" s="42"/>
      <c r="F428" s="28"/>
      <c r="G428" s="42"/>
      <c r="H428" s="49"/>
      <c r="I428" s="42"/>
      <c r="J428" s="28"/>
      <c r="K428" s="42"/>
      <c r="L428" s="49"/>
      <c r="M428" s="42"/>
      <c r="N428" s="28"/>
      <c r="O428" s="28"/>
      <c r="P428" s="42"/>
      <c r="Q428" s="49"/>
      <c r="R428" s="42"/>
      <c r="S428" s="28"/>
      <c r="T428" s="28"/>
      <c r="U428" s="28"/>
      <c r="V428" s="28"/>
      <c r="W428" s="28"/>
      <c r="X428" s="28"/>
      <c r="Y428" s="28"/>
      <c r="Z428" s="163"/>
      <c r="AA428" s="163"/>
      <c r="AB428" s="163"/>
      <c r="AC428" s="28"/>
    </row>
    <row r="429" spans="2:29" ht="15" customHeight="1">
      <c r="B429" s="28"/>
      <c r="C429" s="42"/>
      <c r="D429" s="49"/>
      <c r="E429" s="42"/>
      <c r="F429" s="28"/>
      <c r="G429" s="42"/>
      <c r="H429" s="49"/>
      <c r="I429" s="42"/>
      <c r="J429" s="28"/>
      <c r="K429" s="42"/>
      <c r="L429" s="49"/>
      <c r="M429" s="42"/>
      <c r="N429" s="28"/>
      <c r="O429" s="28"/>
      <c r="P429" s="42"/>
      <c r="Q429" s="49"/>
      <c r="R429" s="42"/>
      <c r="S429" s="28"/>
      <c r="T429" s="28"/>
      <c r="U429" s="28"/>
      <c r="V429" s="28"/>
      <c r="W429" s="28"/>
      <c r="X429" s="28"/>
      <c r="Y429" s="28"/>
      <c r="Z429" s="163"/>
      <c r="AA429" s="163"/>
      <c r="AB429" s="163"/>
      <c r="AC429" s="28"/>
    </row>
    <row r="430" spans="2:29" ht="15" customHeight="1">
      <c r="B430" s="28"/>
      <c r="C430" s="42"/>
      <c r="D430" s="49"/>
      <c r="E430" s="42"/>
      <c r="F430" s="28"/>
      <c r="G430" s="42"/>
      <c r="H430" s="49"/>
      <c r="I430" s="42"/>
      <c r="J430" s="28"/>
      <c r="K430" s="42"/>
      <c r="L430" s="49"/>
      <c r="M430" s="42"/>
      <c r="N430" s="28"/>
      <c r="O430" s="28"/>
      <c r="P430" s="42"/>
      <c r="Q430" s="49"/>
      <c r="R430" s="42"/>
      <c r="S430" s="28"/>
      <c r="T430" s="28"/>
      <c r="U430" s="28"/>
      <c r="V430" s="28"/>
      <c r="W430" s="28"/>
      <c r="X430" s="28"/>
      <c r="Y430" s="28"/>
      <c r="Z430" s="163"/>
      <c r="AA430" s="163"/>
      <c r="AB430" s="163"/>
      <c r="AC430" s="28"/>
    </row>
    <row r="431" spans="2:29" ht="15" customHeight="1">
      <c r="B431" s="28"/>
      <c r="C431" s="42"/>
      <c r="D431" s="49"/>
      <c r="E431" s="42"/>
      <c r="F431" s="28"/>
      <c r="G431" s="42"/>
      <c r="H431" s="49"/>
      <c r="I431" s="42"/>
      <c r="J431" s="28"/>
      <c r="K431" s="42"/>
      <c r="L431" s="49"/>
      <c r="M431" s="42"/>
      <c r="N431" s="28"/>
      <c r="O431" s="28"/>
      <c r="P431" s="42"/>
      <c r="Q431" s="49"/>
      <c r="R431" s="42"/>
      <c r="S431" s="28"/>
      <c r="T431" s="28"/>
      <c r="U431" s="28"/>
      <c r="V431" s="28"/>
      <c r="W431" s="28"/>
      <c r="X431" s="28"/>
      <c r="Y431" s="28"/>
      <c r="Z431" s="163"/>
      <c r="AA431" s="163"/>
      <c r="AB431" s="163"/>
      <c r="AC431" s="28"/>
    </row>
    <row r="432" spans="2:29" ht="15" customHeight="1">
      <c r="B432" s="28"/>
      <c r="C432" s="42"/>
      <c r="D432" s="49"/>
      <c r="E432" s="42"/>
      <c r="F432" s="28"/>
      <c r="G432" s="42"/>
      <c r="H432" s="49"/>
      <c r="I432" s="42"/>
      <c r="J432" s="28"/>
      <c r="K432" s="42"/>
      <c r="L432" s="49"/>
      <c r="M432" s="42"/>
      <c r="N432" s="28"/>
      <c r="O432" s="28"/>
      <c r="P432" s="42"/>
      <c r="Q432" s="49"/>
      <c r="R432" s="42"/>
      <c r="S432" s="28"/>
      <c r="T432" s="28"/>
      <c r="U432" s="28"/>
      <c r="V432" s="28"/>
      <c r="W432" s="28"/>
      <c r="X432" s="28"/>
      <c r="Y432" s="28"/>
      <c r="Z432" s="163"/>
      <c r="AA432" s="163"/>
      <c r="AB432" s="163"/>
      <c r="AC432" s="28"/>
    </row>
    <row r="433" spans="2:29" ht="15" customHeight="1">
      <c r="B433" s="28"/>
      <c r="C433" s="42"/>
      <c r="D433" s="49"/>
      <c r="E433" s="42"/>
      <c r="F433" s="28"/>
      <c r="G433" s="42"/>
      <c r="H433" s="49"/>
      <c r="I433" s="42"/>
      <c r="J433" s="28"/>
      <c r="K433" s="42"/>
      <c r="L433" s="49"/>
      <c r="M433" s="42"/>
      <c r="N433" s="28"/>
      <c r="O433" s="28"/>
      <c r="P433" s="42"/>
      <c r="Q433" s="49"/>
      <c r="R433" s="42"/>
      <c r="S433" s="28"/>
      <c r="T433" s="28"/>
      <c r="U433" s="28"/>
      <c r="V433" s="28"/>
      <c r="W433" s="28"/>
      <c r="X433" s="28"/>
      <c r="Y433" s="28"/>
      <c r="Z433" s="163"/>
      <c r="AA433" s="163"/>
      <c r="AB433" s="163"/>
      <c r="AC433" s="28"/>
    </row>
    <row r="434" spans="2:29" ht="15" customHeight="1">
      <c r="B434" s="28"/>
      <c r="C434" s="42"/>
      <c r="D434" s="49"/>
      <c r="E434" s="42"/>
      <c r="F434" s="28"/>
      <c r="G434" s="42"/>
      <c r="H434" s="49"/>
      <c r="I434" s="42"/>
      <c r="J434" s="28"/>
      <c r="K434" s="42"/>
      <c r="L434" s="49"/>
      <c r="M434" s="42"/>
      <c r="N434" s="28"/>
      <c r="O434" s="28"/>
      <c r="P434" s="42"/>
      <c r="Q434" s="49"/>
      <c r="R434" s="42"/>
      <c r="S434" s="28"/>
      <c r="T434" s="28"/>
      <c r="U434" s="28"/>
      <c r="V434" s="28"/>
      <c r="W434" s="28"/>
      <c r="X434" s="28"/>
      <c r="Y434" s="28"/>
      <c r="Z434" s="163"/>
      <c r="AA434" s="163"/>
      <c r="AB434" s="163"/>
      <c r="AC434" s="28"/>
    </row>
    <row r="435" spans="2:29" ht="15" customHeight="1">
      <c r="B435" s="28"/>
      <c r="C435" s="42"/>
      <c r="D435" s="49"/>
      <c r="E435" s="42"/>
      <c r="F435" s="28"/>
      <c r="G435" s="42"/>
      <c r="H435" s="49"/>
      <c r="I435" s="42"/>
      <c r="J435" s="28"/>
      <c r="K435" s="42"/>
      <c r="L435" s="49"/>
      <c r="M435" s="42"/>
      <c r="N435" s="28"/>
      <c r="O435" s="28"/>
      <c r="P435" s="42"/>
      <c r="Q435" s="49"/>
      <c r="R435" s="42"/>
      <c r="S435" s="28"/>
      <c r="T435" s="28"/>
      <c r="U435" s="28"/>
      <c r="V435" s="28"/>
      <c r="W435" s="28"/>
      <c r="X435" s="28"/>
      <c r="Y435" s="28"/>
      <c r="Z435" s="163"/>
      <c r="AA435" s="163"/>
      <c r="AB435" s="163"/>
      <c r="AC435" s="28"/>
    </row>
    <row r="436" spans="2:29" ht="15" customHeight="1">
      <c r="B436" s="28"/>
      <c r="C436" s="42"/>
      <c r="D436" s="49"/>
      <c r="E436" s="42"/>
      <c r="F436" s="28"/>
      <c r="G436" s="42"/>
      <c r="H436" s="49"/>
      <c r="I436" s="42"/>
      <c r="J436" s="28"/>
      <c r="K436" s="42"/>
      <c r="L436" s="49"/>
      <c r="M436" s="42"/>
      <c r="N436" s="28"/>
      <c r="O436" s="28"/>
      <c r="P436" s="42"/>
      <c r="Q436" s="49"/>
      <c r="R436" s="42"/>
      <c r="S436" s="28"/>
      <c r="T436" s="28"/>
      <c r="U436" s="28"/>
      <c r="V436" s="28"/>
      <c r="W436" s="28"/>
      <c r="X436" s="28"/>
      <c r="Y436" s="28"/>
      <c r="Z436" s="163"/>
      <c r="AA436" s="163"/>
      <c r="AB436" s="163"/>
      <c r="AC436" s="28"/>
    </row>
    <row r="437" spans="2:29" ht="15" customHeight="1">
      <c r="B437" s="28"/>
      <c r="C437" s="42"/>
      <c r="D437" s="49"/>
      <c r="E437" s="42"/>
      <c r="F437" s="28"/>
      <c r="G437" s="42"/>
      <c r="H437" s="49"/>
      <c r="I437" s="42"/>
      <c r="J437" s="28"/>
      <c r="K437" s="42"/>
      <c r="L437" s="49"/>
      <c r="M437" s="42"/>
      <c r="N437" s="28"/>
      <c r="O437" s="28"/>
      <c r="P437" s="42"/>
      <c r="Q437" s="49"/>
      <c r="R437" s="42"/>
      <c r="S437" s="28"/>
      <c r="T437" s="28"/>
      <c r="U437" s="28"/>
      <c r="V437" s="28"/>
      <c r="W437" s="28"/>
      <c r="X437" s="28"/>
      <c r="Y437" s="28"/>
      <c r="Z437" s="163"/>
      <c r="AA437" s="163"/>
      <c r="AB437" s="163"/>
      <c r="AC437" s="28"/>
    </row>
    <row r="438" spans="2:29" ht="15" customHeight="1">
      <c r="B438" s="28"/>
      <c r="C438" s="42"/>
      <c r="D438" s="49"/>
      <c r="E438" s="42"/>
      <c r="F438" s="28"/>
      <c r="G438" s="42"/>
      <c r="H438" s="49"/>
      <c r="I438" s="42"/>
      <c r="J438" s="28"/>
      <c r="K438" s="42"/>
      <c r="L438" s="49"/>
      <c r="M438" s="42"/>
      <c r="N438" s="28"/>
      <c r="O438" s="28"/>
      <c r="P438" s="42"/>
      <c r="Q438" s="49"/>
      <c r="R438" s="42"/>
      <c r="S438" s="28"/>
      <c r="T438" s="28"/>
      <c r="U438" s="28"/>
      <c r="V438" s="28"/>
      <c r="W438" s="28"/>
      <c r="X438" s="28"/>
      <c r="Y438" s="28"/>
      <c r="Z438" s="163"/>
      <c r="AA438" s="163"/>
      <c r="AB438" s="163"/>
      <c r="AC438" s="28"/>
    </row>
    <row r="439" spans="2:29" ht="15" customHeight="1">
      <c r="B439" s="28"/>
      <c r="C439" s="42"/>
      <c r="D439" s="49"/>
      <c r="E439" s="42"/>
      <c r="F439" s="28"/>
      <c r="G439" s="42"/>
      <c r="H439" s="49"/>
      <c r="I439" s="42"/>
      <c r="J439" s="28"/>
      <c r="K439" s="42"/>
      <c r="L439" s="49"/>
      <c r="M439" s="42"/>
      <c r="N439" s="28"/>
      <c r="O439" s="28"/>
      <c r="P439" s="42"/>
      <c r="Q439" s="49"/>
      <c r="R439" s="42"/>
      <c r="S439" s="28"/>
      <c r="T439" s="28"/>
      <c r="U439" s="28"/>
      <c r="V439" s="28"/>
      <c r="W439" s="28"/>
      <c r="X439" s="28"/>
      <c r="Y439" s="28"/>
      <c r="Z439" s="163"/>
      <c r="AA439" s="163"/>
      <c r="AB439" s="163"/>
      <c r="AC439" s="28"/>
    </row>
    <row r="440" spans="2:29" ht="15" customHeight="1">
      <c r="B440" s="28"/>
      <c r="C440" s="42"/>
      <c r="D440" s="49"/>
      <c r="E440" s="42"/>
      <c r="F440" s="28"/>
      <c r="G440" s="42"/>
      <c r="H440" s="49"/>
      <c r="I440" s="42"/>
      <c r="J440" s="28"/>
      <c r="K440" s="42"/>
      <c r="L440" s="49"/>
      <c r="M440" s="42"/>
      <c r="N440" s="28"/>
      <c r="O440" s="28"/>
      <c r="P440" s="42"/>
      <c r="Q440" s="49"/>
      <c r="R440" s="42"/>
      <c r="S440" s="28"/>
      <c r="T440" s="28"/>
      <c r="U440" s="28"/>
      <c r="V440" s="28"/>
      <c r="W440" s="28"/>
      <c r="X440" s="28"/>
      <c r="Y440" s="28"/>
      <c r="Z440" s="163"/>
      <c r="AA440" s="163"/>
      <c r="AB440" s="163"/>
      <c r="AC440" s="28"/>
    </row>
    <row r="441" spans="2:29" ht="15" customHeight="1">
      <c r="B441" s="28"/>
      <c r="C441" s="42"/>
      <c r="D441" s="49"/>
      <c r="E441" s="42"/>
      <c r="F441" s="28"/>
      <c r="G441" s="42"/>
      <c r="H441" s="49"/>
      <c r="I441" s="42"/>
      <c r="J441" s="28"/>
      <c r="K441" s="42"/>
      <c r="L441" s="49"/>
      <c r="M441" s="42"/>
      <c r="N441" s="28"/>
      <c r="O441" s="28"/>
      <c r="P441" s="42"/>
      <c r="Q441" s="49"/>
      <c r="R441" s="42"/>
      <c r="S441" s="28"/>
      <c r="T441" s="28"/>
      <c r="U441" s="28"/>
      <c r="V441" s="28"/>
      <c r="W441" s="28"/>
      <c r="X441" s="28"/>
      <c r="Y441" s="28"/>
      <c r="Z441" s="163"/>
      <c r="AA441" s="163"/>
      <c r="AB441" s="163"/>
      <c r="AC441" s="28"/>
    </row>
    <row r="442" spans="2:29" ht="15" customHeight="1">
      <c r="B442" s="28"/>
      <c r="C442" s="42"/>
      <c r="D442" s="49"/>
      <c r="E442" s="42"/>
      <c r="F442" s="28"/>
      <c r="G442" s="42"/>
      <c r="H442" s="49"/>
      <c r="I442" s="42"/>
      <c r="J442" s="28"/>
      <c r="K442" s="42"/>
      <c r="L442" s="49"/>
      <c r="M442" s="42"/>
      <c r="N442" s="28"/>
      <c r="O442" s="28"/>
      <c r="P442" s="42"/>
      <c r="Q442" s="49"/>
      <c r="R442" s="42"/>
      <c r="S442" s="28"/>
      <c r="T442" s="28"/>
      <c r="U442" s="28"/>
      <c r="V442" s="28"/>
      <c r="W442" s="28"/>
      <c r="X442" s="28"/>
      <c r="Y442" s="28"/>
      <c r="Z442" s="163"/>
      <c r="AA442" s="163"/>
      <c r="AB442" s="163"/>
      <c r="AC442" s="28"/>
    </row>
    <row r="443" spans="2:29" ht="15" customHeight="1">
      <c r="B443" s="28"/>
      <c r="C443" s="42"/>
      <c r="D443" s="49"/>
      <c r="E443" s="42"/>
      <c r="F443" s="28"/>
      <c r="G443" s="42"/>
      <c r="H443" s="49"/>
      <c r="I443" s="42"/>
      <c r="J443" s="28"/>
      <c r="K443" s="42"/>
      <c r="L443" s="49"/>
      <c r="M443" s="42"/>
      <c r="N443" s="28"/>
      <c r="O443" s="28"/>
      <c r="P443" s="42"/>
      <c r="Q443" s="49"/>
      <c r="R443" s="42"/>
      <c r="S443" s="28"/>
      <c r="T443" s="28"/>
      <c r="U443" s="28"/>
      <c r="V443" s="28"/>
      <c r="W443" s="28"/>
      <c r="X443" s="28"/>
      <c r="Y443" s="28"/>
      <c r="Z443" s="163"/>
      <c r="AA443" s="163"/>
      <c r="AB443" s="163"/>
      <c r="AC443" s="28"/>
    </row>
    <row r="444" spans="2:29" ht="15" customHeight="1">
      <c r="B444" s="28"/>
      <c r="C444" s="28"/>
      <c r="D444" s="49"/>
      <c r="E444" s="42"/>
      <c r="F444" s="28"/>
      <c r="G444" s="28"/>
      <c r="H444" s="28"/>
      <c r="I444" s="42"/>
      <c r="J444" s="28"/>
      <c r="K444" s="28"/>
      <c r="L444" s="28"/>
      <c r="M444" s="42"/>
      <c r="N444" s="28"/>
      <c r="O444" s="28"/>
      <c r="P444" s="28"/>
      <c r="Q444" s="28"/>
      <c r="R444" s="42"/>
      <c r="S444" s="28"/>
      <c r="T444" s="28"/>
      <c r="U444" s="28"/>
      <c r="V444" s="28"/>
      <c r="W444" s="28"/>
      <c r="X444" s="28"/>
      <c r="Y444" s="28"/>
      <c r="Z444" s="163"/>
      <c r="AA444" s="163"/>
      <c r="AB444" s="163"/>
      <c r="AC444" s="28"/>
    </row>
    <row r="447" spans="2:29" ht="1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163"/>
      <c r="AA447" s="163"/>
      <c r="AB447" s="163"/>
      <c r="AC447" s="28"/>
    </row>
    <row r="449" spans="2:29" ht="1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42"/>
      <c r="S449" s="28"/>
      <c r="T449" s="28"/>
      <c r="U449" s="28"/>
      <c r="V449" s="28"/>
      <c r="W449" s="28"/>
      <c r="X449" s="28"/>
      <c r="Y449" s="28"/>
      <c r="Z449" s="163"/>
      <c r="AA449" s="163"/>
      <c r="AB449" s="163"/>
      <c r="AC449" s="28"/>
    </row>
    <row r="450" spans="2:29" ht="1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60"/>
      <c r="S450" s="28"/>
      <c r="T450" s="28"/>
      <c r="U450" s="28"/>
      <c r="V450" s="28"/>
      <c r="W450" s="28"/>
      <c r="X450" s="28"/>
      <c r="Y450" s="28"/>
      <c r="Z450" s="163"/>
      <c r="AA450" s="163"/>
      <c r="AB450" s="163"/>
      <c r="AC450" s="28"/>
    </row>
    <row r="451" spans="2:29" ht="1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60"/>
      <c r="S451" s="28"/>
      <c r="T451" s="28"/>
      <c r="U451" s="28"/>
      <c r="V451" s="28"/>
      <c r="W451" s="28"/>
      <c r="X451" s="28"/>
      <c r="Y451" s="28"/>
      <c r="Z451" s="163"/>
      <c r="AA451" s="163"/>
      <c r="AB451" s="163"/>
      <c r="AC451" s="28"/>
    </row>
    <row r="452" spans="2:29" ht="1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60"/>
      <c r="S452" s="28"/>
      <c r="T452" s="28"/>
      <c r="U452" s="28"/>
      <c r="V452" s="28"/>
      <c r="W452" s="28"/>
      <c r="X452" s="28"/>
      <c r="Y452" s="28"/>
      <c r="Z452" s="163"/>
      <c r="AA452" s="163"/>
      <c r="AB452" s="163"/>
      <c r="AC452" s="28"/>
    </row>
    <row r="453" spans="2:29" ht="1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60"/>
      <c r="S453" s="28"/>
      <c r="T453" s="28"/>
      <c r="U453" s="28"/>
      <c r="V453" s="28"/>
      <c r="W453" s="28"/>
      <c r="X453" s="28"/>
      <c r="Y453" s="28"/>
      <c r="Z453" s="163"/>
      <c r="AA453" s="163"/>
      <c r="AB453" s="163"/>
      <c r="AC453" s="28"/>
    </row>
    <row r="454" spans="2:29" ht="1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60"/>
      <c r="S454" s="28"/>
      <c r="T454" s="28"/>
      <c r="U454" s="28"/>
      <c r="V454" s="28"/>
      <c r="W454" s="28"/>
      <c r="X454" s="28"/>
      <c r="Y454" s="28"/>
      <c r="Z454" s="163"/>
      <c r="AA454" s="163"/>
      <c r="AB454" s="163"/>
      <c r="AC454" s="28"/>
    </row>
    <row r="455" spans="2:29" ht="1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60"/>
      <c r="S455" s="28"/>
      <c r="T455" s="28"/>
      <c r="U455" s="28"/>
      <c r="V455" s="28"/>
      <c r="W455" s="28"/>
      <c r="X455" s="28"/>
      <c r="Y455" s="28"/>
      <c r="Z455" s="163"/>
      <c r="AA455" s="163"/>
      <c r="AB455" s="163"/>
      <c r="AC455" s="28"/>
    </row>
    <row r="456" spans="2:29" ht="1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60"/>
      <c r="S456" s="28"/>
      <c r="T456" s="28"/>
      <c r="U456" s="28"/>
      <c r="V456" s="28"/>
      <c r="W456" s="28"/>
      <c r="X456" s="28"/>
      <c r="Y456" s="28"/>
      <c r="Z456" s="163"/>
      <c r="AA456" s="163"/>
      <c r="AB456" s="163"/>
      <c r="AC456" s="28"/>
    </row>
    <row r="457" spans="2:29" ht="1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60"/>
      <c r="S457" s="28"/>
      <c r="T457" s="28"/>
      <c r="U457" s="28"/>
      <c r="V457" s="28"/>
      <c r="W457" s="28"/>
      <c r="X457" s="28"/>
      <c r="Y457" s="28"/>
      <c r="Z457" s="163"/>
      <c r="AA457" s="163"/>
      <c r="AB457" s="163"/>
      <c r="AC457" s="28"/>
    </row>
    <row r="458" spans="2:29" ht="1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60"/>
      <c r="S458" s="28"/>
      <c r="T458" s="28"/>
      <c r="U458" s="28"/>
      <c r="V458" s="28"/>
      <c r="W458" s="28"/>
      <c r="X458" s="28"/>
      <c r="Y458" s="28"/>
      <c r="Z458" s="163"/>
      <c r="AA458" s="163"/>
      <c r="AB458" s="163"/>
      <c r="AC458" s="28"/>
    </row>
    <row r="459" spans="2:29" ht="1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60"/>
      <c r="S459" s="28"/>
      <c r="T459" s="28"/>
      <c r="U459" s="28"/>
      <c r="V459" s="28"/>
      <c r="W459" s="28"/>
      <c r="X459" s="28"/>
      <c r="Y459" s="28"/>
      <c r="Z459" s="163"/>
      <c r="AA459" s="163"/>
      <c r="AB459" s="163"/>
      <c r="AC459" s="28"/>
    </row>
    <row r="460" spans="2:29" ht="1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60"/>
      <c r="S460" s="28"/>
      <c r="T460" s="28"/>
      <c r="U460" s="28"/>
      <c r="V460" s="28"/>
      <c r="W460" s="28"/>
      <c r="X460" s="28"/>
      <c r="Y460" s="28"/>
      <c r="Z460" s="163"/>
      <c r="AA460" s="163"/>
      <c r="AB460" s="163"/>
      <c r="AC460" s="28"/>
    </row>
    <row r="461" spans="2:29" ht="1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60"/>
      <c r="S461" s="28"/>
      <c r="T461" s="28"/>
      <c r="U461" s="28"/>
      <c r="V461" s="28"/>
      <c r="W461" s="28"/>
      <c r="X461" s="28"/>
      <c r="Y461" s="28"/>
      <c r="Z461" s="163"/>
      <c r="AA461" s="163"/>
      <c r="AB461" s="163"/>
      <c r="AC461" s="28"/>
    </row>
    <row r="462" spans="2:29" ht="1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60"/>
      <c r="S462" s="28"/>
      <c r="T462" s="28"/>
      <c r="U462" s="28"/>
      <c r="V462" s="28"/>
      <c r="W462" s="28"/>
      <c r="X462" s="28"/>
      <c r="Y462" s="28"/>
      <c r="Z462" s="163"/>
      <c r="AA462" s="163"/>
      <c r="AB462" s="163"/>
      <c r="AC462" s="28"/>
    </row>
    <row r="463" spans="2:29" ht="1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60"/>
      <c r="S463" s="28"/>
      <c r="T463" s="28"/>
      <c r="U463" s="28"/>
      <c r="V463" s="28"/>
      <c r="W463" s="28"/>
      <c r="X463" s="28"/>
      <c r="Y463" s="28"/>
      <c r="Z463" s="163"/>
      <c r="AA463" s="163"/>
      <c r="AB463" s="163"/>
      <c r="AC463" s="28"/>
    </row>
    <row r="464" spans="2:29" ht="1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60"/>
      <c r="S464" s="28"/>
      <c r="T464" s="28"/>
      <c r="U464" s="28"/>
      <c r="V464" s="28"/>
      <c r="W464" s="28"/>
      <c r="X464" s="28"/>
      <c r="Y464" s="28"/>
      <c r="Z464" s="163"/>
      <c r="AA464" s="163"/>
      <c r="AB464" s="163"/>
      <c r="AC464" s="28"/>
    </row>
    <row r="465" spans="2:29" ht="1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60"/>
      <c r="S465" s="28"/>
      <c r="T465" s="28"/>
      <c r="U465" s="28"/>
      <c r="V465" s="28"/>
      <c r="W465" s="28"/>
      <c r="X465" s="28"/>
      <c r="Y465" s="28"/>
      <c r="Z465" s="163"/>
      <c r="AA465" s="163"/>
      <c r="AB465" s="163"/>
      <c r="AC465" s="28"/>
    </row>
    <row r="466" spans="2:29" ht="1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60"/>
      <c r="S466" s="28"/>
      <c r="T466" s="28"/>
      <c r="U466" s="28"/>
      <c r="V466" s="28"/>
      <c r="W466" s="28"/>
      <c r="X466" s="28"/>
      <c r="Y466" s="28"/>
      <c r="Z466" s="163"/>
      <c r="AA466" s="163"/>
      <c r="AB466" s="163"/>
      <c r="AC466" s="28"/>
    </row>
    <row r="467" spans="2:29" ht="1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60"/>
      <c r="S467" s="28"/>
      <c r="T467" s="28"/>
      <c r="U467" s="28"/>
      <c r="V467" s="28"/>
      <c r="W467" s="28"/>
      <c r="X467" s="28"/>
      <c r="Y467" s="28"/>
      <c r="Z467" s="163"/>
      <c r="AA467" s="163"/>
      <c r="AB467" s="163"/>
      <c r="AC467" s="28"/>
    </row>
    <row r="469" spans="2:29" ht="1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42"/>
      <c r="L469" s="42"/>
      <c r="M469" s="42"/>
      <c r="N469" s="42"/>
      <c r="O469" s="42"/>
      <c r="P469" s="42"/>
      <c r="Q469" s="42"/>
      <c r="R469" s="60"/>
      <c r="S469" s="28"/>
      <c r="T469" s="28"/>
      <c r="U469" s="28"/>
      <c r="V469" s="28"/>
      <c r="W469" s="28"/>
      <c r="X469" s="28"/>
      <c r="Y469" s="28"/>
      <c r="Z469" s="163"/>
      <c r="AA469" s="163"/>
      <c r="AB469" s="163"/>
      <c r="AC469" s="28"/>
    </row>
    <row r="475" spans="2:29" ht="1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42"/>
      <c r="S475" s="28"/>
      <c r="T475" s="28"/>
      <c r="U475" s="28"/>
      <c r="V475" s="28"/>
      <c r="W475" s="28"/>
      <c r="X475" s="28"/>
      <c r="Y475" s="28"/>
      <c r="Z475" s="163"/>
      <c r="AA475" s="163"/>
      <c r="AB475" s="163"/>
      <c r="AC475" s="28"/>
    </row>
    <row r="476" spans="2:29" ht="1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60"/>
      <c r="S476" s="28"/>
      <c r="T476" s="28"/>
      <c r="U476" s="28"/>
      <c r="V476" s="28"/>
      <c r="W476" s="28"/>
      <c r="X476" s="28"/>
      <c r="Y476" s="28"/>
      <c r="Z476" s="163"/>
      <c r="AA476" s="163"/>
      <c r="AB476" s="163"/>
      <c r="AC476" s="28"/>
    </row>
    <row r="477" spans="2:29" ht="1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60"/>
      <c r="S477" s="28"/>
      <c r="T477" s="28"/>
      <c r="U477" s="28"/>
      <c r="V477" s="28"/>
      <c r="W477" s="28"/>
      <c r="X477" s="28"/>
      <c r="Y477" s="28"/>
      <c r="Z477" s="163"/>
      <c r="AA477" s="163"/>
      <c r="AB477" s="163"/>
      <c r="AC477" s="28"/>
    </row>
    <row r="478" spans="2:29" ht="1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60"/>
      <c r="S478" s="28"/>
      <c r="T478" s="28"/>
      <c r="U478" s="28"/>
      <c r="V478" s="28"/>
      <c r="W478" s="28"/>
      <c r="X478" s="28"/>
      <c r="Y478" s="28"/>
      <c r="Z478" s="163"/>
      <c r="AA478" s="163"/>
      <c r="AB478" s="163"/>
      <c r="AC478" s="28"/>
    </row>
    <row r="479" spans="2:29" ht="1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60"/>
      <c r="S479" s="28"/>
      <c r="T479" s="28"/>
      <c r="U479" s="28"/>
      <c r="V479" s="28"/>
      <c r="W479" s="28"/>
      <c r="X479" s="28"/>
      <c r="Y479" s="28"/>
      <c r="Z479" s="163"/>
      <c r="AA479" s="163"/>
      <c r="AB479" s="163"/>
      <c r="AC479" s="28"/>
    </row>
    <row r="480" spans="2:29" ht="1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60"/>
      <c r="S480" s="28"/>
      <c r="T480" s="28"/>
      <c r="U480" s="28"/>
      <c r="V480" s="28"/>
      <c r="W480" s="28"/>
      <c r="X480" s="28"/>
      <c r="Y480" s="28"/>
      <c r="Z480" s="163"/>
      <c r="AA480" s="163"/>
      <c r="AB480" s="163"/>
      <c r="AC480" s="28"/>
    </row>
    <row r="481" spans="2:29" ht="1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60"/>
      <c r="S481" s="28"/>
      <c r="T481" s="28"/>
      <c r="U481" s="28"/>
      <c r="V481" s="28"/>
      <c r="W481" s="28"/>
      <c r="X481" s="28"/>
      <c r="Y481" s="28"/>
      <c r="Z481" s="163"/>
      <c r="AA481" s="163"/>
      <c r="AB481" s="163"/>
      <c r="AC481" s="28"/>
    </row>
    <row r="482" spans="2:29" ht="1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60"/>
      <c r="S482" s="28"/>
      <c r="T482" s="28"/>
      <c r="U482" s="28"/>
      <c r="V482" s="28"/>
      <c r="W482" s="28"/>
      <c r="X482" s="28"/>
      <c r="Y482" s="28"/>
      <c r="Z482" s="163"/>
      <c r="AA482" s="163"/>
      <c r="AB482" s="163"/>
      <c r="AC482" s="28"/>
    </row>
    <row r="483" spans="2:29" ht="1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60"/>
      <c r="S483" s="28"/>
      <c r="T483" s="28"/>
      <c r="U483" s="28"/>
      <c r="V483" s="28"/>
      <c r="W483" s="28"/>
      <c r="X483" s="28"/>
      <c r="Y483" s="28"/>
      <c r="Z483" s="163"/>
      <c r="AA483" s="163"/>
      <c r="AB483" s="163"/>
      <c r="AC483" s="28"/>
    </row>
    <row r="484" spans="2:29" ht="1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60"/>
      <c r="S484" s="28"/>
      <c r="T484" s="28"/>
      <c r="U484" s="28"/>
      <c r="V484" s="28"/>
      <c r="W484" s="28"/>
      <c r="X484" s="28"/>
      <c r="Y484" s="28"/>
      <c r="Z484" s="163"/>
      <c r="AA484" s="163"/>
      <c r="AB484" s="163"/>
      <c r="AC484" s="28"/>
    </row>
    <row r="485" spans="2:29" ht="1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60"/>
      <c r="S485" s="28"/>
      <c r="T485" s="28"/>
      <c r="U485" s="28"/>
      <c r="V485" s="28"/>
      <c r="W485" s="28"/>
      <c r="X485" s="28"/>
      <c r="Y485" s="28"/>
      <c r="Z485" s="163"/>
      <c r="AA485" s="163"/>
      <c r="AB485" s="163"/>
      <c r="AC485" s="28"/>
    </row>
    <row r="486" spans="2:29" ht="1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60"/>
      <c r="S486" s="28"/>
      <c r="T486" s="28"/>
      <c r="U486" s="28"/>
      <c r="V486" s="28"/>
      <c r="W486" s="28"/>
      <c r="X486" s="28"/>
      <c r="Y486" s="28"/>
      <c r="Z486" s="163"/>
      <c r="AA486" s="163"/>
      <c r="AB486" s="163"/>
      <c r="AC486" s="28"/>
    </row>
    <row r="487" spans="2:29" ht="1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60"/>
      <c r="S487" s="28"/>
      <c r="T487" s="28"/>
      <c r="U487" s="28"/>
      <c r="V487" s="28"/>
      <c r="W487" s="28"/>
      <c r="X487" s="28"/>
      <c r="Y487" s="28"/>
      <c r="Z487" s="163"/>
      <c r="AA487" s="163"/>
      <c r="AB487" s="163"/>
      <c r="AC487" s="28"/>
    </row>
    <row r="488" spans="2:29" ht="1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60"/>
      <c r="S488" s="28"/>
      <c r="T488" s="28"/>
      <c r="U488" s="28"/>
      <c r="V488" s="28"/>
      <c r="W488" s="28"/>
      <c r="X488" s="28"/>
      <c r="Y488" s="28"/>
      <c r="Z488" s="163"/>
      <c r="AA488" s="163"/>
      <c r="AB488" s="163"/>
      <c r="AC488" s="28"/>
    </row>
    <row r="489" spans="2:29" ht="1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60"/>
      <c r="S489" s="28"/>
      <c r="T489" s="28"/>
      <c r="U489" s="28"/>
      <c r="V489" s="28"/>
      <c r="W489" s="28"/>
      <c r="X489" s="28"/>
      <c r="Y489" s="28"/>
      <c r="Z489" s="163"/>
      <c r="AA489" s="163"/>
      <c r="AB489" s="163"/>
      <c r="AC489" s="28"/>
    </row>
    <row r="490" spans="2:29" ht="1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60"/>
      <c r="S490" s="28"/>
      <c r="T490" s="28"/>
      <c r="U490" s="28"/>
      <c r="V490" s="28"/>
      <c r="W490" s="28"/>
      <c r="X490" s="28"/>
      <c r="Y490" s="28"/>
      <c r="Z490" s="163"/>
      <c r="AA490" s="163"/>
      <c r="AB490" s="163"/>
      <c r="AC490" s="28"/>
    </row>
    <row r="491" spans="2:29" ht="1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60"/>
      <c r="S491" s="28"/>
      <c r="T491" s="28"/>
      <c r="U491" s="28"/>
      <c r="V491" s="28"/>
      <c r="W491" s="28"/>
      <c r="X491" s="28"/>
      <c r="Y491" s="28"/>
      <c r="Z491" s="163"/>
      <c r="AA491" s="163"/>
      <c r="AB491" s="163"/>
      <c r="AC491" s="28"/>
    </row>
    <row r="492" spans="2:29" ht="1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60"/>
      <c r="S492" s="28"/>
      <c r="T492" s="28"/>
      <c r="U492" s="28"/>
      <c r="V492" s="28"/>
      <c r="W492" s="28"/>
      <c r="X492" s="28"/>
      <c r="Y492" s="28"/>
      <c r="Z492" s="163"/>
      <c r="AA492" s="163"/>
      <c r="AB492" s="163"/>
      <c r="AC492" s="28"/>
    </row>
    <row r="495" spans="2:29" ht="1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42"/>
      <c r="L495" s="42"/>
      <c r="M495" s="42"/>
      <c r="N495" s="42"/>
      <c r="O495" s="42"/>
      <c r="P495" s="42"/>
      <c r="Q495" s="42"/>
      <c r="R495" s="60"/>
      <c r="S495" s="28"/>
      <c r="T495" s="28"/>
      <c r="U495" s="28"/>
      <c r="V495" s="28"/>
      <c r="W495" s="28"/>
      <c r="X495" s="28"/>
      <c r="Y495" s="28"/>
      <c r="Z495" s="163"/>
      <c r="AA495" s="163"/>
      <c r="AB495" s="163"/>
      <c r="AC495" s="28"/>
    </row>
    <row r="498" spans="2:29" ht="1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60"/>
      <c r="S498" s="28"/>
      <c r="T498" s="28"/>
      <c r="U498" s="28"/>
      <c r="V498" s="28"/>
      <c r="W498" s="28"/>
      <c r="X498" s="28"/>
      <c r="Y498" s="28"/>
      <c r="Z498" s="163"/>
      <c r="AA498" s="163"/>
      <c r="AB498" s="163"/>
      <c r="AC498" s="28"/>
    </row>
    <row r="502" spans="2:29" ht="1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42"/>
      <c r="S502" s="28"/>
      <c r="T502" s="28"/>
      <c r="U502" s="28"/>
      <c r="V502" s="28"/>
      <c r="W502" s="28"/>
      <c r="X502" s="28"/>
      <c r="Y502" s="28"/>
      <c r="Z502" s="163"/>
      <c r="AA502" s="163"/>
      <c r="AB502" s="163"/>
      <c r="AC502" s="28"/>
    </row>
    <row r="503" spans="2:29" ht="1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60"/>
      <c r="S503" s="28"/>
      <c r="T503" s="28"/>
      <c r="U503" s="28"/>
      <c r="V503" s="28"/>
      <c r="W503" s="28"/>
      <c r="X503" s="28"/>
      <c r="Y503" s="28"/>
      <c r="Z503" s="163"/>
      <c r="AA503" s="163"/>
      <c r="AB503" s="163"/>
      <c r="AC503" s="28"/>
    </row>
    <row r="504" spans="2:29" ht="1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60"/>
      <c r="S504" s="28"/>
      <c r="T504" s="28"/>
      <c r="U504" s="28"/>
      <c r="V504" s="28"/>
      <c r="W504" s="28"/>
      <c r="X504" s="28"/>
      <c r="Y504" s="28"/>
      <c r="Z504" s="163"/>
      <c r="AA504" s="163"/>
      <c r="AB504" s="163"/>
      <c r="AC504" s="28"/>
    </row>
    <row r="505" spans="2:29" ht="1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60"/>
      <c r="S505" s="28"/>
      <c r="T505" s="28"/>
      <c r="U505" s="28"/>
      <c r="V505" s="28"/>
      <c r="W505" s="28"/>
      <c r="X505" s="28"/>
      <c r="Y505" s="28"/>
      <c r="Z505" s="163"/>
      <c r="AA505" s="163"/>
      <c r="AB505" s="163"/>
      <c r="AC505" s="28"/>
    </row>
    <row r="506" spans="2:29" ht="1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60"/>
      <c r="S506" s="28"/>
      <c r="T506" s="28"/>
      <c r="U506" s="28"/>
      <c r="V506" s="28"/>
      <c r="W506" s="28"/>
      <c r="X506" s="28"/>
      <c r="Y506" s="28"/>
      <c r="Z506" s="163"/>
      <c r="AA506" s="163"/>
      <c r="AB506" s="163"/>
      <c r="AC506" s="28"/>
    </row>
    <row r="507" spans="2:29" ht="1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60"/>
      <c r="S507" s="28"/>
      <c r="T507" s="28"/>
      <c r="U507" s="28"/>
      <c r="V507" s="28"/>
      <c r="W507" s="28"/>
      <c r="X507" s="28"/>
      <c r="Y507" s="28"/>
      <c r="Z507" s="163"/>
      <c r="AA507" s="163"/>
      <c r="AB507" s="163"/>
      <c r="AC507" s="28"/>
    </row>
    <row r="508" spans="2:29" ht="1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60"/>
      <c r="S508" s="28"/>
      <c r="T508" s="28"/>
      <c r="U508" s="28"/>
      <c r="V508" s="28"/>
      <c r="W508" s="28"/>
      <c r="X508" s="28"/>
      <c r="Y508" s="28"/>
      <c r="Z508" s="163"/>
      <c r="AA508" s="163"/>
      <c r="AB508" s="163"/>
      <c r="AC508" s="28"/>
    </row>
    <row r="509" spans="2:29" ht="1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60"/>
      <c r="S509" s="28"/>
      <c r="T509" s="28"/>
      <c r="U509" s="28"/>
      <c r="V509" s="28"/>
      <c r="W509" s="28"/>
      <c r="X509" s="28"/>
      <c r="Y509" s="28"/>
      <c r="Z509" s="163"/>
      <c r="AA509" s="163"/>
      <c r="AB509" s="163"/>
      <c r="AC509" s="28"/>
    </row>
    <row r="510" spans="2:29" ht="1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60"/>
      <c r="S510" s="28"/>
      <c r="T510" s="28"/>
      <c r="U510" s="28"/>
      <c r="V510" s="28"/>
      <c r="W510" s="28"/>
      <c r="X510" s="28"/>
      <c r="Y510" s="28"/>
      <c r="Z510" s="163"/>
      <c r="AA510" s="163"/>
      <c r="AB510" s="163"/>
      <c r="AC510" s="28"/>
    </row>
    <row r="511" spans="2:29" ht="1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60"/>
      <c r="S511" s="28"/>
      <c r="T511" s="28"/>
      <c r="U511" s="28"/>
      <c r="V511" s="28"/>
      <c r="W511" s="28"/>
      <c r="X511" s="28"/>
      <c r="Y511" s="28"/>
      <c r="Z511" s="163"/>
      <c r="AA511" s="163"/>
      <c r="AB511" s="163"/>
      <c r="AC511" s="28"/>
    </row>
    <row r="512" spans="2:29" ht="1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60"/>
      <c r="S512" s="28"/>
      <c r="T512" s="28"/>
      <c r="U512" s="28"/>
      <c r="V512" s="28"/>
      <c r="W512" s="28"/>
      <c r="X512" s="28"/>
      <c r="Y512" s="28"/>
      <c r="Z512" s="163"/>
      <c r="AA512" s="163"/>
      <c r="AB512" s="163"/>
      <c r="AC512" s="28"/>
    </row>
    <row r="513" spans="2:29" ht="1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60"/>
      <c r="S513" s="28"/>
      <c r="T513" s="28"/>
      <c r="U513" s="28"/>
      <c r="V513" s="28"/>
      <c r="W513" s="28"/>
      <c r="X513" s="28"/>
      <c r="Y513" s="28"/>
      <c r="Z513" s="163"/>
      <c r="AA513" s="163"/>
      <c r="AB513" s="163"/>
      <c r="AC513" s="28"/>
    </row>
    <row r="514" spans="2:29" ht="1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60"/>
      <c r="S514" s="28"/>
      <c r="T514" s="28"/>
      <c r="U514" s="28"/>
      <c r="V514" s="28"/>
      <c r="W514" s="28"/>
      <c r="X514" s="28"/>
      <c r="Y514" s="28"/>
      <c r="Z514" s="163"/>
      <c r="AA514" s="163"/>
      <c r="AB514" s="163"/>
      <c r="AC514" s="28"/>
    </row>
    <row r="515" spans="2:29" ht="1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60"/>
      <c r="S515" s="28"/>
      <c r="T515" s="28"/>
      <c r="U515" s="28"/>
      <c r="V515" s="28"/>
      <c r="W515" s="28"/>
      <c r="X515" s="28"/>
      <c r="Y515" s="28"/>
      <c r="Z515" s="163"/>
      <c r="AA515" s="163"/>
      <c r="AB515" s="163"/>
      <c r="AC515" s="28"/>
    </row>
    <row r="516" spans="2:29" ht="1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60"/>
      <c r="S516" s="28"/>
      <c r="T516" s="28"/>
      <c r="U516" s="28"/>
      <c r="V516" s="28"/>
      <c r="W516" s="28"/>
      <c r="X516" s="28"/>
      <c r="Y516" s="28"/>
      <c r="Z516" s="163"/>
      <c r="AA516" s="163"/>
      <c r="AB516" s="163"/>
      <c r="AC516" s="28"/>
    </row>
    <row r="517" spans="2:29" ht="1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60"/>
      <c r="S517" s="28"/>
      <c r="T517" s="28"/>
      <c r="U517" s="28"/>
      <c r="V517" s="28"/>
      <c r="W517" s="28"/>
      <c r="X517" s="28"/>
      <c r="Y517" s="28"/>
      <c r="Z517" s="163"/>
      <c r="AA517" s="163"/>
      <c r="AB517" s="163"/>
      <c r="AC517" s="28"/>
    </row>
    <row r="518" spans="2:29" ht="1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60"/>
      <c r="S518" s="28"/>
      <c r="T518" s="28"/>
      <c r="U518" s="28"/>
      <c r="V518" s="28"/>
      <c r="W518" s="28"/>
      <c r="X518" s="28"/>
      <c r="Y518" s="28"/>
      <c r="Z518" s="163"/>
      <c r="AA518" s="163"/>
      <c r="AB518" s="163"/>
      <c r="AC518" s="28"/>
    </row>
    <row r="519" spans="2:29" ht="1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60"/>
      <c r="S519" s="28"/>
      <c r="T519" s="28"/>
      <c r="U519" s="28"/>
      <c r="V519" s="28"/>
      <c r="W519" s="28"/>
      <c r="X519" s="28"/>
      <c r="Y519" s="28"/>
      <c r="Z519" s="163"/>
      <c r="AA519" s="163"/>
      <c r="AB519" s="163"/>
      <c r="AC519" s="28"/>
    </row>
    <row r="520" spans="2:29" ht="1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60"/>
      <c r="S520" s="28"/>
      <c r="T520" s="28"/>
      <c r="U520" s="28"/>
      <c r="V520" s="28"/>
      <c r="W520" s="28"/>
      <c r="X520" s="28"/>
      <c r="Y520" s="28"/>
      <c r="Z520" s="163"/>
      <c r="AA520" s="163"/>
      <c r="AB520" s="163"/>
      <c r="AC520" s="28"/>
    </row>
    <row r="522" spans="2:29" ht="1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42"/>
      <c r="L522" s="42"/>
      <c r="M522" s="42"/>
      <c r="N522" s="42"/>
      <c r="O522" s="42"/>
      <c r="P522" s="42"/>
      <c r="Q522" s="42"/>
      <c r="R522" s="60"/>
      <c r="S522" s="28"/>
      <c r="T522" s="28"/>
      <c r="U522" s="28"/>
      <c r="V522" s="28"/>
      <c r="W522" s="28"/>
      <c r="X522" s="28"/>
      <c r="Y522" s="28"/>
      <c r="Z522" s="163"/>
      <c r="AA522" s="163"/>
      <c r="AB522" s="163"/>
      <c r="AC522" s="28"/>
    </row>
    <row r="528" spans="2:29" ht="1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42"/>
      <c r="S528" s="28"/>
      <c r="T528" s="28"/>
      <c r="U528" s="28"/>
      <c r="V528" s="28"/>
      <c r="W528" s="28"/>
      <c r="X528" s="28"/>
      <c r="Y528" s="28"/>
      <c r="Z528" s="163"/>
      <c r="AA528" s="163"/>
      <c r="AB528" s="163"/>
      <c r="AC528" s="28"/>
    </row>
    <row r="529" spans="2:29" ht="1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60"/>
      <c r="S529" s="28"/>
      <c r="T529" s="28"/>
      <c r="U529" s="28"/>
      <c r="V529" s="28"/>
      <c r="W529" s="28"/>
      <c r="X529" s="28"/>
      <c r="Y529" s="28"/>
      <c r="Z529" s="163"/>
      <c r="AA529" s="163"/>
      <c r="AB529" s="163"/>
      <c r="AC529" s="28"/>
    </row>
    <row r="530" spans="2:29" ht="1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60"/>
      <c r="S530" s="28"/>
      <c r="T530" s="28"/>
      <c r="U530" s="28"/>
      <c r="V530" s="28"/>
      <c r="W530" s="28"/>
      <c r="X530" s="28"/>
      <c r="Y530" s="28"/>
      <c r="Z530" s="163"/>
      <c r="AA530" s="163"/>
      <c r="AB530" s="163"/>
      <c r="AC530" s="28"/>
    </row>
    <row r="531" spans="2:29" ht="1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60"/>
      <c r="S531" s="28"/>
      <c r="T531" s="28"/>
      <c r="U531" s="28"/>
      <c r="V531" s="28"/>
      <c r="W531" s="28"/>
      <c r="X531" s="28"/>
      <c r="Y531" s="28"/>
      <c r="Z531" s="163"/>
      <c r="AA531" s="163"/>
      <c r="AB531" s="163"/>
      <c r="AC531" s="28"/>
    </row>
    <row r="532" spans="2:29" ht="1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60"/>
      <c r="S532" s="28"/>
      <c r="T532" s="28"/>
      <c r="U532" s="28"/>
      <c r="V532" s="28"/>
      <c r="W532" s="28"/>
      <c r="X532" s="28"/>
      <c r="Y532" s="28"/>
      <c r="Z532" s="163"/>
      <c r="AA532" s="163"/>
      <c r="AB532" s="163"/>
      <c r="AC532" s="28"/>
    </row>
    <row r="533" spans="2:29" ht="1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60"/>
      <c r="S533" s="28"/>
      <c r="T533" s="28"/>
      <c r="U533" s="28"/>
      <c r="V533" s="28"/>
      <c r="W533" s="28"/>
      <c r="X533" s="28"/>
      <c r="Y533" s="28"/>
      <c r="Z533" s="163"/>
      <c r="AA533" s="163"/>
      <c r="AB533" s="163"/>
      <c r="AC533" s="28"/>
    </row>
    <row r="534" spans="2:29" ht="1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60"/>
      <c r="S534" s="28"/>
      <c r="T534" s="28"/>
      <c r="U534" s="28"/>
      <c r="V534" s="28"/>
      <c r="W534" s="28"/>
      <c r="X534" s="28"/>
      <c r="Y534" s="28"/>
      <c r="Z534" s="163"/>
      <c r="AA534" s="163"/>
      <c r="AB534" s="163"/>
      <c r="AC534" s="28"/>
    </row>
    <row r="535" spans="2:29" ht="1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60"/>
      <c r="S535" s="28"/>
      <c r="T535" s="28"/>
      <c r="U535" s="28"/>
      <c r="V535" s="28"/>
      <c r="W535" s="28"/>
      <c r="X535" s="28"/>
      <c r="Y535" s="28"/>
      <c r="Z535" s="163"/>
      <c r="AA535" s="163"/>
      <c r="AB535" s="163"/>
      <c r="AC535" s="28"/>
    </row>
    <row r="536" spans="2:29" ht="1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60"/>
      <c r="S536" s="28"/>
      <c r="T536" s="28"/>
      <c r="U536" s="28"/>
      <c r="V536" s="28"/>
      <c r="W536" s="28"/>
      <c r="X536" s="28"/>
      <c r="Y536" s="28"/>
      <c r="Z536" s="163"/>
      <c r="AA536" s="163"/>
      <c r="AB536" s="163"/>
      <c r="AC536" s="28"/>
    </row>
    <row r="537" spans="2:29" ht="1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60"/>
      <c r="S537" s="28"/>
      <c r="T537" s="28"/>
      <c r="U537" s="28"/>
      <c r="V537" s="28"/>
      <c r="W537" s="28"/>
      <c r="X537" s="28"/>
      <c r="Y537" s="28"/>
      <c r="Z537" s="163"/>
      <c r="AA537" s="163"/>
      <c r="AB537" s="163"/>
      <c r="AC537" s="28"/>
    </row>
    <row r="538" spans="2:29" ht="1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60"/>
      <c r="S538" s="28"/>
      <c r="T538" s="28"/>
      <c r="U538" s="28"/>
      <c r="V538" s="28"/>
      <c r="W538" s="28"/>
      <c r="X538" s="28"/>
      <c r="Y538" s="28"/>
      <c r="Z538" s="163"/>
      <c r="AA538" s="163"/>
      <c r="AB538" s="163"/>
      <c r="AC538" s="28"/>
    </row>
    <row r="539" spans="2:29" ht="1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60"/>
      <c r="S539" s="28"/>
      <c r="T539" s="28"/>
      <c r="U539" s="28"/>
      <c r="V539" s="28"/>
      <c r="W539" s="28"/>
      <c r="X539" s="28"/>
      <c r="Y539" s="28"/>
      <c r="Z539" s="163"/>
      <c r="AA539" s="163"/>
      <c r="AB539" s="163"/>
      <c r="AC539" s="28"/>
    </row>
    <row r="540" spans="2:29" ht="1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60"/>
      <c r="S540" s="28"/>
      <c r="T540" s="28"/>
      <c r="U540" s="28"/>
      <c r="V540" s="28"/>
      <c r="W540" s="28"/>
      <c r="X540" s="28"/>
      <c r="Y540" s="28"/>
      <c r="Z540" s="163"/>
      <c r="AA540" s="163"/>
      <c r="AB540" s="163"/>
      <c r="AC540" s="28"/>
    </row>
    <row r="541" spans="2:29" ht="1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60"/>
      <c r="S541" s="28"/>
      <c r="T541" s="28"/>
      <c r="U541" s="28"/>
      <c r="V541" s="28"/>
      <c r="W541" s="28"/>
      <c r="X541" s="28"/>
      <c r="Y541" s="28"/>
      <c r="Z541" s="163"/>
      <c r="AA541" s="163"/>
      <c r="AB541" s="163"/>
      <c r="AC541" s="28"/>
    </row>
    <row r="542" spans="2:29" ht="1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60"/>
      <c r="S542" s="28"/>
      <c r="T542" s="28"/>
      <c r="U542" s="28"/>
      <c r="V542" s="28"/>
      <c r="W542" s="28"/>
      <c r="X542" s="28"/>
      <c r="Y542" s="28"/>
      <c r="Z542" s="163"/>
      <c r="AA542" s="163"/>
      <c r="AB542" s="163"/>
      <c r="AC542" s="28"/>
    </row>
    <row r="543" spans="2:29" ht="1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60"/>
      <c r="S543" s="28"/>
      <c r="T543" s="28"/>
      <c r="U543" s="28"/>
      <c r="V543" s="28"/>
      <c r="W543" s="28"/>
      <c r="X543" s="28"/>
      <c r="Y543" s="28"/>
      <c r="Z543" s="163"/>
      <c r="AA543" s="163"/>
      <c r="AB543" s="163"/>
      <c r="AC543" s="28"/>
    </row>
    <row r="544" spans="2:29" ht="1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60"/>
      <c r="S544" s="28"/>
      <c r="T544" s="28"/>
      <c r="U544" s="28"/>
      <c r="V544" s="28"/>
      <c r="W544" s="28"/>
      <c r="X544" s="28"/>
      <c r="Y544" s="28"/>
      <c r="Z544" s="163"/>
      <c r="AA544" s="163"/>
      <c r="AB544" s="163"/>
      <c r="AC544" s="28"/>
    </row>
    <row r="545" spans="2:29" ht="1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60"/>
      <c r="S545" s="28"/>
      <c r="T545" s="28"/>
      <c r="U545" s="28"/>
      <c r="V545" s="28"/>
      <c r="W545" s="28"/>
      <c r="X545" s="28"/>
      <c r="Y545" s="28"/>
      <c r="Z545" s="163"/>
      <c r="AA545" s="163"/>
      <c r="AB545" s="163"/>
      <c r="AC545" s="28"/>
    </row>
    <row r="546" spans="2:29" ht="1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60"/>
      <c r="S546" s="28"/>
      <c r="T546" s="28"/>
      <c r="U546" s="28"/>
      <c r="V546" s="28"/>
      <c r="W546" s="28"/>
      <c r="X546" s="28"/>
      <c r="Y546" s="28"/>
      <c r="Z546" s="163"/>
      <c r="AA546" s="163"/>
      <c r="AB546" s="163"/>
      <c r="AC546" s="28"/>
    </row>
    <row r="548" spans="2:29" ht="1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42"/>
      <c r="L548" s="42"/>
      <c r="M548" s="42"/>
      <c r="N548" s="42"/>
      <c r="O548" s="42"/>
      <c r="P548" s="42"/>
      <c r="Q548" s="42"/>
      <c r="R548" s="60"/>
      <c r="S548" s="28"/>
      <c r="T548" s="28"/>
      <c r="U548" s="28"/>
      <c r="V548" s="28"/>
      <c r="W548" s="28"/>
      <c r="X548" s="28"/>
      <c r="Y548" s="28"/>
      <c r="Z548" s="163"/>
      <c r="AA548" s="163"/>
      <c r="AB548" s="163"/>
      <c r="AC548" s="28"/>
    </row>
    <row r="550" spans="2:29" ht="15" customHeight="1">
      <c r="B550" s="28"/>
      <c r="C550" s="28"/>
      <c r="D550" s="49"/>
      <c r="E550" s="42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60"/>
      <c r="S550" s="28"/>
      <c r="T550" s="28"/>
      <c r="U550" s="28"/>
      <c r="V550" s="28"/>
      <c r="W550" s="28"/>
      <c r="X550" s="28"/>
      <c r="Y550" s="28"/>
      <c r="Z550" s="163"/>
      <c r="AA550" s="163"/>
      <c r="AB550" s="163"/>
      <c r="AC550" s="28"/>
    </row>
    <row r="554" spans="2:29" ht="1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42"/>
      <c r="S554" s="28"/>
      <c r="T554" s="28"/>
      <c r="U554" s="28"/>
      <c r="V554" s="28"/>
      <c r="W554" s="28"/>
      <c r="X554" s="28"/>
      <c r="Y554" s="28"/>
      <c r="Z554" s="163"/>
      <c r="AA554" s="163"/>
      <c r="AB554" s="163"/>
      <c r="AC554" s="28"/>
    </row>
    <row r="555" spans="2:29" ht="1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60"/>
      <c r="S555" s="28"/>
      <c r="T555" s="28"/>
      <c r="U555" s="28"/>
      <c r="V555" s="28"/>
      <c r="W555" s="28"/>
      <c r="X555" s="28"/>
      <c r="Y555" s="28"/>
      <c r="Z555" s="163"/>
      <c r="AA555" s="163"/>
      <c r="AB555" s="163"/>
      <c r="AC555" s="28"/>
    </row>
    <row r="556" spans="2:29" ht="1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60"/>
      <c r="S556" s="28"/>
      <c r="T556" s="28"/>
      <c r="U556" s="28"/>
      <c r="V556" s="28"/>
      <c r="W556" s="28"/>
      <c r="X556" s="28"/>
      <c r="Y556" s="28"/>
      <c r="Z556" s="163"/>
      <c r="AA556" s="163"/>
      <c r="AB556" s="163"/>
      <c r="AC556" s="28"/>
    </row>
    <row r="557" spans="2:29" ht="1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60"/>
      <c r="S557" s="28"/>
      <c r="T557" s="28"/>
      <c r="U557" s="28"/>
      <c r="V557" s="28"/>
      <c r="W557" s="28"/>
      <c r="X557" s="28"/>
      <c r="Y557" s="28"/>
      <c r="Z557" s="163"/>
      <c r="AA557" s="163"/>
      <c r="AB557" s="163"/>
      <c r="AC557" s="28"/>
    </row>
    <row r="558" spans="2:29" ht="1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60"/>
      <c r="S558" s="28"/>
      <c r="T558" s="28"/>
      <c r="U558" s="28"/>
      <c r="V558" s="28"/>
      <c r="W558" s="28"/>
      <c r="X558" s="28"/>
      <c r="Y558" s="28"/>
      <c r="Z558" s="163"/>
      <c r="AA558" s="163"/>
      <c r="AB558" s="163"/>
      <c r="AC558" s="28"/>
    </row>
    <row r="559" spans="2:29" ht="1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60"/>
      <c r="S559" s="28"/>
      <c r="T559" s="28"/>
      <c r="U559" s="28"/>
      <c r="V559" s="28"/>
      <c r="W559" s="28"/>
      <c r="X559" s="28"/>
      <c r="Y559" s="28"/>
      <c r="Z559" s="163"/>
      <c r="AA559" s="163"/>
      <c r="AB559" s="163"/>
      <c r="AC559" s="28"/>
    </row>
    <row r="560" spans="2:29" ht="1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60"/>
      <c r="S560" s="28"/>
      <c r="T560" s="28"/>
      <c r="U560" s="28"/>
      <c r="V560" s="28"/>
      <c r="W560" s="28"/>
      <c r="X560" s="28"/>
      <c r="Y560" s="28"/>
      <c r="Z560" s="163"/>
      <c r="AA560" s="163"/>
      <c r="AB560" s="163"/>
      <c r="AC560" s="28"/>
    </row>
    <row r="561" spans="2:29" ht="1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60"/>
      <c r="S561" s="28"/>
      <c r="T561" s="28"/>
      <c r="U561" s="28"/>
      <c r="V561" s="28"/>
      <c r="W561" s="28"/>
      <c r="X561" s="28"/>
      <c r="Y561" s="28"/>
      <c r="Z561" s="163"/>
      <c r="AA561" s="163"/>
      <c r="AB561" s="163"/>
      <c r="AC561" s="28"/>
    </row>
    <row r="562" spans="2:29" ht="1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60"/>
      <c r="S562" s="28"/>
      <c r="T562" s="28"/>
      <c r="U562" s="28"/>
      <c r="V562" s="28"/>
      <c r="W562" s="28"/>
      <c r="X562" s="28"/>
      <c r="Y562" s="28"/>
      <c r="Z562" s="163"/>
      <c r="AA562" s="163"/>
      <c r="AB562" s="163"/>
      <c r="AC562" s="28"/>
    </row>
    <row r="563" spans="2:29" ht="1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60"/>
      <c r="S563" s="28"/>
      <c r="T563" s="28"/>
      <c r="U563" s="28"/>
      <c r="V563" s="28"/>
      <c r="W563" s="28"/>
      <c r="X563" s="28"/>
      <c r="Y563" s="28"/>
      <c r="Z563" s="163"/>
      <c r="AA563" s="163"/>
      <c r="AB563" s="163"/>
      <c r="AC563" s="28"/>
    </row>
    <row r="564" spans="2:29" ht="1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60"/>
      <c r="S564" s="28"/>
      <c r="T564" s="28"/>
      <c r="U564" s="28"/>
      <c r="V564" s="28"/>
      <c r="W564" s="28"/>
      <c r="X564" s="28"/>
      <c r="Y564" s="28"/>
      <c r="Z564" s="163"/>
      <c r="AA564" s="163"/>
      <c r="AB564" s="163"/>
      <c r="AC564" s="28"/>
    </row>
    <row r="565" spans="2:29" ht="1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60"/>
      <c r="S565" s="28"/>
      <c r="T565" s="28"/>
      <c r="U565" s="28"/>
      <c r="V565" s="28"/>
      <c r="W565" s="28"/>
      <c r="X565" s="28"/>
      <c r="Y565" s="28"/>
      <c r="Z565" s="163"/>
      <c r="AA565" s="163"/>
      <c r="AB565" s="163"/>
      <c r="AC565" s="28"/>
    </row>
    <row r="566" spans="2:29" ht="1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60"/>
      <c r="S566" s="28"/>
      <c r="T566" s="28"/>
      <c r="U566" s="28"/>
      <c r="V566" s="28"/>
      <c r="W566" s="28"/>
      <c r="X566" s="28"/>
      <c r="Y566" s="28"/>
      <c r="Z566" s="163"/>
      <c r="AA566" s="163"/>
      <c r="AB566" s="163"/>
      <c r="AC566" s="28"/>
    </row>
    <row r="567" spans="2:29" ht="1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60"/>
      <c r="S567" s="28"/>
      <c r="T567" s="28"/>
      <c r="U567" s="28"/>
      <c r="V567" s="28"/>
      <c r="W567" s="28"/>
      <c r="X567" s="28"/>
      <c r="Y567" s="28"/>
      <c r="Z567" s="163"/>
      <c r="AA567" s="163"/>
      <c r="AB567" s="163"/>
      <c r="AC567" s="28"/>
    </row>
    <row r="568" spans="2:29" ht="1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60"/>
      <c r="S568" s="28"/>
      <c r="T568" s="28"/>
      <c r="U568" s="28"/>
      <c r="V568" s="28"/>
      <c r="W568" s="28"/>
      <c r="X568" s="28"/>
      <c r="Y568" s="28"/>
      <c r="Z568" s="163"/>
      <c r="AA568" s="163"/>
      <c r="AB568" s="163"/>
      <c r="AC568" s="28"/>
    </row>
    <row r="569" spans="2:29" ht="1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60"/>
      <c r="S569" s="28"/>
      <c r="T569" s="28"/>
      <c r="U569" s="28"/>
      <c r="V569" s="28"/>
      <c r="W569" s="28"/>
      <c r="X569" s="28"/>
      <c r="Y569" s="28"/>
      <c r="Z569" s="163"/>
      <c r="AA569" s="163"/>
      <c r="AB569" s="163"/>
      <c r="AC569" s="28"/>
    </row>
    <row r="570" spans="2:29" ht="1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60"/>
      <c r="S570" s="28"/>
      <c r="T570" s="28"/>
      <c r="U570" s="28"/>
      <c r="V570" s="28"/>
      <c r="W570" s="28"/>
      <c r="X570" s="28"/>
      <c r="Y570" s="28"/>
      <c r="Z570" s="163"/>
      <c r="AA570" s="163"/>
      <c r="AB570" s="163"/>
      <c r="AC570" s="28"/>
    </row>
    <row r="571" spans="2:29" ht="1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60"/>
      <c r="S571" s="28"/>
      <c r="T571" s="28"/>
      <c r="U571" s="28"/>
      <c r="V571" s="28"/>
      <c r="W571" s="28"/>
      <c r="X571" s="28"/>
      <c r="Y571" s="28"/>
      <c r="Z571" s="163"/>
      <c r="AA571" s="163"/>
      <c r="AB571" s="163"/>
      <c r="AC571" s="28"/>
    </row>
    <row r="572" spans="2:29" ht="1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60"/>
      <c r="S572" s="28"/>
      <c r="T572" s="28"/>
      <c r="U572" s="28"/>
      <c r="V572" s="28"/>
      <c r="W572" s="28"/>
      <c r="X572" s="28"/>
      <c r="Y572" s="28"/>
      <c r="Z572" s="163"/>
      <c r="AA572" s="163"/>
      <c r="AB572" s="163"/>
      <c r="AC572" s="28"/>
    </row>
    <row r="574" spans="2:29" ht="1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42"/>
      <c r="L574" s="42"/>
      <c r="M574" s="42"/>
      <c r="N574" s="42"/>
      <c r="O574" s="42"/>
      <c r="P574" s="42"/>
      <c r="Q574" s="42"/>
      <c r="R574" s="60"/>
      <c r="S574" s="28"/>
      <c r="T574" s="28"/>
      <c r="U574" s="28"/>
      <c r="V574" s="28"/>
      <c r="W574" s="28"/>
      <c r="X574" s="28"/>
      <c r="Y574" s="28"/>
      <c r="Z574" s="163"/>
      <c r="AA574" s="163"/>
      <c r="AB574" s="163"/>
      <c r="AC574" s="28"/>
    </row>
    <row r="575" spans="2:29" ht="15" customHeight="1">
      <c r="B575" s="28"/>
      <c r="C575" s="42"/>
      <c r="D575" s="49"/>
      <c r="E575" s="42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163"/>
      <c r="AA575" s="163"/>
      <c r="AB575" s="163"/>
      <c r="AC575" s="28"/>
    </row>
    <row r="576" spans="2:29" ht="15" customHeight="1">
      <c r="B576" s="28"/>
      <c r="C576" s="28"/>
      <c r="D576" s="28"/>
      <c r="E576" s="42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163"/>
      <c r="AA576" s="163"/>
      <c r="AB576" s="163"/>
      <c r="AC576" s="28"/>
    </row>
    <row r="580" spans="2:29" ht="1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42"/>
      <c r="S580" s="28"/>
      <c r="T580" s="28"/>
      <c r="U580" s="28"/>
      <c r="V580" s="28"/>
      <c r="W580" s="28"/>
      <c r="X580" s="28"/>
      <c r="Y580" s="28"/>
      <c r="Z580" s="163"/>
      <c r="AA580" s="163"/>
      <c r="AB580" s="163"/>
      <c r="AC580" s="28"/>
    </row>
    <row r="581" spans="2:29" ht="1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60"/>
      <c r="S581" s="28"/>
      <c r="T581" s="28"/>
      <c r="U581" s="28"/>
      <c r="V581" s="28"/>
      <c r="W581" s="28"/>
      <c r="X581" s="28"/>
      <c r="Y581" s="28"/>
      <c r="Z581" s="163"/>
      <c r="AA581" s="163"/>
      <c r="AB581" s="163"/>
      <c r="AC581" s="28"/>
    </row>
    <row r="582" spans="2:29" ht="1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60"/>
      <c r="S582" s="28"/>
      <c r="T582" s="28"/>
      <c r="U582" s="28"/>
      <c r="V582" s="28"/>
      <c r="W582" s="28"/>
      <c r="X582" s="28"/>
      <c r="Y582" s="28"/>
      <c r="Z582" s="163"/>
      <c r="AA582" s="163"/>
      <c r="AB582" s="163"/>
      <c r="AC582" s="28"/>
    </row>
    <row r="583" spans="2:29" ht="1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60"/>
      <c r="S583" s="28"/>
      <c r="T583" s="28"/>
      <c r="U583" s="28"/>
      <c r="V583" s="28"/>
      <c r="W583" s="28"/>
      <c r="X583" s="28"/>
      <c r="Y583" s="28"/>
      <c r="Z583" s="163"/>
      <c r="AA583" s="163"/>
      <c r="AB583" s="163"/>
      <c r="AC583" s="28"/>
    </row>
    <row r="584" spans="2:29" ht="1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60"/>
      <c r="S584" s="28"/>
      <c r="T584" s="28"/>
      <c r="U584" s="28"/>
      <c r="V584" s="28"/>
      <c r="W584" s="28"/>
      <c r="X584" s="28"/>
      <c r="Y584" s="28"/>
      <c r="Z584" s="163"/>
      <c r="AA584" s="163"/>
      <c r="AB584" s="163"/>
      <c r="AC584" s="28"/>
    </row>
    <row r="585" spans="2:29" ht="1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60"/>
      <c r="S585" s="28"/>
      <c r="T585" s="28"/>
      <c r="U585" s="28"/>
      <c r="V585" s="28"/>
      <c r="W585" s="28"/>
      <c r="X585" s="28"/>
      <c r="Y585" s="28"/>
      <c r="Z585" s="163"/>
      <c r="AA585" s="163"/>
      <c r="AB585" s="163"/>
      <c r="AC585" s="28"/>
    </row>
    <row r="586" spans="2:29" ht="1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60"/>
      <c r="S586" s="28"/>
      <c r="T586" s="28"/>
      <c r="U586" s="28"/>
      <c r="V586" s="28"/>
      <c r="W586" s="28"/>
      <c r="X586" s="28"/>
      <c r="Y586" s="28"/>
      <c r="Z586" s="163"/>
      <c r="AA586" s="163"/>
      <c r="AB586" s="163"/>
      <c r="AC586" s="28"/>
    </row>
    <row r="587" spans="2:29" ht="1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60"/>
      <c r="S587" s="28"/>
      <c r="T587" s="28"/>
      <c r="U587" s="28"/>
      <c r="V587" s="28"/>
      <c r="W587" s="28"/>
      <c r="X587" s="28"/>
      <c r="Y587" s="28"/>
      <c r="Z587" s="163"/>
      <c r="AA587" s="163"/>
      <c r="AB587" s="163"/>
      <c r="AC587" s="28"/>
    </row>
    <row r="588" spans="2:29" ht="1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60"/>
      <c r="S588" s="28"/>
      <c r="T588" s="28"/>
      <c r="U588" s="28"/>
      <c r="V588" s="28"/>
      <c r="W588" s="28"/>
      <c r="X588" s="28"/>
      <c r="Y588" s="28"/>
      <c r="Z588" s="163"/>
      <c r="AA588" s="163"/>
      <c r="AB588" s="163"/>
      <c r="AC588" s="28"/>
    </row>
    <row r="589" spans="2:29" ht="1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60"/>
      <c r="S589" s="28"/>
      <c r="T589" s="28"/>
      <c r="U589" s="28"/>
      <c r="V589" s="28"/>
      <c r="W589" s="28"/>
      <c r="X589" s="28"/>
      <c r="Y589" s="28"/>
      <c r="Z589" s="163"/>
      <c r="AA589" s="163"/>
      <c r="AB589" s="163"/>
      <c r="AC589" s="28"/>
    </row>
    <row r="590" spans="2:29" ht="1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60"/>
      <c r="S590" s="28"/>
      <c r="T590" s="28"/>
      <c r="U590" s="28"/>
      <c r="V590" s="28"/>
      <c r="W590" s="28"/>
      <c r="X590" s="28"/>
      <c r="Y590" s="28"/>
      <c r="Z590" s="163"/>
      <c r="AA590" s="163"/>
      <c r="AB590" s="163"/>
      <c r="AC590" s="28"/>
    </row>
    <row r="591" spans="2:29" ht="1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60"/>
      <c r="S591" s="28"/>
      <c r="T591" s="28"/>
      <c r="U591" s="28"/>
      <c r="V591" s="28"/>
      <c r="W591" s="28"/>
      <c r="X591" s="28"/>
      <c r="Y591" s="28"/>
      <c r="Z591" s="163"/>
      <c r="AA591" s="163"/>
      <c r="AB591" s="163"/>
      <c r="AC591" s="28"/>
    </row>
    <row r="592" spans="2:29" ht="1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60"/>
      <c r="S592" s="28"/>
      <c r="T592" s="28"/>
      <c r="U592" s="28"/>
      <c r="V592" s="28"/>
      <c r="W592" s="28"/>
      <c r="X592" s="28"/>
      <c r="Y592" s="28"/>
      <c r="Z592" s="163"/>
      <c r="AA592" s="163"/>
      <c r="AB592" s="163"/>
      <c r="AC592" s="28"/>
    </row>
    <row r="593" spans="2:29" ht="1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60"/>
      <c r="S593" s="28"/>
      <c r="T593" s="28"/>
      <c r="U593" s="28"/>
      <c r="V593" s="28"/>
      <c r="W593" s="28"/>
      <c r="X593" s="28"/>
      <c r="Y593" s="28"/>
      <c r="Z593" s="163"/>
      <c r="AA593" s="163"/>
      <c r="AB593" s="163"/>
      <c r="AC593" s="28"/>
    </row>
    <row r="594" spans="2:29" ht="1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60"/>
      <c r="S594" s="28"/>
      <c r="T594" s="28"/>
      <c r="U594" s="28"/>
      <c r="V594" s="28"/>
      <c r="W594" s="28"/>
      <c r="X594" s="28"/>
      <c r="Y594" s="28"/>
      <c r="Z594" s="163"/>
      <c r="AA594" s="163"/>
      <c r="AB594" s="163"/>
      <c r="AC594" s="28"/>
    </row>
    <row r="595" spans="2:29" ht="1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60"/>
      <c r="S595" s="28"/>
      <c r="T595" s="28"/>
      <c r="U595" s="28"/>
      <c r="V595" s="28"/>
      <c r="W595" s="28"/>
      <c r="X595" s="28"/>
      <c r="Y595" s="28"/>
      <c r="Z595" s="163"/>
      <c r="AA595" s="163"/>
      <c r="AB595" s="163"/>
      <c r="AC595" s="28"/>
    </row>
    <row r="596" spans="2:29" ht="1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60"/>
      <c r="S596" s="28"/>
      <c r="T596" s="28"/>
      <c r="U596" s="28"/>
      <c r="V596" s="28"/>
      <c r="W596" s="28"/>
      <c r="X596" s="28"/>
      <c r="Y596" s="28"/>
      <c r="Z596" s="163"/>
      <c r="AA596" s="163"/>
      <c r="AB596" s="163"/>
      <c r="AC596" s="28"/>
    </row>
    <row r="597" spans="2:29" ht="1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60"/>
      <c r="S597" s="28"/>
      <c r="T597" s="28"/>
      <c r="U597" s="28"/>
      <c r="V597" s="28"/>
      <c r="W597" s="28"/>
      <c r="X597" s="28"/>
      <c r="Y597" s="28"/>
      <c r="Z597" s="163"/>
      <c r="AA597" s="163"/>
      <c r="AB597" s="163"/>
      <c r="AC597" s="28"/>
    </row>
    <row r="598" spans="2:29" ht="1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60"/>
      <c r="S598" s="28"/>
      <c r="T598" s="28"/>
      <c r="U598" s="28"/>
      <c r="V598" s="28"/>
      <c r="W598" s="28"/>
      <c r="X598" s="28"/>
      <c r="Y598" s="28"/>
      <c r="Z598" s="163"/>
      <c r="AA598" s="163"/>
      <c r="AB598" s="163"/>
      <c r="AC598" s="28"/>
    </row>
    <row r="600" spans="2:29" ht="1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42"/>
      <c r="L600" s="42"/>
      <c r="M600" s="42"/>
      <c r="N600" s="42"/>
      <c r="O600" s="42"/>
      <c r="P600" s="42"/>
      <c r="Q600" s="42"/>
      <c r="R600" s="60"/>
      <c r="S600" s="28"/>
      <c r="T600" s="28"/>
      <c r="U600" s="28"/>
      <c r="V600" s="28"/>
      <c r="W600" s="28"/>
      <c r="X600" s="28"/>
      <c r="Y600" s="28"/>
      <c r="Z600" s="163"/>
      <c r="AA600" s="163"/>
      <c r="AB600" s="163"/>
      <c r="AC600" s="28"/>
    </row>
    <row r="601" spans="2:29" ht="15" customHeight="1">
      <c r="B601" s="28"/>
      <c r="C601" s="42"/>
      <c r="D601" s="49"/>
      <c r="E601" s="42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163"/>
      <c r="AA601" s="163"/>
      <c r="AB601" s="163"/>
      <c r="AC601" s="28"/>
    </row>
    <row r="602" spans="2:29" ht="1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60"/>
      <c r="S602" s="28"/>
      <c r="T602" s="28"/>
      <c r="U602" s="28"/>
      <c r="V602" s="28"/>
      <c r="W602" s="28"/>
      <c r="X602" s="28"/>
      <c r="Y602" s="28"/>
      <c r="Z602" s="163"/>
      <c r="AA602" s="163"/>
      <c r="AB602" s="163"/>
      <c r="AC602" s="28"/>
    </row>
    <row r="606" spans="2:29" ht="1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42"/>
      <c r="S606" s="28"/>
      <c r="T606" s="28"/>
      <c r="U606" s="28"/>
      <c r="V606" s="28"/>
      <c r="W606" s="28"/>
      <c r="X606" s="28"/>
      <c r="Y606" s="28"/>
      <c r="Z606" s="163"/>
      <c r="AA606" s="163"/>
      <c r="AB606" s="163"/>
      <c r="AC606" s="28"/>
    </row>
    <row r="607" spans="2:29" ht="1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60"/>
      <c r="S607" s="28"/>
      <c r="T607" s="28"/>
      <c r="U607" s="28"/>
      <c r="V607" s="28"/>
      <c r="W607" s="28"/>
      <c r="X607" s="28"/>
      <c r="Y607" s="28"/>
      <c r="Z607" s="163"/>
      <c r="AA607" s="163"/>
      <c r="AB607" s="163"/>
      <c r="AC607" s="28"/>
    </row>
    <row r="608" spans="2:29" ht="1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60"/>
      <c r="S608" s="28"/>
      <c r="T608" s="28"/>
      <c r="U608" s="28"/>
      <c r="V608" s="28"/>
      <c r="W608" s="28"/>
      <c r="X608" s="28"/>
      <c r="Y608" s="28"/>
      <c r="Z608" s="163"/>
      <c r="AA608" s="163"/>
      <c r="AB608" s="163"/>
      <c r="AC608" s="28"/>
    </row>
    <row r="609" spans="2:29" ht="1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60"/>
      <c r="S609" s="28"/>
      <c r="T609" s="28"/>
      <c r="U609" s="28"/>
      <c r="V609" s="28"/>
      <c r="W609" s="28"/>
      <c r="X609" s="28"/>
      <c r="Y609" s="28"/>
      <c r="Z609" s="163"/>
      <c r="AA609" s="163"/>
      <c r="AB609" s="163"/>
      <c r="AC609" s="28"/>
    </row>
    <row r="610" spans="2:29" ht="1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60"/>
      <c r="S610" s="28"/>
      <c r="T610" s="28"/>
      <c r="U610" s="28"/>
      <c r="V610" s="28"/>
      <c r="W610" s="28"/>
      <c r="X610" s="28"/>
      <c r="Y610" s="28"/>
      <c r="Z610" s="163"/>
      <c r="AA610" s="163"/>
      <c r="AB610" s="163"/>
      <c r="AC610" s="28"/>
    </row>
    <row r="611" spans="2:29" ht="1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60"/>
      <c r="S611" s="28"/>
      <c r="T611" s="28"/>
      <c r="U611" s="28"/>
      <c r="V611" s="28"/>
      <c r="W611" s="28"/>
      <c r="X611" s="28"/>
      <c r="Y611" s="28"/>
      <c r="Z611" s="163"/>
      <c r="AA611" s="163"/>
      <c r="AB611" s="163"/>
      <c r="AC611" s="28"/>
    </row>
    <row r="612" spans="2:29" ht="1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60"/>
      <c r="S612" s="28"/>
      <c r="T612" s="28"/>
      <c r="U612" s="28"/>
      <c r="V612" s="28"/>
      <c r="W612" s="28"/>
      <c r="X612" s="28"/>
      <c r="Y612" s="28"/>
      <c r="Z612" s="163"/>
      <c r="AA612" s="163"/>
      <c r="AB612" s="163"/>
      <c r="AC612" s="28"/>
    </row>
    <row r="613" spans="2:29" ht="1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60"/>
      <c r="S613" s="28"/>
      <c r="T613" s="28"/>
      <c r="U613" s="28"/>
      <c r="V613" s="28"/>
      <c r="W613" s="28"/>
      <c r="X613" s="28"/>
      <c r="Y613" s="28"/>
      <c r="Z613" s="163"/>
      <c r="AA613" s="163"/>
      <c r="AB613" s="163"/>
      <c r="AC613" s="28"/>
    </row>
    <row r="614" spans="2:29" ht="1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60"/>
      <c r="S614" s="28"/>
      <c r="T614" s="28"/>
      <c r="U614" s="28"/>
      <c r="V614" s="28"/>
      <c r="W614" s="28"/>
      <c r="X614" s="28"/>
      <c r="Y614" s="28"/>
      <c r="Z614" s="163"/>
      <c r="AA614" s="163"/>
      <c r="AB614" s="163"/>
      <c r="AC614" s="28"/>
    </row>
    <row r="615" spans="2:29" ht="1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60"/>
      <c r="S615" s="28"/>
      <c r="T615" s="28"/>
      <c r="U615" s="28"/>
      <c r="V615" s="28"/>
      <c r="W615" s="28"/>
      <c r="X615" s="28"/>
      <c r="Y615" s="28"/>
      <c r="Z615" s="163"/>
      <c r="AA615" s="163"/>
      <c r="AB615" s="163"/>
      <c r="AC615" s="28"/>
    </row>
    <row r="616" spans="2:29" ht="1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60"/>
      <c r="S616" s="28"/>
      <c r="T616" s="28"/>
      <c r="U616" s="28"/>
      <c r="V616" s="28"/>
      <c r="W616" s="28"/>
      <c r="X616" s="28"/>
      <c r="Y616" s="28"/>
      <c r="Z616" s="163"/>
      <c r="AA616" s="163"/>
      <c r="AB616" s="163"/>
      <c r="AC616" s="28"/>
    </row>
    <row r="617" spans="2:29" ht="1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60"/>
      <c r="S617" s="28"/>
      <c r="T617" s="28"/>
      <c r="U617" s="28"/>
      <c r="V617" s="28"/>
      <c r="W617" s="28"/>
      <c r="X617" s="28"/>
      <c r="Y617" s="28"/>
      <c r="Z617" s="163"/>
      <c r="AA617" s="163"/>
      <c r="AB617" s="163"/>
      <c r="AC617" s="28"/>
    </row>
    <row r="618" spans="2:29" ht="1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60"/>
      <c r="S618" s="28"/>
      <c r="T618" s="28"/>
      <c r="U618" s="28"/>
      <c r="V618" s="28"/>
      <c r="W618" s="28"/>
      <c r="X618" s="28"/>
      <c r="Y618" s="28"/>
      <c r="Z618" s="163"/>
      <c r="AA618" s="163"/>
      <c r="AB618" s="163"/>
      <c r="AC618" s="28"/>
    </row>
    <row r="619" spans="2:29" ht="1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60"/>
      <c r="S619" s="28"/>
      <c r="T619" s="28"/>
      <c r="U619" s="28"/>
      <c r="V619" s="28"/>
      <c r="W619" s="28"/>
      <c r="X619" s="28"/>
      <c r="Y619" s="28"/>
      <c r="Z619" s="163"/>
      <c r="AA619" s="163"/>
      <c r="AB619" s="163"/>
      <c r="AC619" s="28"/>
    </row>
    <row r="620" spans="2:29" ht="1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60"/>
      <c r="S620" s="28"/>
      <c r="T620" s="28"/>
      <c r="U620" s="28"/>
      <c r="V620" s="28"/>
      <c r="W620" s="28"/>
      <c r="X620" s="28"/>
      <c r="Y620" s="28"/>
      <c r="Z620" s="163"/>
      <c r="AA620" s="163"/>
      <c r="AB620" s="163"/>
      <c r="AC620" s="28"/>
    </row>
    <row r="621" spans="2:29" ht="1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60"/>
      <c r="S621" s="28"/>
      <c r="T621" s="28"/>
      <c r="U621" s="28"/>
      <c r="V621" s="28"/>
      <c r="W621" s="28"/>
      <c r="X621" s="28"/>
      <c r="Y621" s="28"/>
      <c r="Z621" s="163"/>
      <c r="AA621" s="163"/>
      <c r="AB621" s="163"/>
      <c r="AC621" s="28"/>
    </row>
    <row r="622" spans="2:29" ht="1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60"/>
      <c r="S622" s="28"/>
      <c r="T622" s="28"/>
      <c r="U622" s="28"/>
      <c r="V622" s="28"/>
      <c r="W622" s="28"/>
      <c r="X622" s="28"/>
      <c r="Y622" s="28"/>
      <c r="Z622" s="163"/>
      <c r="AA622" s="163"/>
      <c r="AB622" s="163"/>
      <c r="AC622" s="28"/>
    </row>
    <row r="623" spans="2:29" ht="1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60"/>
      <c r="S623" s="28"/>
      <c r="T623" s="28"/>
      <c r="U623" s="28"/>
      <c r="V623" s="28"/>
      <c r="W623" s="28"/>
      <c r="X623" s="28"/>
      <c r="Y623" s="28"/>
      <c r="Z623" s="163"/>
      <c r="AA623" s="163"/>
      <c r="AB623" s="163"/>
      <c r="AC623" s="28"/>
    </row>
    <row r="624" spans="2:29" ht="1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60"/>
      <c r="S624" s="28"/>
      <c r="T624" s="28"/>
      <c r="U624" s="28"/>
      <c r="V624" s="28"/>
      <c r="W624" s="28"/>
      <c r="X624" s="28"/>
      <c r="Y624" s="28"/>
      <c r="Z624" s="163"/>
      <c r="AA624" s="163"/>
      <c r="AB624" s="163"/>
      <c r="AC624" s="28"/>
    </row>
    <row r="626" spans="2:29" ht="1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42"/>
      <c r="L626" s="42"/>
      <c r="M626" s="42"/>
      <c r="N626" s="42"/>
      <c r="O626" s="42"/>
      <c r="P626" s="42"/>
      <c r="Q626" s="42"/>
      <c r="R626" s="60"/>
      <c r="S626" s="28"/>
      <c r="T626" s="28"/>
      <c r="U626" s="28"/>
      <c r="V626" s="28"/>
      <c r="W626" s="28"/>
      <c r="X626" s="28"/>
      <c r="Y626" s="28"/>
      <c r="Z626" s="163"/>
      <c r="AA626" s="163"/>
      <c r="AB626" s="163"/>
      <c r="AC626" s="28"/>
    </row>
    <row r="633" spans="2:29" ht="1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42"/>
      <c r="S633" s="28"/>
      <c r="T633" s="28"/>
      <c r="U633" s="28"/>
      <c r="V633" s="28"/>
      <c r="W633" s="28"/>
      <c r="X633" s="28"/>
      <c r="Y633" s="28"/>
      <c r="Z633" s="163"/>
      <c r="AA633" s="163"/>
      <c r="AB633" s="163"/>
      <c r="AC633" s="28"/>
    </row>
    <row r="634" spans="2:29" ht="1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60"/>
      <c r="S634" s="28"/>
      <c r="T634" s="28"/>
      <c r="U634" s="28"/>
      <c r="V634" s="28"/>
      <c r="W634" s="28"/>
      <c r="X634" s="28"/>
      <c r="Y634" s="28"/>
      <c r="Z634" s="163"/>
      <c r="AA634" s="163"/>
      <c r="AB634" s="163"/>
      <c r="AC634" s="28"/>
    </row>
    <row r="635" spans="2:29" ht="1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60"/>
      <c r="S635" s="28"/>
      <c r="T635" s="28"/>
      <c r="U635" s="28"/>
      <c r="V635" s="28"/>
      <c r="W635" s="28"/>
      <c r="X635" s="28"/>
      <c r="Y635" s="28"/>
      <c r="Z635" s="163"/>
      <c r="AA635" s="163"/>
      <c r="AB635" s="163"/>
      <c r="AC635" s="28"/>
    </row>
    <row r="636" spans="2:29" ht="1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60"/>
      <c r="S636" s="28"/>
      <c r="T636" s="28"/>
      <c r="U636" s="28"/>
      <c r="V636" s="28"/>
      <c r="W636" s="28"/>
      <c r="X636" s="28"/>
      <c r="Y636" s="28"/>
      <c r="Z636" s="163"/>
      <c r="AA636" s="163"/>
      <c r="AB636" s="163"/>
      <c r="AC636" s="28"/>
    </row>
    <row r="637" spans="2:29" ht="1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60"/>
      <c r="S637" s="28"/>
      <c r="T637" s="28"/>
      <c r="U637" s="28"/>
      <c r="V637" s="28"/>
      <c r="W637" s="28"/>
      <c r="X637" s="28"/>
      <c r="Y637" s="28"/>
      <c r="Z637" s="163"/>
      <c r="AA637" s="163"/>
      <c r="AB637" s="163"/>
      <c r="AC637" s="28"/>
    </row>
    <row r="638" spans="2:29" ht="1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60"/>
      <c r="S638" s="28"/>
      <c r="T638" s="28"/>
      <c r="U638" s="28"/>
      <c r="V638" s="28"/>
      <c r="W638" s="28"/>
      <c r="X638" s="28"/>
      <c r="Y638" s="28"/>
      <c r="Z638" s="163"/>
      <c r="AA638" s="163"/>
      <c r="AB638" s="163"/>
      <c r="AC638" s="28"/>
    </row>
    <row r="639" spans="2:29" ht="1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60"/>
      <c r="S639" s="28"/>
      <c r="T639" s="28"/>
      <c r="U639" s="28"/>
      <c r="V639" s="28"/>
      <c r="W639" s="28"/>
      <c r="X639" s="28"/>
      <c r="Y639" s="28"/>
      <c r="Z639" s="163"/>
      <c r="AA639" s="163"/>
      <c r="AB639" s="163"/>
      <c r="AC639" s="28"/>
    </row>
    <row r="640" spans="2:29" ht="1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60"/>
      <c r="S640" s="28"/>
      <c r="T640" s="28"/>
      <c r="U640" s="28"/>
      <c r="V640" s="28"/>
      <c r="W640" s="28"/>
      <c r="X640" s="28"/>
      <c r="Y640" s="28"/>
      <c r="Z640" s="163"/>
      <c r="AA640" s="163"/>
      <c r="AB640" s="163"/>
      <c r="AC640" s="28"/>
    </row>
    <row r="641" spans="2:29" ht="1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60"/>
      <c r="S641" s="28"/>
      <c r="T641" s="28"/>
      <c r="U641" s="28"/>
      <c r="V641" s="28"/>
      <c r="W641" s="28"/>
      <c r="X641" s="28"/>
      <c r="Y641" s="28"/>
      <c r="Z641" s="163"/>
      <c r="AA641" s="163"/>
      <c r="AB641" s="163"/>
      <c r="AC641" s="28"/>
    </row>
    <row r="642" spans="2:29" ht="1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60"/>
      <c r="S642" s="28"/>
      <c r="T642" s="28"/>
      <c r="U642" s="28"/>
      <c r="V642" s="28"/>
      <c r="W642" s="28"/>
      <c r="X642" s="28"/>
      <c r="Y642" s="28"/>
      <c r="Z642" s="163"/>
      <c r="AA642" s="163"/>
      <c r="AB642" s="163"/>
      <c r="AC642" s="28"/>
    </row>
    <row r="643" spans="2:29" ht="1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60"/>
      <c r="S643" s="28"/>
      <c r="T643" s="28"/>
      <c r="U643" s="28"/>
      <c r="V643" s="28"/>
      <c r="W643" s="28"/>
      <c r="X643" s="28"/>
      <c r="Y643" s="28"/>
      <c r="Z643" s="163"/>
      <c r="AA643" s="163"/>
      <c r="AB643" s="163"/>
      <c r="AC643" s="28"/>
    </row>
    <row r="644" spans="2:29" ht="1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60"/>
      <c r="S644" s="28"/>
      <c r="T644" s="28"/>
      <c r="U644" s="28"/>
      <c r="V644" s="28"/>
      <c r="W644" s="28"/>
      <c r="X644" s="28"/>
      <c r="Y644" s="28"/>
      <c r="Z644" s="163"/>
      <c r="AA644" s="163"/>
      <c r="AB644" s="163"/>
      <c r="AC644" s="28"/>
    </row>
    <row r="645" spans="2:29" ht="1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60"/>
      <c r="S645" s="28"/>
      <c r="T645" s="28"/>
      <c r="U645" s="28"/>
      <c r="V645" s="28"/>
      <c r="W645" s="28"/>
      <c r="X645" s="28"/>
      <c r="Y645" s="28"/>
      <c r="Z645" s="163"/>
      <c r="AA645" s="163"/>
      <c r="AB645" s="163"/>
      <c r="AC645" s="28"/>
    </row>
    <row r="646" spans="2:29" ht="1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60"/>
      <c r="S646" s="28"/>
      <c r="T646" s="28"/>
      <c r="U646" s="28"/>
      <c r="V646" s="28"/>
      <c r="W646" s="28"/>
      <c r="X646" s="28"/>
      <c r="Y646" s="28"/>
      <c r="Z646" s="163"/>
      <c r="AA646" s="163"/>
      <c r="AB646" s="163"/>
      <c r="AC646" s="28"/>
    </row>
    <row r="647" spans="2:29" ht="1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60"/>
      <c r="S647" s="28"/>
      <c r="T647" s="28"/>
      <c r="U647" s="28"/>
      <c r="V647" s="28"/>
      <c r="W647" s="28"/>
      <c r="X647" s="28"/>
      <c r="Y647" s="28"/>
      <c r="Z647" s="163"/>
      <c r="AA647" s="163"/>
      <c r="AB647" s="163"/>
      <c r="AC647" s="28"/>
    </row>
    <row r="648" spans="2:29" ht="1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60"/>
      <c r="S648" s="28"/>
      <c r="T648" s="28"/>
      <c r="U648" s="28"/>
      <c r="V648" s="28"/>
      <c r="W648" s="28"/>
      <c r="X648" s="28"/>
      <c r="Y648" s="28"/>
      <c r="Z648" s="163"/>
      <c r="AA648" s="163"/>
      <c r="AB648" s="163"/>
      <c r="AC648" s="28"/>
    </row>
    <row r="649" spans="2:29" ht="1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60"/>
      <c r="S649" s="28"/>
      <c r="T649" s="28"/>
      <c r="U649" s="28"/>
      <c r="V649" s="28"/>
      <c r="W649" s="28"/>
      <c r="X649" s="28"/>
      <c r="Y649" s="28"/>
      <c r="Z649" s="163"/>
      <c r="AA649" s="163"/>
      <c r="AB649" s="163"/>
      <c r="AC649" s="28"/>
    </row>
    <row r="650" spans="2:29" ht="1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60"/>
      <c r="S650" s="28"/>
      <c r="T650" s="28"/>
      <c r="U650" s="28"/>
      <c r="V650" s="28"/>
      <c r="W650" s="28"/>
      <c r="X650" s="28"/>
      <c r="Y650" s="28"/>
      <c r="Z650" s="163"/>
      <c r="AA650" s="163"/>
      <c r="AB650" s="163"/>
      <c r="AC650" s="28"/>
    </row>
    <row r="651" spans="2:29" ht="1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60"/>
      <c r="S651" s="28"/>
      <c r="T651" s="28"/>
      <c r="U651" s="28"/>
      <c r="V651" s="28"/>
      <c r="W651" s="28"/>
      <c r="X651" s="28"/>
      <c r="Y651" s="28"/>
      <c r="Z651" s="163"/>
      <c r="AA651" s="163"/>
      <c r="AB651" s="163"/>
      <c r="AC651" s="28"/>
    </row>
    <row r="653" spans="2:29" ht="1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42"/>
      <c r="L653" s="42"/>
      <c r="M653" s="42"/>
      <c r="N653" s="42"/>
      <c r="O653" s="42"/>
      <c r="P653" s="42"/>
      <c r="Q653" s="42"/>
      <c r="R653" s="60"/>
      <c r="S653" s="28"/>
      <c r="T653" s="28"/>
      <c r="U653" s="28"/>
      <c r="V653" s="28"/>
      <c r="W653" s="28"/>
      <c r="X653" s="28"/>
      <c r="Y653" s="28"/>
      <c r="Z653" s="163"/>
      <c r="AA653" s="163"/>
      <c r="AB653" s="163"/>
      <c r="AC653" s="28"/>
    </row>
  </sheetData>
  <mergeCells count="12">
    <mergeCell ref="AC37:AD37"/>
    <mergeCell ref="C148:H148"/>
    <mergeCell ref="C121:H121"/>
    <mergeCell ref="C94:H94"/>
    <mergeCell ref="B64:I64"/>
    <mergeCell ref="C67:H67"/>
    <mergeCell ref="X37:Y37"/>
    <mergeCell ref="D37:E37"/>
    <mergeCell ref="I37:J37"/>
    <mergeCell ref="B91:I91"/>
    <mergeCell ref="N37:O37"/>
    <mergeCell ref="S37:T37"/>
  </mergeCells>
  <phoneticPr fontId="0" type="noConversion"/>
  <pageMargins left="0.5" right="0.5" top="0.5" bottom="0.55000000000000004" header="0.5" footer="0.5"/>
  <pageSetup scale="39" orientation="landscape" r:id="rId1"/>
  <headerFooter alignWithMargins="0"/>
  <rowBreaks count="2" manualBreakCount="2">
    <brk id="60" max="16383" man="1"/>
    <brk id="89" max="16383" man="1"/>
  </rowBreaks>
  <ignoredErrors>
    <ignoredError sqref="C88:E88 I70:I72 I96:I113 I74:I86" formulaRange="1"/>
    <ignoredError sqref="X41:X58 X15:X24 X25:X33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673"/>
  <sheetViews>
    <sheetView zoomScaleNormal="100" workbookViewId="0">
      <selection activeCell="F17" sqref="F17"/>
    </sheetView>
  </sheetViews>
  <sheetFormatPr defaultColWidth="8.88671875" defaultRowHeight="15" customHeight="1"/>
  <cols>
    <col min="1" max="19" width="8.88671875" style="2"/>
    <col min="20" max="23" width="9.109375" style="2" bestFit="1" customWidth="1"/>
    <col min="24" max="28" width="9.109375" style="3" bestFit="1" customWidth="1"/>
    <col min="29" max="30" width="8.88671875" style="3"/>
    <col min="31" max="41" width="8.88671875" style="3" customWidth="1"/>
    <col min="42" max="43" width="8.88671875" style="3"/>
    <col min="44" max="44" width="9.6640625" style="3" bestFit="1" customWidth="1"/>
    <col min="45" max="46" width="8.88671875" style="3"/>
    <col min="47" max="16384" width="8.88671875" style="2"/>
  </cols>
  <sheetData>
    <row r="1" spans="1:62" ht="15" customHeight="1">
      <c r="A1" s="196">
        <f>TotalRunBiomass!A1</f>
        <v>2018</v>
      </c>
      <c r="B1" s="197" t="s">
        <v>52</v>
      </c>
      <c r="C1" s="196"/>
      <c r="D1" s="198"/>
      <c r="E1" s="5"/>
      <c r="F1" s="5"/>
      <c r="G1" s="5"/>
      <c r="H1" s="5"/>
      <c r="I1" s="5"/>
      <c r="J1" s="5"/>
      <c r="K1" s="5"/>
      <c r="L1" s="5"/>
      <c r="M1" s="5"/>
      <c r="N1" s="5"/>
      <c r="O1" s="13"/>
      <c r="P1" s="5"/>
      <c r="Q1" s="5"/>
      <c r="R1" s="13"/>
      <c r="S1" s="5"/>
      <c r="T1" s="5"/>
      <c r="U1" s="5"/>
      <c r="V1" s="5"/>
      <c r="W1" s="5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550"/>
      <c r="AU1" s="551"/>
      <c r="AV1" s="551"/>
      <c r="AW1" s="551"/>
      <c r="AX1" s="551"/>
      <c r="AY1" s="551"/>
      <c r="AZ1" s="551"/>
      <c r="BA1" s="551"/>
      <c r="BB1" s="551"/>
      <c r="BC1" s="5"/>
      <c r="BD1" s="5"/>
      <c r="BE1" s="5"/>
      <c r="BF1" s="5"/>
    </row>
    <row r="2" spans="1:62" ht="15" customHeight="1">
      <c r="B2" s="1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4"/>
      <c r="R2" s="15"/>
      <c r="S2" s="5"/>
      <c r="T2" s="5"/>
      <c r="U2" s="5"/>
      <c r="V2" s="5"/>
      <c r="W2" s="5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</row>
    <row r="3" spans="1:62" ht="15" customHeight="1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62" ht="15" customHeight="1">
      <c r="B4" s="83" t="s">
        <v>27</v>
      </c>
      <c r="C4" s="84">
        <f>A1</f>
        <v>2018</v>
      </c>
      <c r="Q4" s="11"/>
      <c r="R4" s="11"/>
      <c r="S4" s="11"/>
      <c r="T4" s="11"/>
      <c r="U4" s="11"/>
    </row>
    <row r="5" spans="1:62" ht="15" customHeight="1" thickBot="1">
      <c r="B5" s="5"/>
      <c r="C5" s="5"/>
      <c r="D5" s="17"/>
      <c r="E5" s="13"/>
      <c r="F5" s="13"/>
      <c r="G5" s="5"/>
      <c r="H5" s="5"/>
      <c r="I5" s="5"/>
      <c r="J5" s="5"/>
      <c r="K5" s="5"/>
      <c r="L5" s="5"/>
      <c r="M5" s="5"/>
      <c r="N5" s="5"/>
      <c r="O5" s="5"/>
      <c r="P5" s="5" t="s">
        <v>13</v>
      </c>
      <c r="Q5" s="128"/>
      <c r="R5" s="128"/>
      <c r="S5" s="128"/>
      <c r="T5" s="128"/>
      <c r="U5" s="128"/>
      <c r="V5" s="5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2" ht="15" customHeight="1">
      <c r="B6" s="175" t="s">
        <v>49</v>
      </c>
      <c r="D6" s="475">
        <f>D67</f>
        <v>1</v>
      </c>
      <c r="E6" s="84"/>
      <c r="F6" s="84"/>
      <c r="G6" s="175" t="s">
        <v>49</v>
      </c>
      <c r="I6" s="475">
        <f>D94</f>
        <v>2</v>
      </c>
      <c r="J6" s="84"/>
      <c r="K6" s="84"/>
      <c r="L6" s="175" t="s">
        <v>49</v>
      </c>
      <c r="N6" s="475">
        <f>D120</f>
        <v>3</v>
      </c>
      <c r="O6" s="84"/>
      <c r="P6" s="84"/>
      <c r="Q6" s="200" t="s">
        <v>49</v>
      </c>
      <c r="S6" s="475">
        <f>D147</f>
        <v>4</v>
      </c>
      <c r="T6" s="84"/>
      <c r="U6" s="84"/>
      <c r="V6" s="200" t="s">
        <v>49</v>
      </c>
      <c r="X6" s="475">
        <f>D174</f>
        <v>5</v>
      </c>
      <c r="Y6" s="5"/>
      <c r="Z6" s="5"/>
      <c r="AA6" s="200" t="s">
        <v>49</v>
      </c>
      <c r="AC6" s="475">
        <v>6</v>
      </c>
      <c r="AD6" s="5"/>
      <c r="AE6" s="5"/>
      <c r="AF6" s="200" t="s">
        <v>49</v>
      </c>
      <c r="AH6" s="475">
        <f>D228</f>
        <v>7</v>
      </c>
      <c r="AI6" s="5"/>
      <c r="AJ6" s="5"/>
      <c r="AK6" s="200" t="s">
        <v>49</v>
      </c>
      <c r="AM6" s="475">
        <f>D255</f>
        <v>8</v>
      </c>
      <c r="AN6" s="5"/>
      <c r="AO6" s="9"/>
      <c r="AP6" s="5"/>
      <c r="AQ6" s="5"/>
      <c r="AR6" s="9"/>
      <c r="AS6" s="9"/>
      <c r="AT6" s="9"/>
      <c r="AU6" s="9"/>
      <c r="AV6" s="9"/>
      <c r="AW6" s="9"/>
      <c r="AX6" s="9"/>
      <c r="AY6" s="9"/>
      <c r="AZ6" s="5"/>
      <c r="BA6" s="5"/>
      <c r="BB6" s="5"/>
      <c r="BC6" s="5"/>
      <c r="BD6" s="5"/>
      <c r="BE6" s="5"/>
      <c r="BF6" s="5"/>
    </row>
    <row r="7" spans="1:62" ht="15" customHeight="1" thickBot="1">
      <c r="B7" s="199" t="s">
        <v>50</v>
      </c>
      <c r="D7" s="476"/>
      <c r="E7" s="84"/>
      <c r="F7" s="84"/>
      <c r="G7" s="199" t="s">
        <v>50</v>
      </c>
      <c r="I7" s="476"/>
      <c r="J7" s="84"/>
      <c r="K7" s="84"/>
      <c r="L7" s="199" t="s">
        <v>50</v>
      </c>
      <c r="N7" s="476"/>
      <c r="O7" s="84"/>
      <c r="P7" s="84"/>
      <c r="Q7" s="199" t="s">
        <v>50</v>
      </c>
      <c r="S7" s="476"/>
      <c r="T7" s="84"/>
      <c r="U7" s="84"/>
      <c r="V7" s="199" t="s">
        <v>50</v>
      </c>
      <c r="X7" s="480"/>
      <c r="Y7" s="5"/>
      <c r="Z7" s="5"/>
      <c r="AA7" s="199" t="s">
        <v>50</v>
      </c>
      <c r="AC7" s="480"/>
      <c r="AD7" s="5"/>
      <c r="AE7" s="5"/>
      <c r="AF7" s="199" t="s">
        <v>50</v>
      </c>
      <c r="AH7" s="481"/>
      <c r="AI7" s="5"/>
      <c r="AJ7" s="5"/>
      <c r="AK7" s="199" t="s">
        <v>50</v>
      </c>
      <c r="AM7" s="481"/>
      <c r="AN7" s="5"/>
      <c r="AO7" s="9"/>
      <c r="AP7" s="5"/>
      <c r="AQ7" s="5"/>
      <c r="AR7" s="9"/>
      <c r="AS7" s="9"/>
      <c r="AT7" s="9"/>
      <c r="AU7" s="9"/>
      <c r="AV7" s="9"/>
      <c r="AW7" s="9"/>
      <c r="AX7" s="9"/>
      <c r="AY7" s="9"/>
      <c r="AZ7" s="5"/>
      <c r="BA7" s="5"/>
      <c r="BB7" s="5"/>
      <c r="BC7" s="5"/>
      <c r="BD7" s="5"/>
      <c r="BE7" s="5"/>
      <c r="BF7" s="5"/>
    </row>
    <row r="8" spans="1:62" ht="15" customHeight="1">
      <c r="B8" s="65" t="s">
        <v>29</v>
      </c>
      <c r="D8" s="514" t="s">
        <v>101</v>
      </c>
      <c r="E8" s="85"/>
      <c r="F8" s="85"/>
      <c r="G8" s="65" t="s">
        <v>29</v>
      </c>
      <c r="I8" s="477">
        <v>43216</v>
      </c>
      <c r="J8" s="85"/>
      <c r="K8" s="85"/>
      <c r="L8" s="65" t="s">
        <v>29</v>
      </c>
      <c r="N8" s="477" t="s">
        <v>102</v>
      </c>
      <c r="O8" s="85"/>
      <c r="P8" s="85"/>
      <c r="Q8" s="201" t="s">
        <v>29</v>
      </c>
      <c r="S8" s="522" t="s">
        <v>103</v>
      </c>
      <c r="T8" s="85"/>
      <c r="U8" s="85"/>
      <c r="V8" s="201" t="s">
        <v>29</v>
      </c>
      <c r="X8" s="514">
        <v>43221</v>
      </c>
      <c r="Y8" s="2"/>
      <c r="Z8" s="2"/>
      <c r="AA8" s="201" t="s">
        <v>29</v>
      </c>
      <c r="AC8" s="477">
        <v>43222</v>
      </c>
      <c r="AD8" s="2"/>
      <c r="AE8" s="2"/>
      <c r="AF8" s="201" t="s">
        <v>29</v>
      </c>
      <c r="AH8" s="477"/>
      <c r="AI8" s="2"/>
      <c r="AJ8" s="2"/>
      <c r="AK8" s="201" t="s">
        <v>29</v>
      </c>
      <c r="AM8" s="477"/>
      <c r="AN8" s="2"/>
      <c r="AP8" s="459" t="s">
        <v>38</v>
      </c>
      <c r="AQ8" s="421"/>
      <c r="AR8" s="421"/>
      <c r="AS8" s="542"/>
      <c r="AT8" s="423"/>
      <c r="AV8" s="459" t="s">
        <v>73</v>
      </c>
      <c r="AW8" s="460"/>
      <c r="AX8" s="421"/>
      <c r="AY8" s="423"/>
      <c r="AZ8" s="3"/>
      <c r="BA8" s="459" t="s">
        <v>96</v>
      </c>
      <c r="BB8" s="460"/>
      <c r="BC8" s="421"/>
      <c r="BD8" s="423"/>
    </row>
    <row r="9" spans="1:62" ht="15" customHeight="1" thickBot="1">
      <c r="B9" s="111" t="s">
        <v>15</v>
      </c>
      <c r="D9" s="478"/>
      <c r="E9" s="84"/>
      <c r="F9" s="84"/>
      <c r="G9" s="111" t="s">
        <v>15</v>
      </c>
      <c r="I9" s="478"/>
      <c r="J9" s="84"/>
      <c r="K9" s="84"/>
      <c r="L9" s="111" t="s">
        <v>15</v>
      </c>
      <c r="N9" s="478"/>
      <c r="O9" s="84"/>
      <c r="P9" s="84"/>
      <c r="Q9" s="202" t="s">
        <v>15</v>
      </c>
      <c r="S9" s="478"/>
      <c r="T9" s="84"/>
      <c r="U9" s="84"/>
      <c r="V9" s="202" t="s">
        <v>15</v>
      </c>
      <c r="X9" s="478"/>
      <c r="Y9" s="5"/>
      <c r="Z9" s="5"/>
      <c r="AA9" s="202" t="s">
        <v>15</v>
      </c>
      <c r="AC9" s="478"/>
      <c r="AD9" s="5"/>
      <c r="AE9" s="5"/>
      <c r="AF9" s="202" t="s">
        <v>15</v>
      </c>
      <c r="AH9" s="481"/>
      <c r="AI9" s="5"/>
      <c r="AJ9" s="5"/>
      <c r="AK9" s="202" t="s">
        <v>15</v>
      </c>
      <c r="AM9" s="481"/>
      <c r="AN9" s="5"/>
      <c r="AO9" s="9"/>
      <c r="AP9" s="437" t="s">
        <v>8</v>
      </c>
      <c r="AQ9" s="433"/>
      <c r="AR9" s="433"/>
      <c r="AS9" s="543"/>
      <c r="AT9" s="432"/>
      <c r="AU9" s="5"/>
      <c r="AV9" s="437" t="s">
        <v>8</v>
      </c>
      <c r="AW9" s="433"/>
      <c r="AX9" s="433"/>
      <c r="AY9" s="432"/>
      <c r="AZ9" s="9"/>
      <c r="BA9" s="437" t="s">
        <v>8</v>
      </c>
      <c r="BB9" s="433"/>
      <c r="BC9" s="433"/>
      <c r="BD9" s="432"/>
      <c r="BE9" s="5"/>
      <c r="BF9" s="5"/>
      <c r="BG9" s="5"/>
      <c r="BH9" s="5"/>
      <c r="BI9" s="5"/>
      <c r="BJ9" s="5"/>
    </row>
    <row r="10" spans="1:62" ht="15" customHeight="1" thickBot="1">
      <c r="B10" s="111" t="s">
        <v>21</v>
      </c>
      <c r="C10" s="111"/>
      <c r="D10" s="479">
        <f>H66</f>
        <v>1380.3945000000001</v>
      </c>
      <c r="E10" s="203"/>
      <c r="F10" s="203"/>
      <c r="G10" s="111" t="s">
        <v>21</v>
      </c>
      <c r="H10" s="111"/>
      <c r="I10" s="479">
        <f>H93</f>
        <v>3655.9385000000002</v>
      </c>
      <c r="J10" s="203"/>
      <c r="K10" s="203"/>
      <c r="L10" s="111" t="s">
        <v>21</v>
      </c>
      <c r="M10" s="84"/>
      <c r="N10" s="479">
        <f>H119</f>
        <v>3218.2730000000001</v>
      </c>
      <c r="O10" s="203"/>
      <c r="P10" s="203"/>
      <c r="Q10" s="202" t="s">
        <v>21</v>
      </c>
      <c r="R10" s="84"/>
      <c r="S10" s="479">
        <f>H146</f>
        <v>2336.2534999999998</v>
      </c>
      <c r="T10" s="203"/>
      <c r="U10" s="203"/>
      <c r="V10" s="202" t="s">
        <v>21</v>
      </c>
      <c r="W10" s="84"/>
      <c r="X10" s="479">
        <f>H173</f>
        <v>3715.2404999999999</v>
      </c>
      <c r="Y10" s="7"/>
      <c r="Z10" s="7"/>
      <c r="AA10" s="202" t="s">
        <v>21</v>
      </c>
      <c r="AB10" s="84"/>
      <c r="AC10" s="479">
        <f>H200</f>
        <v>1549.7104999999999</v>
      </c>
      <c r="AD10" s="7"/>
      <c r="AE10" s="7"/>
      <c r="AF10" s="202" t="s">
        <v>21</v>
      </c>
      <c r="AG10" s="84"/>
      <c r="AH10" s="482">
        <f>H227</f>
        <v>0</v>
      </c>
      <c r="AI10" s="7"/>
      <c r="AJ10" s="7"/>
      <c r="AK10" s="202" t="s">
        <v>21</v>
      </c>
      <c r="AL10" s="84"/>
      <c r="AM10" s="482">
        <f>H254</f>
        <v>0</v>
      </c>
      <c r="AN10" s="7"/>
      <c r="AO10" s="121"/>
      <c r="AP10" s="437" t="s">
        <v>21</v>
      </c>
      <c r="AQ10" s="433"/>
      <c r="AR10" s="602">
        <f>X10+AC10+AH10+N10+AM10+I10+D10+S10</f>
        <v>15855.8105</v>
      </c>
      <c r="AS10" s="544"/>
      <c r="AT10" s="445"/>
      <c r="AU10" s="7"/>
      <c r="AV10" s="437" t="s">
        <v>21</v>
      </c>
      <c r="AW10" s="433"/>
      <c r="AX10" s="458">
        <f>AC10</f>
        <v>1549.7104999999999</v>
      </c>
      <c r="AY10" s="445"/>
      <c r="AZ10" s="9"/>
      <c r="BA10" s="437" t="s">
        <v>21</v>
      </c>
      <c r="BB10" s="433"/>
      <c r="BC10" s="521">
        <f>AR10+'Gillnet Biomass'!X11</f>
        <v>16382.702499999999</v>
      </c>
      <c r="BD10" s="445"/>
      <c r="BE10" s="5"/>
      <c r="BF10" s="5"/>
      <c r="BG10" s="5"/>
      <c r="BH10" s="5"/>
      <c r="BI10" s="5"/>
      <c r="BJ10" s="5"/>
    </row>
    <row r="11" spans="1:62" ht="15" customHeight="1">
      <c r="B11" s="18"/>
      <c r="C11" s="18"/>
      <c r="D11" s="18"/>
      <c r="E11" s="18"/>
      <c r="F11" s="20"/>
      <c r="G11" s="18"/>
      <c r="H11" s="18"/>
      <c r="I11" s="18"/>
      <c r="J11" s="18"/>
      <c r="K11" s="19"/>
      <c r="L11" s="19"/>
      <c r="M11" s="19"/>
      <c r="N11" s="19"/>
      <c r="O11" s="19"/>
      <c r="P11" s="19"/>
      <c r="Q11" s="18"/>
      <c r="R11" s="18"/>
      <c r="S11" s="18"/>
      <c r="T11" s="18"/>
      <c r="U11" s="19"/>
      <c r="V11" s="18"/>
      <c r="W11" s="18"/>
      <c r="X11" s="18"/>
      <c r="Y11" s="18"/>
      <c r="Z11" s="19"/>
      <c r="AA11" s="18"/>
      <c r="AB11" s="18"/>
      <c r="AC11" s="18"/>
      <c r="AD11" s="18"/>
      <c r="AE11" s="19"/>
      <c r="AF11" s="18"/>
      <c r="AG11" s="18"/>
      <c r="AH11" s="18"/>
      <c r="AI11" s="18"/>
      <c r="AJ11" s="19"/>
      <c r="AK11" s="18"/>
      <c r="AL11" s="18"/>
      <c r="AM11" s="18"/>
      <c r="AN11" s="18"/>
      <c r="AO11" s="19"/>
      <c r="AP11" s="442"/>
      <c r="AQ11" s="429"/>
      <c r="AR11" s="429"/>
      <c r="AS11" s="545"/>
      <c r="AT11" s="427"/>
      <c r="AV11" s="442"/>
      <c r="AW11" s="429"/>
      <c r="AX11" s="429"/>
      <c r="AY11" s="427"/>
      <c r="AZ11" s="3"/>
      <c r="BA11" s="442"/>
      <c r="BB11" s="429"/>
      <c r="BC11" s="429"/>
      <c r="BD11" s="427"/>
    </row>
    <row r="12" spans="1:62" ht="15" customHeight="1">
      <c r="B12" s="13" t="s">
        <v>3</v>
      </c>
      <c r="C12" s="13" t="s">
        <v>9</v>
      </c>
      <c r="D12" s="13" t="s">
        <v>2</v>
      </c>
      <c r="E12" s="13" t="s">
        <v>10</v>
      </c>
      <c r="F12" s="13"/>
      <c r="G12" s="13" t="s">
        <v>3</v>
      </c>
      <c r="H12" s="13" t="s">
        <v>9</v>
      </c>
      <c r="I12" s="13" t="s">
        <v>2</v>
      </c>
      <c r="J12" s="13" t="s">
        <v>10</v>
      </c>
      <c r="K12" s="13"/>
      <c r="L12" s="266" t="s">
        <v>3</v>
      </c>
      <c r="M12" s="266" t="s">
        <v>9</v>
      </c>
      <c r="N12" s="266" t="s">
        <v>2</v>
      </c>
      <c r="O12" s="266" t="s">
        <v>10</v>
      </c>
      <c r="P12" s="13"/>
      <c r="Q12" s="13" t="s">
        <v>3</v>
      </c>
      <c r="R12" s="13" t="s">
        <v>9</v>
      </c>
      <c r="S12" s="13" t="s">
        <v>2</v>
      </c>
      <c r="T12" s="13" t="s">
        <v>10</v>
      </c>
      <c r="U12" s="13"/>
      <c r="V12" s="13" t="s">
        <v>3</v>
      </c>
      <c r="W12" s="13" t="s">
        <v>9</v>
      </c>
      <c r="X12" s="13" t="s">
        <v>2</v>
      </c>
      <c r="Y12" s="13" t="s">
        <v>10</v>
      </c>
      <c r="Z12" s="13"/>
      <c r="AA12" s="13" t="s">
        <v>3</v>
      </c>
      <c r="AB12" s="13" t="s">
        <v>9</v>
      </c>
      <c r="AC12" s="13" t="s">
        <v>2</v>
      </c>
      <c r="AD12" s="13" t="s">
        <v>10</v>
      </c>
      <c r="AE12" s="13"/>
      <c r="AF12" s="13" t="s">
        <v>3</v>
      </c>
      <c r="AG12" s="13" t="s">
        <v>9</v>
      </c>
      <c r="AH12" s="13" t="s">
        <v>2</v>
      </c>
      <c r="AI12" s="13" t="s">
        <v>10</v>
      </c>
      <c r="AJ12" s="13"/>
      <c r="AK12" s="13" t="s">
        <v>3</v>
      </c>
      <c r="AL12" s="13" t="s">
        <v>9</v>
      </c>
      <c r="AM12" s="13" t="s">
        <v>2</v>
      </c>
      <c r="AN12" s="13" t="s">
        <v>10</v>
      </c>
      <c r="AO12" s="21"/>
      <c r="AP12" s="430" t="s">
        <v>3</v>
      </c>
      <c r="AQ12" s="415" t="s">
        <v>9</v>
      </c>
      <c r="AR12" s="415" t="s">
        <v>2</v>
      </c>
      <c r="AS12" s="546" t="s">
        <v>108</v>
      </c>
      <c r="AT12" s="413" t="s">
        <v>10</v>
      </c>
      <c r="AU12" s="5"/>
      <c r="AV12" s="430" t="s">
        <v>3</v>
      </c>
      <c r="AW12" s="415" t="s">
        <v>9</v>
      </c>
      <c r="AX12" s="415" t="s">
        <v>2</v>
      </c>
      <c r="AY12" s="413" t="s">
        <v>10</v>
      </c>
      <c r="AZ12" s="21"/>
      <c r="BA12" s="430" t="s">
        <v>3</v>
      </c>
      <c r="BB12" s="415" t="s">
        <v>9</v>
      </c>
      <c r="BC12" s="415" t="s">
        <v>2</v>
      </c>
      <c r="BD12" s="413" t="s">
        <v>10</v>
      </c>
      <c r="BE12" s="5"/>
      <c r="BF12" s="13"/>
      <c r="BG12" s="5"/>
      <c r="BH12" s="13"/>
      <c r="BI12" s="5"/>
      <c r="BJ12" s="5"/>
    </row>
    <row r="13" spans="1:62" ht="15" customHeight="1">
      <c r="B13" s="22"/>
      <c r="C13" s="23"/>
      <c r="D13" s="22" t="s">
        <v>5</v>
      </c>
      <c r="E13" s="22" t="s">
        <v>30</v>
      </c>
      <c r="F13" s="13"/>
      <c r="G13" s="22"/>
      <c r="H13" s="23"/>
      <c r="I13" s="22" t="s">
        <v>5</v>
      </c>
      <c r="J13" s="22" t="s">
        <v>30</v>
      </c>
      <c r="K13" s="21"/>
      <c r="L13" s="22"/>
      <c r="M13" s="23"/>
      <c r="N13" s="22" t="s">
        <v>5</v>
      </c>
      <c r="O13" s="22" t="s">
        <v>30</v>
      </c>
      <c r="P13" s="21"/>
      <c r="Q13" s="22"/>
      <c r="R13" s="23"/>
      <c r="S13" s="22" t="s">
        <v>5</v>
      </c>
      <c r="T13" s="22" t="s">
        <v>30</v>
      </c>
      <c r="U13" s="21"/>
      <c r="V13" s="22"/>
      <c r="W13" s="23"/>
      <c r="X13" s="22" t="s">
        <v>5</v>
      </c>
      <c r="Y13" s="22" t="s">
        <v>30</v>
      </c>
      <c r="Z13" s="21"/>
      <c r="AA13" s="22"/>
      <c r="AB13" s="23"/>
      <c r="AC13" s="22" t="s">
        <v>5</v>
      </c>
      <c r="AD13" s="22" t="s">
        <v>30</v>
      </c>
      <c r="AE13" s="21"/>
      <c r="AF13" s="22"/>
      <c r="AG13" s="23"/>
      <c r="AH13" s="22" t="s">
        <v>5</v>
      </c>
      <c r="AI13" s="22" t="s">
        <v>30</v>
      </c>
      <c r="AJ13" s="21"/>
      <c r="AK13" s="22"/>
      <c r="AL13" s="23"/>
      <c r="AM13" s="22" t="s">
        <v>5</v>
      </c>
      <c r="AN13" s="22" t="s">
        <v>30</v>
      </c>
      <c r="AO13" s="21"/>
      <c r="AP13" s="435"/>
      <c r="AQ13" s="426"/>
      <c r="AR13" s="438" t="s">
        <v>5</v>
      </c>
      <c r="AS13" s="547" t="s">
        <v>109</v>
      </c>
      <c r="AT13" s="440" t="s">
        <v>30</v>
      </c>
      <c r="AU13" s="5"/>
      <c r="AV13" s="435"/>
      <c r="AW13" s="426"/>
      <c r="AX13" s="438" t="s">
        <v>5</v>
      </c>
      <c r="AY13" s="440" t="s">
        <v>30</v>
      </c>
      <c r="AZ13" s="21"/>
      <c r="BA13" s="435"/>
      <c r="BB13" s="426"/>
      <c r="BC13" s="438" t="s">
        <v>5</v>
      </c>
      <c r="BD13" s="440" t="s">
        <v>30</v>
      </c>
      <c r="BE13" s="5"/>
      <c r="BF13" s="13"/>
      <c r="BG13" s="5"/>
      <c r="BH13" s="13"/>
      <c r="BI13" s="5"/>
      <c r="BJ13" s="13"/>
    </row>
    <row r="14" spans="1:62" ht="15" customHeight="1">
      <c r="B14" s="5">
        <v>1</v>
      </c>
      <c r="C14" s="5">
        <f t="shared" ref="C14:C32" si="0">I70</f>
        <v>0</v>
      </c>
      <c r="D14" s="6">
        <f>C14/C$33</f>
        <v>0</v>
      </c>
      <c r="E14" s="8">
        <f t="shared" ref="E14:E31" si="1">IF(R70=0,0,E40/1.1023/R70*1000)</f>
        <v>0</v>
      </c>
      <c r="F14" s="7"/>
      <c r="G14" s="5">
        <v>1</v>
      </c>
      <c r="H14" s="5">
        <f>I97</f>
        <v>0</v>
      </c>
      <c r="I14" s="6">
        <f>H14/H$33</f>
        <v>0</v>
      </c>
      <c r="J14" s="7">
        <f>IF(R97=0,0,J40/1.1023/R97*1000)</f>
        <v>0</v>
      </c>
      <c r="K14" s="7"/>
      <c r="L14" s="5">
        <v>1</v>
      </c>
      <c r="M14" s="5">
        <f>I123</f>
        <v>0</v>
      </c>
      <c r="N14" s="6">
        <f>M14/M$33</f>
        <v>0</v>
      </c>
      <c r="O14" s="7">
        <f>IF(R123=0,0,O40/1.1023/R123*1000)</f>
        <v>0</v>
      </c>
      <c r="P14" s="7"/>
      <c r="Q14" s="5">
        <v>1</v>
      </c>
      <c r="R14" s="5">
        <f>I150</f>
        <v>0</v>
      </c>
      <c r="S14" s="6">
        <f>R14/R$33</f>
        <v>0</v>
      </c>
      <c r="T14" s="7">
        <f>IF(R150=0,0,T40/1.1023/R150*1000)</f>
        <v>0</v>
      </c>
      <c r="U14" s="7"/>
      <c r="V14" s="5">
        <v>1</v>
      </c>
      <c r="W14" s="5">
        <f>I177</f>
        <v>0</v>
      </c>
      <c r="X14" s="6">
        <f>W14/W$33</f>
        <v>0</v>
      </c>
      <c r="Y14" s="7">
        <f>IF(R177=0,0,Y40/1.1023/R177*1000)</f>
        <v>0</v>
      </c>
      <c r="Z14" s="7"/>
      <c r="AA14" s="5">
        <v>1</v>
      </c>
      <c r="AB14" s="8">
        <f>I204</f>
        <v>0</v>
      </c>
      <c r="AC14" s="6">
        <f>AB14/AB$33</f>
        <v>0</v>
      </c>
      <c r="AD14" s="7">
        <f>IF(R204=0,0,AD40/1.1023/R204*1000)</f>
        <v>0</v>
      </c>
      <c r="AE14" s="7"/>
      <c r="AF14" s="5">
        <v>1</v>
      </c>
      <c r="AG14" s="5">
        <f>I231</f>
        <v>0</v>
      </c>
      <c r="AH14" s="6" t="e">
        <f>AG14/AG$33</f>
        <v>#DIV/0!</v>
      </c>
      <c r="AI14" s="7">
        <f>IF(R231=0,0,AI40/1.1023/R231*1000)</f>
        <v>0</v>
      </c>
      <c r="AJ14" s="7"/>
      <c r="AK14" s="5">
        <v>1</v>
      </c>
      <c r="AL14" s="5">
        <f>I258</f>
        <v>0</v>
      </c>
      <c r="AM14" s="6" t="e">
        <f>AL14/AL$33</f>
        <v>#DIV/0!</v>
      </c>
      <c r="AN14" s="7">
        <f>IF(R258=0,0,AN40/1.1023/R258*1000)</f>
        <v>0</v>
      </c>
      <c r="AO14" s="121"/>
      <c r="AP14" s="419">
        <v>1</v>
      </c>
      <c r="AQ14" s="418">
        <f>W14+M14+AB14+AG14+AL14+H14+C14+R14</f>
        <v>0</v>
      </c>
      <c r="AR14" s="443">
        <f>AT14/$AT$33</f>
        <v>0</v>
      </c>
      <c r="AS14" s="548"/>
      <c r="AT14" s="422">
        <f>Y14+AD14+AI14+AN14+T14+O14+J14+E14</f>
        <v>0</v>
      </c>
      <c r="AU14" s="7"/>
      <c r="AV14" s="419">
        <v>1</v>
      </c>
      <c r="AW14" s="418">
        <f>AG14+AL14</f>
        <v>0</v>
      </c>
      <c r="AX14" s="443">
        <f>AY14/$AY$33</f>
        <v>0</v>
      </c>
      <c r="AY14" s="418">
        <f>AD14</f>
        <v>0</v>
      </c>
      <c r="AZ14" s="10"/>
      <c r="BA14" s="419">
        <v>1</v>
      </c>
      <c r="BB14" s="418">
        <f>AQ14+'Gillnet Biomass'!W15</f>
        <v>0</v>
      </c>
      <c r="BC14" s="443">
        <f>BD14/$BD$33</f>
        <v>0</v>
      </c>
      <c r="BD14" s="418">
        <f>AT14+'Gillnet Biomass'!Y15</f>
        <v>0</v>
      </c>
      <c r="BE14" s="5"/>
      <c r="BF14" s="5"/>
      <c r="BG14" s="7"/>
      <c r="BH14" s="6"/>
      <c r="BI14" s="7"/>
      <c r="BJ14" s="6"/>
    </row>
    <row r="15" spans="1:62" ht="15" customHeight="1">
      <c r="B15" s="5">
        <v>2</v>
      </c>
      <c r="C15" s="5">
        <f t="shared" si="0"/>
        <v>0</v>
      </c>
      <c r="D15" s="6">
        <f t="shared" ref="D15:D32" si="2">C15/C$33</f>
        <v>0</v>
      </c>
      <c r="E15" s="8">
        <f t="shared" si="1"/>
        <v>0</v>
      </c>
      <c r="F15" s="7"/>
      <c r="G15" s="5">
        <v>2</v>
      </c>
      <c r="H15" s="5">
        <f t="shared" ref="H15:H32" si="3">I98</f>
        <v>0</v>
      </c>
      <c r="I15" s="6">
        <f t="shared" ref="I15:I32" si="4">H15/H$33</f>
        <v>0</v>
      </c>
      <c r="J15" s="7">
        <f t="shared" ref="J15:J32" si="5">IF(R98=0,0,J41/1.1023/R98*1000)</f>
        <v>0</v>
      </c>
      <c r="K15" s="7"/>
      <c r="L15" s="5">
        <v>2</v>
      </c>
      <c r="M15" s="5">
        <f t="shared" ref="M15:M32" si="6">I124</f>
        <v>0</v>
      </c>
      <c r="N15" s="6">
        <f t="shared" ref="N15:N32" si="7">M15/M$33</f>
        <v>0</v>
      </c>
      <c r="O15" s="7">
        <f t="shared" ref="O15:O32" si="8">IF(R124=0,0,O41/1.1023/R124*1000)</f>
        <v>0</v>
      </c>
      <c r="P15" s="7"/>
      <c r="Q15" s="5">
        <v>2</v>
      </c>
      <c r="R15" s="5">
        <f t="shared" ref="R15:R32" si="9">I151</f>
        <v>0</v>
      </c>
      <c r="S15" s="6">
        <f t="shared" ref="S15:S32" si="10">R15/R$33</f>
        <v>0</v>
      </c>
      <c r="T15" s="7">
        <f t="shared" ref="T15:T32" si="11">IF(R151=0,0,T41/1.1023/R151*1000)</f>
        <v>0</v>
      </c>
      <c r="U15" s="7"/>
      <c r="V15" s="5">
        <v>2</v>
      </c>
      <c r="W15" s="5">
        <f t="shared" ref="W15:W32" si="12">I178</f>
        <v>0</v>
      </c>
      <c r="X15" s="6">
        <f t="shared" ref="X15:X32" si="13">W15/W$33</f>
        <v>0</v>
      </c>
      <c r="Y15" s="7">
        <f t="shared" ref="Y15:Y32" si="14">IF(R178=0,0,Y41/1.1023/R178*1000)</f>
        <v>0</v>
      </c>
      <c r="Z15" s="7"/>
      <c r="AA15" s="5">
        <v>2</v>
      </c>
      <c r="AB15" s="8">
        <f t="shared" ref="AB15:AB32" si="15">I205</f>
        <v>0</v>
      </c>
      <c r="AC15" s="6">
        <f t="shared" ref="AC15:AC32" si="16">AB15/AB$33</f>
        <v>0</v>
      </c>
      <c r="AD15" s="7">
        <f t="shared" ref="AD15:AD32" si="17">IF(R205=0,0,AD41/1.1023/R205*1000)</f>
        <v>0</v>
      </c>
      <c r="AE15" s="7"/>
      <c r="AF15" s="5">
        <v>2</v>
      </c>
      <c r="AG15" s="5">
        <f t="shared" ref="AG15:AG32" si="18">I232</f>
        <v>0</v>
      </c>
      <c r="AH15" s="6" t="e">
        <f t="shared" ref="AH15:AH32" si="19">AG15/AG$33</f>
        <v>#DIV/0!</v>
      </c>
      <c r="AI15" s="7">
        <f t="shared" ref="AI15:AI32" si="20">IF(R232=0,0,AI41/1.1023/R232*1000)</f>
        <v>0</v>
      </c>
      <c r="AJ15" s="7"/>
      <c r="AK15" s="5">
        <v>2</v>
      </c>
      <c r="AL15" s="5">
        <f t="shared" ref="AL15:AL32" si="21">I259</f>
        <v>0</v>
      </c>
      <c r="AM15" s="6" t="e">
        <f t="shared" ref="AM15:AM32" si="22">AL15/AL$33</f>
        <v>#DIV/0!</v>
      </c>
      <c r="AN15" s="7">
        <f t="shared" ref="AN15:AN32" si="23">IF(R259=0,0,AN41/1.1023/R259*1000)</f>
        <v>0</v>
      </c>
      <c r="AO15" s="121"/>
      <c r="AP15" s="419">
        <v>2</v>
      </c>
      <c r="AQ15" s="418">
        <f t="shared" ref="AQ15:AQ32" si="24">W15+M15+AB15+AG15+AL15+H15+C15+R15</f>
        <v>0</v>
      </c>
      <c r="AR15" s="443">
        <f t="shared" ref="AR15:AR32" si="25">AT15/$AT$33</f>
        <v>0</v>
      </c>
      <c r="AS15" s="548"/>
      <c r="AT15" s="422">
        <f t="shared" ref="AT15:AT32" si="26">Y15+AD15+AI15+AN15+T15+O15+J15+E15</f>
        <v>0</v>
      </c>
      <c r="AU15" s="7"/>
      <c r="AV15" s="419">
        <v>2</v>
      </c>
      <c r="AW15" s="418">
        <f t="shared" ref="AW15:AW32" si="27">AG15+AL15</f>
        <v>0</v>
      </c>
      <c r="AX15" s="443">
        <f t="shared" ref="AX15:AX32" si="28">AY15/$AY$33</f>
        <v>0</v>
      </c>
      <c r="AY15" s="418">
        <f t="shared" ref="AY15:AY32" si="29">AD15</f>
        <v>0</v>
      </c>
      <c r="AZ15" s="10"/>
      <c r="BA15" s="419">
        <v>2</v>
      </c>
      <c r="BB15" s="418">
        <f>AQ15+'Gillnet Biomass'!W16</f>
        <v>0</v>
      </c>
      <c r="BC15" s="443">
        <f t="shared" ref="BC15:BC32" si="30">BD15/$BD$33</f>
        <v>0</v>
      </c>
      <c r="BD15" s="418">
        <f>AT15+'Gillnet Biomass'!Y16</f>
        <v>0</v>
      </c>
      <c r="BE15" s="5"/>
      <c r="BF15" s="5"/>
      <c r="BG15" s="7"/>
      <c r="BH15" s="6"/>
      <c r="BI15" s="7"/>
      <c r="BJ15" s="6"/>
    </row>
    <row r="16" spans="1:62" ht="15" customHeight="1">
      <c r="B16" s="5">
        <v>3</v>
      </c>
      <c r="C16" s="5">
        <f t="shared" si="0"/>
        <v>0</v>
      </c>
      <c r="D16" s="6">
        <f t="shared" si="2"/>
        <v>0</v>
      </c>
      <c r="E16" s="8">
        <f t="shared" si="1"/>
        <v>0</v>
      </c>
      <c r="F16" s="7"/>
      <c r="G16" s="5">
        <v>3</v>
      </c>
      <c r="H16" s="5">
        <f t="shared" si="3"/>
        <v>0</v>
      </c>
      <c r="I16" s="6">
        <f t="shared" si="4"/>
        <v>0</v>
      </c>
      <c r="J16" s="7">
        <f t="shared" si="5"/>
        <v>0</v>
      </c>
      <c r="K16" s="7"/>
      <c r="L16" s="5">
        <v>3</v>
      </c>
      <c r="M16" s="5">
        <f t="shared" si="6"/>
        <v>0</v>
      </c>
      <c r="N16" s="6">
        <f t="shared" si="7"/>
        <v>0</v>
      </c>
      <c r="O16" s="7">
        <f t="shared" si="8"/>
        <v>0</v>
      </c>
      <c r="P16" s="7"/>
      <c r="Q16" s="5">
        <v>3</v>
      </c>
      <c r="R16" s="5">
        <f t="shared" si="9"/>
        <v>0</v>
      </c>
      <c r="S16" s="6">
        <f t="shared" si="10"/>
        <v>0</v>
      </c>
      <c r="T16" s="7">
        <f t="shared" si="11"/>
        <v>0</v>
      </c>
      <c r="U16" s="7"/>
      <c r="V16" s="5">
        <v>3</v>
      </c>
      <c r="W16" s="5">
        <f t="shared" si="12"/>
        <v>0</v>
      </c>
      <c r="X16" s="6">
        <f t="shared" si="13"/>
        <v>0</v>
      </c>
      <c r="Y16" s="7">
        <f t="shared" si="14"/>
        <v>0</v>
      </c>
      <c r="Z16" s="7"/>
      <c r="AA16" s="5">
        <v>3</v>
      </c>
      <c r="AB16" s="8">
        <f t="shared" si="15"/>
        <v>0</v>
      </c>
      <c r="AC16" s="6">
        <f t="shared" si="16"/>
        <v>0</v>
      </c>
      <c r="AD16" s="7">
        <f t="shared" si="17"/>
        <v>0</v>
      </c>
      <c r="AE16" s="7"/>
      <c r="AF16" s="5">
        <v>3</v>
      </c>
      <c r="AG16" s="5">
        <f t="shared" si="18"/>
        <v>0</v>
      </c>
      <c r="AH16" s="6" t="e">
        <f t="shared" si="19"/>
        <v>#DIV/0!</v>
      </c>
      <c r="AI16" s="7">
        <f t="shared" si="20"/>
        <v>0</v>
      </c>
      <c r="AJ16" s="7"/>
      <c r="AK16" s="5">
        <v>3</v>
      </c>
      <c r="AL16" s="5">
        <f t="shared" si="21"/>
        <v>0</v>
      </c>
      <c r="AM16" s="6" t="e">
        <f t="shared" si="22"/>
        <v>#DIV/0!</v>
      </c>
      <c r="AN16" s="7">
        <f t="shared" si="23"/>
        <v>0</v>
      </c>
      <c r="AO16" s="121"/>
      <c r="AP16" s="419">
        <v>3</v>
      </c>
      <c r="AQ16" s="418">
        <f t="shared" si="24"/>
        <v>0</v>
      </c>
      <c r="AR16" s="443">
        <f t="shared" si="25"/>
        <v>0</v>
      </c>
      <c r="AS16" s="548"/>
      <c r="AT16" s="422">
        <f t="shared" si="26"/>
        <v>0</v>
      </c>
      <c r="AU16" s="6"/>
      <c r="AV16" s="419">
        <v>3</v>
      </c>
      <c r="AW16" s="418">
        <f t="shared" si="27"/>
        <v>0</v>
      </c>
      <c r="AX16" s="443">
        <f t="shared" si="28"/>
        <v>0</v>
      </c>
      <c r="AY16" s="418">
        <f t="shared" si="29"/>
        <v>0</v>
      </c>
      <c r="AZ16" s="10"/>
      <c r="BA16" s="419">
        <v>3</v>
      </c>
      <c r="BB16" s="418">
        <f>AQ16+'Gillnet Biomass'!W17</f>
        <v>0</v>
      </c>
      <c r="BC16" s="443">
        <f t="shared" si="30"/>
        <v>0</v>
      </c>
      <c r="BD16" s="418">
        <f>AT16+'Gillnet Biomass'!Y17</f>
        <v>0</v>
      </c>
      <c r="BE16" s="5"/>
      <c r="BF16" s="5"/>
      <c r="BG16" s="7"/>
      <c r="BH16" s="6"/>
      <c r="BI16" s="7"/>
      <c r="BJ16" s="6"/>
    </row>
    <row r="17" spans="2:72" ht="15" customHeight="1">
      <c r="B17" s="5">
        <v>4</v>
      </c>
      <c r="C17" s="5">
        <f t="shared" si="0"/>
        <v>76</v>
      </c>
      <c r="D17" s="6">
        <f t="shared" si="2"/>
        <v>3.175929795236105E-2</v>
      </c>
      <c r="E17" s="8">
        <f t="shared" si="1"/>
        <v>105.19652018446934</v>
      </c>
      <c r="F17" s="7"/>
      <c r="G17" s="5">
        <v>4</v>
      </c>
      <c r="H17" s="5">
        <f t="shared" si="3"/>
        <v>16</v>
      </c>
      <c r="I17" s="6">
        <f t="shared" si="4"/>
        <v>4.6920821114369501E-2</v>
      </c>
      <c r="J17" s="7">
        <f t="shared" si="5"/>
        <v>433.68309115634389</v>
      </c>
      <c r="K17" s="7"/>
      <c r="L17" s="5">
        <v>4</v>
      </c>
      <c r="M17" s="5">
        <f t="shared" si="6"/>
        <v>292</v>
      </c>
      <c r="N17" s="6">
        <f t="shared" si="7"/>
        <v>0.19248516809492419</v>
      </c>
      <c r="O17" s="7">
        <f t="shared" si="8"/>
        <v>1987.2137532671568</v>
      </c>
      <c r="P17" s="7"/>
      <c r="Q17" s="5">
        <v>4</v>
      </c>
      <c r="R17" s="5">
        <f t="shared" si="9"/>
        <v>240</v>
      </c>
      <c r="S17" s="6">
        <f t="shared" si="10"/>
        <v>0.35767511177347244</v>
      </c>
      <c r="T17" s="7">
        <f t="shared" si="11"/>
        <v>3077.7785757191755</v>
      </c>
      <c r="U17" s="7"/>
      <c r="V17" s="5">
        <v>4</v>
      </c>
      <c r="W17" s="5">
        <f t="shared" si="12"/>
        <v>217</v>
      </c>
      <c r="X17" s="6">
        <f t="shared" si="13"/>
        <v>0.30780141843971631</v>
      </c>
      <c r="Y17" s="7">
        <f t="shared" si="14"/>
        <v>4204.4814348198679</v>
      </c>
      <c r="Z17" s="7"/>
      <c r="AA17" s="5">
        <v>4</v>
      </c>
      <c r="AB17" s="8">
        <f t="shared" si="15"/>
        <v>102</v>
      </c>
      <c r="AC17" s="6">
        <f t="shared" si="16"/>
        <v>0.1795774647887324</v>
      </c>
      <c r="AD17" s="7">
        <f t="shared" si="17"/>
        <v>945.65843395470824</v>
      </c>
      <c r="AE17" s="7"/>
      <c r="AF17" s="5">
        <v>4</v>
      </c>
      <c r="AG17" s="5">
        <f t="shared" si="18"/>
        <v>0</v>
      </c>
      <c r="AH17" s="6" t="e">
        <f t="shared" si="19"/>
        <v>#DIV/0!</v>
      </c>
      <c r="AI17" s="7">
        <f t="shared" si="20"/>
        <v>0</v>
      </c>
      <c r="AJ17" s="7"/>
      <c r="AK17" s="5">
        <v>4</v>
      </c>
      <c r="AL17" s="5">
        <f t="shared" si="21"/>
        <v>0</v>
      </c>
      <c r="AM17" s="6" t="e">
        <f t="shared" si="22"/>
        <v>#DIV/0!</v>
      </c>
      <c r="AN17" s="7">
        <f t="shared" si="23"/>
        <v>0</v>
      </c>
      <c r="AO17" s="121"/>
      <c r="AP17" s="419">
        <v>4</v>
      </c>
      <c r="AQ17" s="418">
        <f>W17+M17+AB17+AG17+AL17+H17+C17+R17</f>
        <v>943</v>
      </c>
      <c r="AR17" s="443">
        <f t="shared" si="25"/>
        <v>0.21333152727080126</v>
      </c>
      <c r="AS17" s="549">
        <f>AR17/SUM($AR$17:$AR$32)</f>
        <v>0.21333152727080129</v>
      </c>
      <c r="AT17" s="422">
        <f t="shared" si="26"/>
        <v>10754.011809101721</v>
      </c>
      <c r="AU17" s="6"/>
      <c r="AV17" s="419">
        <v>4</v>
      </c>
      <c r="AW17" s="418">
        <f t="shared" si="27"/>
        <v>0</v>
      </c>
      <c r="AX17" s="443">
        <f t="shared" si="28"/>
        <v>0.1795774647887324</v>
      </c>
      <c r="AY17" s="418">
        <f t="shared" si="29"/>
        <v>945.65843395470824</v>
      </c>
      <c r="AZ17" s="147"/>
      <c r="BA17" s="419">
        <v>4</v>
      </c>
      <c r="BB17" s="418">
        <f>AQ17+'Gillnet Biomass'!W18</f>
        <v>947</v>
      </c>
      <c r="BC17" s="443">
        <f t="shared" si="30"/>
        <v>0.20800141994270338</v>
      </c>
      <c r="BD17" s="418">
        <f>AT17+'Gillnet Biomass'!Y18</f>
        <v>10778.296692401262</v>
      </c>
      <c r="BE17" s="148"/>
      <c r="BF17" s="148"/>
      <c r="BG17" s="148"/>
      <c r="BH17" s="148"/>
      <c r="BI17" s="148"/>
      <c r="BJ17" s="148"/>
      <c r="BK17" s="405"/>
      <c r="BL17" s="405"/>
      <c r="BM17" s="405"/>
      <c r="BN17" s="405"/>
      <c r="BO17" s="405"/>
      <c r="BP17" s="405"/>
      <c r="BQ17" s="405"/>
      <c r="BR17" s="405"/>
      <c r="BS17" s="405"/>
      <c r="BT17" s="405"/>
    </row>
    <row r="18" spans="2:72" ht="15" customHeight="1">
      <c r="B18" s="5">
        <v>5</v>
      </c>
      <c r="C18" s="5">
        <f t="shared" si="0"/>
        <v>213</v>
      </c>
      <c r="D18" s="6">
        <f t="shared" si="2"/>
        <v>8.900961136648558E-2</v>
      </c>
      <c r="E18" s="8">
        <f t="shared" si="1"/>
        <v>294.82708946436804</v>
      </c>
      <c r="F18" s="7"/>
      <c r="G18" s="5">
        <v>5</v>
      </c>
      <c r="H18" s="5">
        <f t="shared" si="3"/>
        <v>49</v>
      </c>
      <c r="I18" s="6">
        <f t="shared" si="4"/>
        <v>0.14369501466275661</v>
      </c>
      <c r="J18" s="7">
        <f t="shared" si="5"/>
        <v>1328.1544666663035</v>
      </c>
      <c r="K18" s="7"/>
      <c r="L18" s="5">
        <v>5</v>
      </c>
      <c r="M18" s="5">
        <f t="shared" si="6"/>
        <v>455</v>
      </c>
      <c r="N18" s="6">
        <f t="shared" si="7"/>
        <v>0.2999340804218853</v>
      </c>
      <c r="O18" s="7">
        <f t="shared" si="8"/>
        <v>3096.5145812895767</v>
      </c>
      <c r="P18" s="7"/>
      <c r="Q18" s="5">
        <v>5</v>
      </c>
      <c r="R18" s="5">
        <f t="shared" si="9"/>
        <v>222</v>
      </c>
      <c r="S18" s="6">
        <f t="shared" si="10"/>
        <v>0.33084947839046197</v>
      </c>
      <c r="T18" s="7">
        <f t="shared" si="11"/>
        <v>2846.9451825402371</v>
      </c>
      <c r="U18" s="7"/>
      <c r="V18" s="5">
        <v>5</v>
      </c>
      <c r="W18" s="5">
        <f t="shared" si="12"/>
        <v>202</v>
      </c>
      <c r="X18" s="6">
        <f t="shared" si="13"/>
        <v>0.28652482269503549</v>
      </c>
      <c r="Y18" s="7">
        <f t="shared" si="14"/>
        <v>3913.8490775742548</v>
      </c>
      <c r="Z18" s="7"/>
      <c r="AA18" s="5">
        <v>5</v>
      </c>
      <c r="AB18" s="8">
        <f t="shared" si="15"/>
        <v>176</v>
      </c>
      <c r="AC18" s="6">
        <f t="shared" si="16"/>
        <v>0.30985915492957744</v>
      </c>
      <c r="AD18" s="7">
        <f t="shared" si="17"/>
        <v>1631.7243566277318</v>
      </c>
      <c r="AE18" s="7"/>
      <c r="AF18" s="5">
        <v>5</v>
      </c>
      <c r="AG18" s="5">
        <f t="shared" si="18"/>
        <v>0</v>
      </c>
      <c r="AH18" s="6" t="e">
        <f t="shared" si="19"/>
        <v>#DIV/0!</v>
      </c>
      <c r="AI18" s="7">
        <f t="shared" si="20"/>
        <v>0</v>
      </c>
      <c r="AJ18" s="7"/>
      <c r="AK18" s="5">
        <v>5</v>
      </c>
      <c r="AL18" s="5">
        <f t="shared" si="21"/>
        <v>0</v>
      </c>
      <c r="AM18" s="6" t="e">
        <f t="shared" si="22"/>
        <v>#DIV/0!</v>
      </c>
      <c r="AN18" s="7">
        <f t="shared" si="23"/>
        <v>0</v>
      </c>
      <c r="AO18" s="121"/>
      <c r="AP18" s="419">
        <v>5</v>
      </c>
      <c r="AQ18" s="418">
        <f t="shared" si="24"/>
        <v>1317</v>
      </c>
      <c r="AR18" s="443">
        <f>AT18/$AT$33</f>
        <v>0.26010815152121441</v>
      </c>
      <c r="AS18" s="549">
        <f>AR18/SUM($AR$17:$AR$32)</f>
        <v>0.26010815152121447</v>
      </c>
      <c r="AT18" s="422">
        <f t="shared" si="26"/>
        <v>13112.014754162472</v>
      </c>
      <c r="AU18" s="6"/>
      <c r="AV18" s="419">
        <v>5</v>
      </c>
      <c r="AW18" s="418">
        <f t="shared" si="27"/>
        <v>0</v>
      </c>
      <c r="AX18" s="443">
        <f t="shared" si="28"/>
        <v>0.3098591549295775</v>
      </c>
      <c r="AY18" s="418">
        <f t="shared" si="29"/>
        <v>1631.7243566277318</v>
      </c>
      <c r="AZ18" s="149"/>
      <c r="BA18" s="419">
        <v>5</v>
      </c>
      <c r="BB18" s="418">
        <f>AQ18+'Gillnet Biomass'!W19</f>
        <v>1349</v>
      </c>
      <c r="BC18" s="443">
        <f t="shared" si="30"/>
        <v>0.25678714251782547</v>
      </c>
      <c r="BD18" s="418">
        <f>AT18+'Gillnet Biomass'!Y19</f>
        <v>13306.2938205588</v>
      </c>
      <c r="BE18" s="61"/>
      <c r="BF18" s="61"/>
      <c r="BG18" s="150"/>
      <c r="BH18" s="151"/>
      <c r="BI18" s="150"/>
      <c r="BJ18" s="151"/>
    </row>
    <row r="19" spans="2:72" ht="15" customHeight="1">
      <c r="B19" s="5">
        <v>6</v>
      </c>
      <c r="C19" s="5">
        <f t="shared" si="0"/>
        <v>156</v>
      </c>
      <c r="D19" s="6">
        <f t="shared" si="2"/>
        <v>6.5190137902214798E-2</v>
      </c>
      <c r="E19" s="8">
        <f t="shared" si="1"/>
        <v>215.92969932601599</v>
      </c>
      <c r="F19" s="7"/>
      <c r="G19" s="5">
        <v>6</v>
      </c>
      <c r="H19" s="5">
        <f t="shared" si="3"/>
        <v>34</v>
      </c>
      <c r="I19" s="6">
        <f t="shared" si="4"/>
        <v>9.9706744868035185E-2</v>
      </c>
      <c r="J19" s="7">
        <f t="shared" si="5"/>
        <v>921.57656870723088</v>
      </c>
      <c r="K19" s="7"/>
      <c r="L19" s="5">
        <v>6</v>
      </c>
      <c r="M19" s="5">
        <f t="shared" si="6"/>
        <v>135</v>
      </c>
      <c r="N19" s="6">
        <f t="shared" si="7"/>
        <v>8.8991430454845089E-2</v>
      </c>
      <c r="O19" s="7">
        <f t="shared" si="8"/>
        <v>918.74608455844577</v>
      </c>
      <c r="P19" s="7"/>
      <c r="Q19" s="5">
        <v>6</v>
      </c>
      <c r="R19" s="5">
        <f t="shared" si="9"/>
        <v>63</v>
      </c>
      <c r="S19" s="6">
        <f t="shared" si="10"/>
        <v>9.3889716840536513E-2</v>
      </c>
      <c r="T19" s="7">
        <f t="shared" si="11"/>
        <v>807.91687612628334</v>
      </c>
      <c r="U19" s="7"/>
      <c r="V19" s="5">
        <v>6</v>
      </c>
      <c r="W19" s="5">
        <f t="shared" si="12"/>
        <v>75</v>
      </c>
      <c r="X19" s="6">
        <f t="shared" si="13"/>
        <v>0.10638297872340426</v>
      </c>
      <c r="Y19" s="7">
        <f t="shared" si="14"/>
        <v>1453.161786228065</v>
      </c>
      <c r="Z19" s="7"/>
      <c r="AA19" s="5">
        <v>6</v>
      </c>
      <c r="AB19" s="8">
        <f t="shared" si="15"/>
        <v>68</v>
      </c>
      <c r="AC19" s="6">
        <f t="shared" si="16"/>
        <v>0.11971830985915492</v>
      </c>
      <c r="AD19" s="7">
        <f t="shared" si="17"/>
        <v>630.43895596980542</v>
      </c>
      <c r="AE19" s="7"/>
      <c r="AF19" s="5">
        <v>6</v>
      </c>
      <c r="AG19" s="5">
        <f t="shared" si="18"/>
        <v>0</v>
      </c>
      <c r="AH19" s="6" t="e">
        <f t="shared" si="19"/>
        <v>#DIV/0!</v>
      </c>
      <c r="AI19" s="7">
        <f t="shared" si="20"/>
        <v>0</v>
      </c>
      <c r="AJ19" s="7"/>
      <c r="AK19" s="5">
        <v>6</v>
      </c>
      <c r="AL19" s="5">
        <f t="shared" si="21"/>
        <v>0</v>
      </c>
      <c r="AM19" s="6" t="e">
        <f t="shared" si="22"/>
        <v>#DIV/0!</v>
      </c>
      <c r="AN19" s="7">
        <f t="shared" si="23"/>
        <v>0</v>
      </c>
      <c r="AO19" s="121"/>
      <c r="AP19" s="419">
        <v>6</v>
      </c>
      <c r="AQ19" s="418">
        <f t="shared" si="24"/>
        <v>531</v>
      </c>
      <c r="AR19" s="443">
        <f t="shared" si="25"/>
        <v>9.8150842979988523E-2</v>
      </c>
      <c r="AS19" s="549">
        <f>AR19/SUM($AR$17:$AR$32)</f>
        <v>9.8150842979988537E-2</v>
      </c>
      <c r="AT19" s="422">
        <f t="shared" si="26"/>
        <v>4947.769970915846</v>
      </c>
      <c r="AU19" s="6"/>
      <c r="AV19" s="419">
        <v>6</v>
      </c>
      <c r="AW19" s="418">
        <f t="shared" si="27"/>
        <v>0</v>
      </c>
      <c r="AX19" s="443">
        <f t="shared" si="28"/>
        <v>0.11971830985915492</v>
      </c>
      <c r="AY19" s="418">
        <f t="shared" si="29"/>
        <v>630.43895596980542</v>
      </c>
      <c r="AZ19" s="149"/>
      <c r="BA19" s="419">
        <v>6</v>
      </c>
      <c r="BB19" s="418">
        <f>AQ19+'Gillnet Biomass'!W20</f>
        <v>559</v>
      </c>
      <c r="BC19" s="443">
        <f t="shared" si="30"/>
        <v>9.876349124040848E-2</v>
      </c>
      <c r="BD19" s="418">
        <f>AT19+'Gillnet Biomass'!Y20</f>
        <v>5117.7641540126324</v>
      </c>
      <c r="BE19" s="61"/>
      <c r="BF19" s="61"/>
      <c r="BG19" s="150"/>
      <c r="BH19" s="151"/>
      <c r="BI19" s="150"/>
      <c r="BJ19" s="151"/>
    </row>
    <row r="20" spans="2:72" ht="15" customHeight="1">
      <c r="B20" s="5">
        <v>7</v>
      </c>
      <c r="C20" s="5">
        <f t="shared" si="0"/>
        <v>352</v>
      </c>
      <c r="D20" s="6">
        <f t="shared" si="2"/>
        <v>0.14709569577935647</v>
      </c>
      <c r="E20" s="8">
        <f t="shared" si="1"/>
        <v>487.22598822280531</v>
      </c>
      <c r="F20" s="7"/>
      <c r="G20" s="5">
        <v>7</v>
      </c>
      <c r="H20" s="5">
        <f t="shared" si="3"/>
        <v>53</v>
      </c>
      <c r="I20" s="6">
        <f t="shared" si="4"/>
        <v>0.15542521994134897</v>
      </c>
      <c r="J20" s="7">
        <f>IF(R103=0,0,J46/1.1023/R103*1000)</f>
        <v>1436.5752394553892</v>
      </c>
      <c r="K20" s="7"/>
      <c r="L20" s="5">
        <v>7</v>
      </c>
      <c r="M20" s="5">
        <f t="shared" si="6"/>
        <v>166</v>
      </c>
      <c r="N20" s="6">
        <f t="shared" si="7"/>
        <v>0.10942649967040211</v>
      </c>
      <c r="O20" s="7">
        <f t="shared" si="8"/>
        <v>1129.7174076792739</v>
      </c>
      <c r="P20" s="7"/>
      <c r="Q20" s="5">
        <v>7</v>
      </c>
      <c r="R20" s="5">
        <f t="shared" si="9"/>
        <v>37</v>
      </c>
      <c r="S20" s="6">
        <f t="shared" si="10"/>
        <v>5.5141579731743669E-2</v>
      </c>
      <c r="T20" s="7">
        <f t="shared" si="11"/>
        <v>474.49086375670618</v>
      </c>
      <c r="U20" s="7"/>
      <c r="V20" s="5">
        <v>7</v>
      </c>
      <c r="W20" s="5">
        <f t="shared" si="12"/>
        <v>65</v>
      </c>
      <c r="X20" s="6">
        <f t="shared" si="13"/>
        <v>9.2198581560283682E-2</v>
      </c>
      <c r="Y20" s="7">
        <f t="shared" si="14"/>
        <v>1259.4068813976562</v>
      </c>
      <c r="Z20" s="7"/>
      <c r="AA20" s="5">
        <v>7</v>
      </c>
      <c r="AB20" s="8">
        <f t="shared" si="15"/>
        <v>61</v>
      </c>
      <c r="AC20" s="6">
        <f t="shared" si="16"/>
        <v>0.10739436619718309</v>
      </c>
      <c r="AD20" s="7">
        <f t="shared" si="17"/>
        <v>565.54082814938431</v>
      </c>
      <c r="AE20" s="7"/>
      <c r="AF20" s="5">
        <v>7</v>
      </c>
      <c r="AG20" s="5">
        <f t="shared" si="18"/>
        <v>0</v>
      </c>
      <c r="AH20" s="6" t="e">
        <f t="shared" si="19"/>
        <v>#DIV/0!</v>
      </c>
      <c r="AI20" s="7">
        <f t="shared" si="20"/>
        <v>0</v>
      </c>
      <c r="AJ20" s="7"/>
      <c r="AK20" s="5">
        <v>7</v>
      </c>
      <c r="AL20" s="5">
        <f t="shared" si="21"/>
        <v>0</v>
      </c>
      <c r="AM20" s="6" t="e">
        <f t="shared" si="22"/>
        <v>#DIV/0!</v>
      </c>
      <c r="AN20" s="7">
        <f t="shared" si="23"/>
        <v>0</v>
      </c>
      <c r="AO20" s="121"/>
      <c r="AP20" s="419">
        <v>7</v>
      </c>
      <c r="AQ20" s="418">
        <f t="shared" si="24"/>
        <v>734</v>
      </c>
      <c r="AR20" s="443">
        <f t="shared" si="25"/>
        <v>0.10618870027392405</v>
      </c>
      <c r="AS20" s="549">
        <f t="shared" ref="AS20:AS24" si="31">AR20/SUM($AR$17:$AR$32)</f>
        <v>0.10618870027392406</v>
      </c>
      <c r="AT20" s="422">
        <f t="shared" si="26"/>
        <v>5352.9572086612161</v>
      </c>
      <c r="AU20" s="6"/>
      <c r="AV20" s="419">
        <v>7</v>
      </c>
      <c r="AW20" s="418">
        <f t="shared" si="27"/>
        <v>0</v>
      </c>
      <c r="AX20" s="443">
        <f t="shared" si="28"/>
        <v>0.10739436619718311</v>
      </c>
      <c r="AY20" s="418">
        <f t="shared" si="29"/>
        <v>565.54082814938431</v>
      </c>
      <c r="AZ20" s="149"/>
      <c r="BA20" s="419">
        <v>7</v>
      </c>
      <c r="BB20" s="418">
        <f>AQ20+'Gillnet Biomass'!W21</f>
        <v>792</v>
      </c>
      <c r="BC20" s="443">
        <f t="shared" si="30"/>
        <v>0.11009776796807362</v>
      </c>
      <c r="BD20" s="418">
        <f>AT20+'Gillnet Biomass'!Y21</f>
        <v>5705.0880165045592</v>
      </c>
      <c r="BE20" s="61"/>
      <c r="BF20" s="61"/>
      <c r="BG20" s="150"/>
      <c r="BH20" s="151"/>
      <c r="BI20" s="150"/>
      <c r="BJ20" s="151"/>
    </row>
    <row r="21" spans="2:72" ht="15" customHeight="1">
      <c r="B21" s="5">
        <v>8</v>
      </c>
      <c r="C21" s="5">
        <f t="shared" si="0"/>
        <v>471</v>
      </c>
      <c r="D21" s="6">
        <f t="shared" si="2"/>
        <v>0.19682407020476389</v>
      </c>
      <c r="E21" s="8">
        <f t="shared" si="1"/>
        <v>651.94159219585617</v>
      </c>
      <c r="F21" s="7"/>
      <c r="G21" s="5">
        <v>8</v>
      </c>
      <c r="H21" s="5">
        <f t="shared" si="3"/>
        <v>68</v>
      </c>
      <c r="I21" s="6">
        <f t="shared" si="4"/>
        <v>0.19941348973607037</v>
      </c>
      <c r="J21" s="7">
        <f t="shared" si="5"/>
        <v>1843.1531374144615</v>
      </c>
      <c r="K21" s="7"/>
      <c r="L21" s="5">
        <v>8</v>
      </c>
      <c r="M21" s="5">
        <f t="shared" si="6"/>
        <v>182</v>
      </c>
      <c r="N21" s="6">
        <f t="shared" si="7"/>
        <v>0.11997363216875412</v>
      </c>
      <c r="O21" s="7">
        <f t="shared" si="8"/>
        <v>1238.6058325158306</v>
      </c>
      <c r="P21" s="7"/>
      <c r="Q21" s="5">
        <v>8</v>
      </c>
      <c r="R21" s="5">
        <f t="shared" si="9"/>
        <v>41</v>
      </c>
      <c r="S21" s="6">
        <f t="shared" si="10"/>
        <v>6.1102831594634872E-2</v>
      </c>
      <c r="T21" s="7">
        <f t="shared" si="11"/>
        <v>525.78717335202577</v>
      </c>
      <c r="U21" s="7"/>
      <c r="V21" s="5">
        <v>8</v>
      </c>
      <c r="W21" s="5">
        <f t="shared" si="12"/>
        <v>68</v>
      </c>
      <c r="X21" s="6">
        <f t="shared" si="13"/>
        <v>9.6453900709219859E-2</v>
      </c>
      <c r="Y21" s="7">
        <f t="shared" si="14"/>
        <v>1317.5333528467791</v>
      </c>
      <c r="Z21" s="7"/>
      <c r="AA21" s="5">
        <v>8</v>
      </c>
      <c r="AB21" s="8">
        <f t="shared" si="15"/>
        <v>46</v>
      </c>
      <c r="AC21" s="6">
        <f t="shared" si="16"/>
        <v>8.098591549295775E-2</v>
      </c>
      <c r="AD21" s="7">
        <f t="shared" si="17"/>
        <v>426.47341139133897</v>
      </c>
      <c r="AE21" s="7"/>
      <c r="AF21" s="5">
        <v>8</v>
      </c>
      <c r="AG21" s="5">
        <f t="shared" si="18"/>
        <v>0</v>
      </c>
      <c r="AH21" s="6" t="e">
        <f t="shared" si="19"/>
        <v>#DIV/0!</v>
      </c>
      <c r="AI21" s="7">
        <f t="shared" si="20"/>
        <v>0</v>
      </c>
      <c r="AJ21" s="7"/>
      <c r="AK21" s="5">
        <v>8</v>
      </c>
      <c r="AL21" s="5">
        <f t="shared" si="21"/>
        <v>0</v>
      </c>
      <c r="AM21" s="6" t="e">
        <f t="shared" si="22"/>
        <v>#DIV/0!</v>
      </c>
      <c r="AN21" s="7">
        <f t="shared" si="23"/>
        <v>0</v>
      </c>
      <c r="AO21" s="121"/>
      <c r="AP21" s="419">
        <v>8</v>
      </c>
      <c r="AQ21" s="418">
        <f>W21+M21+AB21+AG21+AL21+H21+C21+R21</f>
        <v>876</v>
      </c>
      <c r="AR21" s="443">
        <f>AT21/$AT$33</f>
        <v>0.11909366228353721</v>
      </c>
      <c r="AS21" s="549">
        <f>AR21/SUM($AR$17:$AR$32)</f>
        <v>0.11909366228353722</v>
      </c>
      <c r="AT21" s="422">
        <f t="shared" si="26"/>
        <v>6003.494499716292</v>
      </c>
      <c r="AU21" s="6"/>
      <c r="AV21" s="419">
        <v>8</v>
      </c>
      <c r="AW21" s="418">
        <f t="shared" si="27"/>
        <v>0</v>
      </c>
      <c r="AX21" s="443">
        <f t="shared" si="28"/>
        <v>8.098591549295775E-2</v>
      </c>
      <c r="AY21" s="418">
        <f t="shared" si="29"/>
        <v>426.47341139133897</v>
      </c>
      <c r="AZ21" s="149"/>
      <c r="BA21" s="419">
        <v>8</v>
      </c>
      <c r="BB21" s="418">
        <f>AQ21+'Gillnet Biomass'!W22</f>
        <v>924</v>
      </c>
      <c r="BC21" s="443">
        <f t="shared" si="30"/>
        <v>0.12148031367476307</v>
      </c>
      <c r="BD21" s="418">
        <f>AT21+'Gillnet Biomass'!Y22</f>
        <v>6294.9130993107829</v>
      </c>
      <c r="BE21" s="61"/>
      <c r="BF21" s="61"/>
      <c r="BG21" s="150"/>
      <c r="BH21" s="151"/>
      <c r="BI21" s="150"/>
      <c r="BJ21" s="151"/>
    </row>
    <row r="22" spans="2:72" ht="15" customHeight="1">
      <c r="B22" s="5">
        <v>9</v>
      </c>
      <c r="C22" s="5">
        <f t="shared" si="0"/>
        <v>433</v>
      </c>
      <c r="D22" s="6">
        <f t="shared" si="2"/>
        <v>0.18094442122858337</v>
      </c>
      <c r="E22" s="8">
        <f t="shared" si="1"/>
        <v>599.34333210362138</v>
      </c>
      <c r="F22" s="7"/>
      <c r="G22" s="5">
        <v>9</v>
      </c>
      <c r="H22" s="5">
        <f t="shared" si="3"/>
        <v>61</v>
      </c>
      <c r="I22" s="6">
        <f t="shared" si="4"/>
        <v>0.17888563049853373</v>
      </c>
      <c r="J22" s="7">
        <f t="shared" si="5"/>
        <v>1653.4167850335612</v>
      </c>
      <c r="K22" s="7"/>
      <c r="L22" s="5">
        <v>9</v>
      </c>
      <c r="M22" s="5">
        <f t="shared" si="6"/>
        <v>124</v>
      </c>
      <c r="N22" s="6">
        <f t="shared" si="7"/>
        <v>8.1740276862228081E-2</v>
      </c>
      <c r="O22" s="7">
        <f t="shared" si="8"/>
        <v>843.88529248331315</v>
      </c>
      <c r="P22" s="7"/>
      <c r="Q22" s="5">
        <v>9</v>
      </c>
      <c r="R22" s="5">
        <f t="shared" si="9"/>
        <v>31</v>
      </c>
      <c r="S22" s="6">
        <f t="shared" si="10"/>
        <v>4.6199701937406856E-2</v>
      </c>
      <c r="T22" s="7">
        <f t="shared" si="11"/>
        <v>397.54639936372678</v>
      </c>
      <c r="U22" s="7"/>
      <c r="V22" s="5">
        <v>9</v>
      </c>
      <c r="W22" s="5">
        <f t="shared" si="12"/>
        <v>36</v>
      </c>
      <c r="X22" s="6">
        <f t="shared" si="13"/>
        <v>5.106382978723404E-2</v>
      </c>
      <c r="Y22" s="7">
        <f t="shared" si="14"/>
        <v>697.51765738947108</v>
      </c>
      <c r="Z22" s="7"/>
      <c r="AA22" s="5">
        <v>9</v>
      </c>
      <c r="AB22" s="8">
        <f t="shared" si="15"/>
        <v>49</v>
      </c>
      <c r="AC22" s="6">
        <f t="shared" si="16"/>
        <v>8.6267605633802813E-2</v>
      </c>
      <c r="AD22" s="7">
        <f t="shared" si="17"/>
        <v>454.28689474294805</v>
      </c>
      <c r="AE22" s="7"/>
      <c r="AF22" s="5">
        <v>9</v>
      </c>
      <c r="AG22" s="5">
        <f t="shared" si="18"/>
        <v>0</v>
      </c>
      <c r="AH22" s="6" t="e">
        <f t="shared" si="19"/>
        <v>#DIV/0!</v>
      </c>
      <c r="AI22" s="7">
        <f t="shared" si="20"/>
        <v>0</v>
      </c>
      <c r="AJ22" s="7"/>
      <c r="AK22" s="5">
        <v>9</v>
      </c>
      <c r="AL22" s="5">
        <f t="shared" si="21"/>
        <v>0</v>
      </c>
      <c r="AM22" s="6" t="e">
        <f t="shared" si="22"/>
        <v>#DIV/0!</v>
      </c>
      <c r="AN22" s="7">
        <f t="shared" si="23"/>
        <v>0</v>
      </c>
      <c r="AO22" s="121"/>
      <c r="AP22" s="419">
        <v>9</v>
      </c>
      <c r="AQ22" s="418">
        <f t="shared" si="24"/>
        <v>734</v>
      </c>
      <c r="AR22" s="443">
        <f>AT22/$AT$33</f>
        <v>9.2164442164062263E-2</v>
      </c>
      <c r="AS22" s="549">
        <f t="shared" si="31"/>
        <v>9.2164442164062277E-2</v>
      </c>
      <c r="AT22" s="422">
        <f t="shared" si="26"/>
        <v>4645.9963611166413</v>
      </c>
      <c r="AU22" s="6"/>
      <c r="AV22" s="419">
        <v>9</v>
      </c>
      <c r="AW22" s="418">
        <f t="shared" si="27"/>
        <v>0</v>
      </c>
      <c r="AX22" s="443">
        <f t="shared" si="28"/>
        <v>8.6267605633802813E-2</v>
      </c>
      <c r="AY22" s="418">
        <f t="shared" si="29"/>
        <v>454.28689474294805</v>
      </c>
      <c r="AZ22" s="149"/>
      <c r="BA22" s="419">
        <v>9</v>
      </c>
      <c r="BB22" s="418">
        <f>AQ22+'Gillnet Biomass'!W23</f>
        <v>761</v>
      </c>
      <c r="BC22" s="443">
        <f t="shared" si="30"/>
        <v>9.2822648849516173E-2</v>
      </c>
      <c r="BD22" s="418">
        <f>AT22+'Gillnet Biomass'!Y23</f>
        <v>4809.9193233885426</v>
      </c>
      <c r="BE22" s="61"/>
      <c r="BF22" s="61"/>
      <c r="BG22" s="150"/>
      <c r="BH22" s="151"/>
      <c r="BI22" s="150"/>
      <c r="BJ22" s="151"/>
    </row>
    <row r="23" spans="2:72" ht="15" customHeight="1">
      <c r="B23" s="5">
        <v>10</v>
      </c>
      <c r="C23" s="5">
        <f t="shared" si="0"/>
        <v>354</v>
      </c>
      <c r="D23" s="6">
        <f t="shared" si="2"/>
        <v>0.14793146677810279</v>
      </c>
      <c r="E23" s="8">
        <f t="shared" si="1"/>
        <v>489.99431770134407</v>
      </c>
      <c r="F23" s="7"/>
      <c r="G23" s="5">
        <v>10</v>
      </c>
      <c r="H23" s="5">
        <f t="shared" si="3"/>
        <v>42</v>
      </c>
      <c r="I23" s="6">
        <f t="shared" si="4"/>
        <v>0.12316715542521994</v>
      </c>
      <c r="J23" s="7">
        <f t="shared" si="5"/>
        <v>1138.4181142854031</v>
      </c>
      <c r="K23" s="7"/>
      <c r="L23" s="5">
        <v>10</v>
      </c>
      <c r="M23" s="5">
        <f t="shared" si="6"/>
        <v>88</v>
      </c>
      <c r="N23" s="6">
        <f t="shared" si="7"/>
        <v>5.8009228740936059E-2</v>
      </c>
      <c r="O23" s="7">
        <f t="shared" si="8"/>
        <v>598.88633660106098</v>
      </c>
      <c r="P23" s="7"/>
      <c r="Q23" s="5">
        <v>10</v>
      </c>
      <c r="R23" s="5">
        <f t="shared" si="9"/>
        <v>22</v>
      </c>
      <c r="S23" s="6">
        <f t="shared" si="10"/>
        <v>3.2786885245901641E-2</v>
      </c>
      <c r="T23" s="7">
        <f t="shared" si="11"/>
        <v>282.12970277425768</v>
      </c>
      <c r="U23" s="7"/>
      <c r="V23" s="5">
        <v>10</v>
      </c>
      <c r="W23" s="5">
        <f t="shared" si="12"/>
        <v>26</v>
      </c>
      <c r="X23" s="6">
        <f t="shared" si="13"/>
        <v>3.6879432624113473E-2</v>
      </c>
      <c r="Y23" s="7">
        <f t="shared" si="14"/>
        <v>503.76275255906256</v>
      </c>
      <c r="Z23" s="7"/>
      <c r="AA23" s="5">
        <v>10</v>
      </c>
      <c r="AB23" s="8">
        <f t="shared" si="15"/>
        <v>33</v>
      </c>
      <c r="AC23" s="6">
        <f t="shared" si="16"/>
        <v>5.8098591549295774E-2</v>
      </c>
      <c r="AD23" s="7">
        <f t="shared" si="17"/>
        <v>305.9483168676997</v>
      </c>
      <c r="AE23" s="7"/>
      <c r="AF23" s="5">
        <v>10</v>
      </c>
      <c r="AG23" s="5">
        <f t="shared" si="18"/>
        <v>0</v>
      </c>
      <c r="AH23" s="6" t="e">
        <f t="shared" si="19"/>
        <v>#DIV/0!</v>
      </c>
      <c r="AI23" s="7">
        <f t="shared" si="20"/>
        <v>0</v>
      </c>
      <c r="AJ23" s="7"/>
      <c r="AK23" s="5">
        <v>10</v>
      </c>
      <c r="AL23" s="5">
        <f t="shared" si="21"/>
        <v>0</v>
      </c>
      <c r="AM23" s="6" t="e">
        <f t="shared" si="22"/>
        <v>#DIV/0!</v>
      </c>
      <c r="AN23" s="7">
        <f t="shared" si="23"/>
        <v>0</v>
      </c>
      <c r="AO23" s="121"/>
      <c r="AP23" s="419">
        <v>10</v>
      </c>
      <c r="AQ23" s="418">
        <f t="shared" si="24"/>
        <v>565</v>
      </c>
      <c r="AR23" s="443">
        <f t="shared" si="25"/>
        <v>6.5843065827963981E-2</v>
      </c>
      <c r="AS23" s="549">
        <f t="shared" si="31"/>
        <v>6.5843065827963995E-2</v>
      </c>
      <c r="AT23" s="422">
        <f t="shared" si="26"/>
        <v>3319.1395407888281</v>
      </c>
      <c r="AU23" s="6"/>
      <c r="AV23" s="419">
        <v>10</v>
      </c>
      <c r="AW23" s="418">
        <f t="shared" si="27"/>
        <v>0</v>
      </c>
      <c r="AX23" s="443">
        <f t="shared" si="28"/>
        <v>5.8098591549295774E-2</v>
      </c>
      <c r="AY23" s="418">
        <f t="shared" si="29"/>
        <v>305.9483168676997</v>
      </c>
      <c r="AZ23" s="149"/>
      <c r="BA23" s="419">
        <v>10</v>
      </c>
      <c r="BB23" s="418">
        <f>AQ23+'Gillnet Biomass'!W24</f>
        <v>586</v>
      </c>
      <c r="BC23" s="443">
        <f t="shared" si="30"/>
        <v>6.651375737105733E-2</v>
      </c>
      <c r="BD23" s="418">
        <f>AT23+'Gillnet Biomass'!Y24</f>
        <v>3446.6351781114176</v>
      </c>
      <c r="BE23" s="61"/>
      <c r="BF23" s="61"/>
      <c r="BG23" s="150"/>
      <c r="BH23" s="151"/>
      <c r="BI23" s="150"/>
      <c r="BJ23" s="151"/>
    </row>
    <row r="24" spans="2:72" ht="15" customHeight="1">
      <c r="B24" s="5">
        <v>11</v>
      </c>
      <c r="C24" s="5">
        <f t="shared" si="0"/>
        <v>214</v>
      </c>
      <c r="D24" s="6">
        <f t="shared" si="2"/>
        <v>8.9427496865858755E-2</v>
      </c>
      <c r="E24" s="8">
        <f t="shared" si="1"/>
        <v>296.21125420363728</v>
      </c>
      <c r="F24" s="7"/>
      <c r="G24" s="5">
        <v>11</v>
      </c>
      <c r="H24" s="5">
        <f t="shared" si="3"/>
        <v>12</v>
      </c>
      <c r="I24" s="6">
        <f t="shared" si="4"/>
        <v>3.519061583577713E-2</v>
      </c>
      <c r="J24" s="7">
        <f t="shared" si="5"/>
        <v>325.26231836725793</v>
      </c>
      <c r="K24" s="7"/>
      <c r="L24" s="5">
        <v>11</v>
      </c>
      <c r="M24" s="5">
        <f t="shared" si="6"/>
        <v>54</v>
      </c>
      <c r="N24" s="6">
        <f t="shared" si="7"/>
        <v>3.5596572181938034E-2</v>
      </c>
      <c r="O24" s="7">
        <f t="shared" si="8"/>
        <v>367.49843382337832</v>
      </c>
      <c r="P24" s="7"/>
      <c r="Q24" s="5">
        <v>11</v>
      </c>
      <c r="R24" s="5">
        <f t="shared" si="9"/>
        <v>9</v>
      </c>
      <c r="S24" s="6">
        <f t="shared" si="10"/>
        <v>1.3412816691505217E-2</v>
      </c>
      <c r="T24" s="7">
        <f t="shared" si="11"/>
        <v>115.41669658946908</v>
      </c>
      <c r="U24" s="7"/>
      <c r="V24" s="5">
        <v>11</v>
      </c>
      <c r="W24" s="5">
        <f t="shared" si="12"/>
        <v>13</v>
      </c>
      <c r="X24" s="6">
        <f t="shared" si="13"/>
        <v>1.8439716312056736E-2</v>
      </c>
      <c r="Y24" s="7">
        <f t="shared" si="14"/>
        <v>251.88137627953128</v>
      </c>
      <c r="Z24" s="7"/>
      <c r="AA24" s="5">
        <v>11</v>
      </c>
      <c r="AB24" s="8">
        <f t="shared" si="15"/>
        <v>26</v>
      </c>
      <c r="AC24" s="6">
        <f t="shared" si="16"/>
        <v>4.5774647887323945E-2</v>
      </c>
      <c r="AD24" s="7">
        <f t="shared" si="17"/>
        <v>241.05018904727854</v>
      </c>
      <c r="AE24" s="7"/>
      <c r="AF24" s="5">
        <v>11</v>
      </c>
      <c r="AG24" s="5">
        <f t="shared" si="18"/>
        <v>0</v>
      </c>
      <c r="AH24" s="6" t="e">
        <f t="shared" si="19"/>
        <v>#DIV/0!</v>
      </c>
      <c r="AI24" s="7">
        <f t="shared" si="20"/>
        <v>0</v>
      </c>
      <c r="AJ24" s="7"/>
      <c r="AK24" s="5">
        <v>11</v>
      </c>
      <c r="AL24" s="5">
        <f t="shared" si="21"/>
        <v>0</v>
      </c>
      <c r="AM24" s="6" t="e">
        <f t="shared" si="22"/>
        <v>#DIV/0!</v>
      </c>
      <c r="AN24" s="7">
        <f t="shared" si="23"/>
        <v>0</v>
      </c>
      <c r="AO24" s="121"/>
      <c r="AP24" s="419">
        <v>11</v>
      </c>
      <c r="AQ24" s="418">
        <f t="shared" si="24"/>
        <v>328</v>
      </c>
      <c r="AR24" s="443">
        <f t="shared" si="25"/>
        <v>3.1686665258345077E-2</v>
      </c>
      <c r="AS24" s="549">
        <f t="shared" si="31"/>
        <v>3.1686665258345084E-2</v>
      </c>
      <c r="AT24" s="422">
        <f t="shared" si="26"/>
        <v>1597.3202683105524</v>
      </c>
      <c r="AU24" s="6"/>
      <c r="AV24" s="419">
        <v>11</v>
      </c>
      <c r="AW24" s="418">
        <f t="shared" si="27"/>
        <v>0</v>
      </c>
      <c r="AX24" s="443">
        <f t="shared" si="28"/>
        <v>4.5774647887323938E-2</v>
      </c>
      <c r="AY24" s="418">
        <f t="shared" si="29"/>
        <v>241.05018904727854</v>
      </c>
      <c r="AZ24" s="149"/>
      <c r="BA24" s="419">
        <v>11</v>
      </c>
      <c r="BB24" s="418">
        <f>AQ24+'Gillnet Biomass'!W25</f>
        <v>338</v>
      </c>
      <c r="BC24" s="443">
        <f t="shared" si="30"/>
        <v>3.1996995376700844E-2</v>
      </c>
      <c r="BD24" s="418">
        <f>AT24+'Gillnet Biomass'!Y25</f>
        <v>1658.0324765594046</v>
      </c>
      <c r="BE24" s="61"/>
      <c r="BF24" s="61"/>
      <c r="BG24" s="150"/>
      <c r="BH24" s="151"/>
      <c r="BI24" s="150"/>
      <c r="BJ24" s="151"/>
    </row>
    <row r="25" spans="2:72" ht="15" customHeight="1">
      <c r="B25" s="5">
        <v>12</v>
      </c>
      <c r="C25" s="5">
        <f t="shared" si="0"/>
        <v>88</v>
      </c>
      <c r="D25" s="6">
        <f t="shared" si="2"/>
        <v>3.6773923944839117E-2</v>
      </c>
      <c r="E25" s="8">
        <f t="shared" si="1"/>
        <v>121.80649705570134</v>
      </c>
      <c r="F25" s="7"/>
      <c r="G25" s="5">
        <v>12</v>
      </c>
      <c r="H25" s="5">
        <f t="shared" si="3"/>
        <v>4</v>
      </c>
      <c r="I25" s="6">
        <f t="shared" si="4"/>
        <v>1.1730205278592375E-2</v>
      </c>
      <c r="J25" s="7">
        <f t="shared" si="5"/>
        <v>108.42077278908597</v>
      </c>
      <c r="K25" s="7"/>
      <c r="L25" s="5">
        <v>12</v>
      </c>
      <c r="M25" s="5">
        <f t="shared" si="6"/>
        <v>14</v>
      </c>
      <c r="N25" s="6">
        <f t="shared" si="7"/>
        <v>9.2287409360580098E-3</v>
      </c>
      <c r="O25" s="7">
        <f t="shared" si="8"/>
        <v>95.27737173198696</v>
      </c>
      <c r="P25" s="7"/>
      <c r="Q25" s="5">
        <v>12</v>
      </c>
      <c r="R25" s="5">
        <f t="shared" si="9"/>
        <v>6</v>
      </c>
      <c r="S25" s="6">
        <f t="shared" si="10"/>
        <v>8.9418777943368107E-3</v>
      </c>
      <c r="T25" s="7">
        <f t="shared" si="11"/>
        <v>76.94446439297937</v>
      </c>
      <c r="U25" s="7"/>
      <c r="V25" s="5">
        <v>12</v>
      </c>
      <c r="W25" s="5">
        <f t="shared" si="12"/>
        <v>3</v>
      </c>
      <c r="X25" s="6">
        <f t="shared" si="13"/>
        <v>4.2553191489361703E-3</v>
      </c>
      <c r="Y25" s="7">
        <f t="shared" si="14"/>
        <v>58.12647144912259</v>
      </c>
      <c r="Z25" s="7"/>
      <c r="AA25" s="5">
        <v>12</v>
      </c>
      <c r="AB25" s="8">
        <f t="shared" si="15"/>
        <v>6</v>
      </c>
      <c r="AC25" s="6">
        <f t="shared" si="16"/>
        <v>1.0563380281690141E-2</v>
      </c>
      <c r="AD25" s="7">
        <f t="shared" si="17"/>
        <v>55.626966703218123</v>
      </c>
      <c r="AE25" s="7"/>
      <c r="AF25" s="5">
        <v>12</v>
      </c>
      <c r="AG25" s="5">
        <f t="shared" si="18"/>
        <v>0</v>
      </c>
      <c r="AH25" s="6" t="e">
        <f t="shared" si="19"/>
        <v>#DIV/0!</v>
      </c>
      <c r="AI25" s="7">
        <f t="shared" si="20"/>
        <v>0</v>
      </c>
      <c r="AJ25" s="7"/>
      <c r="AK25" s="5">
        <v>12</v>
      </c>
      <c r="AL25" s="5">
        <f t="shared" si="21"/>
        <v>0</v>
      </c>
      <c r="AM25" s="6" t="e">
        <f t="shared" si="22"/>
        <v>#DIV/0!</v>
      </c>
      <c r="AN25" s="7">
        <f t="shared" si="23"/>
        <v>0</v>
      </c>
      <c r="AO25" s="121"/>
      <c r="AP25" s="419">
        <v>12</v>
      </c>
      <c r="AQ25" s="418">
        <f t="shared" si="24"/>
        <v>121</v>
      </c>
      <c r="AR25" s="443">
        <f t="shared" si="25"/>
        <v>1.0240111232297226E-2</v>
      </c>
      <c r="AS25" s="549">
        <f>SUM(AR25:AR32)/SUM($AR$17:$AR$32)</f>
        <v>1.3432942420163192E-2</v>
      </c>
      <c r="AT25" s="422">
        <f t="shared" si="26"/>
        <v>516.20254412209431</v>
      </c>
      <c r="AU25" s="6"/>
      <c r="AV25" s="419">
        <v>12</v>
      </c>
      <c r="AW25" s="418">
        <f t="shared" si="27"/>
        <v>0</v>
      </c>
      <c r="AX25" s="443">
        <f t="shared" si="28"/>
        <v>1.0563380281690141E-2</v>
      </c>
      <c r="AY25" s="418">
        <f t="shared" si="29"/>
        <v>55.626966703218123</v>
      </c>
      <c r="AZ25" s="149"/>
      <c r="BA25" s="419">
        <v>12</v>
      </c>
      <c r="BB25" s="418">
        <f>AQ25+'Gillnet Biomass'!W26</f>
        <v>123</v>
      </c>
      <c r="BC25" s="443">
        <f t="shared" si="30"/>
        <v>1.0196092239475346E-2</v>
      </c>
      <c r="BD25" s="418">
        <f>AT25+'Gillnet Biomass'!Y26</f>
        <v>528.3449857718648</v>
      </c>
      <c r="BE25" s="61"/>
      <c r="BF25" s="61"/>
      <c r="BG25" s="150"/>
      <c r="BH25" s="151"/>
      <c r="BI25" s="150"/>
      <c r="BJ25" s="151"/>
    </row>
    <row r="26" spans="2:72" ht="15" customHeight="1">
      <c r="B26" s="5">
        <v>13</v>
      </c>
      <c r="C26" s="5">
        <f t="shared" si="0"/>
        <v>36</v>
      </c>
      <c r="D26" s="6">
        <f t="shared" si="2"/>
        <v>1.5043877977434183E-2</v>
      </c>
      <c r="E26" s="8">
        <f t="shared" si="1"/>
        <v>49.829930613696007</v>
      </c>
      <c r="F26" s="7"/>
      <c r="G26" s="5">
        <v>13</v>
      </c>
      <c r="H26" s="5">
        <f t="shared" si="3"/>
        <v>2</v>
      </c>
      <c r="I26" s="6">
        <f t="shared" si="4"/>
        <v>5.8651026392961877E-3</v>
      </c>
      <c r="J26" s="7">
        <f t="shared" si="5"/>
        <v>54.210386394542994</v>
      </c>
      <c r="K26" s="7"/>
      <c r="L26" s="5">
        <v>13</v>
      </c>
      <c r="M26" s="5">
        <f t="shared" si="6"/>
        <v>7</v>
      </c>
      <c r="N26" s="6">
        <f t="shared" si="7"/>
        <v>4.6143704680290049E-3</v>
      </c>
      <c r="O26" s="7">
        <f t="shared" si="8"/>
        <v>47.638685865993487</v>
      </c>
      <c r="P26" s="7"/>
      <c r="Q26" s="5">
        <v>13</v>
      </c>
      <c r="R26" s="5">
        <f t="shared" si="9"/>
        <v>0</v>
      </c>
      <c r="S26" s="6">
        <f t="shared" si="10"/>
        <v>0</v>
      </c>
      <c r="T26" s="7">
        <f t="shared" si="11"/>
        <v>0</v>
      </c>
      <c r="U26" s="7"/>
      <c r="V26" s="5">
        <v>13</v>
      </c>
      <c r="W26" s="5">
        <f t="shared" si="12"/>
        <v>0</v>
      </c>
      <c r="X26" s="6">
        <f t="shared" si="13"/>
        <v>0</v>
      </c>
      <c r="Y26" s="7">
        <f t="shared" si="14"/>
        <v>0</v>
      </c>
      <c r="Z26" s="7"/>
      <c r="AA26" s="5">
        <v>13</v>
      </c>
      <c r="AB26" s="8">
        <f t="shared" si="15"/>
        <v>1</v>
      </c>
      <c r="AC26" s="6">
        <f t="shared" si="16"/>
        <v>1.7605633802816902E-3</v>
      </c>
      <c r="AD26" s="7">
        <f t="shared" si="17"/>
        <v>9.2711611172030199</v>
      </c>
      <c r="AE26" s="7"/>
      <c r="AF26" s="5">
        <v>13</v>
      </c>
      <c r="AG26" s="5">
        <f t="shared" si="18"/>
        <v>0</v>
      </c>
      <c r="AH26" s="6" t="e">
        <f t="shared" si="19"/>
        <v>#DIV/0!</v>
      </c>
      <c r="AI26" s="7">
        <f t="shared" si="20"/>
        <v>0</v>
      </c>
      <c r="AJ26" s="7"/>
      <c r="AK26" s="5">
        <v>13</v>
      </c>
      <c r="AL26" s="5">
        <f t="shared" si="21"/>
        <v>0</v>
      </c>
      <c r="AM26" s="6" t="e">
        <f t="shared" si="22"/>
        <v>#DIV/0!</v>
      </c>
      <c r="AN26" s="7">
        <f t="shared" si="23"/>
        <v>0</v>
      </c>
      <c r="AO26" s="121"/>
      <c r="AP26" s="419">
        <v>13</v>
      </c>
      <c r="AQ26" s="418">
        <f t="shared" si="24"/>
        <v>46</v>
      </c>
      <c r="AR26" s="443">
        <f t="shared" si="25"/>
        <v>3.1928311878659647E-3</v>
      </c>
      <c r="AS26" s="549"/>
      <c r="AT26" s="422">
        <f t="shared" si="26"/>
        <v>160.95016399143552</v>
      </c>
      <c r="AU26" s="6"/>
      <c r="AV26" s="419">
        <v>13</v>
      </c>
      <c r="AW26" s="418">
        <f t="shared" si="27"/>
        <v>0</v>
      </c>
      <c r="AX26" s="443">
        <f t="shared" si="28"/>
        <v>1.76056338028169E-3</v>
      </c>
      <c r="AY26" s="418">
        <f t="shared" si="29"/>
        <v>9.2711611172030199</v>
      </c>
      <c r="AZ26" s="149"/>
      <c r="BA26" s="419">
        <v>13</v>
      </c>
      <c r="BB26" s="418">
        <f>AQ26+'Gillnet Biomass'!W27</f>
        <v>48</v>
      </c>
      <c r="BC26" s="443">
        <f t="shared" si="30"/>
        <v>3.3403708194761272E-3</v>
      </c>
      <c r="BD26" s="418">
        <f>AT26+'Gillnet Biomass'!Y27</f>
        <v>173.09260564120598</v>
      </c>
      <c r="BE26" s="61"/>
      <c r="BF26" s="61"/>
      <c r="BG26" s="150"/>
      <c r="BH26" s="151"/>
      <c r="BI26" s="150"/>
      <c r="BJ26" s="151"/>
    </row>
    <row r="27" spans="2:72" ht="15" customHeight="1">
      <c r="B27" s="5">
        <v>14</v>
      </c>
      <c r="C27" s="5">
        <f t="shared" si="0"/>
        <v>0</v>
      </c>
      <c r="D27" s="6">
        <f t="shared" si="2"/>
        <v>0</v>
      </c>
      <c r="E27" s="8">
        <f t="shared" si="1"/>
        <v>0</v>
      </c>
      <c r="F27" s="7"/>
      <c r="G27" s="5">
        <v>14</v>
      </c>
      <c r="H27" s="5">
        <f t="shared" si="3"/>
        <v>0</v>
      </c>
      <c r="I27" s="6">
        <f t="shared" si="4"/>
        <v>0</v>
      </c>
      <c r="J27" s="7">
        <f t="shared" si="5"/>
        <v>0</v>
      </c>
      <c r="K27" s="7"/>
      <c r="L27" s="5">
        <v>14</v>
      </c>
      <c r="M27" s="5">
        <f t="shared" si="6"/>
        <v>0</v>
      </c>
      <c r="N27" s="6">
        <f t="shared" si="7"/>
        <v>0</v>
      </c>
      <c r="O27" s="7">
        <f t="shared" si="8"/>
        <v>0</v>
      </c>
      <c r="P27" s="7"/>
      <c r="Q27" s="5">
        <v>14</v>
      </c>
      <c r="R27" s="5">
        <f t="shared" si="9"/>
        <v>0</v>
      </c>
      <c r="S27" s="6">
        <f t="shared" si="10"/>
        <v>0</v>
      </c>
      <c r="T27" s="7">
        <f t="shared" si="11"/>
        <v>0</v>
      </c>
      <c r="U27" s="7"/>
      <c r="V27" s="5">
        <v>14</v>
      </c>
      <c r="W27" s="5">
        <f t="shared" si="12"/>
        <v>0</v>
      </c>
      <c r="X27" s="6">
        <f t="shared" si="13"/>
        <v>0</v>
      </c>
      <c r="Y27" s="7">
        <f t="shared" si="14"/>
        <v>0</v>
      </c>
      <c r="Z27" s="7"/>
      <c r="AA27" s="5">
        <v>14</v>
      </c>
      <c r="AB27" s="8">
        <f t="shared" si="15"/>
        <v>0</v>
      </c>
      <c r="AC27" s="6">
        <f t="shared" si="16"/>
        <v>0</v>
      </c>
      <c r="AD27" s="7">
        <f t="shared" si="17"/>
        <v>0</v>
      </c>
      <c r="AE27" s="7"/>
      <c r="AF27" s="5">
        <v>14</v>
      </c>
      <c r="AG27" s="5">
        <f t="shared" si="18"/>
        <v>0</v>
      </c>
      <c r="AH27" s="6" t="e">
        <f t="shared" si="19"/>
        <v>#DIV/0!</v>
      </c>
      <c r="AI27" s="7">
        <f t="shared" si="20"/>
        <v>0</v>
      </c>
      <c r="AJ27" s="7"/>
      <c r="AK27" s="5">
        <v>14</v>
      </c>
      <c r="AL27" s="5">
        <f t="shared" si="21"/>
        <v>0</v>
      </c>
      <c r="AM27" s="6" t="e">
        <f t="shared" si="22"/>
        <v>#DIV/0!</v>
      </c>
      <c r="AN27" s="7">
        <f t="shared" si="23"/>
        <v>0</v>
      </c>
      <c r="AO27" s="121"/>
      <c r="AP27" s="419">
        <v>14</v>
      </c>
      <c r="AQ27" s="418">
        <f t="shared" si="24"/>
        <v>0</v>
      </c>
      <c r="AR27" s="443">
        <f t="shared" si="25"/>
        <v>0</v>
      </c>
      <c r="AS27" s="549"/>
      <c r="AT27" s="422">
        <f t="shared" si="26"/>
        <v>0</v>
      </c>
      <c r="AU27" s="6"/>
      <c r="AV27" s="419">
        <v>14</v>
      </c>
      <c r="AW27" s="418">
        <f t="shared" si="27"/>
        <v>0</v>
      </c>
      <c r="AX27" s="443">
        <f t="shared" si="28"/>
        <v>0</v>
      </c>
      <c r="AY27" s="418">
        <f t="shared" si="29"/>
        <v>0</v>
      </c>
      <c r="AZ27" s="149"/>
      <c r="BA27" s="419">
        <v>14</v>
      </c>
      <c r="BB27" s="418">
        <f>AQ27+'Gillnet Biomass'!W28</f>
        <v>0</v>
      </c>
      <c r="BC27" s="443">
        <f t="shared" si="30"/>
        <v>0</v>
      </c>
      <c r="BD27" s="418">
        <f>AT27+'Gillnet Biomass'!Y28</f>
        <v>0</v>
      </c>
      <c r="BE27" s="61"/>
      <c r="BF27" s="61"/>
      <c r="BG27" s="150"/>
      <c r="BH27" s="151"/>
      <c r="BI27" s="150"/>
      <c r="BJ27" s="151"/>
    </row>
    <row r="28" spans="2:72" ht="15" customHeight="1">
      <c r="B28" s="5">
        <v>15</v>
      </c>
      <c r="C28" s="5">
        <f t="shared" si="0"/>
        <v>0</v>
      </c>
      <c r="D28" s="6">
        <f t="shared" si="2"/>
        <v>0</v>
      </c>
      <c r="E28" s="8">
        <f t="shared" si="1"/>
        <v>0</v>
      </c>
      <c r="F28" s="7"/>
      <c r="G28" s="5">
        <v>15</v>
      </c>
      <c r="H28" s="5">
        <f t="shared" si="3"/>
        <v>0</v>
      </c>
      <c r="I28" s="6">
        <f t="shared" si="4"/>
        <v>0</v>
      </c>
      <c r="J28" s="7">
        <f t="shared" si="5"/>
        <v>0</v>
      </c>
      <c r="K28" s="7"/>
      <c r="L28" s="5">
        <v>15</v>
      </c>
      <c r="M28" s="5">
        <f t="shared" si="6"/>
        <v>0</v>
      </c>
      <c r="N28" s="6">
        <f t="shared" si="7"/>
        <v>0</v>
      </c>
      <c r="O28" s="7">
        <f t="shared" si="8"/>
        <v>0</v>
      </c>
      <c r="P28" s="7"/>
      <c r="Q28" s="5">
        <v>15</v>
      </c>
      <c r="R28" s="5">
        <f t="shared" si="9"/>
        <v>0</v>
      </c>
      <c r="S28" s="6">
        <f t="shared" si="10"/>
        <v>0</v>
      </c>
      <c r="T28" s="7">
        <f t="shared" si="11"/>
        <v>0</v>
      </c>
      <c r="U28" s="7"/>
      <c r="V28" s="5">
        <v>15</v>
      </c>
      <c r="W28" s="5">
        <f t="shared" si="12"/>
        <v>0</v>
      </c>
      <c r="X28" s="6">
        <f t="shared" si="13"/>
        <v>0</v>
      </c>
      <c r="Y28" s="7">
        <f t="shared" si="14"/>
        <v>0</v>
      </c>
      <c r="Z28" s="7"/>
      <c r="AA28" s="5">
        <v>15</v>
      </c>
      <c r="AB28" s="8">
        <f t="shared" si="15"/>
        <v>0</v>
      </c>
      <c r="AC28" s="6">
        <f t="shared" si="16"/>
        <v>0</v>
      </c>
      <c r="AD28" s="7">
        <f>IF(R218=0,0,AD54/1.1023/R218*1000)</f>
        <v>0</v>
      </c>
      <c r="AE28" s="7"/>
      <c r="AF28" s="5">
        <v>15</v>
      </c>
      <c r="AG28" s="5">
        <f t="shared" si="18"/>
        <v>0</v>
      </c>
      <c r="AH28" s="6" t="e">
        <f t="shared" si="19"/>
        <v>#DIV/0!</v>
      </c>
      <c r="AI28" s="7">
        <f t="shared" si="20"/>
        <v>0</v>
      </c>
      <c r="AJ28" s="7"/>
      <c r="AK28" s="5">
        <v>15</v>
      </c>
      <c r="AL28" s="5">
        <f t="shared" si="21"/>
        <v>0</v>
      </c>
      <c r="AM28" s="6" t="e">
        <f t="shared" si="22"/>
        <v>#DIV/0!</v>
      </c>
      <c r="AN28" s="7">
        <f t="shared" si="23"/>
        <v>0</v>
      </c>
      <c r="AO28" s="121"/>
      <c r="AP28" s="419">
        <v>15</v>
      </c>
      <c r="AQ28" s="418">
        <f t="shared" si="24"/>
        <v>0</v>
      </c>
      <c r="AR28" s="443">
        <f t="shared" si="25"/>
        <v>0</v>
      </c>
      <c r="AS28" s="549"/>
      <c r="AT28" s="422">
        <f t="shared" si="26"/>
        <v>0</v>
      </c>
      <c r="AU28" s="6"/>
      <c r="AV28" s="419">
        <v>15</v>
      </c>
      <c r="AW28" s="418">
        <f t="shared" si="27"/>
        <v>0</v>
      </c>
      <c r="AX28" s="443">
        <f t="shared" si="28"/>
        <v>0</v>
      </c>
      <c r="AY28" s="418">
        <f t="shared" si="29"/>
        <v>0</v>
      </c>
      <c r="AZ28" s="149"/>
      <c r="BA28" s="419">
        <v>15</v>
      </c>
      <c r="BB28" s="418">
        <f>AQ28+'Gillnet Biomass'!W29</f>
        <v>0</v>
      </c>
      <c r="BC28" s="443">
        <f t="shared" si="30"/>
        <v>0</v>
      </c>
      <c r="BD28" s="418">
        <f>AT28+'Gillnet Biomass'!Y29</f>
        <v>0</v>
      </c>
      <c r="BE28" s="61"/>
      <c r="BF28" s="61"/>
      <c r="BG28" s="150"/>
      <c r="BH28" s="151"/>
      <c r="BI28" s="150"/>
      <c r="BJ28" s="151"/>
    </row>
    <row r="29" spans="2:72" ht="15" customHeight="1">
      <c r="B29" s="5">
        <v>16</v>
      </c>
      <c r="C29" s="5">
        <f t="shared" si="0"/>
        <v>0</v>
      </c>
      <c r="D29" s="6">
        <f t="shared" si="2"/>
        <v>0</v>
      </c>
      <c r="E29" s="8">
        <f t="shared" si="1"/>
        <v>0</v>
      </c>
      <c r="F29" s="7"/>
      <c r="G29" s="5">
        <v>16</v>
      </c>
      <c r="H29" s="5">
        <f t="shared" si="3"/>
        <v>0</v>
      </c>
      <c r="I29" s="6">
        <f t="shared" si="4"/>
        <v>0</v>
      </c>
      <c r="J29" s="7">
        <f t="shared" si="5"/>
        <v>0</v>
      </c>
      <c r="K29" s="7"/>
      <c r="L29" s="5">
        <v>16</v>
      </c>
      <c r="M29" s="5">
        <f t="shared" si="6"/>
        <v>0</v>
      </c>
      <c r="N29" s="6">
        <f t="shared" si="7"/>
        <v>0</v>
      </c>
      <c r="O29" s="7">
        <f t="shared" si="8"/>
        <v>0</v>
      </c>
      <c r="P29" s="7"/>
      <c r="Q29" s="5">
        <v>16</v>
      </c>
      <c r="R29" s="5">
        <f t="shared" si="9"/>
        <v>0</v>
      </c>
      <c r="S29" s="6">
        <f t="shared" si="10"/>
        <v>0</v>
      </c>
      <c r="T29" s="7">
        <f t="shared" si="11"/>
        <v>0</v>
      </c>
      <c r="U29" s="7"/>
      <c r="V29" s="5">
        <v>16</v>
      </c>
      <c r="W29" s="5">
        <f t="shared" si="12"/>
        <v>0</v>
      </c>
      <c r="X29" s="6">
        <f t="shared" si="13"/>
        <v>0</v>
      </c>
      <c r="Y29" s="7">
        <f t="shared" si="14"/>
        <v>0</v>
      </c>
      <c r="Z29" s="7"/>
      <c r="AA29" s="5">
        <v>16</v>
      </c>
      <c r="AB29" s="8">
        <f t="shared" si="15"/>
        <v>0</v>
      </c>
      <c r="AC29" s="6">
        <f t="shared" si="16"/>
        <v>0</v>
      </c>
      <c r="AD29" s="7">
        <f t="shared" si="17"/>
        <v>0</v>
      </c>
      <c r="AE29" s="7"/>
      <c r="AF29" s="5">
        <v>16</v>
      </c>
      <c r="AG29" s="5">
        <f t="shared" si="18"/>
        <v>0</v>
      </c>
      <c r="AH29" s="6" t="e">
        <f t="shared" si="19"/>
        <v>#DIV/0!</v>
      </c>
      <c r="AI29" s="7">
        <f t="shared" si="20"/>
        <v>0</v>
      </c>
      <c r="AJ29" s="7"/>
      <c r="AK29" s="5">
        <v>16</v>
      </c>
      <c r="AL29" s="5">
        <f t="shared" si="21"/>
        <v>0</v>
      </c>
      <c r="AM29" s="6" t="e">
        <f t="shared" si="22"/>
        <v>#DIV/0!</v>
      </c>
      <c r="AN29" s="7">
        <f t="shared" si="23"/>
        <v>0</v>
      </c>
      <c r="AO29" s="121"/>
      <c r="AP29" s="419">
        <v>16</v>
      </c>
      <c r="AQ29" s="418">
        <f t="shared" si="24"/>
        <v>0</v>
      </c>
      <c r="AR29" s="443">
        <f t="shared" si="25"/>
        <v>0</v>
      </c>
      <c r="AS29" s="549"/>
      <c r="AT29" s="422">
        <f t="shared" si="26"/>
        <v>0</v>
      </c>
      <c r="AU29" s="6"/>
      <c r="AV29" s="419">
        <v>16</v>
      </c>
      <c r="AW29" s="418">
        <f t="shared" si="27"/>
        <v>0</v>
      </c>
      <c r="AX29" s="443">
        <f t="shared" si="28"/>
        <v>0</v>
      </c>
      <c r="AY29" s="418">
        <f t="shared" si="29"/>
        <v>0</v>
      </c>
      <c r="AZ29" s="149"/>
      <c r="BA29" s="419">
        <v>16</v>
      </c>
      <c r="BB29" s="418">
        <f>AQ29+'Gillnet Biomass'!W30</f>
        <v>0</v>
      </c>
      <c r="BC29" s="443">
        <f t="shared" si="30"/>
        <v>0</v>
      </c>
      <c r="BD29" s="418">
        <f>AT29+'Gillnet Biomass'!Y30</f>
        <v>0</v>
      </c>
      <c r="BE29" s="61"/>
      <c r="BF29" s="61"/>
      <c r="BG29" s="150"/>
      <c r="BH29" s="151"/>
      <c r="BI29" s="150"/>
      <c r="BJ29" s="151"/>
    </row>
    <row r="30" spans="2:72" ht="15" customHeight="1">
      <c r="B30" s="5">
        <v>17</v>
      </c>
      <c r="C30" s="5">
        <f t="shared" si="0"/>
        <v>0</v>
      </c>
      <c r="D30" s="6">
        <f t="shared" si="2"/>
        <v>0</v>
      </c>
      <c r="E30" s="8">
        <f t="shared" si="1"/>
        <v>0</v>
      </c>
      <c r="F30" s="7"/>
      <c r="G30" s="5">
        <v>17</v>
      </c>
      <c r="H30" s="5">
        <f t="shared" si="3"/>
        <v>0</v>
      </c>
      <c r="I30" s="6">
        <f t="shared" si="4"/>
        <v>0</v>
      </c>
      <c r="J30" s="7">
        <f t="shared" si="5"/>
        <v>0</v>
      </c>
      <c r="K30" s="7"/>
      <c r="L30" s="5">
        <v>17</v>
      </c>
      <c r="M30" s="5">
        <f t="shared" si="6"/>
        <v>0</v>
      </c>
      <c r="N30" s="6">
        <f t="shared" si="7"/>
        <v>0</v>
      </c>
      <c r="O30" s="7">
        <f t="shared" si="8"/>
        <v>0</v>
      </c>
      <c r="P30" s="7"/>
      <c r="Q30" s="5">
        <v>17</v>
      </c>
      <c r="R30" s="5">
        <f t="shared" si="9"/>
        <v>0</v>
      </c>
      <c r="S30" s="6">
        <f t="shared" si="10"/>
        <v>0</v>
      </c>
      <c r="T30" s="7">
        <f t="shared" si="11"/>
        <v>0</v>
      </c>
      <c r="U30" s="7"/>
      <c r="V30" s="5">
        <v>17</v>
      </c>
      <c r="W30" s="5">
        <f t="shared" si="12"/>
        <v>0</v>
      </c>
      <c r="X30" s="6">
        <f t="shared" si="13"/>
        <v>0</v>
      </c>
      <c r="Y30" s="7">
        <f t="shared" si="14"/>
        <v>0</v>
      </c>
      <c r="Z30" s="7"/>
      <c r="AA30" s="5">
        <v>17</v>
      </c>
      <c r="AB30" s="8">
        <f t="shared" si="15"/>
        <v>0</v>
      </c>
      <c r="AC30" s="6">
        <f t="shared" si="16"/>
        <v>0</v>
      </c>
      <c r="AD30" s="7">
        <f t="shared" si="17"/>
        <v>0</v>
      </c>
      <c r="AE30" s="7"/>
      <c r="AF30" s="5">
        <v>17</v>
      </c>
      <c r="AG30" s="5">
        <f t="shared" si="18"/>
        <v>0</v>
      </c>
      <c r="AH30" s="6" t="e">
        <f t="shared" si="19"/>
        <v>#DIV/0!</v>
      </c>
      <c r="AI30" s="7">
        <f t="shared" si="20"/>
        <v>0</v>
      </c>
      <c r="AJ30" s="7"/>
      <c r="AK30" s="5">
        <v>17</v>
      </c>
      <c r="AL30" s="5">
        <f t="shared" si="21"/>
        <v>0</v>
      </c>
      <c r="AM30" s="6" t="e">
        <f t="shared" si="22"/>
        <v>#DIV/0!</v>
      </c>
      <c r="AN30" s="7">
        <f t="shared" si="23"/>
        <v>0</v>
      </c>
      <c r="AO30" s="121"/>
      <c r="AP30" s="419">
        <v>17</v>
      </c>
      <c r="AQ30" s="418">
        <f t="shared" si="24"/>
        <v>0</v>
      </c>
      <c r="AR30" s="443">
        <f t="shared" si="25"/>
        <v>0</v>
      </c>
      <c r="AS30" s="549"/>
      <c r="AT30" s="422">
        <f t="shared" si="26"/>
        <v>0</v>
      </c>
      <c r="AU30" s="6"/>
      <c r="AV30" s="419">
        <v>17</v>
      </c>
      <c r="AW30" s="418">
        <f t="shared" si="27"/>
        <v>0</v>
      </c>
      <c r="AX30" s="443">
        <f t="shared" si="28"/>
        <v>0</v>
      </c>
      <c r="AY30" s="418">
        <f t="shared" si="29"/>
        <v>0</v>
      </c>
      <c r="AZ30" s="149"/>
      <c r="BA30" s="419">
        <v>17</v>
      </c>
      <c r="BB30" s="418">
        <f>AQ30+'Gillnet Biomass'!W31</f>
        <v>0</v>
      </c>
      <c r="BC30" s="443">
        <f t="shared" si="30"/>
        <v>0</v>
      </c>
      <c r="BD30" s="418">
        <f>AT30+'Gillnet Biomass'!Y31</f>
        <v>0</v>
      </c>
      <c r="BE30" s="61"/>
      <c r="BF30" s="61"/>
      <c r="BG30" s="150"/>
      <c r="BH30" s="151"/>
      <c r="BI30" s="150"/>
      <c r="BJ30" s="151"/>
    </row>
    <row r="31" spans="2:72" ht="15" customHeight="1">
      <c r="B31" s="9">
        <v>18</v>
      </c>
      <c r="C31" s="9">
        <f t="shared" si="0"/>
        <v>0</v>
      </c>
      <c r="D31" s="6">
        <f t="shared" si="2"/>
        <v>0</v>
      </c>
      <c r="E31" s="8">
        <f t="shared" si="1"/>
        <v>0</v>
      </c>
      <c r="F31" s="7"/>
      <c r="G31" s="5">
        <v>18</v>
      </c>
      <c r="H31" s="5">
        <f t="shared" si="3"/>
        <v>0</v>
      </c>
      <c r="I31" s="6">
        <f t="shared" si="4"/>
        <v>0</v>
      </c>
      <c r="J31" s="7">
        <f t="shared" si="5"/>
        <v>0</v>
      </c>
      <c r="K31" s="121"/>
      <c r="L31" s="5">
        <v>18</v>
      </c>
      <c r="M31" s="5">
        <f t="shared" si="6"/>
        <v>0</v>
      </c>
      <c r="N31" s="6">
        <f t="shared" si="7"/>
        <v>0</v>
      </c>
      <c r="O31" s="7">
        <f t="shared" si="8"/>
        <v>0</v>
      </c>
      <c r="P31" s="121"/>
      <c r="Q31" s="5">
        <v>18</v>
      </c>
      <c r="R31" s="5">
        <f t="shared" si="9"/>
        <v>0</v>
      </c>
      <c r="S31" s="6">
        <f t="shared" si="10"/>
        <v>0</v>
      </c>
      <c r="T31" s="7">
        <f t="shared" si="11"/>
        <v>0</v>
      </c>
      <c r="U31" s="121"/>
      <c r="V31" s="5">
        <v>18</v>
      </c>
      <c r="W31" s="5">
        <f t="shared" si="12"/>
        <v>0</v>
      </c>
      <c r="X31" s="6">
        <f t="shared" si="13"/>
        <v>0</v>
      </c>
      <c r="Y31" s="7">
        <f t="shared" si="14"/>
        <v>0</v>
      </c>
      <c r="Z31" s="7"/>
      <c r="AA31" s="5">
        <v>18</v>
      </c>
      <c r="AB31" s="8">
        <f t="shared" si="15"/>
        <v>0</v>
      </c>
      <c r="AC31" s="6">
        <f t="shared" si="16"/>
        <v>0</v>
      </c>
      <c r="AD31" s="7">
        <f t="shared" si="17"/>
        <v>0</v>
      </c>
      <c r="AE31" s="7"/>
      <c r="AF31" s="5">
        <v>18</v>
      </c>
      <c r="AG31" s="5">
        <f t="shared" si="18"/>
        <v>0</v>
      </c>
      <c r="AH31" s="6" t="e">
        <f t="shared" si="19"/>
        <v>#DIV/0!</v>
      </c>
      <c r="AI31" s="7">
        <f t="shared" si="20"/>
        <v>0</v>
      </c>
      <c r="AJ31" s="7"/>
      <c r="AK31" s="5">
        <v>18</v>
      </c>
      <c r="AL31" s="5">
        <f t="shared" si="21"/>
        <v>0</v>
      </c>
      <c r="AM31" s="6" t="e">
        <f t="shared" si="22"/>
        <v>#DIV/0!</v>
      </c>
      <c r="AN31" s="7">
        <f t="shared" si="23"/>
        <v>0</v>
      </c>
      <c r="AO31" s="121"/>
      <c r="AP31" s="419">
        <v>18</v>
      </c>
      <c r="AQ31" s="418">
        <f t="shared" si="24"/>
        <v>0</v>
      </c>
      <c r="AR31" s="443">
        <f t="shared" si="25"/>
        <v>0</v>
      </c>
      <c r="AS31" s="549"/>
      <c r="AT31" s="422">
        <f t="shared" si="26"/>
        <v>0</v>
      </c>
      <c r="AU31" s="86"/>
      <c r="AV31" s="419">
        <v>18</v>
      </c>
      <c r="AW31" s="418">
        <f t="shared" si="27"/>
        <v>0</v>
      </c>
      <c r="AX31" s="443">
        <f t="shared" si="28"/>
        <v>0</v>
      </c>
      <c r="AY31" s="418">
        <f t="shared" si="29"/>
        <v>0</v>
      </c>
      <c r="AZ31" s="149"/>
      <c r="BA31" s="419">
        <v>18</v>
      </c>
      <c r="BB31" s="418">
        <f>AQ31+'Gillnet Biomass'!W32</f>
        <v>0</v>
      </c>
      <c r="BC31" s="443">
        <f t="shared" si="30"/>
        <v>0</v>
      </c>
      <c r="BD31" s="418">
        <f>AT31+'Gillnet Biomass'!Y32</f>
        <v>0</v>
      </c>
      <c r="BE31" s="61"/>
      <c r="BF31" s="61"/>
      <c r="BG31" s="150"/>
      <c r="BH31" s="151"/>
      <c r="BI31" s="150"/>
      <c r="BJ31" s="151"/>
    </row>
    <row r="32" spans="2:72" ht="15" customHeight="1">
      <c r="B32" s="9">
        <v>19</v>
      </c>
      <c r="C32" s="9">
        <f t="shared" si="0"/>
        <v>0</v>
      </c>
      <c r="D32" s="6">
        <f t="shared" si="2"/>
        <v>0</v>
      </c>
      <c r="E32" s="8">
        <f>IF(R88=0,0,E59/1.1023/R88*1000)</f>
        <v>0</v>
      </c>
      <c r="F32" s="7"/>
      <c r="G32" s="5">
        <v>19</v>
      </c>
      <c r="H32" s="5">
        <f t="shared" si="3"/>
        <v>0</v>
      </c>
      <c r="I32" s="6">
        <f t="shared" si="4"/>
        <v>0</v>
      </c>
      <c r="J32" s="7">
        <f t="shared" si="5"/>
        <v>0</v>
      </c>
      <c r="K32" s="121"/>
      <c r="L32" s="5">
        <v>19</v>
      </c>
      <c r="M32" s="5">
        <f t="shared" si="6"/>
        <v>0</v>
      </c>
      <c r="N32" s="6">
        <f t="shared" si="7"/>
        <v>0</v>
      </c>
      <c r="O32" s="7">
        <f t="shared" si="8"/>
        <v>0</v>
      </c>
      <c r="P32" s="121"/>
      <c r="Q32" s="5">
        <v>19</v>
      </c>
      <c r="R32" s="5">
        <f t="shared" si="9"/>
        <v>0</v>
      </c>
      <c r="S32" s="6">
        <f t="shared" si="10"/>
        <v>0</v>
      </c>
      <c r="T32" s="7">
        <f t="shared" si="11"/>
        <v>0</v>
      </c>
      <c r="U32" s="121"/>
      <c r="V32" s="5">
        <v>19</v>
      </c>
      <c r="W32" s="5">
        <f t="shared" si="12"/>
        <v>0</v>
      </c>
      <c r="X32" s="6">
        <f t="shared" si="13"/>
        <v>0</v>
      </c>
      <c r="Y32" s="7">
        <f t="shared" si="14"/>
        <v>0</v>
      </c>
      <c r="Z32" s="7"/>
      <c r="AA32" s="5">
        <v>19</v>
      </c>
      <c r="AB32" s="8">
        <f t="shared" si="15"/>
        <v>0</v>
      </c>
      <c r="AC32" s="6">
        <f t="shared" si="16"/>
        <v>0</v>
      </c>
      <c r="AD32" s="7">
        <f t="shared" si="17"/>
        <v>0</v>
      </c>
      <c r="AE32" s="7"/>
      <c r="AF32" s="5">
        <v>19</v>
      </c>
      <c r="AG32" s="5">
        <f t="shared" si="18"/>
        <v>0</v>
      </c>
      <c r="AH32" s="6" t="e">
        <f t="shared" si="19"/>
        <v>#DIV/0!</v>
      </c>
      <c r="AI32" s="7">
        <f t="shared" si="20"/>
        <v>0</v>
      </c>
      <c r="AJ32" s="7"/>
      <c r="AK32" s="5">
        <v>19</v>
      </c>
      <c r="AL32" s="5">
        <f t="shared" si="21"/>
        <v>0</v>
      </c>
      <c r="AM32" s="6" t="e">
        <f t="shared" si="22"/>
        <v>#DIV/0!</v>
      </c>
      <c r="AN32" s="7">
        <f t="shared" si="23"/>
        <v>0</v>
      </c>
      <c r="AO32" s="121"/>
      <c r="AP32" s="419">
        <v>19</v>
      </c>
      <c r="AQ32" s="418">
        <f t="shared" si="24"/>
        <v>0</v>
      </c>
      <c r="AR32" s="443">
        <f t="shared" si="25"/>
        <v>0</v>
      </c>
      <c r="AS32" s="549"/>
      <c r="AT32" s="422">
        <f t="shared" si="26"/>
        <v>0</v>
      </c>
      <c r="AU32" s="7"/>
      <c r="AV32" s="419">
        <v>19</v>
      </c>
      <c r="AW32" s="418">
        <f t="shared" si="27"/>
        <v>0</v>
      </c>
      <c r="AX32" s="443">
        <f t="shared" si="28"/>
        <v>0</v>
      </c>
      <c r="AY32" s="418">
        <f t="shared" si="29"/>
        <v>0</v>
      </c>
      <c r="AZ32" s="127"/>
      <c r="BA32" s="419">
        <v>19</v>
      </c>
      <c r="BB32" s="418">
        <v>0</v>
      </c>
      <c r="BC32" s="443">
        <f t="shared" si="30"/>
        <v>0</v>
      </c>
      <c r="BD32" s="418">
        <v>0</v>
      </c>
      <c r="BE32" s="5"/>
      <c r="BF32" s="13"/>
      <c r="BG32" s="7"/>
      <c r="BH32" s="6"/>
      <c r="BI32" s="7"/>
      <c r="BJ32" s="6"/>
    </row>
    <row r="33" spans="2:62" ht="15" customHeight="1">
      <c r="B33" s="90" t="s">
        <v>16</v>
      </c>
      <c r="C33" s="90">
        <f>SUM(C14:C32)</f>
        <v>2393</v>
      </c>
      <c r="D33" s="90">
        <f t="shared" ref="D33:E33" si="32">SUM(D14:D32)</f>
        <v>1</v>
      </c>
      <c r="E33" s="214">
        <f t="shared" si="32"/>
        <v>3312.3062210715148</v>
      </c>
      <c r="F33" s="7"/>
      <c r="G33" s="87" t="s">
        <v>7</v>
      </c>
      <c r="H33" s="90">
        <f>SUM(H14:H32)</f>
        <v>341</v>
      </c>
      <c r="I33" s="90">
        <f t="shared" ref="I33:J33" si="33">SUM(I14:I32)</f>
        <v>0.99999999999999989</v>
      </c>
      <c r="J33" s="214">
        <f t="shared" si="33"/>
        <v>9242.8708802695819</v>
      </c>
      <c r="K33" s="66"/>
      <c r="L33" s="87" t="s">
        <v>7</v>
      </c>
      <c r="M33" s="90">
        <f>SUM(M14:M31)</f>
        <v>1517</v>
      </c>
      <c r="N33" s="89">
        <f>SUM(N14:N31)</f>
        <v>1</v>
      </c>
      <c r="O33" s="88">
        <f>SUM(O14:O31)</f>
        <v>10323.983779816017</v>
      </c>
      <c r="P33" s="66"/>
      <c r="Q33" s="87" t="s">
        <v>7</v>
      </c>
      <c r="R33" s="90">
        <f>SUM(R14:R31)</f>
        <v>671</v>
      </c>
      <c r="S33" s="89">
        <f>SUM(S14:S31)</f>
        <v>1</v>
      </c>
      <c r="T33" s="88">
        <f>SUM(T14:T31)</f>
        <v>8604.9559346148617</v>
      </c>
      <c r="U33" s="66"/>
      <c r="V33" s="87" t="s">
        <v>7</v>
      </c>
      <c r="W33" s="90">
        <f>SUM(W14:W31)</f>
        <v>705</v>
      </c>
      <c r="X33" s="89">
        <f>SUM(X14:X31)</f>
        <v>1.0000000000000002</v>
      </c>
      <c r="Y33" s="88">
        <f>SUM(Y14:Y31)</f>
        <v>13659.720790543812</v>
      </c>
      <c r="Z33" s="66"/>
      <c r="AA33" s="87" t="s">
        <v>7</v>
      </c>
      <c r="AB33" s="88">
        <f>SUM(AB14:AB31)</f>
        <v>568</v>
      </c>
      <c r="AC33" s="89">
        <f>SUM(AC14:AC31)</f>
        <v>1</v>
      </c>
      <c r="AD33" s="88">
        <f>SUM(AD14:AD31)</f>
        <v>5266.019514571316</v>
      </c>
      <c r="AE33" s="66"/>
      <c r="AF33" s="87" t="s">
        <v>7</v>
      </c>
      <c r="AG33" s="90">
        <f>SUM(AG14:AG31)</f>
        <v>0</v>
      </c>
      <c r="AH33" s="89" t="e">
        <f>SUM(AH14:AH31)</f>
        <v>#DIV/0!</v>
      </c>
      <c r="AI33" s="88">
        <f>SUM(AI14:AI31)</f>
        <v>0</v>
      </c>
      <c r="AJ33" s="66"/>
      <c r="AK33" s="87" t="s">
        <v>7</v>
      </c>
      <c r="AL33" s="90">
        <f>SUM(AL14:AL31)</f>
        <v>0</v>
      </c>
      <c r="AM33" s="89" t="e">
        <f>SUM(AM14:AM31)</f>
        <v>#DIV/0!</v>
      </c>
      <c r="AN33" s="88">
        <f>SUM(AN14:AN31)</f>
        <v>0</v>
      </c>
      <c r="AO33" s="66"/>
      <c r="AP33" s="436" t="s">
        <v>7</v>
      </c>
      <c r="AQ33" s="434">
        <f>SUM(AQ14:AQ31)</f>
        <v>6195</v>
      </c>
      <c r="AR33" s="428">
        <f>SUM(AR14:AR32)</f>
        <v>0.99999999999999989</v>
      </c>
      <c r="AS33" s="428">
        <f>SUM(AS14:AS32)</f>
        <v>1</v>
      </c>
      <c r="AT33" s="439">
        <f>SUM(AT14:AT31)</f>
        <v>50409.8571208871</v>
      </c>
      <c r="AU33" s="5"/>
      <c r="AV33" s="436" t="s">
        <v>7</v>
      </c>
      <c r="AW33" s="434">
        <f>SUM(AW14:AW31)</f>
        <v>0</v>
      </c>
      <c r="AX33" s="428">
        <f>SUM(AX14:AX32)</f>
        <v>1</v>
      </c>
      <c r="AY33" s="439">
        <f>SUM(AY14:AY31)</f>
        <v>5266.019514571316</v>
      </c>
      <c r="AZ33" s="9"/>
      <c r="BA33" s="436" t="s">
        <v>7</v>
      </c>
      <c r="BB33" s="434">
        <f>SUM(BB14:BB31)</f>
        <v>6427</v>
      </c>
      <c r="BC33" s="428">
        <f>SUM(BC14:BC32)</f>
        <v>0.99999999999999989</v>
      </c>
      <c r="BD33" s="439">
        <f>SUM(BD14:BD31)</f>
        <v>51818.380352260479</v>
      </c>
      <c r="BE33" s="5"/>
      <c r="BF33" s="5"/>
      <c r="BG33" s="7"/>
      <c r="BH33" s="5"/>
      <c r="BI33" s="5"/>
      <c r="BJ33" s="5"/>
    </row>
    <row r="34" spans="2:62" ht="15" customHeight="1" thickBo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9"/>
      <c r="AP34" s="414"/>
      <c r="AQ34" s="424"/>
      <c r="AR34" s="424"/>
      <c r="AS34" s="424"/>
      <c r="AT34" s="420"/>
      <c r="AU34" s="5"/>
      <c r="AV34" s="414"/>
      <c r="AW34" s="424"/>
      <c r="AX34" s="424"/>
      <c r="AY34" s="420"/>
      <c r="AZ34" s="9"/>
      <c r="BA34" s="9"/>
      <c r="BB34" s="121"/>
      <c r="BC34" s="9"/>
      <c r="BD34" s="5"/>
      <c r="BE34" s="5"/>
      <c r="BF34" s="5"/>
      <c r="BG34" s="7"/>
      <c r="BH34" s="5"/>
      <c r="BI34" s="5"/>
      <c r="BJ34" s="5"/>
    </row>
    <row r="35" spans="2:62" ht="15" customHeight="1">
      <c r="B35" s="12"/>
      <c r="C35" s="12"/>
      <c r="D35" s="12"/>
      <c r="E35" s="12"/>
      <c r="F35" s="5"/>
      <c r="G35" s="12"/>
      <c r="H35" s="12"/>
      <c r="I35" s="12"/>
      <c r="J35" s="12"/>
      <c r="K35" s="9"/>
      <c r="L35" s="12"/>
      <c r="M35" s="12"/>
      <c r="N35" s="12"/>
      <c r="O35" s="12"/>
      <c r="P35" s="9"/>
      <c r="Q35" s="12"/>
      <c r="R35" s="12"/>
      <c r="S35" s="12"/>
      <c r="T35" s="12"/>
      <c r="U35" s="9"/>
      <c r="V35" s="12"/>
      <c r="W35" s="12"/>
      <c r="X35" s="12"/>
      <c r="Y35" s="12"/>
      <c r="Z35" s="9"/>
      <c r="AA35" s="12"/>
      <c r="AB35" s="12"/>
      <c r="AC35" s="12"/>
      <c r="AD35" s="12"/>
      <c r="AE35" s="9"/>
      <c r="AF35" s="12"/>
      <c r="AG35" s="12"/>
      <c r="AH35" s="12"/>
      <c r="AI35" s="12"/>
      <c r="AJ35" s="9"/>
      <c r="AK35" s="12"/>
      <c r="AL35" s="12"/>
      <c r="AM35" s="12"/>
      <c r="AN35" s="12"/>
      <c r="AO35" s="9"/>
      <c r="AP35" s="12"/>
      <c r="AQ35" s="12"/>
      <c r="AR35" s="12"/>
      <c r="AS35" s="12"/>
      <c r="AT35" s="12"/>
      <c r="AU35" s="5"/>
      <c r="AV35" s="12"/>
      <c r="AW35" s="12"/>
      <c r="AX35" s="12"/>
      <c r="AY35" s="12"/>
      <c r="AZ35" s="24"/>
      <c r="BA35" s="24"/>
      <c r="BB35" s="121"/>
      <c r="BC35" s="9"/>
      <c r="BD35" s="5"/>
      <c r="BE35" s="5"/>
      <c r="BF35" s="5"/>
      <c r="BG35" s="7"/>
      <c r="BH35" s="5"/>
      <c r="BI35" s="5"/>
      <c r="BJ35" s="5"/>
    </row>
    <row r="36" spans="2:62" ht="15" customHeight="1" thickBot="1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4"/>
      <c r="AP36" s="27"/>
      <c r="AQ36" s="27"/>
      <c r="AR36" s="27"/>
      <c r="AS36" s="27"/>
      <c r="AT36" s="27"/>
      <c r="AU36" s="5"/>
      <c r="AV36" s="27"/>
      <c r="AW36" s="27"/>
      <c r="AX36" s="27"/>
      <c r="AY36" s="27"/>
      <c r="AZ36" s="625"/>
      <c r="BA36" s="625"/>
      <c r="BB36" s="121"/>
      <c r="BC36" s="21"/>
      <c r="BD36" s="13"/>
      <c r="BE36" s="5"/>
      <c r="BF36" s="5"/>
      <c r="BG36" s="7"/>
      <c r="BH36" s="5"/>
      <c r="BI36" s="5"/>
      <c r="BJ36" s="5"/>
    </row>
    <row r="37" spans="2:62" ht="15" customHeight="1">
      <c r="B37" s="5"/>
      <c r="C37" s="5"/>
      <c r="D37" s="622" t="s">
        <v>32</v>
      </c>
      <c r="E37" s="622"/>
      <c r="F37" s="13"/>
      <c r="G37" s="5"/>
      <c r="H37" s="5"/>
      <c r="I37" s="622" t="s">
        <v>32</v>
      </c>
      <c r="J37" s="622"/>
      <c r="K37" s="25"/>
      <c r="L37" s="5"/>
      <c r="M37" s="5"/>
      <c r="N37" s="622" t="s">
        <v>32</v>
      </c>
      <c r="O37" s="622"/>
      <c r="P37" s="25"/>
      <c r="Q37" s="5"/>
      <c r="R37" s="5"/>
      <c r="S37" s="622" t="s">
        <v>32</v>
      </c>
      <c r="T37" s="622"/>
      <c r="U37" s="25"/>
      <c r="V37" s="5"/>
      <c r="W37" s="5"/>
      <c r="X37" s="622" t="s">
        <v>32</v>
      </c>
      <c r="Y37" s="622"/>
      <c r="Z37" s="25"/>
      <c r="AA37" s="5"/>
      <c r="AB37" s="5"/>
      <c r="AC37" s="622" t="s">
        <v>32</v>
      </c>
      <c r="AD37" s="622"/>
      <c r="AE37" s="25"/>
      <c r="AF37" s="5"/>
      <c r="AG37" s="5"/>
      <c r="AH37" s="622" t="s">
        <v>32</v>
      </c>
      <c r="AI37" s="622"/>
      <c r="AJ37" s="208"/>
      <c r="AK37" s="5"/>
      <c r="AL37" s="5"/>
      <c r="AM37" s="622" t="s">
        <v>32</v>
      </c>
      <c r="AN37" s="622"/>
      <c r="AO37" s="25"/>
      <c r="AP37" s="431"/>
      <c r="AQ37" s="444"/>
      <c r="AR37" s="620" t="s">
        <v>32</v>
      </c>
      <c r="AS37" s="620"/>
      <c r="AT37" s="621"/>
      <c r="AU37" s="5"/>
      <c r="AV37" s="431"/>
      <c r="AW37" s="444"/>
      <c r="AX37" s="620" t="s">
        <v>32</v>
      </c>
      <c r="AY37" s="621"/>
      <c r="AZ37" s="21"/>
      <c r="BA37" s="431"/>
      <c r="BB37" s="444"/>
      <c r="BC37" s="620" t="s">
        <v>32</v>
      </c>
      <c r="BD37" s="621"/>
      <c r="BE37" s="5"/>
      <c r="BF37" s="5"/>
      <c r="BG37" s="7"/>
      <c r="BH37" s="5"/>
      <c r="BI37" s="5"/>
      <c r="BJ37" s="5"/>
    </row>
    <row r="38" spans="2:62" ht="15" customHeight="1">
      <c r="B38" s="22" t="s">
        <v>3</v>
      </c>
      <c r="C38" s="22" t="s">
        <v>31</v>
      </c>
      <c r="D38" s="22" t="s">
        <v>31</v>
      </c>
      <c r="E38" s="22" t="s">
        <v>1</v>
      </c>
      <c r="F38" s="5"/>
      <c r="G38" s="22" t="s">
        <v>3</v>
      </c>
      <c r="H38" s="22" t="s">
        <v>31</v>
      </c>
      <c r="I38" s="22" t="s">
        <v>31</v>
      </c>
      <c r="J38" s="22" t="s">
        <v>1</v>
      </c>
      <c r="K38" s="21"/>
      <c r="L38" s="22" t="s">
        <v>3</v>
      </c>
      <c r="M38" s="22" t="s">
        <v>31</v>
      </c>
      <c r="N38" s="22" t="s">
        <v>31</v>
      </c>
      <c r="O38" s="22" t="s">
        <v>1</v>
      </c>
      <c r="P38" s="21"/>
      <c r="Q38" s="22" t="s">
        <v>3</v>
      </c>
      <c r="R38" s="22" t="s">
        <v>31</v>
      </c>
      <c r="S38" s="22" t="s">
        <v>31</v>
      </c>
      <c r="T38" s="22" t="s">
        <v>1</v>
      </c>
      <c r="U38" s="21"/>
      <c r="V38" s="22" t="s">
        <v>3</v>
      </c>
      <c r="W38" s="22" t="s">
        <v>31</v>
      </c>
      <c r="X38" s="22" t="s">
        <v>31</v>
      </c>
      <c r="Y38" s="22" t="s">
        <v>1</v>
      </c>
      <c r="Z38" s="21"/>
      <c r="AA38" s="22" t="s">
        <v>3</v>
      </c>
      <c r="AB38" s="22" t="s">
        <v>31</v>
      </c>
      <c r="AC38" s="22" t="s">
        <v>31</v>
      </c>
      <c r="AD38" s="22" t="s">
        <v>1</v>
      </c>
      <c r="AE38" s="21"/>
      <c r="AF38" s="22" t="s">
        <v>3</v>
      </c>
      <c r="AG38" s="22" t="s">
        <v>31</v>
      </c>
      <c r="AH38" s="22" t="s">
        <v>31</v>
      </c>
      <c r="AI38" s="22" t="s">
        <v>1</v>
      </c>
      <c r="AJ38" s="21"/>
      <c r="AK38" s="22" t="s">
        <v>3</v>
      </c>
      <c r="AL38" s="22" t="s">
        <v>31</v>
      </c>
      <c r="AM38" s="22" t="s">
        <v>31</v>
      </c>
      <c r="AN38" s="22" t="s">
        <v>1</v>
      </c>
      <c r="AO38" s="21"/>
      <c r="AP38" s="435" t="s">
        <v>3</v>
      </c>
      <c r="AQ38" s="438" t="s">
        <v>31</v>
      </c>
      <c r="AR38" s="438" t="s">
        <v>31</v>
      </c>
      <c r="AS38" s="438"/>
      <c r="AT38" s="440" t="s">
        <v>1</v>
      </c>
      <c r="AU38" s="5"/>
      <c r="AV38" s="435" t="s">
        <v>3</v>
      </c>
      <c r="AW38" s="438" t="s">
        <v>31</v>
      </c>
      <c r="AX38" s="438" t="s">
        <v>31</v>
      </c>
      <c r="AY38" s="440" t="s">
        <v>1</v>
      </c>
      <c r="AZ38" s="9"/>
      <c r="BA38" s="435" t="s">
        <v>3</v>
      </c>
      <c r="BB38" s="438" t="s">
        <v>31</v>
      </c>
      <c r="BC38" s="438" t="s">
        <v>31</v>
      </c>
      <c r="BD38" s="440" t="s">
        <v>1</v>
      </c>
      <c r="BE38" s="5"/>
      <c r="BF38" s="5"/>
      <c r="BG38" s="7"/>
      <c r="BH38" s="5"/>
      <c r="BI38" s="5"/>
      <c r="BJ38" s="5"/>
    </row>
    <row r="39" spans="2:62" ht="15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9"/>
      <c r="AP39" s="419"/>
      <c r="AQ39" s="433"/>
      <c r="AR39" s="433"/>
      <c r="AS39" s="433"/>
      <c r="AT39" s="432"/>
      <c r="AU39" s="7"/>
      <c r="AV39" s="419"/>
      <c r="AW39" s="433"/>
      <c r="AX39" s="433"/>
      <c r="AY39" s="432"/>
      <c r="AZ39" s="10"/>
      <c r="BA39" s="419"/>
      <c r="BB39" s="433"/>
      <c r="BC39" s="433"/>
      <c r="BD39" s="432"/>
      <c r="BE39" s="5"/>
      <c r="BF39" s="5"/>
      <c r="BG39" s="7"/>
      <c r="BH39" s="6"/>
      <c r="BI39" s="7"/>
      <c r="BJ39" s="5"/>
    </row>
    <row r="40" spans="2:62" ht="15" customHeight="1">
      <c r="B40" s="5">
        <v>1</v>
      </c>
      <c r="C40" s="8">
        <f>C14*$R70</f>
        <v>0</v>
      </c>
      <c r="D40" s="6">
        <f>C40/C$59</f>
        <v>0</v>
      </c>
      <c r="E40" s="8">
        <f t="shared" ref="E40" si="34">D40*D$10</f>
        <v>0</v>
      </c>
      <c r="F40" s="7"/>
      <c r="G40" s="5">
        <v>1</v>
      </c>
      <c r="H40" s="8">
        <f>H14*$R97</f>
        <v>0</v>
      </c>
      <c r="I40" s="6">
        <f>H40/H$59</f>
        <v>0</v>
      </c>
      <c r="J40" s="7">
        <f t="shared" ref="J40" si="35">I40*I$10</f>
        <v>0</v>
      </c>
      <c r="K40" s="7"/>
      <c r="L40" s="5">
        <v>1</v>
      </c>
      <c r="M40" s="8">
        <f>M14*$R123</f>
        <v>0</v>
      </c>
      <c r="N40" s="6">
        <f>M40/M$59</f>
        <v>0</v>
      </c>
      <c r="O40" s="7">
        <f t="shared" ref="O40" si="36">N40*N$10</f>
        <v>0</v>
      </c>
      <c r="P40" s="7"/>
      <c r="Q40" s="5">
        <v>1</v>
      </c>
      <c r="R40" s="8">
        <f>R14*$R150</f>
        <v>0</v>
      </c>
      <c r="S40" s="6">
        <f>R40/R$59</f>
        <v>0</v>
      </c>
      <c r="T40" s="7">
        <f t="shared" ref="T40" si="37">S40*S$10</f>
        <v>0</v>
      </c>
      <c r="U40" s="7"/>
      <c r="V40" s="5">
        <v>1</v>
      </c>
      <c r="W40" s="8">
        <f>W14*R177</f>
        <v>0</v>
      </c>
      <c r="X40" s="6">
        <f>W40/W$59</f>
        <v>0</v>
      </c>
      <c r="Y40" s="7">
        <f t="shared" ref="Y40" si="38">X40*X$10</f>
        <v>0</v>
      </c>
      <c r="Z40" s="7"/>
      <c r="AA40" s="5">
        <v>1</v>
      </c>
      <c r="AB40" s="8">
        <f>AB14*R204</f>
        <v>0</v>
      </c>
      <c r="AC40" s="6">
        <f>AB40/AB$59</f>
        <v>0</v>
      </c>
      <c r="AD40" s="7">
        <f t="shared" ref="AD40" si="39">AC40*AC$10</f>
        <v>0</v>
      </c>
      <c r="AE40" s="7"/>
      <c r="AF40" s="5">
        <v>1</v>
      </c>
      <c r="AG40" s="8">
        <f>AG14*R231</f>
        <v>0</v>
      </c>
      <c r="AH40" s="6" t="e">
        <f>AG40/AG$59</f>
        <v>#DIV/0!</v>
      </c>
      <c r="AI40" s="7" t="e">
        <f>AH40*AH$10</f>
        <v>#DIV/0!</v>
      </c>
      <c r="AJ40" s="7"/>
      <c r="AK40" s="5">
        <v>1</v>
      </c>
      <c r="AL40" s="8">
        <f>AL14*$R178</f>
        <v>0</v>
      </c>
      <c r="AM40" s="6" t="e">
        <f>AL40/AL$59</f>
        <v>#DIV/0!</v>
      </c>
      <c r="AN40" s="7" t="e">
        <f t="shared" ref="AN40" si="40">AM40*AM$10</f>
        <v>#DIV/0!</v>
      </c>
      <c r="AO40" s="121"/>
      <c r="AP40" s="419">
        <v>1</v>
      </c>
      <c r="AQ40" s="418">
        <f>W40+AB40+AG40+AL40+R40+M40+H40+C40</f>
        <v>0</v>
      </c>
      <c r="AR40" s="443">
        <f>AT40/AT$59</f>
        <v>0</v>
      </c>
      <c r="AS40" s="443"/>
      <c r="AT40" s="422">
        <f>Y40+AD40+T40+O40+J40+E40</f>
        <v>0</v>
      </c>
      <c r="AU40" s="7"/>
      <c r="AV40" s="419">
        <v>1</v>
      </c>
      <c r="AW40" s="418">
        <f>AB40+AG40+AL40+W40</f>
        <v>0</v>
      </c>
      <c r="AX40" s="443">
        <f>AY40/AY$59</f>
        <v>0</v>
      </c>
      <c r="AY40" s="418">
        <f>AD40</f>
        <v>0</v>
      </c>
      <c r="AZ40" s="10"/>
      <c r="BA40" s="419">
        <v>1</v>
      </c>
      <c r="BB40" s="418">
        <f>AQ40+'Gillnet Biomass'!W40</f>
        <v>0</v>
      </c>
      <c r="BC40" s="443">
        <f>BD40/BD$59</f>
        <v>0</v>
      </c>
      <c r="BD40" s="418">
        <f>AT40+'Gillnet Biomass'!Y40</f>
        <v>0</v>
      </c>
      <c r="BE40" s="5"/>
      <c r="BF40" s="5"/>
      <c r="BG40" s="7"/>
      <c r="BH40" s="6"/>
      <c r="BI40" s="7"/>
      <c r="BJ40" s="5"/>
    </row>
    <row r="41" spans="2:62" ht="15" customHeight="1">
      <c r="B41" s="5">
        <v>2</v>
      </c>
      <c r="C41" s="8">
        <f t="shared" ref="C41:C58" si="41">C15*$R71</f>
        <v>0</v>
      </c>
      <c r="D41" s="6">
        <f t="shared" ref="D41:D58" si="42">C41/C$59</f>
        <v>0</v>
      </c>
      <c r="E41" s="8">
        <f t="shared" ref="E41:E58" si="43">D41*D$10</f>
        <v>0</v>
      </c>
      <c r="F41" s="7"/>
      <c r="G41" s="5">
        <v>2</v>
      </c>
      <c r="H41" s="8">
        <f t="shared" ref="H41:H58" si="44">H15*$R98</f>
        <v>0</v>
      </c>
      <c r="I41" s="6">
        <f t="shared" ref="I41:I58" si="45">H41/H$59</f>
        <v>0</v>
      </c>
      <c r="J41" s="7">
        <f t="shared" ref="J41:J58" si="46">I41*I$10</f>
        <v>0</v>
      </c>
      <c r="K41" s="7"/>
      <c r="L41" s="5">
        <v>2</v>
      </c>
      <c r="M41" s="8">
        <f t="shared" ref="M41:M58" si="47">M15*$R124</f>
        <v>0</v>
      </c>
      <c r="N41" s="6">
        <f t="shared" ref="N41:N58" si="48">M41/M$59</f>
        <v>0</v>
      </c>
      <c r="O41" s="7">
        <f t="shared" ref="O41:O58" si="49">N41*N$10</f>
        <v>0</v>
      </c>
      <c r="P41" s="7"/>
      <c r="Q41" s="5">
        <v>2</v>
      </c>
      <c r="R41" s="8">
        <f t="shared" ref="R41:R58" si="50">R15*$R151</f>
        <v>0</v>
      </c>
      <c r="S41" s="6">
        <f t="shared" ref="S41:S58" si="51">R41/R$59</f>
        <v>0</v>
      </c>
      <c r="T41" s="7">
        <f t="shared" ref="T41:T58" si="52">S41*S$10</f>
        <v>0</v>
      </c>
      <c r="U41" s="7"/>
      <c r="V41" s="5">
        <v>2</v>
      </c>
      <c r="W41" s="8">
        <f t="shared" ref="W41:W58" si="53">W15*R178</f>
        <v>0</v>
      </c>
      <c r="X41" s="6">
        <f t="shared" ref="X41:X58" si="54">W41/W$59</f>
        <v>0</v>
      </c>
      <c r="Y41" s="7">
        <f t="shared" ref="Y41:Y58" si="55">X41*X$10</f>
        <v>0</v>
      </c>
      <c r="Z41" s="7"/>
      <c r="AA41" s="5">
        <v>2</v>
      </c>
      <c r="AB41" s="8">
        <f t="shared" ref="AB41:AB58" si="56">AB15*R205</f>
        <v>0</v>
      </c>
      <c r="AC41" s="6">
        <f t="shared" ref="AC41:AC58" si="57">AB41/AB$59</f>
        <v>0</v>
      </c>
      <c r="AD41" s="7">
        <f t="shared" ref="AD41:AD58" si="58">AC41*AC$10</f>
        <v>0</v>
      </c>
      <c r="AE41" s="7"/>
      <c r="AF41" s="5">
        <v>2</v>
      </c>
      <c r="AG41" s="8">
        <f t="shared" ref="AG41:AG58" si="59">AG15*R232</f>
        <v>0</v>
      </c>
      <c r="AH41" s="6" t="e">
        <f t="shared" ref="AH41:AH58" si="60">AG41/AG$59</f>
        <v>#DIV/0!</v>
      </c>
      <c r="AI41" s="7" t="e">
        <f t="shared" ref="AI41:AI58" si="61">AH41*AH$10</f>
        <v>#DIV/0!</v>
      </c>
      <c r="AJ41" s="7"/>
      <c r="AK41" s="5">
        <v>2</v>
      </c>
      <c r="AL41" s="8">
        <f t="shared" ref="AL41:AL58" si="62">AL15*$R179</f>
        <v>0</v>
      </c>
      <c r="AM41" s="6" t="e">
        <f t="shared" ref="AM41:AM58" si="63">AL41/AL$59</f>
        <v>#DIV/0!</v>
      </c>
      <c r="AN41" s="7" t="e">
        <f t="shared" ref="AN41:AN58" si="64">AM41*AM$10</f>
        <v>#DIV/0!</v>
      </c>
      <c r="AO41" s="121"/>
      <c r="AP41" s="419">
        <v>2</v>
      </c>
      <c r="AQ41" s="418">
        <f t="shared" ref="AQ41:AQ58" si="65">W41+AB41+AG41+AL41+R41+M41+H41+C41</f>
        <v>0</v>
      </c>
      <c r="AR41" s="443">
        <f t="shared" ref="AR41:AR58" si="66">AT41/AT$59</f>
        <v>0</v>
      </c>
      <c r="AS41" s="443"/>
      <c r="AT41" s="422">
        <f t="shared" ref="AT41:AT58" si="67">Y41+AD41+T41+O41+J41+E41</f>
        <v>0</v>
      </c>
      <c r="AU41" s="7"/>
      <c r="AV41" s="419">
        <v>2</v>
      </c>
      <c r="AW41" s="418">
        <f t="shared" ref="AW41:AW58" si="68">AB41+AG41+AL41+W41</f>
        <v>0</v>
      </c>
      <c r="AX41" s="443">
        <f t="shared" ref="AX41:AX58" si="69">AY41/AY$59</f>
        <v>0</v>
      </c>
      <c r="AY41" s="418">
        <f t="shared" ref="AY41:AY58" si="70">AD41</f>
        <v>0</v>
      </c>
      <c r="AZ41" s="10"/>
      <c r="BA41" s="419">
        <v>2</v>
      </c>
      <c r="BB41" s="418">
        <f>AQ41+'Gillnet Biomass'!W41</f>
        <v>0</v>
      </c>
      <c r="BC41" s="443">
        <f t="shared" ref="BC41:BC57" si="71">BD41/BD$59</f>
        <v>0</v>
      </c>
      <c r="BD41" s="418">
        <f>AT41+'Gillnet Biomass'!Y41</f>
        <v>0</v>
      </c>
      <c r="BE41" s="5"/>
      <c r="BF41" s="5"/>
      <c r="BG41" s="7"/>
      <c r="BH41" s="6"/>
      <c r="BI41" s="7"/>
      <c r="BJ41" s="5"/>
    </row>
    <row r="42" spans="2:62" ht="15" customHeight="1">
      <c r="B42" s="5">
        <v>3</v>
      </c>
      <c r="C42" s="8">
        <f t="shared" si="41"/>
        <v>0</v>
      </c>
      <c r="D42" s="6">
        <f t="shared" si="42"/>
        <v>0</v>
      </c>
      <c r="E42" s="8">
        <f t="shared" si="43"/>
        <v>0</v>
      </c>
      <c r="F42" s="7"/>
      <c r="G42" s="5">
        <v>3</v>
      </c>
      <c r="H42" s="8">
        <f t="shared" si="44"/>
        <v>0</v>
      </c>
      <c r="I42" s="6">
        <f t="shared" si="45"/>
        <v>0</v>
      </c>
      <c r="J42" s="7">
        <f t="shared" si="46"/>
        <v>0</v>
      </c>
      <c r="K42" s="7"/>
      <c r="L42" s="5">
        <v>3</v>
      </c>
      <c r="M42" s="8">
        <f t="shared" si="47"/>
        <v>0</v>
      </c>
      <c r="N42" s="6">
        <f t="shared" si="48"/>
        <v>0</v>
      </c>
      <c r="O42" s="7">
        <f t="shared" si="49"/>
        <v>0</v>
      </c>
      <c r="P42" s="7"/>
      <c r="Q42" s="5">
        <v>3</v>
      </c>
      <c r="R42" s="8">
        <f t="shared" si="50"/>
        <v>0</v>
      </c>
      <c r="S42" s="6">
        <f t="shared" si="51"/>
        <v>0</v>
      </c>
      <c r="T42" s="7">
        <f t="shared" si="52"/>
        <v>0</v>
      </c>
      <c r="U42" s="7"/>
      <c r="V42" s="5">
        <v>3</v>
      </c>
      <c r="W42" s="8">
        <f t="shared" si="53"/>
        <v>0</v>
      </c>
      <c r="X42" s="6">
        <f t="shared" si="54"/>
        <v>0</v>
      </c>
      <c r="Y42" s="7">
        <f t="shared" si="55"/>
        <v>0</v>
      </c>
      <c r="Z42" s="7"/>
      <c r="AA42" s="5">
        <v>3</v>
      </c>
      <c r="AB42" s="8">
        <f t="shared" si="56"/>
        <v>0</v>
      </c>
      <c r="AC42" s="6">
        <f t="shared" si="57"/>
        <v>0</v>
      </c>
      <c r="AD42" s="7">
        <f t="shared" si="58"/>
        <v>0</v>
      </c>
      <c r="AE42" s="7"/>
      <c r="AF42" s="5">
        <v>3</v>
      </c>
      <c r="AG42" s="8">
        <f t="shared" si="59"/>
        <v>0</v>
      </c>
      <c r="AH42" s="6" t="e">
        <f t="shared" si="60"/>
        <v>#DIV/0!</v>
      </c>
      <c r="AI42" s="7" t="e">
        <f t="shared" si="61"/>
        <v>#DIV/0!</v>
      </c>
      <c r="AJ42" s="7"/>
      <c r="AK42" s="5">
        <v>3</v>
      </c>
      <c r="AL42" s="8">
        <f t="shared" si="62"/>
        <v>0</v>
      </c>
      <c r="AM42" s="6" t="e">
        <f t="shared" si="63"/>
        <v>#DIV/0!</v>
      </c>
      <c r="AN42" s="7" t="e">
        <f t="shared" si="64"/>
        <v>#DIV/0!</v>
      </c>
      <c r="AO42" s="121"/>
      <c r="AP42" s="419">
        <v>3</v>
      </c>
      <c r="AQ42" s="418">
        <f t="shared" si="65"/>
        <v>0</v>
      </c>
      <c r="AR42" s="443">
        <f t="shared" si="66"/>
        <v>0</v>
      </c>
      <c r="AS42" s="443"/>
      <c r="AT42" s="422">
        <f t="shared" si="67"/>
        <v>0</v>
      </c>
      <c r="AU42" s="7"/>
      <c r="AV42" s="419">
        <v>3</v>
      </c>
      <c r="AW42" s="418">
        <f t="shared" si="68"/>
        <v>0</v>
      </c>
      <c r="AX42" s="443">
        <f t="shared" si="69"/>
        <v>0</v>
      </c>
      <c r="AY42" s="418">
        <f t="shared" si="70"/>
        <v>0</v>
      </c>
      <c r="AZ42" s="10"/>
      <c r="BA42" s="419">
        <v>3</v>
      </c>
      <c r="BB42" s="418">
        <f>AQ42+'Gillnet Biomass'!W42</f>
        <v>0</v>
      </c>
      <c r="BC42" s="443">
        <f t="shared" si="71"/>
        <v>0</v>
      </c>
      <c r="BD42" s="418">
        <f>AT42+'Gillnet Biomass'!Y42</f>
        <v>0</v>
      </c>
      <c r="BE42" s="5"/>
      <c r="BF42" s="5"/>
      <c r="BG42" s="7"/>
      <c r="BH42" s="6"/>
      <c r="BI42" s="7"/>
      <c r="BJ42" s="5"/>
    </row>
    <row r="43" spans="2:62" ht="15" customHeight="1">
      <c r="B43" s="5">
        <v>4</v>
      </c>
      <c r="C43" s="8">
        <f t="shared" si="41"/>
        <v>15271.000000000016</v>
      </c>
      <c r="D43" s="6">
        <f t="shared" si="42"/>
        <v>1.6879199489788603E-2</v>
      </c>
      <c r="E43" s="8">
        <f t="shared" si="43"/>
        <v>23.299954140106994</v>
      </c>
      <c r="F43" s="7"/>
      <c r="G43" s="5">
        <v>4</v>
      </c>
      <c r="H43" s="8">
        <f t="shared" si="44"/>
        <v>3207</v>
      </c>
      <c r="I43" s="6">
        <f t="shared" si="45"/>
        <v>2.6209117209591203E-2</v>
      </c>
      <c r="J43" s="7">
        <f t="shared" si="46"/>
        <v>95.818920657557058</v>
      </c>
      <c r="K43" s="7"/>
      <c r="L43" s="5">
        <v>4</v>
      </c>
      <c r="M43" s="8">
        <f t="shared" si="47"/>
        <v>57033.999999999949</v>
      </c>
      <c r="N43" s="6">
        <f t="shared" si="48"/>
        <v>0.13294514736459334</v>
      </c>
      <c r="O43" s="7">
        <f t="shared" si="49"/>
        <v>427.85377824449193</v>
      </c>
      <c r="P43" s="7"/>
      <c r="Q43" s="5">
        <v>4</v>
      </c>
      <c r="R43" s="8">
        <f t="shared" si="50"/>
        <v>46057.00000000008</v>
      </c>
      <c r="S43" s="6">
        <f t="shared" si="51"/>
        <v>0.27867731590730366</v>
      </c>
      <c r="T43" s="7">
        <f t="shared" si="52"/>
        <v>651.0608546590438</v>
      </c>
      <c r="U43" s="7"/>
      <c r="V43" s="5">
        <v>4</v>
      </c>
      <c r="W43" s="8">
        <f t="shared" si="53"/>
        <v>41042.999999999942</v>
      </c>
      <c r="X43" s="6">
        <f t="shared" si="54"/>
        <v>0.23594168573300955</v>
      </c>
      <c r="Y43" s="7">
        <f t="shared" si="55"/>
        <v>876.58010647354922</v>
      </c>
      <c r="Z43" s="7"/>
      <c r="AA43" s="5">
        <v>4</v>
      </c>
      <c r="AB43" s="8">
        <f t="shared" si="56"/>
        <v>18868.999999999964</v>
      </c>
      <c r="AC43" s="6">
        <f t="shared" si="57"/>
        <v>0.124432046741976</v>
      </c>
      <c r="AD43" s="7">
        <f t="shared" si="58"/>
        <v>192.833649372531</v>
      </c>
      <c r="AE43" s="7"/>
      <c r="AF43" s="5">
        <v>4</v>
      </c>
      <c r="AG43" s="8">
        <f t="shared" si="59"/>
        <v>0</v>
      </c>
      <c r="AH43" s="6" t="e">
        <f t="shared" si="60"/>
        <v>#DIV/0!</v>
      </c>
      <c r="AI43" s="7" t="e">
        <f t="shared" si="61"/>
        <v>#DIV/0!</v>
      </c>
      <c r="AJ43" s="7"/>
      <c r="AK43" s="5">
        <v>4</v>
      </c>
      <c r="AL43" s="8">
        <f t="shared" si="62"/>
        <v>0</v>
      </c>
      <c r="AM43" s="6" t="e">
        <f t="shared" si="63"/>
        <v>#DIV/0!</v>
      </c>
      <c r="AN43" s="7" t="e">
        <f t="shared" si="64"/>
        <v>#DIV/0!</v>
      </c>
      <c r="AO43" s="121"/>
      <c r="AP43" s="419">
        <v>4</v>
      </c>
      <c r="AQ43" s="418">
        <f t="shared" si="65"/>
        <v>181480.99999999997</v>
      </c>
      <c r="AR43" s="443">
        <f t="shared" si="66"/>
        <v>0.14300418534563589</v>
      </c>
      <c r="AS43" s="443"/>
      <c r="AT43" s="422">
        <f t="shared" si="67"/>
        <v>2267.4472635472798</v>
      </c>
      <c r="AU43" s="7"/>
      <c r="AV43" s="419">
        <v>4</v>
      </c>
      <c r="AW43" s="418">
        <f t="shared" si="68"/>
        <v>59911.999999999905</v>
      </c>
      <c r="AX43" s="443">
        <f t="shared" si="69"/>
        <v>0.12443204674197603</v>
      </c>
      <c r="AY43" s="418">
        <f t="shared" si="70"/>
        <v>192.833649372531</v>
      </c>
      <c r="AZ43" s="10"/>
      <c r="BA43" s="419">
        <v>4</v>
      </c>
      <c r="BB43" s="418">
        <f>AQ43+'Gillnet Biomass'!W43</f>
        <v>182212.99999999997</v>
      </c>
      <c r="BC43" s="443">
        <f t="shared" si="71"/>
        <v>0.13870397952125774</v>
      </c>
      <c r="BD43" s="418">
        <f>AT43+'Gillnet Biomass'!Y43</f>
        <v>2272.3460320628583</v>
      </c>
      <c r="BE43" s="5"/>
      <c r="BF43" s="5"/>
      <c r="BG43" s="7"/>
      <c r="BH43" s="6"/>
      <c r="BI43" s="7"/>
      <c r="BJ43" s="5"/>
    </row>
    <row r="44" spans="2:62" ht="15" customHeight="1">
      <c r="B44" s="5">
        <v>5</v>
      </c>
      <c r="C44" s="8">
        <f t="shared" si="41"/>
        <v>52445.999999999993</v>
      </c>
      <c r="D44" s="6">
        <f t="shared" si="42"/>
        <v>5.7969124251290159E-2</v>
      </c>
      <c r="E44" s="8">
        <f t="shared" si="43"/>
        <v>80.020260286297557</v>
      </c>
      <c r="F44" s="7"/>
      <c r="G44" s="5">
        <v>5</v>
      </c>
      <c r="H44" s="8">
        <f t="shared" si="44"/>
        <v>11625.000000000015</v>
      </c>
      <c r="I44" s="6">
        <f t="shared" si="45"/>
        <v>9.5004985207826048E-2</v>
      </c>
      <c r="J44" s="7">
        <f t="shared" si="46"/>
        <v>347.33238311322179</v>
      </c>
      <c r="K44" s="7"/>
      <c r="L44" s="5">
        <v>5</v>
      </c>
      <c r="M44" s="8">
        <f t="shared" si="47"/>
        <v>101674.9999999998</v>
      </c>
      <c r="N44" s="6">
        <f t="shared" si="48"/>
        <v>0.23700245219158772</v>
      </c>
      <c r="O44" s="7">
        <f t="shared" si="49"/>
        <v>762.73859282197759</v>
      </c>
      <c r="P44" s="7"/>
      <c r="Q44" s="5">
        <v>5</v>
      </c>
      <c r="R44" s="8">
        <f t="shared" si="50"/>
        <v>48233.999999999942</v>
      </c>
      <c r="S44" s="6">
        <f t="shared" si="51"/>
        <v>0.29184970049010667</v>
      </c>
      <c r="T44" s="7">
        <f t="shared" si="52"/>
        <v>681.83488424396342</v>
      </c>
      <c r="U44" s="7"/>
      <c r="V44" s="5">
        <v>5</v>
      </c>
      <c r="W44" s="8">
        <f t="shared" si="53"/>
        <v>43471.000000000058</v>
      </c>
      <c r="X44" s="6">
        <f t="shared" si="54"/>
        <v>0.24989939869160846</v>
      </c>
      <c r="Y44" s="7">
        <f t="shared" si="55"/>
        <v>928.4363669447107</v>
      </c>
      <c r="Z44" s="7"/>
      <c r="AA44" s="5">
        <v>5</v>
      </c>
      <c r="AB44" s="8">
        <f t="shared" si="56"/>
        <v>36918.99999999992</v>
      </c>
      <c r="AC44" s="6">
        <f t="shared" si="57"/>
        <v>0.24346317948312102</v>
      </c>
      <c r="AD44" s="7">
        <f t="shared" si="58"/>
        <v>377.29744560837719</v>
      </c>
      <c r="AE44" s="7"/>
      <c r="AF44" s="5">
        <v>5</v>
      </c>
      <c r="AG44" s="8">
        <f t="shared" si="59"/>
        <v>0</v>
      </c>
      <c r="AH44" s="6" t="e">
        <f t="shared" si="60"/>
        <v>#DIV/0!</v>
      </c>
      <c r="AI44" s="7" t="e">
        <f t="shared" si="61"/>
        <v>#DIV/0!</v>
      </c>
      <c r="AJ44" s="7"/>
      <c r="AK44" s="5">
        <v>5</v>
      </c>
      <c r="AL44" s="8">
        <f t="shared" si="62"/>
        <v>0</v>
      </c>
      <c r="AM44" s="6" t="e">
        <f t="shared" si="63"/>
        <v>#DIV/0!</v>
      </c>
      <c r="AN44" s="7" t="e">
        <f t="shared" si="64"/>
        <v>#DIV/0!</v>
      </c>
      <c r="AO44" s="121"/>
      <c r="AP44" s="419">
        <v>5</v>
      </c>
      <c r="AQ44" s="418">
        <f t="shared" si="65"/>
        <v>294369.99999999971</v>
      </c>
      <c r="AR44" s="443">
        <f t="shared" si="66"/>
        <v>0.20040980768649749</v>
      </c>
      <c r="AS44" s="443"/>
      <c r="AT44" s="422">
        <f t="shared" si="67"/>
        <v>3177.6599330185481</v>
      </c>
      <c r="AU44" s="7"/>
      <c r="AV44" s="419">
        <v>5</v>
      </c>
      <c r="AW44" s="418">
        <f t="shared" si="68"/>
        <v>80389.999999999971</v>
      </c>
      <c r="AX44" s="443">
        <f t="shared" si="69"/>
        <v>0.24346317948312104</v>
      </c>
      <c r="AY44" s="418">
        <f t="shared" si="70"/>
        <v>377.29744560837719</v>
      </c>
      <c r="AZ44" s="156"/>
      <c r="BA44" s="419">
        <v>5</v>
      </c>
      <c r="BB44" s="418">
        <f>AQ44+'Gillnet Biomass'!W44</f>
        <v>302410.99999999971</v>
      </c>
      <c r="BC44" s="443">
        <f t="shared" si="71"/>
        <v>0.19724906628293115</v>
      </c>
      <c r="BD44" s="418">
        <f>AT44+'Gillnet Biomass'!Y44</f>
        <v>3231.4727713160423</v>
      </c>
      <c r="BE44" s="155"/>
      <c r="BF44" s="155"/>
      <c r="BG44" s="155"/>
      <c r="BH44" s="155"/>
      <c r="BI44" s="7"/>
      <c r="BJ44" s="5"/>
    </row>
    <row r="45" spans="2:62" ht="15" customHeight="1">
      <c r="B45" s="5">
        <v>6</v>
      </c>
      <c r="C45" s="8">
        <f t="shared" si="41"/>
        <v>49998.999999999956</v>
      </c>
      <c r="D45" s="6">
        <f t="shared" si="42"/>
        <v>5.526442900202598E-2</v>
      </c>
      <c r="E45" s="8">
        <f t="shared" si="43"/>
        <v>76.286713840037152</v>
      </c>
      <c r="F45" s="7"/>
      <c r="G45" s="5">
        <v>6</v>
      </c>
      <c r="H45" s="8">
        <f t="shared" si="44"/>
        <v>10501.000000000015</v>
      </c>
      <c r="I45" s="6">
        <f t="shared" si="45"/>
        <v>8.581912685310808E-2</v>
      </c>
      <c r="J45" s="7">
        <f t="shared" si="46"/>
        <v>313.74944989866168</v>
      </c>
      <c r="K45" s="7"/>
      <c r="L45" s="5">
        <v>6</v>
      </c>
      <c r="M45" s="8">
        <f t="shared" si="47"/>
        <v>34854.999999999971</v>
      </c>
      <c r="N45" s="6">
        <f t="shared" si="48"/>
        <v>8.1246328705559867E-2</v>
      </c>
      <c r="O45" s="7">
        <f t="shared" si="49"/>
        <v>261.47286602222829</v>
      </c>
      <c r="P45" s="7"/>
      <c r="Q45" s="5">
        <v>6</v>
      </c>
      <c r="R45" s="8">
        <f t="shared" si="50"/>
        <v>16399.999999999982</v>
      </c>
      <c r="S45" s="6">
        <f t="shared" si="51"/>
        <v>9.9231560476795419E-2</v>
      </c>
      <c r="T45" s="7">
        <f t="shared" si="52"/>
        <v>231.83008047437494</v>
      </c>
      <c r="U45" s="7"/>
      <c r="V45" s="5">
        <v>6</v>
      </c>
      <c r="W45" s="8">
        <f t="shared" si="53"/>
        <v>17729.000000000025</v>
      </c>
      <c r="X45" s="6">
        <f t="shared" si="54"/>
        <v>0.10191774837025895</v>
      </c>
      <c r="Y45" s="7">
        <f t="shared" si="55"/>
        <v>378.64894641399502</v>
      </c>
      <c r="Z45" s="7"/>
      <c r="AA45" s="5">
        <v>6</v>
      </c>
      <c r="AB45" s="8">
        <f t="shared" si="56"/>
        <v>15837.999999999976</v>
      </c>
      <c r="AC45" s="6">
        <f t="shared" si="57"/>
        <v>0.10444404877308902</v>
      </c>
      <c r="AD45" s="7">
        <f t="shared" si="58"/>
        <v>161.85803904616816</v>
      </c>
      <c r="AE45" s="7"/>
      <c r="AF45" s="5">
        <v>6</v>
      </c>
      <c r="AG45" s="8">
        <f t="shared" si="59"/>
        <v>0</v>
      </c>
      <c r="AH45" s="6" t="e">
        <f t="shared" si="60"/>
        <v>#DIV/0!</v>
      </c>
      <c r="AI45" s="7" t="e">
        <f t="shared" si="61"/>
        <v>#DIV/0!</v>
      </c>
      <c r="AJ45" s="7"/>
      <c r="AK45" s="5">
        <v>6</v>
      </c>
      <c r="AL45" s="8">
        <f t="shared" si="62"/>
        <v>0</v>
      </c>
      <c r="AM45" s="6" t="e">
        <f t="shared" si="63"/>
        <v>#DIV/0!</v>
      </c>
      <c r="AN45" s="7" t="e">
        <f t="shared" si="64"/>
        <v>#DIV/0!</v>
      </c>
      <c r="AO45" s="121"/>
      <c r="AP45" s="419">
        <v>6</v>
      </c>
      <c r="AQ45" s="418">
        <f t="shared" si="65"/>
        <v>145321.99999999994</v>
      </c>
      <c r="AR45" s="443">
        <f t="shared" si="66"/>
        <v>8.9799641317324347E-2</v>
      </c>
      <c r="AS45" s="443"/>
      <c r="AT45" s="422">
        <f t="shared" si="67"/>
        <v>1423.8460956954652</v>
      </c>
      <c r="AU45" s="7"/>
      <c r="AV45" s="419">
        <v>6</v>
      </c>
      <c r="AW45" s="418">
        <f t="shared" si="68"/>
        <v>33567</v>
      </c>
      <c r="AX45" s="443">
        <f t="shared" si="69"/>
        <v>0.10444404877308903</v>
      </c>
      <c r="AY45" s="418">
        <f t="shared" si="70"/>
        <v>161.85803904616816</v>
      </c>
      <c r="AZ45" s="10"/>
      <c r="BA45" s="419">
        <v>6</v>
      </c>
      <c r="BB45" s="418">
        <f>AQ45+'Gillnet Biomass'!W45</f>
        <v>153584.99999999994</v>
      </c>
      <c r="BC45" s="443">
        <f t="shared" si="71"/>
        <v>9.0286973476064125E-2</v>
      </c>
      <c r="BD45" s="418">
        <f>AT45+'Gillnet Biomass'!Y45</f>
        <v>1479.1446260837495</v>
      </c>
      <c r="BE45" s="5"/>
      <c r="BF45" s="5"/>
      <c r="BG45" s="7"/>
      <c r="BH45" s="6"/>
      <c r="BI45" s="7"/>
      <c r="BJ45" s="5"/>
    </row>
    <row r="46" spans="2:62" ht="15" customHeight="1">
      <c r="B46" s="5">
        <v>7</v>
      </c>
      <c r="C46" s="8">
        <f t="shared" si="41"/>
        <v>126699.00000000003</v>
      </c>
      <c r="D46" s="6">
        <f t="shared" si="42"/>
        <v>0.14004175863772669</v>
      </c>
      <c r="E46" s="8">
        <f t="shared" si="43"/>
        <v>193.31287339384542</v>
      </c>
      <c r="F46" s="7"/>
      <c r="G46" s="5">
        <v>7</v>
      </c>
      <c r="H46" s="8">
        <f t="shared" si="44"/>
        <v>19794.000000000022</v>
      </c>
      <c r="I46" s="6">
        <f t="shared" si="45"/>
        <v>0.16176590771644803</v>
      </c>
      <c r="J46" s="7">
        <f t="shared" si="46"/>
        <v>591.40621000800945</v>
      </c>
      <c r="K46" s="7"/>
      <c r="L46" s="5">
        <v>7</v>
      </c>
      <c r="M46" s="8">
        <f t="shared" si="47"/>
        <v>53756.000000000036</v>
      </c>
      <c r="N46" s="6">
        <f t="shared" si="48"/>
        <v>0.12530419296789794</v>
      </c>
      <c r="O46" s="7">
        <f t="shared" si="49"/>
        <v>403.26310101537581</v>
      </c>
      <c r="P46" s="7"/>
      <c r="Q46" s="5">
        <v>7</v>
      </c>
      <c r="R46" s="8">
        <f t="shared" si="50"/>
        <v>12461.000000000007</v>
      </c>
      <c r="S46" s="6">
        <f t="shared" si="51"/>
        <v>7.5397833847643286E-2</v>
      </c>
      <c r="T46" s="7">
        <f t="shared" si="52"/>
        <v>176.14845321897508</v>
      </c>
      <c r="U46" s="7"/>
      <c r="V46" s="5">
        <v>7</v>
      </c>
      <c r="W46" s="8">
        <f t="shared" si="53"/>
        <v>18809.000000000018</v>
      </c>
      <c r="X46" s="6">
        <f t="shared" si="54"/>
        <v>0.10812628625958597</v>
      </c>
      <c r="Y46" s="7">
        <f t="shared" si="55"/>
        <v>401.7151578262073</v>
      </c>
      <c r="Z46" s="7"/>
      <c r="AA46" s="5">
        <v>7</v>
      </c>
      <c r="AB46" s="8">
        <f t="shared" si="56"/>
        <v>17732.000000000004</v>
      </c>
      <c r="AC46" s="6">
        <f t="shared" si="57"/>
        <v>0.11693407455767253</v>
      </c>
      <c r="AD46" s="7">
        <f t="shared" si="58"/>
        <v>181.21396314980797</v>
      </c>
      <c r="AE46" s="7"/>
      <c r="AF46" s="5">
        <v>7</v>
      </c>
      <c r="AG46" s="8">
        <f t="shared" si="59"/>
        <v>0</v>
      </c>
      <c r="AH46" s="6" t="e">
        <f t="shared" si="60"/>
        <v>#DIV/0!</v>
      </c>
      <c r="AI46" s="7" t="e">
        <f t="shared" si="61"/>
        <v>#DIV/0!</v>
      </c>
      <c r="AJ46" s="7"/>
      <c r="AK46" s="5">
        <v>7</v>
      </c>
      <c r="AL46" s="8">
        <f t="shared" si="62"/>
        <v>0</v>
      </c>
      <c r="AM46" s="6" t="e">
        <f t="shared" si="63"/>
        <v>#DIV/0!</v>
      </c>
      <c r="AN46" s="7" t="e">
        <f t="shared" si="64"/>
        <v>#DIV/0!</v>
      </c>
      <c r="AO46" s="121"/>
      <c r="AP46" s="419">
        <v>7</v>
      </c>
      <c r="AQ46" s="418">
        <f t="shared" si="65"/>
        <v>249251.00000000012</v>
      </c>
      <c r="AR46" s="443">
        <f t="shared" si="66"/>
        <v>0.12279787013172369</v>
      </c>
      <c r="AS46" s="443"/>
      <c r="AT46" s="422">
        <f t="shared" si="67"/>
        <v>1947.059758612221</v>
      </c>
      <c r="AU46" s="7"/>
      <c r="AV46" s="419">
        <v>7</v>
      </c>
      <c r="AW46" s="418">
        <f t="shared" si="68"/>
        <v>36541.000000000022</v>
      </c>
      <c r="AX46" s="443">
        <f t="shared" si="69"/>
        <v>0.11693407455767255</v>
      </c>
      <c r="AY46" s="418">
        <f t="shared" si="70"/>
        <v>181.21396314980797</v>
      </c>
      <c r="AZ46" s="10"/>
      <c r="BA46" s="419">
        <v>7</v>
      </c>
      <c r="BB46" s="418">
        <f>AQ46+'Gillnet Biomass'!W46</f>
        <v>268898.00000000012</v>
      </c>
      <c r="BC46" s="443">
        <f t="shared" si="71"/>
        <v>0.12687427539181342</v>
      </c>
      <c r="BD46" s="418">
        <f>AT46+'Gillnet Biomass'!Y46</f>
        <v>2078.5435086471502</v>
      </c>
      <c r="BE46" s="5"/>
      <c r="BF46" s="5"/>
      <c r="BG46" s="7"/>
      <c r="BH46" s="6"/>
      <c r="BI46" s="7"/>
      <c r="BJ46" s="5"/>
    </row>
    <row r="47" spans="2:62" ht="15" customHeight="1">
      <c r="B47" s="5">
        <v>8</v>
      </c>
      <c r="C47" s="8">
        <f t="shared" si="41"/>
        <v>178646.00000000012</v>
      </c>
      <c r="D47" s="6">
        <f t="shared" si="42"/>
        <v>0.1974593328565761</v>
      </c>
      <c r="E47" s="8">
        <f t="shared" si="43"/>
        <v>272.57177704888699</v>
      </c>
      <c r="F47" s="7"/>
      <c r="G47" s="5">
        <v>8</v>
      </c>
      <c r="H47" s="8">
        <f t="shared" si="44"/>
        <v>25908</v>
      </c>
      <c r="I47" s="6">
        <f t="shared" si="45"/>
        <v>0.21173240058187992</v>
      </c>
      <c r="J47" s="7">
        <f t="shared" si="46"/>
        <v>774.08063498471722</v>
      </c>
      <c r="K47" s="7"/>
      <c r="L47" s="5">
        <v>8</v>
      </c>
      <c r="M47" s="8">
        <f t="shared" si="47"/>
        <v>65512.999999999913</v>
      </c>
      <c r="N47" s="6">
        <f t="shared" si="48"/>
        <v>0.15270953184585687</v>
      </c>
      <c r="O47" s="7">
        <f t="shared" si="49"/>
        <v>491.46096318216132</v>
      </c>
      <c r="P47" s="7"/>
      <c r="Q47" s="5">
        <v>8</v>
      </c>
      <c r="R47" s="8">
        <f t="shared" si="50"/>
        <v>15274.999999999995</v>
      </c>
      <c r="S47" s="6">
        <f t="shared" si="51"/>
        <v>9.2424517456283606E-2</v>
      </c>
      <c r="T47" s="7">
        <f t="shared" si="52"/>
        <v>215.92710239305364</v>
      </c>
      <c r="U47" s="7"/>
      <c r="V47" s="5">
        <v>8</v>
      </c>
      <c r="W47" s="8">
        <f t="shared" si="53"/>
        <v>22454.999999999989</v>
      </c>
      <c r="X47" s="6">
        <f t="shared" si="54"/>
        <v>0.12908585028225847</v>
      </c>
      <c r="Y47" s="7">
        <f t="shared" si="55"/>
        <v>479.58497894558309</v>
      </c>
      <c r="Z47" s="7"/>
      <c r="AA47" s="5">
        <v>8</v>
      </c>
      <c r="AB47" s="8">
        <f t="shared" si="56"/>
        <v>15632.000000000011</v>
      </c>
      <c r="AC47" s="6">
        <f t="shared" si="57"/>
        <v>0.1030855771196446</v>
      </c>
      <c r="AD47" s="7">
        <f t="shared" si="58"/>
        <v>159.75280126087299</v>
      </c>
      <c r="AE47" s="7"/>
      <c r="AF47" s="5">
        <v>8</v>
      </c>
      <c r="AG47" s="8">
        <f t="shared" si="59"/>
        <v>0</v>
      </c>
      <c r="AH47" s="6" t="e">
        <f t="shared" si="60"/>
        <v>#DIV/0!</v>
      </c>
      <c r="AI47" s="7" t="e">
        <f t="shared" si="61"/>
        <v>#DIV/0!</v>
      </c>
      <c r="AJ47" s="7"/>
      <c r="AK47" s="5">
        <v>8</v>
      </c>
      <c r="AL47" s="8">
        <f t="shared" si="62"/>
        <v>0</v>
      </c>
      <c r="AM47" s="6" t="e">
        <f t="shared" si="63"/>
        <v>#DIV/0!</v>
      </c>
      <c r="AN47" s="7" t="e">
        <f t="shared" si="64"/>
        <v>#DIV/0!</v>
      </c>
      <c r="AO47" s="121"/>
      <c r="AP47" s="419">
        <v>8</v>
      </c>
      <c r="AQ47" s="418">
        <f t="shared" si="65"/>
        <v>323429</v>
      </c>
      <c r="AR47" s="443">
        <f t="shared" si="66"/>
        <v>0.15094644690760367</v>
      </c>
      <c r="AS47" s="443"/>
      <c r="AT47" s="422">
        <f t="shared" si="67"/>
        <v>2393.378257815275</v>
      </c>
      <c r="AU47" s="7"/>
      <c r="AV47" s="419">
        <v>8</v>
      </c>
      <c r="AW47" s="418">
        <f t="shared" si="68"/>
        <v>38087</v>
      </c>
      <c r="AX47" s="443">
        <f t="shared" si="69"/>
        <v>0.10308557711964461</v>
      </c>
      <c r="AY47" s="418">
        <f t="shared" si="70"/>
        <v>159.75280126087299</v>
      </c>
      <c r="AZ47" s="10"/>
      <c r="BA47" s="419">
        <v>8</v>
      </c>
      <c r="BB47" s="418">
        <f>AQ47+'Gillnet Biomass'!W47</f>
        <v>341146</v>
      </c>
      <c r="BC47" s="443">
        <f t="shared" si="71"/>
        <v>0.15332915041884762</v>
      </c>
      <c r="BD47" s="418">
        <f>AT47+'Gillnet Biomass'!Y47</f>
        <v>2511.9458558897313</v>
      </c>
      <c r="BE47" s="5"/>
      <c r="BF47" s="5"/>
      <c r="BG47" s="7"/>
      <c r="BH47" s="6"/>
      <c r="BI47" s="7"/>
      <c r="BJ47" s="5"/>
    </row>
    <row r="48" spans="2:62" ht="15" customHeight="1">
      <c r="B48" s="5">
        <v>9</v>
      </c>
      <c r="C48" s="8">
        <f t="shared" si="41"/>
        <v>173999.0000000002</v>
      </c>
      <c r="D48" s="6">
        <f t="shared" si="42"/>
        <v>0.19232295409755271</v>
      </c>
      <c r="E48" s="8">
        <f t="shared" si="43"/>
        <v>265.48154806001423</v>
      </c>
      <c r="F48" s="7"/>
      <c r="G48" s="5">
        <v>9</v>
      </c>
      <c r="H48" s="8">
        <f t="shared" si="44"/>
        <v>24196</v>
      </c>
      <c r="I48" s="6">
        <f t="shared" si="45"/>
        <v>0.19774112878181127</v>
      </c>
      <c r="J48" s="7">
        <f t="shared" si="46"/>
        <v>722.92940574688191</v>
      </c>
      <c r="K48" s="7"/>
      <c r="L48" s="5">
        <v>9</v>
      </c>
      <c r="M48" s="8">
        <f t="shared" si="47"/>
        <v>47867.999999999985</v>
      </c>
      <c r="N48" s="6">
        <f t="shared" si="48"/>
        <v>0.1115793792132475</v>
      </c>
      <c r="O48" s="7">
        <f t="shared" si="49"/>
        <v>359.09290347875566</v>
      </c>
      <c r="P48" s="7"/>
      <c r="Q48" s="5">
        <v>9</v>
      </c>
      <c r="R48" s="8">
        <f t="shared" si="50"/>
        <v>11375.000000000009</v>
      </c>
      <c r="S48" s="6">
        <f t="shared" si="51"/>
        <v>6.8826768318509146E-2</v>
      </c>
      <c r="T48" s="7">
        <f t="shared" si="52"/>
        <v>160.79677837780611</v>
      </c>
      <c r="U48" s="7"/>
      <c r="V48" s="5">
        <v>9</v>
      </c>
      <c r="W48" s="8">
        <f t="shared" si="53"/>
        <v>13992.999999999984</v>
      </c>
      <c r="X48" s="6">
        <f t="shared" si="54"/>
        <v>8.0440806190142128E-2</v>
      </c>
      <c r="Y48" s="7">
        <f t="shared" si="55"/>
        <v>298.85694101026672</v>
      </c>
      <c r="Z48" s="7"/>
      <c r="AA48" s="5">
        <v>9</v>
      </c>
      <c r="AB48" s="8">
        <f t="shared" si="56"/>
        <v>18653.999999999982</v>
      </c>
      <c r="AC48" s="6">
        <f t="shared" si="57"/>
        <v>0.12301422438522563</v>
      </c>
      <c r="AD48" s="7">
        <f t="shared" si="58"/>
        <v>190.63643517914019</v>
      </c>
      <c r="AE48" s="7"/>
      <c r="AF48" s="5">
        <v>9</v>
      </c>
      <c r="AG48" s="8">
        <f t="shared" si="59"/>
        <v>0</v>
      </c>
      <c r="AH48" s="6" t="e">
        <f t="shared" si="60"/>
        <v>#DIV/0!</v>
      </c>
      <c r="AI48" s="7" t="e">
        <f t="shared" si="61"/>
        <v>#DIV/0!</v>
      </c>
      <c r="AJ48" s="7"/>
      <c r="AK48" s="5">
        <v>9</v>
      </c>
      <c r="AL48" s="8">
        <f t="shared" si="62"/>
        <v>0</v>
      </c>
      <c r="AM48" s="6" t="e">
        <f t="shared" si="63"/>
        <v>#DIV/0!</v>
      </c>
      <c r="AN48" s="7" t="e">
        <f t="shared" si="64"/>
        <v>#DIV/0!</v>
      </c>
      <c r="AO48" s="121"/>
      <c r="AP48" s="419">
        <v>9</v>
      </c>
      <c r="AQ48" s="418">
        <f t="shared" si="65"/>
        <v>290085.00000000017</v>
      </c>
      <c r="AR48" s="443">
        <f t="shared" si="66"/>
        <v>0.12599759639236763</v>
      </c>
      <c r="AS48" s="443"/>
      <c r="AT48" s="422">
        <f t="shared" si="67"/>
        <v>1997.794011852865</v>
      </c>
      <c r="AU48" s="7"/>
      <c r="AV48" s="419">
        <v>9</v>
      </c>
      <c r="AW48" s="418">
        <f t="shared" si="68"/>
        <v>32646.999999999964</v>
      </c>
      <c r="AX48" s="443">
        <f t="shared" si="69"/>
        <v>0.12301422438522565</v>
      </c>
      <c r="AY48" s="418">
        <f t="shared" si="70"/>
        <v>190.63643517914019</v>
      </c>
      <c r="AZ48" s="10"/>
      <c r="BA48" s="419">
        <v>9</v>
      </c>
      <c r="BB48" s="418">
        <f>AQ48+'Gillnet Biomass'!W48</f>
        <v>300498.00000000017</v>
      </c>
      <c r="BC48" s="443">
        <f t="shared" si="71"/>
        <v>0.1261990200749224</v>
      </c>
      <c r="BD48" s="418">
        <f>AT48+'Gillnet Biomass'!Y48</f>
        <v>2067.4810016789816</v>
      </c>
      <c r="BE48" s="5"/>
      <c r="BF48" s="5"/>
      <c r="BG48" s="7"/>
      <c r="BH48" s="6"/>
      <c r="BI48" s="7"/>
      <c r="BJ48" s="5"/>
    </row>
    <row r="49" spans="1:65" ht="15" customHeight="1">
      <c r="B49" s="5">
        <v>10</v>
      </c>
      <c r="C49" s="8">
        <f t="shared" si="41"/>
        <v>151613.99999999988</v>
      </c>
      <c r="D49" s="6">
        <f t="shared" si="42"/>
        <v>0.16758057438575108</v>
      </c>
      <c r="E49" s="8">
        <f t="shared" si="43"/>
        <v>231.32730318893169</v>
      </c>
      <c r="F49" s="7"/>
      <c r="G49" s="5">
        <v>10</v>
      </c>
      <c r="H49" s="8">
        <f t="shared" si="44"/>
        <v>18577.999999999985</v>
      </c>
      <c r="I49" s="6">
        <f t="shared" si="45"/>
        <v>0.151828181951913</v>
      </c>
      <c r="J49" s="7">
        <f t="shared" si="46"/>
        <v>555.07449578300395</v>
      </c>
      <c r="K49" s="7"/>
      <c r="L49" s="5">
        <v>10</v>
      </c>
      <c r="M49" s="8">
        <f t="shared" si="47"/>
        <v>35440.999999999964</v>
      </c>
      <c r="N49" s="6">
        <f t="shared" si="48"/>
        <v>8.2612283335353504E-2</v>
      </c>
      <c r="O49" s="7">
        <f t="shared" si="49"/>
        <v>265.86888092651816</v>
      </c>
      <c r="P49" s="7"/>
      <c r="Q49" s="5">
        <v>10</v>
      </c>
      <c r="R49" s="8">
        <f t="shared" si="50"/>
        <v>8820.9999999999891</v>
      </c>
      <c r="S49" s="6">
        <f t="shared" si="51"/>
        <v>5.3373267985720264E-2</v>
      </c>
      <c r="T49" s="7">
        <f t="shared" si="52"/>
        <v>124.69348413807691</v>
      </c>
      <c r="U49" s="7"/>
      <c r="V49" s="5">
        <v>10</v>
      </c>
      <c r="W49" s="8">
        <f t="shared" si="53"/>
        <v>10026.999999999996</v>
      </c>
      <c r="X49" s="6">
        <f t="shared" si="54"/>
        <v>5.7641675385446706E-2</v>
      </c>
      <c r="Y49" s="7">
        <f t="shared" si="55"/>
        <v>214.15268687986472</v>
      </c>
      <c r="Z49" s="7"/>
      <c r="AA49" s="5">
        <v>10</v>
      </c>
      <c r="AB49" s="8">
        <f t="shared" si="56"/>
        <v>13503.999999999993</v>
      </c>
      <c r="AC49" s="6">
        <f t="shared" si="57"/>
        <v>8.9052433049109453E-2</v>
      </c>
      <c r="AD49" s="7">
        <f t="shared" si="58"/>
        <v>138.00549054675193</v>
      </c>
      <c r="AE49" s="7"/>
      <c r="AF49" s="5">
        <v>10</v>
      </c>
      <c r="AG49" s="8">
        <f t="shared" si="59"/>
        <v>0</v>
      </c>
      <c r="AH49" s="6" t="e">
        <f t="shared" si="60"/>
        <v>#DIV/0!</v>
      </c>
      <c r="AI49" s="7" t="e">
        <f t="shared" si="61"/>
        <v>#DIV/0!</v>
      </c>
      <c r="AJ49" s="7"/>
      <c r="AK49" s="5">
        <v>10</v>
      </c>
      <c r="AL49" s="8">
        <f t="shared" si="62"/>
        <v>0</v>
      </c>
      <c r="AM49" s="6" t="e">
        <f t="shared" si="63"/>
        <v>#DIV/0!</v>
      </c>
      <c r="AN49" s="7" t="e">
        <f t="shared" si="64"/>
        <v>#DIV/0!</v>
      </c>
      <c r="AO49" s="121"/>
      <c r="AP49" s="419">
        <v>10</v>
      </c>
      <c r="AQ49" s="418">
        <f t="shared" si="65"/>
        <v>237984.99999999983</v>
      </c>
      <c r="AR49" s="443">
        <f t="shared" si="66"/>
        <v>9.6439241719188495E-2</v>
      </c>
      <c r="AS49" s="443"/>
      <c r="AT49" s="422">
        <f t="shared" si="67"/>
        <v>1529.1223414631472</v>
      </c>
      <c r="AU49" s="7"/>
      <c r="AV49" s="419">
        <v>10</v>
      </c>
      <c r="AW49" s="418">
        <f t="shared" si="68"/>
        <v>23530.999999999989</v>
      </c>
      <c r="AX49" s="443">
        <f t="shared" si="69"/>
        <v>8.9052433049109467E-2</v>
      </c>
      <c r="AY49" s="418">
        <f t="shared" si="70"/>
        <v>138.00549054675193</v>
      </c>
      <c r="AZ49" s="158"/>
      <c r="BA49" s="419">
        <v>10</v>
      </c>
      <c r="BB49" s="418">
        <f>AQ49+'Gillnet Biomass'!W49</f>
        <v>246018.99999999983</v>
      </c>
      <c r="BC49" s="443">
        <f t="shared" si="71"/>
        <v>9.6619488366686407E-2</v>
      </c>
      <c r="BD49" s="418">
        <f>AT49+'Gillnet Biomass'!Y49</f>
        <v>1582.8883336136344</v>
      </c>
      <c r="BE49" s="5"/>
      <c r="BF49" s="5"/>
      <c r="BG49" s="7"/>
      <c r="BH49" s="6"/>
      <c r="BI49" s="7"/>
      <c r="BJ49" s="5"/>
    </row>
    <row r="50" spans="1:65" ht="15" customHeight="1">
      <c r="B50" s="5">
        <v>11</v>
      </c>
      <c r="C50" s="8">
        <f t="shared" si="41"/>
        <v>95781.999999999898</v>
      </c>
      <c r="D50" s="6">
        <f t="shared" si="42"/>
        <v>0.10586886815080404</v>
      </c>
      <c r="E50" s="8">
        <f t="shared" si="43"/>
        <v>146.14080331659508</v>
      </c>
      <c r="F50" s="7"/>
      <c r="G50" s="5">
        <v>11</v>
      </c>
      <c r="H50" s="8">
        <f t="shared" si="44"/>
        <v>5492.0000000000045</v>
      </c>
      <c r="I50" s="6">
        <f t="shared" si="45"/>
        <v>4.4883215377323045E-2</v>
      </c>
      <c r="J50" s="7">
        <f t="shared" si="46"/>
        <v>164.09027510174735</v>
      </c>
      <c r="K50" s="7"/>
      <c r="L50" s="5">
        <v>11</v>
      </c>
      <c r="M50" s="8">
        <f t="shared" si="47"/>
        <v>23636.999999999989</v>
      </c>
      <c r="N50" s="6">
        <f t="shared" si="48"/>
        <v>5.5097388369339244E-2</v>
      </c>
      <c r="O50" s="7">
        <f t="shared" si="49"/>
        <v>177.31843735955852</v>
      </c>
      <c r="P50" s="7"/>
      <c r="Q50" s="5">
        <v>11</v>
      </c>
      <c r="R50" s="8">
        <f t="shared" si="50"/>
        <v>3790.9999999999982</v>
      </c>
      <c r="S50" s="6">
        <f t="shared" si="51"/>
        <v>2.2938222302898274E-2</v>
      </c>
      <c r="T50" s="7">
        <f t="shared" si="52"/>
        <v>53.589502138924146</v>
      </c>
      <c r="U50" s="7"/>
      <c r="V50" s="5">
        <v>11</v>
      </c>
      <c r="W50" s="8">
        <f t="shared" si="53"/>
        <v>5243.9999999999955</v>
      </c>
      <c r="X50" s="6">
        <f t="shared" si="54"/>
        <v>3.0145900640399161E-2</v>
      </c>
      <c r="Y50" s="7">
        <f t="shared" si="55"/>
        <v>111.99927096818689</v>
      </c>
      <c r="Z50" s="7"/>
      <c r="AA50" s="5">
        <v>11</v>
      </c>
      <c r="AB50" s="8">
        <f t="shared" si="56"/>
        <v>11421.000000000005</v>
      </c>
      <c r="AC50" s="6">
        <f t="shared" si="57"/>
        <v>7.531604249510368E-2</v>
      </c>
      <c r="AD50" s="7">
        <f t="shared" si="58"/>
        <v>116.71806187310837</v>
      </c>
      <c r="AE50" s="7"/>
      <c r="AF50" s="5">
        <v>11</v>
      </c>
      <c r="AG50" s="8">
        <f t="shared" si="59"/>
        <v>0</v>
      </c>
      <c r="AH50" s="6" t="e">
        <f t="shared" si="60"/>
        <v>#DIV/0!</v>
      </c>
      <c r="AI50" s="7" t="e">
        <f t="shared" si="61"/>
        <v>#DIV/0!</v>
      </c>
      <c r="AJ50" s="7"/>
      <c r="AK50" s="5">
        <v>11</v>
      </c>
      <c r="AL50" s="8">
        <f t="shared" si="62"/>
        <v>0</v>
      </c>
      <c r="AM50" s="6" t="e">
        <f t="shared" si="63"/>
        <v>#DIV/0!</v>
      </c>
      <c r="AN50" s="7" t="e">
        <f t="shared" si="64"/>
        <v>#DIV/0!</v>
      </c>
      <c r="AO50" s="121"/>
      <c r="AP50" s="419">
        <v>11</v>
      </c>
      <c r="AQ50" s="418">
        <f t="shared" si="65"/>
        <v>145366.99999999988</v>
      </c>
      <c r="AR50" s="443">
        <f t="shared" si="66"/>
        <v>4.8553579191560114E-2</v>
      </c>
      <c r="AS50" s="443"/>
      <c r="AT50" s="422">
        <f t="shared" si="67"/>
        <v>769.85635075812047</v>
      </c>
      <c r="AU50" s="7"/>
      <c r="AV50" s="419">
        <v>11</v>
      </c>
      <c r="AW50" s="418">
        <f t="shared" si="68"/>
        <v>16665</v>
      </c>
      <c r="AX50" s="443">
        <f t="shared" si="69"/>
        <v>7.5316042495103694E-2</v>
      </c>
      <c r="AY50" s="418">
        <f t="shared" si="70"/>
        <v>116.71806187310837</v>
      </c>
      <c r="AZ50" s="10"/>
      <c r="BA50" s="419">
        <v>11</v>
      </c>
      <c r="BB50" s="418">
        <f>AQ50+'Gillnet Biomass'!W50</f>
        <v>149439.99999999988</v>
      </c>
      <c r="BC50" s="443">
        <f t="shared" si="71"/>
        <v>4.8655837827087385E-2</v>
      </c>
      <c r="BD50" s="418">
        <f>AT50+'Gillnet Biomass'!Y50</f>
        <v>797.11411600941915</v>
      </c>
      <c r="BE50" s="5"/>
      <c r="BF50" s="5"/>
      <c r="BG50" s="7"/>
      <c r="BH50" s="6"/>
      <c r="BI50" s="7"/>
      <c r="BJ50" s="5"/>
    </row>
    <row r="51" spans="1:65" ht="15" customHeight="1">
      <c r="B51" s="5">
        <v>12</v>
      </c>
      <c r="C51" s="8">
        <f t="shared" si="41"/>
        <v>41748.000000000007</v>
      </c>
      <c r="D51" s="6">
        <f t="shared" si="42"/>
        <v>4.6144510529742257E-2</v>
      </c>
      <c r="E51" s="8">
        <f t="shared" si="43"/>
        <v>63.697628540448299</v>
      </c>
      <c r="F51" s="7"/>
      <c r="G51" s="5">
        <v>12</v>
      </c>
      <c r="H51" s="8">
        <f t="shared" si="44"/>
        <v>1950</v>
      </c>
      <c r="I51" s="6">
        <f t="shared" si="45"/>
        <v>1.5936320099377253E-2</v>
      </c>
      <c r="J51" s="7">
        <f t="shared" si="46"/>
        <v>58.262206199637127</v>
      </c>
      <c r="K51" s="7"/>
      <c r="L51" s="5">
        <v>12</v>
      </c>
      <c r="M51" s="8">
        <f t="shared" si="47"/>
        <v>5717.0000000000018</v>
      </c>
      <c r="N51" s="6">
        <f t="shared" si="48"/>
        <v>1.3326216072577429E-2</v>
      </c>
      <c r="O51" s="7">
        <f t="shared" si="49"/>
        <v>42.887401378541981</v>
      </c>
      <c r="P51" s="7"/>
      <c r="Q51" s="5">
        <v>12</v>
      </c>
      <c r="R51" s="8">
        <f t="shared" si="50"/>
        <v>2856</v>
      </c>
      <c r="S51" s="6">
        <f t="shared" si="51"/>
        <v>1.7280813214739513E-2</v>
      </c>
      <c r="T51" s="7">
        <f t="shared" si="52"/>
        <v>40.372360355781439</v>
      </c>
      <c r="U51" s="7"/>
      <c r="V51" s="5">
        <v>12</v>
      </c>
      <c r="W51" s="8">
        <f t="shared" si="53"/>
        <v>1182.9999999999989</v>
      </c>
      <c r="X51" s="6">
        <f t="shared" si="54"/>
        <v>6.8006484472906562E-3</v>
      </c>
      <c r="Y51" s="7">
        <f t="shared" si="55"/>
        <v>25.266044537636361</v>
      </c>
      <c r="Z51" s="7"/>
      <c r="AA51" s="5">
        <v>12</v>
      </c>
      <c r="AB51" s="8">
        <f t="shared" si="56"/>
        <v>2704.9999999999977</v>
      </c>
      <c r="AC51" s="6">
        <f t="shared" si="57"/>
        <v>1.7838183604697942E-2</v>
      </c>
      <c r="AD51" s="7">
        <f t="shared" si="58"/>
        <v>27.644020433128247</v>
      </c>
      <c r="AE51" s="7"/>
      <c r="AF51" s="5">
        <v>12</v>
      </c>
      <c r="AG51" s="8">
        <f t="shared" si="59"/>
        <v>0</v>
      </c>
      <c r="AH51" s="6" t="e">
        <f t="shared" si="60"/>
        <v>#DIV/0!</v>
      </c>
      <c r="AI51" s="7" t="e">
        <f t="shared" si="61"/>
        <v>#DIV/0!</v>
      </c>
      <c r="AJ51" s="7"/>
      <c r="AK51" s="5">
        <v>12</v>
      </c>
      <c r="AL51" s="8">
        <f t="shared" si="62"/>
        <v>0</v>
      </c>
      <c r="AM51" s="6" t="e">
        <f t="shared" si="63"/>
        <v>#DIV/0!</v>
      </c>
      <c r="AN51" s="7" t="e">
        <f t="shared" si="64"/>
        <v>#DIV/0!</v>
      </c>
      <c r="AO51" s="121"/>
      <c r="AP51" s="419">
        <v>12</v>
      </c>
      <c r="AQ51" s="418">
        <f t="shared" si="65"/>
        <v>56159.000000000007</v>
      </c>
      <c r="AR51" s="443">
        <f t="shared" si="66"/>
        <v>1.6279814989285688E-2</v>
      </c>
      <c r="AS51" s="443"/>
      <c r="AT51" s="422">
        <f t="shared" si="67"/>
        <v>258.12966144517344</v>
      </c>
      <c r="AU51" s="7"/>
      <c r="AV51" s="419">
        <v>12</v>
      </c>
      <c r="AW51" s="418">
        <f t="shared" si="68"/>
        <v>3887.9999999999964</v>
      </c>
      <c r="AX51" s="443">
        <f t="shared" si="69"/>
        <v>1.7838183604697945E-2</v>
      </c>
      <c r="AY51" s="418">
        <f t="shared" si="70"/>
        <v>27.644020433128247</v>
      </c>
      <c r="AZ51" s="10"/>
      <c r="BA51" s="419">
        <v>12</v>
      </c>
      <c r="BB51" s="418">
        <f>AQ51+'Gillnet Biomass'!W51</f>
        <v>57097.000000000007</v>
      </c>
      <c r="BC51" s="443">
        <f t="shared" si="71"/>
        <v>1.6139403443607522E-2</v>
      </c>
      <c r="BD51" s="418">
        <f>AT51+'Gillnet Biomass'!Y51</f>
        <v>264.40704514409759</v>
      </c>
      <c r="BE51" s="5"/>
      <c r="BF51" s="5"/>
      <c r="BG51" s="7"/>
      <c r="BH51" s="6"/>
      <c r="BI51" s="7"/>
      <c r="BJ51" s="5"/>
    </row>
    <row r="52" spans="1:65" ht="15" customHeight="1">
      <c r="B52" s="5">
        <v>13</v>
      </c>
      <c r="C52" s="8">
        <f t="shared" si="41"/>
        <v>18519.000000000011</v>
      </c>
      <c r="D52" s="6">
        <f t="shared" si="42"/>
        <v>2.0469248598742388E-2</v>
      </c>
      <c r="E52" s="8">
        <f t="shared" si="43"/>
        <v>28.255638184836702</v>
      </c>
      <c r="F52" s="7"/>
      <c r="G52" s="5">
        <v>13</v>
      </c>
      <c r="H52" s="8">
        <f t="shared" si="44"/>
        <v>1111</v>
      </c>
      <c r="I52" s="6">
        <f t="shared" si="45"/>
        <v>9.0796162207221164E-3</v>
      </c>
      <c r="J52" s="7">
        <f t="shared" si="46"/>
        <v>33.194518506562488</v>
      </c>
      <c r="K52" s="7"/>
      <c r="L52" s="5">
        <v>13</v>
      </c>
      <c r="M52" s="8">
        <f t="shared" si="47"/>
        <v>3507.9999999999991</v>
      </c>
      <c r="N52" s="6">
        <f t="shared" si="48"/>
        <v>8.1770799339866349E-3</v>
      </c>
      <c r="O52" s="7">
        <f t="shared" si="49"/>
        <v>26.316075570390971</v>
      </c>
      <c r="P52" s="7"/>
      <c r="Q52" s="5">
        <v>13</v>
      </c>
      <c r="R52" s="8">
        <f t="shared" si="50"/>
        <v>0</v>
      </c>
      <c r="S52" s="6">
        <f t="shared" si="51"/>
        <v>0</v>
      </c>
      <c r="T52" s="7">
        <f t="shared" si="52"/>
        <v>0</v>
      </c>
      <c r="U52" s="7"/>
      <c r="V52" s="5">
        <v>13</v>
      </c>
      <c r="W52" s="8">
        <f t="shared" si="53"/>
        <v>0</v>
      </c>
      <c r="X52" s="6">
        <f t="shared" si="54"/>
        <v>0</v>
      </c>
      <c r="Y52" s="7">
        <f t="shared" si="55"/>
        <v>0</v>
      </c>
      <c r="Z52" s="7"/>
      <c r="AA52" s="5">
        <v>13</v>
      </c>
      <c r="AB52" s="8">
        <f t="shared" si="56"/>
        <v>367</v>
      </c>
      <c r="AC52" s="6">
        <f t="shared" si="57"/>
        <v>2.420189790360129E-3</v>
      </c>
      <c r="AD52" s="7">
        <f t="shared" si="58"/>
        <v>3.7505935301138904</v>
      </c>
      <c r="AE52" s="7"/>
      <c r="AF52" s="5">
        <v>13</v>
      </c>
      <c r="AG52" s="8">
        <f t="shared" si="59"/>
        <v>0</v>
      </c>
      <c r="AH52" s="6" t="e">
        <f t="shared" si="60"/>
        <v>#DIV/0!</v>
      </c>
      <c r="AI52" s="7" t="e">
        <f t="shared" si="61"/>
        <v>#DIV/0!</v>
      </c>
      <c r="AJ52" s="7"/>
      <c r="AK52" s="5">
        <v>13</v>
      </c>
      <c r="AL52" s="8">
        <f t="shared" si="62"/>
        <v>0</v>
      </c>
      <c r="AM52" s="6" t="e">
        <f t="shared" si="63"/>
        <v>#DIV/0!</v>
      </c>
      <c r="AN52" s="7" t="e">
        <f t="shared" si="64"/>
        <v>#DIV/0!</v>
      </c>
      <c r="AO52" s="121"/>
      <c r="AP52" s="419">
        <v>13</v>
      </c>
      <c r="AQ52" s="418">
        <f t="shared" si="65"/>
        <v>23505.000000000011</v>
      </c>
      <c r="AR52" s="443">
        <f t="shared" si="66"/>
        <v>5.7718163188128441E-3</v>
      </c>
      <c r="AS52" s="443"/>
      <c r="AT52" s="422">
        <f t="shared" si="67"/>
        <v>91.516825791904054</v>
      </c>
      <c r="AU52" s="7"/>
      <c r="AV52" s="419">
        <v>13</v>
      </c>
      <c r="AW52" s="418">
        <f t="shared" si="68"/>
        <v>367</v>
      </c>
      <c r="AX52" s="443">
        <f t="shared" si="69"/>
        <v>2.4201897903601294E-3</v>
      </c>
      <c r="AY52" s="418">
        <f t="shared" si="70"/>
        <v>3.7505935301138904</v>
      </c>
      <c r="AZ52" s="10"/>
      <c r="BA52" s="419">
        <v>13</v>
      </c>
      <c r="BB52" s="418">
        <f>AQ52+'Gillnet Biomass'!W52</f>
        <v>24378.000000000011</v>
      </c>
      <c r="BC52" s="443">
        <f t="shared" si="71"/>
        <v>5.9428051967821312E-3</v>
      </c>
      <c r="BD52" s="418">
        <f>AT52+'Gillnet Biomass'!Y52</f>
        <v>97.359209554335621</v>
      </c>
      <c r="BE52" s="5"/>
      <c r="BF52" s="5"/>
      <c r="BG52" s="7"/>
      <c r="BH52" s="6"/>
      <c r="BI52" s="7"/>
      <c r="BJ52" s="5"/>
    </row>
    <row r="53" spans="1:65" ht="15" customHeight="1">
      <c r="B53" s="5">
        <v>14</v>
      </c>
      <c r="C53" s="8">
        <f t="shared" si="41"/>
        <v>0</v>
      </c>
      <c r="D53" s="6">
        <f t="shared" si="42"/>
        <v>0</v>
      </c>
      <c r="E53" s="8">
        <f t="shared" si="43"/>
        <v>0</v>
      </c>
      <c r="F53" s="7"/>
      <c r="G53" s="5">
        <v>14</v>
      </c>
      <c r="H53" s="8">
        <f t="shared" si="44"/>
        <v>0</v>
      </c>
      <c r="I53" s="6">
        <f t="shared" si="45"/>
        <v>0</v>
      </c>
      <c r="J53" s="7">
        <f t="shared" si="46"/>
        <v>0</v>
      </c>
      <c r="K53" s="7"/>
      <c r="L53" s="5">
        <v>14</v>
      </c>
      <c r="M53" s="8">
        <f t="shared" si="47"/>
        <v>0</v>
      </c>
      <c r="N53" s="6">
        <f t="shared" si="48"/>
        <v>0</v>
      </c>
      <c r="O53" s="7">
        <f t="shared" si="49"/>
        <v>0</v>
      </c>
      <c r="P53" s="7"/>
      <c r="Q53" s="5">
        <v>14</v>
      </c>
      <c r="R53" s="8">
        <f t="shared" si="50"/>
        <v>0</v>
      </c>
      <c r="S53" s="6">
        <f t="shared" si="51"/>
        <v>0</v>
      </c>
      <c r="T53" s="7">
        <f t="shared" si="52"/>
        <v>0</v>
      </c>
      <c r="U53" s="7"/>
      <c r="V53" s="5">
        <v>14</v>
      </c>
      <c r="W53" s="8">
        <f t="shared" si="53"/>
        <v>0</v>
      </c>
      <c r="X53" s="6">
        <f t="shared" si="54"/>
        <v>0</v>
      </c>
      <c r="Y53" s="7">
        <f t="shared" si="55"/>
        <v>0</v>
      </c>
      <c r="Z53" s="7"/>
      <c r="AA53" s="5">
        <v>14</v>
      </c>
      <c r="AB53" s="8">
        <f t="shared" si="56"/>
        <v>0</v>
      </c>
      <c r="AC53" s="6">
        <f t="shared" si="57"/>
        <v>0</v>
      </c>
      <c r="AD53" s="7">
        <f t="shared" si="58"/>
        <v>0</v>
      </c>
      <c r="AE53" s="7"/>
      <c r="AF53" s="5">
        <v>14</v>
      </c>
      <c r="AG53" s="8">
        <f t="shared" si="59"/>
        <v>0</v>
      </c>
      <c r="AH53" s="6" t="e">
        <f t="shared" si="60"/>
        <v>#DIV/0!</v>
      </c>
      <c r="AI53" s="7" t="e">
        <f t="shared" si="61"/>
        <v>#DIV/0!</v>
      </c>
      <c r="AJ53" s="7"/>
      <c r="AK53" s="5">
        <v>14</v>
      </c>
      <c r="AL53" s="8">
        <f t="shared" si="62"/>
        <v>0</v>
      </c>
      <c r="AM53" s="6" t="e">
        <f t="shared" si="63"/>
        <v>#DIV/0!</v>
      </c>
      <c r="AN53" s="7" t="e">
        <f t="shared" si="64"/>
        <v>#DIV/0!</v>
      </c>
      <c r="AO53" s="121"/>
      <c r="AP53" s="419">
        <v>14</v>
      </c>
      <c r="AQ53" s="418">
        <f t="shared" si="65"/>
        <v>0</v>
      </c>
      <c r="AR53" s="443">
        <f t="shared" si="66"/>
        <v>0</v>
      </c>
      <c r="AS53" s="443"/>
      <c r="AT53" s="422">
        <f t="shared" si="67"/>
        <v>0</v>
      </c>
      <c r="AU53" s="7"/>
      <c r="AV53" s="419">
        <v>14</v>
      </c>
      <c r="AW53" s="418">
        <f t="shared" si="68"/>
        <v>0</v>
      </c>
      <c r="AX53" s="443">
        <f t="shared" si="69"/>
        <v>0</v>
      </c>
      <c r="AY53" s="418">
        <f t="shared" si="70"/>
        <v>0</v>
      </c>
      <c r="AZ53" s="10"/>
      <c r="BA53" s="419">
        <v>14</v>
      </c>
      <c r="BB53" s="418">
        <f>AQ53+'Gillnet Biomass'!W53</f>
        <v>0</v>
      </c>
      <c r="BC53" s="443">
        <f t="shared" si="71"/>
        <v>0</v>
      </c>
      <c r="BD53" s="418">
        <f>AT53+'Gillnet Biomass'!Y53</f>
        <v>0</v>
      </c>
      <c r="BE53" s="5"/>
      <c r="BF53" s="5"/>
      <c r="BG53" s="7"/>
      <c r="BH53" s="6"/>
      <c r="BI53" s="7"/>
      <c r="BJ53" s="5"/>
    </row>
    <row r="54" spans="1:65" ht="15" customHeight="1">
      <c r="B54" s="5">
        <v>15</v>
      </c>
      <c r="C54" s="8">
        <f t="shared" si="41"/>
        <v>0</v>
      </c>
      <c r="D54" s="6">
        <f t="shared" si="42"/>
        <v>0</v>
      </c>
      <c r="E54" s="8">
        <f t="shared" si="43"/>
        <v>0</v>
      </c>
      <c r="F54" s="7"/>
      <c r="G54" s="5">
        <v>15</v>
      </c>
      <c r="H54" s="8">
        <f t="shared" si="44"/>
        <v>0</v>
      </c>
      <c r="I54" s="6">
        <f t="shared" si="45"/>
        <v>0</v>
      </c>
      <c r="J54" s="7">
        <f t="shared" si="46"/>
        <v>0</v>
      </c>
      <c r="K54" s="7"/>
      <c r="L54" s="5">
        <v>15</v>
      </c>
      <c r="M54" s="8">
        <f t="shared" si="47"/>
        <v>0</v>
      </c>
      <c r="N54" s="6">
        <f t="shared" si="48"/>
        <v>0</v>
      </c>
      <c r="O54" s="7">
        <f t="shared" si="49"/>
        <v>0</v>
      </c>
      <c r="P54" s="7"/>
      <c r="Q54" s="5">
        <v>15</v>
      </c>
      <c r="R54" s="8">
        <f t="shared" si="50"/>
        <v>0</v>
      </c>
      <c r="S54" s="6">
        <f t="shared" si="51"/>
        <v>0</v>
      </c>
      <c r="T54" s="7">
        <f t="shared" si="52"/>
        <v>0</v>
      </c>
      <c r="U54" s="7"/>
      <c r="V54" s="5">
        <v>15</v>
      </c>
      <c r="W54" s="8">
        <f t="shared" si="53"/>
        <v>0</v>
      </c>
      <c r="X54" s="6">
        <f t="shared" si="54"/>
        <v>0</v>
      </c>
      <c r="Y54" s="7">
        <f t="shared" si="55"/>
        <v>0</v>
      </c>
      <c r="Z54" s="7"/>
      <c r="AA54" s="5">
        <v>15</v>
      </c>
      <c r="AB54" s="8">
        <f t="shared" si="56"/>
        <v>0</v>
      </c>
      <c r="AC54" s="6">
        <f t="shared" si="57"/>
        <v>0</v>
      </c>
      <c r="AD54" s="7">
        <f>AC54*AC$10</f>
        <v>0</v>
      </c>
      <c r="AE54" s="7"/>
      <c r="AF54" s="5">
        <v>15</v>
      </c>
      <c r="AG54" s="8">
        <f t="shared" si="59"/>
        <v>0</v>
      </c>
      <c r="AH54" s="6" t="e">
        <f t="shared" si="60"/>
        <v>#DIV/0!</v>
      </c>
      <c r="AI54" s="7" t="e">
        <f t="shared" si="61"/>
        <v>#DIV/0!</v>
      </c>
      <c r="AJ54" s="7"/>
      <c r="AK54" s="5">
        <v>15</v>
      </c>
      <c r="AL54" s="8">
        <f t="shared" si="62"/>
        <v>0</v>
      </c>
      <c r="AM54" s="6" t="e">
        <f t="shared" si="63"/>
        <v>#DIV/0!</v>
      </c>
      <c r="AN54" s="7" t="e">
        <f t="shared" si="64"/>
        <v>#DIV/0!</v>
      </c>
      <c r="AO54" s="121"/>
      <c r="AP54" s="419">
        <v>15</v>
      </c>
      <c r="AQ54" s="418">
        <f t="shared" si="65"/>
        <v>0</v>
      </c>
      <c r="AR54" s="443">
        <f t="shared" si="66"/>
        <v>0</v>
      </c>
      <c r="AS54" s="443"/>
      <c r="AT54" s="422">
        <f t="shared" si="67"/>
        <v>0</v>
      </c>
      <c r="AU54" s="7"/>
      <c r="AV54" s="419">
        <v>15</v>
      </c>
      <c r="AW54" s="418">
        <f t="shared" si="68"/>
        <v>0</v>
      </c>
      <c r="AX54" s="443">
        <f t="shared" si="69"/>
        <v>0</v>
      </c>
      <c r="AY54" s="418">
        <f t="shared" si="70"/>
        <v>0</v>
      </c>
      <c r="AZ54" s="10"/>
      <c r="BA54" s="419">
        <v>15</v>
      </c>
      <c r="BB54" s="418">
        <f>AQ54+'Gillnet Biomass'!W54</f>
        <v>0</v>
      </c>
      <c r="BC54" s="443">
        <f t="shared" si="71"/>
        <v>0</v>
      </c>
      <c r="BD54" s="418">
        <f>AT54+'Gillnet Biomass'!Y54</f>
        <v>0</v>
      </c>
      <c r="BE54" s="5"/>
      <c r="BF54" s="5"/>
      <c r="BG54" s="7"/>
      <c r="BH54" s="6"/>
      <c r="BI54" s="7"/>
      <c r="BJ54" s="5"/>
    </row>
    <row r="55" spans="1:65" ht="15" customHeight="1">
      <c r="B55" s="5">
        <v>16</v>
      </c>
      <c r="C55" s="8">
        <f t="shared" si="41"/>
        <v>0</v>
      </c>
      <c r="D55" s="6">
        <f t="shared" si="42"/>
        <v>0</v>
      </c>
      <c r="E55" s="8">
        <f t="shared" si="43"/>
        <v>0</v>
      </c>
      <c r="F55" s="7"/>
      <c r="G55" s="5">
        <v>16</v>
      </c>
      <c r="H55" s="8">
        <f t="shared" si="44"/>
        <v>0</v>
      </c>
      <c r="I55" s="6">
        <f t="shared" si="45"/>
        <v>0</v>
      </c>
      <c r="J55" s="7">
        <f t="shared" si="46"/>
        <v>0</v>
      </c>
      <c r="K55" s="7"/>
      <c r="L55" s="5">
        <v>16</v>
      </c>
      <c r="M55" s="8">
        <f t="shared" si="47"/>
        <v>0</v>
      </c>
      <c r="N55" s="6">
        <f t="shared" si="48"/>
        <v>0</v>
      </c>
      <c r="O55" s="7">
        <f t="shared" si="49"/>
        <v>0</v>
      </c>
      <c r="P55" s="7"/>
      <c r="Q55" s="5">
        <v>16</v>
      </c>
      <c r="R55" s="8">
        <f t="shared" si="50"/>
        <v>0</v>
      </c>
      <c r="S55" s="6">
        <f t="shared" si="51"/>
        <v>0</v>
      </c>
      <c r="T55" s="7">
        <f t="shared" si="52"/>
        <v>0</v>
      </c>
      <c r="U55" s="7"/>
      <c r="V55" s="5">
        <v>16</v>
      </c>
      <c r="W55" s="8">
        <f t="shared" si="53"/>
        <v>0</v>
      </c>
      <c r="X55" s="6">
        <f t="shared" si="54"/>
        <v>0</v>
      </c>
      <c r="Y55" s="7">
        <f t="shared" si="55"/>
        <v>0</v>
      </c>
      <c r="Z55" s="7"/>
      <c r="AA55" s="5">
        <v>16</v>
      </c>
      <c r="AB55" s="8">
        <f t="shared" si="56"/>
        <v>0</v>
      </c>
      <c r="AC55" s="6">
        <f t="shared" si="57"/>
        <v>0</v>
      </c>
      <c r="AD55" s="7">
        <f t="shared" si="58"/>
        <v>0</v>
      </c>
      <c r="AE55" s="7"/>
      <c r="AF55" s="5">
        <v>16</v>
      </c>
      <c r="AG55" s="8">
        <f t="shared" si="59"/>
        <v>0</v>
      </c>
      <c r="AH55" s="6" t="e">
        <f t="shared" si="60"/>
        <v>#DIV/0!</v>
      </c>
      <c r="AI55" s="7" t="e">
        <f t="shared" si="61"/>
        <v>#DIV/0!</v>
      </c>
      <c r="AJ55" s="7"/>
      <c r="AK55" s="5">
        <v>16</v>
      </c>
      <c r="AL55" s="8">
        <f t="shared" si="62"/>
        <v>0</v>
      </c>
      <c r="AM55" s="6" t="e">
        <f t="shared" si="63"/>
        <v>#DIV/0!</v>
      </c>
      <c r="AN55" s="7" t="e">
        <f t="shared" si="64"/>
        <v>#DIV/0!</v>
      </c>
      <c r="AO55" s="121"/>
      <c r="AP55" s="419">
        <v>16</v>
      </c>
      <c r="AQ55" s="418">
        <f t="shared" si="65"/>
        <v>0</v>
      </c>
      <c r="AR55" s="443">
        <f t="shared" si="66"/>
        <v>0</v>
      </c>
      <c r="AS55" s="443"/>
      <c r="AT55" s="422">
        <f t="shared" si="67"/>
        <v>0</v>
      </c>
      <c r="AU55" s="7"/>
      <c r="AV55" s="419">
        <v>16</v>
      </c>
      <c r="AW55" s="418">
        <f t="shared" si="68"/>
        <v>0</v>
      </c>
      <c r="AX55" s="443">
        <f t="shared" si="69"/>
        <v>0</v>
      </c>
      <c r="AY55" s="418">
        <f t="shared" si="70"/>
        <v>0</v>
      </c>
      <c r="AZ55" s="10"/>
      <c r="BA55" s="419">
        <v>16</v>
      </c>
      <c r="BB55" s="418">
        <f>AQ55+'Gillnet Biomass'!W55</f>
        <v>0</v>
      </c>
      <c r="BC55" s="443">
        <f t="shared" si="71"/>
        <v>0</v>
      </c>
      <c r="BD55" s="418">
        <f>AT55+'Gillnet Biomass'!Y55</f>
        <v>0</v>
      </c>
      <c r="BE55" s="5"/>
      <c r="BF55" s="5"/>
      <c r="BG55" s="7"/>
      <c r="BH55" s="6"/>
      <c r="BI55" s="7"/>
      <c r="BJ55" s="5"/>
    </row>
    <row r="56" spans="1:65" ht="15" customHeight="1">
      <c r="B56" s="5">
        <v>17</v>
      </c>
      <c r="C56" s="8">
        <f t="shared" si="41"/>
        <v>0</v>
      </c>
      <c r="D56" s="6">
        <f t="shared" si="42"/>
        <v>0</v>
      </c>
      <c r="E56" s="8">
        <f t="shared" si="43"/>
        <v>0</v>
      </c>
      <c r="F56" s="7"/>
      <c r="G56" s="5">
        <v>17</v>
      </c>
      <c r="H56" s="8">
        <f t="shared" si="44"/>
        <v>0</v>
      </c>
      <c r="I56" s="6">
        <f t="shared" si="45"/>
        <v>0</v>
      </c>
      <c r="J56" s="7">
        <f t="shared" si="46"/>
        <v>0</v>
      </c>
      <c r="K56" s="7"/>
      <c r="L56" s="5">
        <v>17</v>
      </c>
      <c r="M56" s="8">
        <f t="shared" si="47"/>
        <v>0</v>
      </c>
      <c r="N56" s="6">
        <f t="shared" si="48"/>
        <v>0</v>
      </c>
      <c r="O56" s="7">
        <f t="shared" si="49"/>
        <v>0</v>
      </c>
      <c r="P56" s="7"/>
      <c r="Q56" s="5">
        <v>17</v>
      </c>
      <c r="R56" s="8">
        <f t="shared" si="50"/>
        <v>0</v>
      </c>
      <c r="S56" s="6">
        <f t="shared" si="51"/>
        <v>0</v>
      </c>
      <c r="T56" s="7">
        <f t="shared" si="52"/>
        <v>0</v>
      </c>
      <c r="U56" s="7"/>
      <c r="V56" s="5">
        <v>17</v>
      </c>
      <c r="W56" s="8">
        <f t="shared" si="53"/>
        <v>0</v>
      </c>
      <c r="X56" s="6">
        <f t="shared" si="54"/>
        <v>0</v>
      </c>
      <c r="Y56" s="7">
        <f t="shared" si="55"/>
        <v>0</v>
      </c>
      <c r="Z56" s="7"/>
      <c r="AA56" s="5">
        <v>17</v>
      </c>
      <c r="AB56" s="8">
        <f t="shared" si="56"/>
        <v>0</v>
      </c>
      <c r="AC56" s="6">
        <f t="shared" si="57"/>
        <v>0</v>
      </c>
      <c r="AD56" s="7">
        <f t="shared" si="58"/>
        <v>0</v>
      </c>
      <c r="AE56" s="7"/>
      <c r="AF56" s="5">
        <v>17</v>
      </c>
      <c r="AG56" s="8">
        <f t="shared" si="59"/>
        <v>0</v>
      </c>
      <c r="AH56" s="6" t="e">
        <f t="shared" si="60"/>
        <v>#DIV/0!</v>
      </c>
      <c r="AI56" s="7" t="e">
        <f t="shared" si="61"/>
        <v>#DIV/0!</v>
      </c>
      <c r="AJ56" s="7"/>
      <c r="AK56" s="5">
        <v>17</v>
      </c>
      <c r="AL56" s="8">
        <f t="shared" si="62"/>
        <v>0</v>
      </c>
      <c r="AM56" s="6" t="e">
        <f t="shared" si="63"/>
        <v>#DIV/0!</v>
      </c>
      <c r="AN56" s="7" t="e">
        <f t="shared" si="64"/>
        <v>#DIV/0!</v>
      </c>
      <c r="AO56" s="121"/>
      <c r="AP56" s="419">
        <v>17</v>
      </c>
      <c r="AQ56" s="418">
        <f t="shared" si="65"/>
        <v>0</v>
      </c>
      <c r="AR56" s="443">
        <f t="shared" si="66"/>
        <v>0</v>
      </c>
      <c r="AS56" s="443"/>
      <c r="AT56" s="422">
        <f t="shared" si="67"/>
        <v>0</v>
      </c>
      <c r="AU56" s="7"/>
      <c r="AV56" s="419">
        <v>17</v>
      </c>
      <c r="AW56" s="418">
        <f t="shared" si="68"/>
        <v>0</v>
      </c>
      <c r="AX56" s="443">
        <f t="shared" si="69"/>
        <v>0</v>
      </c>
      <c r="AY56" s="418">
        <f t="shared" si="70"/>
        <v>0</v>
      </c>
      <c r="AZ56" s="10"/>
      <c r="BA56" s="419">
        <v>17</v>
      </c>
      <c r="BB56" s="418">
        <f>AQ56+'Gillnet Biomass'!W56</f>
        <v>0</v>
      </c>
      <c r="BC56" s="443">
        <f t="shared" si="71"/>
        <v>0</v>
      </c>
      <c r="BD56" s="418">
        <f>AT56+'Gillnet Biomass'!Y56</f>
        <v>0</v>
      </c>
      <c r="BE56" s="5"/>
      <c r="BF56" s="5"/>
      <c r="BG56" s="7"/>
      <c r="BH56" s="6"/>
      <c r="BI56" s="7"/>
      <c r="BJ56" s="5"/>
    </row>
    <row r="57" spans="1:65" ht="15" customHeight="1">
      <c r="B57" s="5">
        <v>18</v>
      </c>
      <c r="C57" s="8">
        <f t="shared" si="41"/>
        <v>0</v>
      </c>
      <c r="D57" s="6">
        <f t="shared" si="42"/>
        <v>0</v>
      </c>
      <c r="E57" s="8">
        <f t="shared" si="43"/>
        <v>0</v>
      </c>
      <c r="F57" s="7"/>
      <c r="G57" s="5">
        <v>18</v>
      </c>
      <c r="H57" s="8">
        <f t="shared" si="44"/>
        <v>0</v>
      </c>
      <c r="I57" s="6">
        <f t="shared" si="45"/>
        <v>0</v>
      </c>
      <c r="J57" s="7">
        <f t="shared" si="46"/>
        <v>0</v>
      </c>
      <c r="K57" s="121"/>
      <c r="L57" s="5">
        <v>18</v>
      </c>
      <c r="M57" s="8">
        <f t="shared" si="47"/>
        <v>0</v>
      </c>
      <c r="N57" s="6">
        <f t="shared" si="48"/>
        <v>0</v>
      </c>
      <c r="O57" s="7">
        <f t="shared" si="49"/>
        <v>0</v>
      </c>
      <c r="P57" s="121"/>
      <c r="Q57" s="5">
        <v>18</v>
      </c>
      <c r="R57" s="8">
        <f t="shared" si="50"/>
        <v>0</v>
      </c>
      <c r="S57" s="6">
        <f t="shared" si="51"/>
        <v>0</v>
      </c>
      <c r="T57" s="7">
        <f t="shared" si="52"/>
        <v>0</v>
      </c>
      <c r="U57" s="121"/>
      <c r="V57" s="5">
        <v>18</v>
      </c>
      <c r="W57" s="8">
        <f t="shared" si="53"/>
        <v>0</v>
      </c>
      <c r="X57" s="6">
        <f t="shared" si="54"/>
        <v>0</v>
      </c>
      <c r="Y57" s="7">
        <f t="shared" si="55"/>
        <v>0</v>
      </c>
      <c r="Z57" s="121"/>
      <c r="AA57" s="5">
        <v>18</v>
      </c>
      <c r="AB57" s="8">
        <f t="shared" si="56"/>
        <v>0</v>
      </c>
      <c r="AC57" s="6">
        <f t="shared" si="57"/>
        <v>0</v>
      </c>
      <c r="AD57" s="7">
        <f t="shared" si="58"/>
        <v>0</v>
      </c>
      <c r="AE57" s="121"/>
      <c r="AF57" s="5">
        <v>18</v>
      </c>
      <c r="AG57" s="8">
        <f t="shared" si="59"/>
        <v>0</v>
      </c>
      <c r="AH57" s="6" t="e">
        <f t="shared" si="60"/>
        <v>#DIV/0!</v>
      </c>
      <c r="AI57" s="7" t="e">
        <f t="shared" si="61"/>
        <v>#DIV/0!</v>
      </c>
      <c r="AJ57" s="121"/>
      <c r="AK57" s="5">
        <v>18</v>
      </c>
      <c r="AL57" s="8">
        <f t="shared" si="62"/>
        <v>0</v>
      </c>
      <c r="AM57" s="6" t="e">
        <f t="shared" si="63"/>
        <v>#DIV/0!</v>
      </c>
      <c r="AN57" s="7" t="e">
        <f t="shared" si="64"/>
        <v>#DIV/0!</v>
      </c>
      <c r="AO57" s="121"/>
      <c r="AP57" s="419">
        <v>18</v>
      </c>
      <c r="AQ57" s="418">
        <f t="shared" si="65"/>
        <v>0</v>
      </c>
      <c r="AR57" s="443">
        <f t="shared" si="66"/>
        <v>0</v>
      </c>
      <c r="AS57" s="443"/>
      <c r="AT57" s="422">
        <f t="shared" si="67"/>
        <v>0</v>
      </c>
      <c r="AU57" s="7"/>
      <c r="AV57" s="419">
        <v>18</v>
      </c>
      <c r="AW57" s="418">
        <f t="shared" si="68"/>
        <v>0</v>
      </c>
      <c r="AX57" s="443">
        <f t="shared" si="69"/>
        <v>0</v>
      </c>
      <c r="AY57" s="418">
        <f t="shared" si="70"/>
        <v>0</v>
      </c>
      <c r="AZ57" s="127"/>
      <c r="BA57" s="419">
        <v>18</v>
      </c>
      <c r="BB57" s="418">
        <f>AQ57+'Gillnet Biomass'!W57</f>
        <v>0</v>
      </c>
      <c r="BC57" s="443">
        <f t="shared" si="71"/>
        <v>0</v>
      </c>
      <c r="BD57" s="418">
        <f>AT57+'Gillnet Biomass'!Y57</f>
        <v>0</v>
      </c>
      <c r="BE57" s="5"/>
      <c r="BF57" s="5"/>
      <c r="BG57" s="7"/>
      <c r="BH57" s="6"/>
      <c r="BI57" s="7"/>
      <c r="BJ57" s="5"/>
    </row>
    <row r="58" spans="1:65" ht="15" customHeight="1">
      <c r="B58" s="5">
        <v>19</v>
      </c>
      <c r="C58" s="8">
        <f t="shared" si="41"/>
        <v>0</v>
      </c>
      <c r="D58" s="6">
        <f t="shared" si="42"/>
        <v>0</v>
      </c>
      <c r="E58" s="8">
        <f t="shared" si="43"/>
        <v>0</v>
      </c>
      <c r="F58" s="7"/>
      <c r="G58" s="5">
        <v>19</v>
      </c>
      <c r="H58" s="8">
        <f t="shared" si="44"/>
        <v>0</v>
      </c>
      <c r="I58" s="6">
        <f t="shared" si="45"/>
        <v>0</v>
      </c>
      <c r="J58" s="7">
        <f t="shared" si="46"/>
        <v>0</v>
      </c>
      <c r="K58" s="121"/>
      <c r="L58" s="5">
        <v>19</v>
      </c>
      <c r="M58" s="8">
        <f t="shared" si="47"/>
        <v>0</v>
      </c>
      <c r="N58" s="6">
        <f t="shared" si="48"/>
        <v>0</v>
      </c>
      <c r="O58" s="7">
        <f t="shared" si="49"/>
        <v>0</v>
      </c>
      <c r="P58" s="121"/>
      <c r="Q58" s="5">
        <v>19</v>
      </c>
      <c r="R58" s="8">
        <f t="shared" si="50"/>
        <v>0</v>
      </c>
      <c r="S58" s="6">
        <f t="shared" si="51"/>
        <v>0</v>
      </c>
      <c r="T58" s="7">
        <f t="shared" si="52"/>
        <v>0</v>
      </c>
      <c r="U58" s="121"/>
      <c r="V58" s="5">
        <v>19</v>
      </c>
      <c r="W58" s="8">
        <f t="shared" si="53"/>
        <v>0</v>
      </c>
      <c r="X58" s="6">
        <f t="shared" si="54"/>
        <v>0</v>
      </c>
      <c r="Y58" s="7">
        <f t="shared" si="55"/>
        <v>0</v>
      </c>
      <c r="Z58" s="121"/>
      <c r="AA58" s="5">
        <v>19</v>
      </c>
      <c r="AB58" s="8">
        <f t="shared" si="56"/>
        <v>0</v>
      </c>
      <c r="AC58" s="6">
        <f t="shared" si="57"/>
        <v>0</v>
      </c>
      <c r="AD58" s="7">
        <f t="shared" si="58"/>
        <v>0</v>
      </c>
      <c r="AE58" s="121"/>
      <c r="AF58" s="5">
        <v>19</v>
      </c>
      <c r="AG58" s="8">
        <f t="shared" si="59"/>
        <v>0</v>
      </c>
      <c r="AH58" s="6" t="e">
        <f t="shared" si="60"/>
        <v>#DIV/0!</v>
      </c>
      <c r="AI58" s="7" t="e">
        <f t="shared" si="61"/>
        <v>#DIV/0!</v>
      </c>
      <c r="AJ58" s="121"/>
      <c r="AK58" s="5">
        <v>19</v>
      </c>
      <c r="AL58" s="8">
        <f t="shared" si="62"/>
        <v>0</v>
      </c>
      <c r="AM58" s="6" t="e">
        <f t="shared" si="63"/>
        <v>#DIV/0!</v>
      </c>
      <c r="AN58" s="7" t="e">
        <f t="shared" si="64"/>
        <v>#DIV/0!</v>
      </c>
      <c r="AO58" s="121"/>
      <c r="AP58" s="419">
        <v>19</v>
      </c>
      <c r="AQ58" s="418">
        <f t="shared" si="65"/>
        <v>0</v>
      </c>
      <c r="AR58" s="443">
        <f t="shared" si="66"/>
        <v>0</v>
      </c>
      <c r="AS58" s="443"/>
      <c r="AT58" s="422">
        <f t="shared" si="67"/>
        <v>0</v>
      </c>
      <c r="AU58" s="9"/>
      <c r="AV58" s="419">
        <v>19</v>
      </c>
      <c r="AW58" s="418">
        <f t="shared" si="68"/>
        <v>0</v>
      </c>
      <c r="AX58" s="443">
        <f t="shared" si="69"/>
        <v>0</v>
      </c>
      <c r="AY58" s="418">
        <f t="shared" si="70"/>
        <v>0</v>
      </c>
      <c r="AZ58" s="5"/>
      <c r="BA58" s="419">
        <v>19</v>
      </c>
      <c r="BB58" s="418">
        <v>0</v>
      </c>
      <c r="BC58" s="443">
        <v>0</v>
      </c>
      <c r="BD58" s="418">
        <v>0</v>
      </c>
      <c r="BE58" s="5"/>
    </row>
    <row r="59" spans="1:65" ht="15" customHeight="1" thickBot="1">
      <c r="B59" s="87" t="s">
        <v>7</v>
      </c>
      <c r="C59" s="88">
        <f>SUM(C40:C58)</f>
        <v>904723.00000000012</v>
      </c>
      <c r="D59" s="88">
        <f>SUM(D40:D58)</f>
        <v>1</v>
      </c>
      <c r="E59" s="88">
        <f>SUM(E40:E58)</f>
        <v>1380.3945000000001</v>
      </c>
      <c r="F59" s="7"/>
      <c r="G59" s="87" t="s">
        <v>7</v>
      </c>
      <c r="H59" s="88">
        <f>SUM(H40:H58)</f>
        <v>122362.00000000004</v>
      </c>
      <c r="I59" s="88">
        <f>SUM(I40:I58)</f>
        <v>1.0000000000000002</v>
      </c>
      <c r="J59" s="88">
        <f>SUM(J40:J58)</f>
        <v>3655.9384999999997</v>
      </c>
      <c r="K59" s="66"/>
      <c r="L59" s="87" t="s">
        <v>7</v>
      </c>
      <c r="M59" s="88">
        <f>SUM(M40:M58)</f>
        <v>429003.99999999959</v>
      </c>
      <c r="N59" s="88">
        <f>SUM(N40:N58)</f>
        <v>1</v>
      </c>
      <c r="O59" s="88">
        <f>SUM(O40:O58)</f>
        <v>3218.2730000000006</v>
      </c>
      <c r="P59" s="66"/>
      <c r="Q59" s="87" t="s">
        <v>7</v>
      </c>
      <c r="R59" s="88">
        <f>SUM(R40:R58)</f>
        <v>165270.00000000003</v>
      </c>
      <c r="S59" s="88">
        <f>SUM(S40:S58)</f>
        <v>0.99999999999999978</v>
      </c>
      <c r="T59" s="88">
        <f>SUM(T40:T58)</f>
        <v>2336.2534999999998</v>
      </c>
      <c r="U59" s="66"/>
      <c r="V59" s="87" t="s">
        <v>7</v>
      </c>
      <c r="W59" s="88">
        <f>SUM(W40:W58)</f>
        <v>173954</v>
      </c>
      <c r="X59" s="88">
        <f>SUM(X40:X58)</f>
        <v>1</v>
      </c>
      <c r="Y59" s="88">
        <f>SUM(Y40:Y58)</f>
        <v>3715.2405000000003</v>
      </c>
      <c r="Z59" s="66"/>
      <c r="AA59" s="87" t="s">
        <v>7</v>
      </c>
      <c r="AB59" s="88">
        <f>SUM(AB40:AB58)</f>
        <v>151640.99999999985</v>
      </c>
      <c r="AC59" s="88">
        <f>SUM(AC40:AC58)</f>
        <v>1.0000000000000002</v>
      </c>
      <c r="AD59" s="88">
        <f>SUM(AD40:AD58)</f>
        <v>1549.7104999999997</v>
      </c>
      <c r="AE59" s="66"/>
      <c r="AF59" s="87" t="s">
        <v>7</v>
      </c>
      <c r="AG59" s="88">
        <f>SUM(AG40:AG58)</f>
        <v>0</v>
      </c>
      <c r="AH59" s="88" t="e">
        <f>SUM(AH40:AH58)</f>
        <v>#DIV/0!</v>
      </c>
      <c r="AI59" s="88" t="e">
        <f>SUM(AI40:AI58)</f>
        <v>#DIV/0!</v>
      </c>
      <c r="AJ59" s="66"/>
      <c r="AK59" s="87" t="s">
        <v>7</v>
      </c>
      <c r="AL59" s="88">
        <f>SUM(AL40:AL58)</f>
        <v>0</v>
      </c>
      <c r="AM59" s="88" t="e">
        <f>SUM(AM40:AM58)</f>
        <v>#DIV/0!</v>
      </c>
      <c r="AN59" s="88" t="e">
        <f>SUM(AN40:AN58)</f>
        <v>#DIV/0!</v>
      </c>
      <c r="AO59" s="66"/>
      <c r="AP59" s="425" t="s">
        <v>7</v>
      </c>
      <c r="AQ59" s="434">
        <f>SUM(AQ40:AQ58)</f>
        <v>1946953.9999999995</v>
      </c>
      <c r="AR59" s="428">
        <f>SUM(AR40:AR58)</f>
        <v>0.99999999999999989</v>
      </c>
      <c r="AS59" s="428"/>
      <c r="AT59" s="416">
        <f>SUM(AT40:AT58)</f>
        <v>15855.810500000001</v>
      </c>
      <c r="AU59" s="5"/>
      <c r="AV59" s="425" t="s">
        <v>7</v>
      </c>
      <c r="AW59" s="434">
        <f>SUM(AW40:AW58)</f>
        <v>325594.99999999988</v>
      </c>
      <c r="AX59" s="428">
        <f>SUM(AX40:AX58)</f>
        <v>1.0000000000000002</v>
      </c>
      <c r="AY59" s="416">
        <f>SUM(AY40:AY58)</f>
        <v>1549.7104999999997</v>
      </c>
      <c r="AZ59" s="5"/>
      <c r="BA59" s="425" t="s">
        <v>7</v>
      </c>
      <c r="BB59" s="434">
        <f>SUM(BB40:BB58)</f>
        <v>2025684.9999999995</v>
      </c>
      <c r="BC59" s="428">
        <f>SUM(BC40:BC58)</f>
        <v>0.99999999999999989</v>
      </c>
      <c r="BD59" s="416">
        <f>SUM(BD40:BD58)</f>
        <v>16382.702500000001</v>
      </c>
      <c r="BE59" s="5"/>
    </row>
    <row r="60" spans="1:65" ht="15" customHeight="1">
      <c r="B60" s="5"/>
      <c r="C60" s="5"/>
      <c r="D60" s="5"/>
      <c r="E60" s="7"/>
      <c r="F60" s="7"/>
      <c r="G60" s="5"/>
      <c r="H60" s="5"/>
      <c r="I60" s="5"/>
      <c r="J60" s="7"/>
      <c r="K60" s="7"/>
      <c r="L60" s="7"/>
      <c r="M60" s="7"/>
      <c r="N60" s="7"/>
      <c r="O60" s="5"/>
      <c r="P60" s="5"/>
      <c r="Q60" s="5"/>
      <c r="R60" s="5"/>
      <c r="S60" s="5"/>
      <c r="T60" s="5"/>
      <c r="U60" s="5"/>
      <c r="V60" s="5"/>
      <c r="W60" s="5"/>
      <c r="X60" s="5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121"/>
      <c r="AP60" s="5"/>
      <c r="AQ60" s="9"/>
      <c r="AR60" s="9"/>
      <c r="AS60" s="9"/>
      <c r="AT60" s="121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7"/>
      <c r="BF60" s="7"/>
      <c r="BG60" s="5"/>
      <c r="BH60" s="5"/>
      <c r="BI60" s="5"/>
      <c r="BJ60" s="5"/>
      <c r="BK60" s="5"/>
      <c r="BL60" s="5"/>
      <c r="BM60" s="5"/>
    </row>
    <row r="61" spans="1:65" ht="15" customHeight="1">
      <c r="B61" s="5"/>
      <c r="C61" s="5"/>
      <c r="D61" s="5"/>
      <c r="E61" s="7"/>
      <c r="F61" s="5"/>
      <c r="G61" s="5"/>
      <c r="H61" s="5"/>
      <c r="I61" s="7"/>
      <c r="J61" s="5"/>
      <c r="K61" s="5"/>
      <c r="L61" s="5"/>
      <c r="M61" s="5"/>
      <c r="N61" s="5"/>
      <c r="O61" s="5"/>
      <c r="P61" s="5"/>
      <c r="Q61" s="5"/>
      <c r="R61" s="7"/>
      <c r="S61" s="5"/>
      <c r="T61" s="5"/>
      <c r="U61" s="5"/>
      <c r="V61" s="5"/>
      <c r="W61" s="5"/>
      <c r="X61" s="121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28"/>
      <c r="AQ61" s="128"/>
      <c r="AR61" s="129"/>
      <c r="AS61" s="129"/>
      <c r="AT61" s="128"/>
      <c r="AU61" s="5"/>
      <c r="AV61" s="5"/>
      <c r="AW61" s="7"/>
      <c r="AX61" s="5"/>
      <c r="AY61" s="5"/>
      <c r="AZ61" s="5"/>
      <c r="BA61" s="5"/>
      <c r="BB61" s="7"/>
      <c r="BC61" s="5"/>
      <c r="BD61" s="5"/>
      <c r="BE61" s="5"/>
    </row>
    <row r="62" spans="1:65" s="62" customFormat="1" ht="15" customHeight="1">
      <c r="B62" s="144" t="s">
        <v>20</v>
      </c>
      <c r="C62" s="144"/>
      <c r="D62" s="144"/>
      <c r="E62" s="145"/>
      <c r="F62" s="145"/>
      <c r="G62" s="145"/>
      <c r="H62" s="146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204"/>
      <c r="AK62" s="204"/>
      <c r="AL62" s="204"/>
      <c r="AM62" s="204"/>
      <c r="AN62" s="204"/>
      <c r="AO62" s="204"/>
      <c r="AP62" s="128"/>
      <c r="AQ62" s="128"/>
      <c r="AR62" s="128"/>
      <c r="AS62" s="128"/>
      <c r="AT62" s="128"/>
      <c r="AU62" s="61"/>
      <c r="AV62" s="61"/>
      <c r="AW62" s="150"/>
      <c r="AX62" s="61"/>
      <c r="AY62" s="61"/>
      <c r="AZ62" s="61"/>
      <c r="BA62" s="61"/>
      <c r="BB62" s="150"/>
      <c r="BC62" s="61"/>
      <c r="BD62" s="61"/>
      <c r="BE62" s="61"/>
    </row>
    <row r="63" spans="1:65" s="62" customFormat="1" ht="15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28"/>
      <c r="AQ63" s="128"/>
      <c r="AR63" s="128"/>
      <c r="AS63" s="128"/>
      <c r="AT63" s="128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150"/>
      <c r="BG63" s="61"/>
      <c r="BH63" s="61"/>
      <c r="BI63" s="61"/>
      <c r="BJ63" s="61"/>
      <c r="BK63" s="61"/>
      <c r="BL63" s="61"/>
      <c r="BM63" s="61"/>
    </row>
    <row r="64" spans="1:65" s="62" customFormat="1" ht="15" customHeight="1">
      <c r="A64" s="165" t="s">
        <v>51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61"/>
      <c r="AV64" s="61"/>
      <c r="AW64" s="61"/>
      <c r="AX64" s="150"/>
      <c r="AY64" s="61"/>
      <c r="AZ64" s="61"/>
      <c r="BA64" s="61"/>
      <c r="BB64" s="61"/>
      <c r="BC64" s="150"/>
      <c r="BD64" s="61"/>
      <c r="BE64" s="61"/>
      <c r="BF64" s="150"/>
      <c r="BG64" s="61"/>
      <c r="BH64" s="61"/>
      <c r="BI64" s="61"/>
      <c r="BJ64" s="61"/>
      <c r="BK64" s="61"/>
      <c r="BL64" s="61"/>
      <c r="BM64" s="61"/>
    </row>
    <row r="65" spans="2:65" s="62" customFormat="1" ht="15" customHeight="1">
      <c r="B65" s="624" t="s">
        <v>23</v>
      </c>
      <c r="C65" s="624"/>
      <c r="D65" s="624"/>
      <c r="E65" s="624"/>
      <c r="F65" s="624"/>
      <c r="G65" s="624"/>
      <c r="H65" s="624"/>
      <c r="I65" s="624"/>
      <c r="J65" s="61"/>
      <c r="K65" s="623" t="s">
        <v>22</v>
      </c>
      <c r="L65" s="623"/>
      <c r="M65" s="623"/>
      <c r="N65" s="623"/>
      <c r="O65" s="623"/>
      <c r="P65" s="623"/>
      <c r="Q65" s="623"/>
      <c r="R65" s="623"/>
      <c r="S65" s="61"/>
      <c r="U65" s="61" t="s">
        <v>106</v>
      </c>
      <c r="V65" s="61" t="s">
        <v>107</v>
      </c>
      <c r="W65" s="61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150"/>
      <c r="BG65" s="61"/>
      <c r="BH65" s="61"/>
      <c r="BI65" s="61"/>
      <c r="BJ65" s="61"/>
      <c r="BK65" s="61"/>
      <c r="BL65" s="61"/>
      <c r="BM65" s="61"/>
    </row>
    <row r="66" spans="2:65" s="62" customFormat="1" ht="15" customHeight="1">
      <c r="B66" s="166"/>
      <c r="C66" s="167" t="s">
        <v>50</v>
      </c>
      <c r="D66" s="168"/>
      <c r="E66" s="161" t="s">
        <v>24</v>
      </c>
      <c r="F66" s="195"/>
      <c r="G66" s="167" t="s">
        <v>25</v>
      </c>
      <c r="H66" s="534">
        <v>1380.3945000000001</v>
      </c>
      <c r="I66" s="162"/>
      <c r="J66" s="61"/>
      <c r="K66" s="128"/>
      <c r="L66" s="128"/>
      <c r="M66" s="128"/>
      <c r="N66" s="128"/>
      <c r="O66" s="128"/>
      <c r="P66" s="128"/>
      <c r="Q66" s="128"/>
      <c r="R66" s="128"/>
      <c r="S66" s="61"/>
      <c r="T66" s="61"/>
      <c r="U66" s="61"/>
      <c r="V66" s="61"/>
      <c r="W66" s="61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9"/>
      <c r="AR66" s="128"/>
      <c r="AS66" s="128"/>
      <c r="AT66" s="128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150"/>
      <c r="BG66" s="61"/>
      <c r="BH66" s="61"/>
      <c r="BI66" s="61"/>
      <c r="BJ66" s="61"/>
      <c r="BK66" s="61"/>
      <c r="BL66" s="61"/>
      <c r="BM66" s="61"/>
    </row>
    <row r="67" spans="2:65" s="62" customFormat="1" ht="15" customHeight="1">
      <c r="B67" s="169"/>
      <c r="C67" s="454" t="s">
        <v>49</v>
      </c>
      <c r="D67" s="170">
        <v>1</v>
      </c>
      <c r="E67" s="170"/>
      <c r="F67" s="171"/>
      <c r="G67" s="171"/>
      <c r="H67" s="171"/>
      <c r="I67" s="171"/>
      <c r="K67" s="172"/>
      <c r="L67" s="172"/>
      <c r="M67" s="172"/>
      <c r="N67" s="173"/>
      <c r="O67" s="174"/>
      <c r="P67" s="174"/>
      <c r="Q67" s="174"/>
      <c r="R67" s="174"/>
      <c r="S67" s="61"/>
      <c r="T67" s="61"/>
      <c r="U67" s="61"/>
      <c r="V67" s="61"/>
      <c r="W67" s="61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150"/>
      <c r="BG67" s="61"/>
      <c r="BH67" s="61"/>
      <c r="BI67" s="61"/>
      <c r="BJ67" s="61"/>
      <c r="BK67" s="61"/>
      <c r="BL67" s="61"/>
      <c r="BM67" s="61"/>
    </row>
    <row r="68" spans="2:65" s="62" customFormat="1" ht="15" customHeight="1">
      <c r="B68" s="165"/>
      <c r="C68" s="616" t="s">
        <v>37</v>
      </c>
      <c r="D68" s="616"/>
      <c r="E68" s="616"/>
      <c r="F68" s="616"/>
      <c r="G68" s="616"/>
      <c r="H68" s="616"/>
      <c r="I68" s="175"/>
      <c r="L68" s="617" t="s">
        <v>19</v>
      </c>
      <c r="M68" s="617"/>
      <c r="N68" s="617"/>
      <c r="O68" s="617"/>
      <c r="P68" s="617"/>
      <c r="Q68" s="617"/>
      <c r="S68" s="61"/>
      <c r="T68" s="61"/>
      <c r="U68" s="61"/>
      <c r="V68" s="61"/>
      <c r="W68" s="61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61"/>
      <c r="AV68" s="61"/>
      <c r="AW68" s="150"/>
      <c r="AX68" s="61"/>
      <c r="AY68" s="61"/>
      <c r="AZ68" s="61"/>
      <c r="BA68" s="61"/>
      <c r="BB68" s="61"/>
      <c r="BC68" s="61"/>
      <c r="BD68" s="61"/>
      <c r="BE68" s="61"/>
    </row>
    <row r="69" spans="2:65" s="62" customFormat="1" ht="15" customHeight="1">
      <c r="B69" s="124" t="s">
        <v>3</v>
      </c>
      <c r="C69" s="126"/>
      <c r="D69" s="126"/>
      <c r="E69" s="123"/>
      <c r="F69" s="123"/>
      <c r="G69" s="125"/>
      <c r="H69" s="125"/>
      <c r="I69" s="124" t="s">
        <v>7</v>
      </c>
      <c r="K69" s="63" t="s">
        <v>3</v>
      </c>
      <c r="L69" s="123">
        <f>C69</f>
        <v>0</v>
      </c>
      <c r="M69" s="123">
        <f>D69</f>
        <v>0</v>
      </c>
      <c r="N69" s="123">
        <f>E69</f>
        <v>0</v>
      </c>
      <c r="O69" s="123">
        <f>F69</f>
        <v>0</v>
      </c>
      <c r="P69" s="64"/>
      <c r="Q69" s="64"/>
      <c r="R69" s="123" t="str">
        <f>I69</f>
        <v>Total</v>
      </c>
      <c r="S69" s="61"/>
      <c r="T69" s="61" t="s">
        <v>3</v>
      </c>
      <c r="U69" s="61"/>
      <c r="V69" s="61"/>
      <c r="W69" s="61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9"/>
      <c r="AR69" s="128"/>
      <c r="AS69" s="128"/>
      <c r="AT69" s="128"/>
      <c r="AU69" s="61"/>
      <c r="AV69" s="61"/>
      <c r="AW69" s="150"/>
      <c r="AX69" s="61"/>
      <c r="AY69" s="61"/>
      <c r="AZ69" s="61"/>
      <c r="BA69" s="61"/>
      <c r="BB69" s="61"/>
      <c r="BC69" s="61"/>
      <c r="BD69" s="61"/>
      <c r="BE69" s="61"/>
    </row>
    <row r="70" spans="2:65" s="62" customFormat="1" ht="15" customHeight="1">
      <c r="B70" s="61">
        <v>1</v>
      </c>
      <c r="C70" s="233"/>
      <c r="D70" s="233"/>
      <c r="E70" s="237"/>
      <c r="F70" s="238"/>
      <c r="G70" s="61"/>
      <c r="H70" s="61"/>
      <c r="I70" s="61">
        <f t="shared" ref="I70:I87" si="72">SUM(C70:H70)</f>
        <v>0</v>
      </c>
      <c r="J70" s="176"/>
      <c r="K70" s="61">
        <f>B70</f>
        <v>1</v>
      </c>
      <c r="L70" s="61"/>
      <c r="M70" s="61"/>
      <c r="N70" s="61"/>
      <c r="O70" s="61"/>
      <c r="P70" s="61"/>
      <c r="Q70" s="61"/>
      <c r="R70" s="177">
        <f t="shared" ref="R70:R88" si="73">IF(I70=0,0,(C70*L70+D70*M70+E70*N70+F70*O70+G70*P70+H70*Q70)/I70)</f>
        <v>0</v>
      </c>
      <c r="S70" s="61"/>
      <c r="T70" s="61">
        <v>1</v>
      </c>
      <c r="U70" s="61"/>
      <c r="V70" s="539"/>
      <c r="W70" s="61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61"/>
      <c r="AV70" s="61"/>
      <c r="AW70" s="150"/>
      <c r="AX70" s="61"/>
      <c r="AY70" s="61"/>
      <c r="AZ70" s="61"/>
      <c r="BA70" s="61"/>
      <c r="BB70" s="61"/>
      <c r="BC70" s="61"/>
      <c r="BD70" s="61"/>
      <c r="BE70" s="61"/>
    </row>
    <row r="71" spans="2:65" s="62" customFormat="1" ht="15" customHeight="1">
      <c r="B71" s="61">
        <v>2</v>
      </c>
      <c r="C71" s="394"/>
      <c r="D71" s="233"/>
      <c r="E71" s="237"/>
      <c r="F71" s="238"/>
      <c r="G71" s="61"/>
      <c r="H71" s="61"/>
      <c r="I71" s="61">
        <f t="shared" si="72"/>
        <v>0</v>
      </c>
      <c r="J71" s="176"/>
      <c r="K71" s="61">
        <f t="shared" ref="K71:K88" si="74">B71</f>
        <v>2</v>
      </c>
      <c r="L71" s="400"/>
      <c r="M71" s="61"/>
      <c r="N71" s="61"/>
      <c r="O71" s="61"/>
      <c r="P71" s="61"/>
      <c r="Q71" s="61"/>
      <c r="R71" s="177">
        <f t="shared" si="73"/>
        <v>0</v>
      </c>
      <c r="S71" s="61"/>
      <c r="T71" s="61">
        <v>2</v>
      </c>
      <c r="U71" s="61"/>
      <c r="V71" s="539"/>
      <c r="W71" s="61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61"/>
      <c r="AV71" s="61"/>
      <c r="AW71" s="150"/>
      <c r="AX71" s="61"/>
      <c r="AY71" s="61"/>
      <c r="AZ71" s="61"/>
      <c r="BA71" s="61"/>
      <c r="BB71" s="61"/>
      <c r="BC71" s="61"/>
      <c r="BD71" s="61"/>
      <c r="BE71" s="61"/>
    </row>
    <row r="72" spans="2:65" s="62" customFormat="1" ht="15" customHeight="1">
      <c r="B72" s="61">
        <v>3</v>
      </c>
      <c r="C72" s="523"/>
      <c r="I72" s="61">
        <f t="shared" si="72"/>
        <v>0</v>
      </c>
      <c r="J72" s="176"/>
      <c r="K72" s="61">
        <f t="shared" si="74"/>
        <v>3</v>
      </c>
      <c r="M72" s="61"/>
      <c r="N72" s="61"/>
      <c r="O72" s="61"/>
      <c r="P72" s="61"/>
      <c r="Q72" s="61"/>
      <c r="R72" s="177">
        <f t="shared" si="73"/>
        <v>0</v>
      </c>
      <c r="S72" s="61"/>
      <c r="T72" s="61">
        <v>3</v>
      </c>
      <c r="U72" s="61"/>
      <c r="V72" s="539"/>
      <c r="W72" s="61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61"/>
      <c r="AV72" s="61"/>
      <c r="AW72" s="150"/>
      <c r="AX72" s="61"/>
      <c r="AY72" s="61"/>
      <c r="AZ72" s="61"/>
      <c r="BA72" s="61"/>
      <c r="BB72" s="61"/>
      <c r="BC72" s="61"/>
      <c r="BD72" s="61"/>
      <c r="BE72" s="61"/>
    </row>
    <row r="73" spans="2:65" s="62" customFormat="1" ht="15" customHeight="1">
      <c r="B73" s="61">
        <v>4</v>
      </c>
      <c r="C73">
        <v>76</v>
      </c>
      <c r="I73" s="61">
        <f t="shared" si="72"/>
        <v>76</v>
      </c>
      <c r="J73" s="176"/>
      <c r="K73" s="61">
        <f t="shared" si="74"/>
        <v>4</v>
      </c>
      <c r="L73">
        <v>200.93421052631601</v>
      </c>
      <c r="M73" s="251"/>
      <c r="N73" s="218"/>
      <c r="O73" s="61"/>
      <c r="P73" s="61"/>
      <c r="Q73" s="61"/>
      <c r="R73" s="177">
        <f>IF(I73=0,0,(C73*L73+D73*M73+E73*N73+F73*O73+G73*P73+H73*Q73)/I73)</f>
        <v>200.93421052631601</v>
      </c>
      <c r="S73" s="61"/>
      <c r="T73" s="61">
        <v>4</v>
      </c>
      <c r="U73" s="61">
        <f>SUM(C73:C73,C100,C126,C153,C180,C207)</f>
        <v>943</v>
      </c>
      <c r="V73" s="539">
        <f>((C73*L73)/$U73)+((C100*L100)/$U73) +((C126*L126)/$U73)+((C153*L153)/$U73)+((C180*L180)/$U73)+((C207*L207)/$U73)</f>
        <v>192.45068928950153</v>
      </c>
      <c r="W73" s="61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61"/>
      <c r="AV73" s="61"/>
      <c r="AW73" s="150"/>
      <c r="AX73" s="61"/>
      <c r="AY73" s="61"/>
      <c r="AZ73" s="61"/>
      <c r="BA73" s="61"/>
      <c r="BB73" s="61"/>
      <c r="BC73" s="61"/>
      <c r="BD73" s="61"/>
      <c r="BE73" s="61"/>
    </row>
    <row r="74" spans="2:65" s="62" customFormat="1" ht="15" customHeight="1">
      <c r="B74" s="61">
        <v>5</v>
      </c>
      <c r="C74">
        <v>213</v>
      </c>
      <c r="I74" s="61">
        <f>SUM(C74:H74)</f>
        <v>213</v>
      </c>
      <c r="J74" s="176"/>
      <c r="K74" s="61">
        <f t="shared" si="74"/>
        <v>5</v>
      </c>
      <c r="L74">
        <v>246.22535211267601</v>
      </c>
      <c r="M74" s="251"/>
      <c r="N74" s="263"/>
      <c r="O74" s="264"/>
      <c r="P74" s="61"/>
      <c r="Q74" s="61"/>
      <c r="R74" s="177">
        <f t="shared" si="73"/>
        <v>246.22535211267603</v>
      </c>
      <c r="S74" s="61"/>
      <c r="T74" s="61">
        <v>5</v>
      </c>
      <c r="U74" s="61">
        <f>SUM(C74:C74,C101,C127,C154,C181,C208)</f>
        <v>1317</v>
      </c>
      <c r="V74" s="539">
        <f>((C74*L74)/$U74)+((C101*L101)/$U74) +((C127*L127)/$U74)+((C154*L154)/$U74)+((C181*L181)/$U74)+((C208*L208)/$U74)</f>
        <v>223.51556567957456</v>
      </c>
      <c r="W74" s="61"/>
      <c r="X74" s="128"/>
      <c r="Y74" s="128"/>
      <c r="Z74" s="128"/>
      <c r="AA74" s="128"/>
      <c r="AB74" s="128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  <c r="AO74" s="128"/>
      <c r="AP74" s="128"/>
      <c r="AQ74" s="128"/>
      <c r="AR74" s="128"/>
      <c r="AS74" s="128"/>
      <c r="AT74" s="128"/>
      <c r="AU74" s="61"/>
      <c r="AV74" s="61"/>
      <c r="AW74" s="150"/>
      <c r="AX74" s="61"/>
      <c r="AY74" s="61"/>
      <c r="AZ74" s="61"/>
      <c r="BA74" s="61"/>
      <c r="BB74" s="61"/>
      <c r="BC74" s="61"/>
      <c r="BD74" s="61"/>
      <c r="BE74" s="61"/>
    </row>
    <row r="75" spans="2:65" s="62" customFormat="1" ht="15" customHeight="1">
      <c r="B75" s="61">
        <v>6</v>
      </c>
      <c r="C75">
        <v>156</v>
      </c>
      <c r="I75" s="61">
        <f t="shared" si="72"/>
        <v>156</v>
      </c>
      <c r="J75" s="176"/>
      <c r="K75" s="61">
        <f t="shared" si="74"/>
        <v>6</v>
      </c>
      <c r="L75">
        <v>320.50641025640999</v>
      </c>
      <c r="M75" s="251"/>
      <c r="N75" s="263"/>
      <c r="O75" s="264"/>
      <c r="P75" s="61"/>
      <c r="Q75" s="61"/>
      <c r="R75" s="177">
        <f t="shared" si="73"/>
        <v>320.50641025640999</v>
      </c>
      <c r="S75" s="61"/>
      <c r="T75" s="61">
        <v>6</v>
      </c>
      <c r="U75" s="61">
        <f t="shared" ref="U75:U80" si="75">SUM(C75:C75,C102,C128,C155,C182,C209)</f>
        <v>531</v>
      </c>
      <c r="V75" s="539">
        <f t="shared" ref="V75:V80" si="76">((C75*L75)/$U75)+((C102*L102)/$U75) +((C128*L128)/$U75)+((C155*L155)/$U75)+((C182*L182)/$U75)+((C209*L209)/$U75)</f>
        <v>273.6760828625234</v>
      </c>
      <c r="W75" s="61"/>
      <c r="X75" s="128"/>
      <c r="Y75" s="128"/>
      <c r="Z75" s="128"/>
      <c r="AA75" s="128"/>
      <c r="AB75" s="128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  <c r="AO75" s="128"/>
      <c r="AP75" s="128"/>
      <c r="AQ75" s="128"/>
      <c r="AR75" s="128"/>
      <c r="AS75" s="128"/>
      <c r="AT75" s="128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</row>
    <row r="76" spans="2:65" s="62" customFormat="1" ht="15" customHeight="1">
      <c r="B76" s="61">
        <v>7</v>
      </c>
      <c r="C76">
        <v>352</v>
      </c>
      <c r="I76" s="61">
        <f t="shared" si="72"/>
        <v>352</v>
      </c>
      <c r="J76" s="176"/>
      <c r="K76" s="61">
        <f t="shared" si="74"/>
        <v>7</v>
      </c>
      <c r="L76">
        <v>359.94034090909099</v>
      </c>
      <c r="M76" s="251"/>
      <c r="N76" s="263"/>
      <c r="O76" s="264"/>
      <c r="P76" s="61"/>
      <c r="Q76" s="61"/>
      <c r="R76" s="177">
        <f t="shared" si="73"/>
        <v>359.94034090909099</v>
      </c>
      <c r="S76" s="61"/>
      <c r="T76" s="61">
        <v>7</v>
      </c>
      <c r="U76" s="61">
        <f t="shared" si="75"/>
        <v>734</v>
      </c>
      <c r="V76" s="539">
        <f t="shared" si="76"/>
        <v>339.57901907356967</v>
      </c>
      <c r="W76" s="61"/>
      <c r="X76" s="128"/>
      <c r="Y76" s="128"/>
      <c r="Z76" s="128"/>
      <c r="AA76" s="128"/>
      <c r="AB76" s="128"/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  <c r="AN76" s="128"/>
      <c r="AO76" s="128"/>
      <c r="AP76" s="128"/>
      <c r="AQ76" s="128"/>
      <c r="AR76" s="128"/>
      <c r="AS76" s="128"/>
      <c r="AT76" s="128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</row>
    <row r="77" spans="2:65" s="62" customFormat="1" ht="15" customHeight="1">
      <c r="B77" s="61">
        <v>8</v>
      </c>
      <c r="C77">
        <v>471</v>
      </c>
      <c r="I77" s="61">
        <f t="shared" si="72"/>
        <v>471</v>
      </c>
      <c r="J77" s="176"/>
      <c r="K77" s="61">
        <f t="shared" si="74"/>
        <v>8</v>
      </c>
      <c r="L77">
        <v>379.29087048832298</v>
      </c>
      <c r="M77" s="251"/>
      <c r="N77" s="263"/>
      <c r="O77" s="264"/>
      <c r="P77" s="61"/>
      <c r="Q77" s="61"/>
      <c r="R77" s="177">
        <f t="shared" si="73"/>
        <v>379.29087048832298</v>
      </c>
      <c r="S77" s="61"/>
      <c r="T77" s="61">
        <v>8</v>
      </c>
      <c r="U77" s="61">
        <f t="shared" si="75"/>
        <v>876</v>
      </c>
      <c r="V77" s="539">
        <f t="shared" si="76"/>
        <v>369.21118721461187</v>
      </c>
      <c r="W77" s="61"/>
      <c r="X77" s="128"/>
      <c r="Y77" s="128"/>
      <c r="Z77" s="128"/>
      <c r="AA77" s="128"/>
      <c r="AB77" s="128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  <c r="AN77" s="128"/>
      <c r="AO77" s="128"/>
      <c r="AP77" s="128"/>
      <c r="AQ77" s="128"/>
      <c r="AR77" s="128"/>
      <c r="AS77" s="128"/>
      <c r="AT77" s="128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</row>
    <row r="78" spans="2:65" s="62" customFormat="1" ht="15" customHeight="1">
      <c r="B78" s="61">
        <v>9</v>
      </c>
      <c r="C78">
        <v>433</v>
      </c>
      <c r="I78" s="61">
        <f t="shared" si="72"/>
        <v>433</v>
      </c>
      <c r="J78" s="176"/>
      <c r="K78" s="61">
        <f t="shared" si="74"/>
        <v>9</v>
      </c>
      <c r="L78">
        <v>401.84526558891503</v>
      </c>
      <c r="M78" s="251"/>
      <c r="N78" s="263"/>
      <c r="O78" s="264"/>
      <c r="P78" s="61"/>
      <c r="Q78" s="61"/>
      <c r="R78" s="177">
        <f t="shared" si="73"/>
        <v>401.84526558891503</v>
      </c>
      <c r="S78" s="61"/>
      <c r="T78" s="61">
        <v>9</v>
      </c>
      <c r="U78" s="61">
        <f t="shared" si="75"/>
        <v>734</v>
      </c>
      <c r="V78" s="539">
        <f t="shared" si="76"/>
        <v>395.21117166212559</v>
      </c>
      <c r="W78" s="61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  <c r="AR78" s="128"/>
      <c r="AS78" s="128"/>
      <c r="AT78" s="128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</row>
    <row r="79" spans="2:65" s="62" customFormat="1" ht="15" customHeight="1">
      <c r="B79" s="61">
        <v>10</v>
      </c>
      <c r="C79">
        <v>354</v>
      </c>
      <c r="I79" s="61">
        <f t="shared" si="72"/>
        <v>354</v>
      </c>
      <c r="J79" s="176"/>
      <c r="K79" s="61">
        <f t="shared" si="74"/>
        <v>10</v>
      </c>
      <c r="L79">
        <v>428.28813559321998</v>
      </c>
      <c r="M79" s="251"/>
      <c r="N79" s="263"/>
      <c r="O79" s="264"/>
      <c r="P79" s="61"/>
      <c r="Q79" s="61"/>
      <c r="R79" s="177">
        <f t="shared" si="73"/>
        <v>428.28813559322003</v>
      </c>
      <c r="S79" s="61"/>
      <c r="T79" s="61">
        <v>10</v>
      </c>
      <c r="U79" s="61">
        <f t="shared" si="75"/>
        <v>565</v>
      </c>
      <c r="V79" s="539">
        <f t="shared" si="76"/>
        <v>421.21238938053062</v>
      </c>
      <c r="W79" s="61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128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</row>
    <row r="80" spans="2:65" s="62" customFormat="1" ht="15" customHeight="1">
      <c r="B80" s="61">
        <v>11</v>
      </c>
      <c r="C80">
        <v>214</v>
      </c>
      <c r="I80" s="61">
        <f t="shared" si="72"/>
        <v>214</v>
      </c>
      <c r="J80" s="176"/>
      <c r="K80" s="61">
        <f t="shared" si="74"/>
        <v>11</v>
      </c>
      <c r="L80">
        <v>447.57943925233599</v>
      </c>
      <c r="M80" s="251"/>
      <c r="N80" s="263"/>
      <c r="O80" s="264"/>
      <c r="P80" s="61"/>
      <c r="Q80" s="61"/>
      <c r="R80" s="177">
        <f t="shared" si="73"/>
        <v>447.57943925233599</v>
      </c>
      <c r="S80" s="61"/>
      <c r="T80" s="61">
        <v>11</v>
      </c>
      <c r="U80" s="61">
        <f t="shared" si="75"/>
        <v>328</v>
      </c>
      <c r="V80" s="539">
        <f t="shared" si="76"/>
        <v>443.19207317073142</v>
      </c>
      <c r="W80" s="61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</row>
    <row r="81" spans="2:65" s="62" customFormat="1" ht="15" customHeight="1">
      <c r="B81" s="61">
        <v>12</v>
      </c>
      <c r="C81">
        <v>88</v>
      </c>
      <c r="I81" s="61">
        <f t="shared" si="72"/>
        <v>88</v>
      </c>
      <c r="J81" s="176"/>
      <c r="K81" s="61">
        <f t="shared" si="74"/>
        <v>12</v>
      </c>
      <c r="L81">
        <v>474.40909090909099</v>
      </c>
      <c r="M81" s="251"/>
      <c r="N81" s="263"/>
      <c r="O81" s="264"/>
      <c r="P81" s="61"/>
      <c r="Q81" s="61"/>
      <c r="R81" s="177">
        <f t="shared" si="73"/>
        <v>474.40909090909099</v>
      </c>
      <c r="S81" s="61"/>
      <c r="T81" s="61">
        <v>12</v>
      </c>
      <c r="U81" s="61">
        <f>SUM(C81:C81,C108,C134,C161,C188,C215,C82,C109,C135,C216)</f>
        <v>167</v>
      </c>
      <c r="V81" s="539">
        <f>((C81*L81)/$U81)+((C108*L108)/$U81)+((C134*L134)/$U81)+((C161*L161)/$U81)+((C188*L188)/$U81)+((C215*L215)/$U81)+((C82*L82)/U81)+((C109*L109)/U81)+((C135*L135)/U81)+((C216*L216)/U81)</f>
        <v>477.02994011976062</v>
      </c>
      <c r="W81" s="61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AO81" s="128"/>
      <c r="AP81" s="128"/>
      <c r="AQ81" s="128"/>
      <c r="AR81" s="128"/>
      <c r="AS81" s="128"/>
      <c r="AT81" s="128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</row>
    <row r="82" spans="2:65" s="62" customFormat="1" ht="15" customHeight="1">
      <c r="B82" s="61">
        <v>13</v>
      </c>
      <c r="C82">
        <v>36</v>
      </c>
      <c r="I82" s="61">
        <f t="shared" si="72"/>
        <v>36</v>
      </c>
      <c r="J82" s="176"/>
      <c r="K82" s="61">
        <f t="shared" si="74"/>
        <v>13</v>
      </c>
      <c r="L82">
        <v>514.41666666666697</v>
      </c>
      <c r="M82" s="251"/>
      <c r="N82" s="263"/>
      <c r="O82" s="264"/>
      <c r="P82" s="61"/>
      <c r="Q82" s="61"/>
      <c r="R82" s="177">
        <f t="shared" si="73"/>
        <v>514.41666666666697</v>
      </c>
      <c r="S82" s="61"/>
      <c r="T82" s="61">
        <v>13</v>
      </c>
      <c r="U82" s="61"/>
      <c r="V82" s="539"/>
      <c r="W82" s="61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8"/>
      <c r="AS82" s="128"/>
      <c r="AT82" s="128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</row>
    <row r="83" spans="2:65" s="62" customFormat="1" ht="15" customHeight="1">
      <c r="B83" s="61">
        <v>14</v>
      </c>
      <c r="C83" s="523"/>
      <c r="I83" s="61">
        <f t="shared" si="72"/>
        <v>0</v>
      </c>
      <c r="J83" s="176"/>
      <c r="K83" s="61">
        <f t="shared" si="74"/>
        <v>14</v>
      </c>
      <c r="L83" s="524"/>
      <c r="M83" s="252"/>
      <c r="O83" s="264"/>
      <c r="P83" s="61"/>
      <c r="Q83" s="61"/>
      <c r="R83" s="177">
        <f t="shared" si="73"/>
        <v>0</v>
      </c>
      <c r="S83" s="61"/>
      <c r="T83" s="61">
        <v>14</v>
      </c>
      <c r="U83" s="61"/>
      <c r="V83" s="539"/>
      <c r="W83" s="61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  <c r="AN83" s="128"/>
      <c r="AO83" s="128"/>
      <c r="AP83" s="128"/>
      <c r="AQ83" s="128"/>
      <c r="AR83" s="128"/>
      <c r="AS83" s="128"/>
      <c r="AT83" s="128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</row>
    <row r="84" spans="2:65" s="62" customFormat="1" ht="15" customHeight="1">
      <c r="B84" s="61">
        <v>15</v>
      </c>
      <c r="C84" s="523"/>
      <c r="I84" s="61">
        <f t="shared" si="72"/>
        <v>0</v>
      </c>
      <c r="J84" s="176"/>
      <c r="K84" s="61">
        <f t="shared" si="74"/>
        <v>15</v>
      </c>
      <c r="L84" s="524"/>
      <c r="M84" s="252"/>
      <c r="N84" s="263"/>
      <c r="P84" s="61"/>
      <c r="Q84" s="61"/>
      <c r="R84" s="177">
        <f t="shared" si="73"/>
        <v>0</v>
      </c>
      <c r="S84" s="61"/>
      <c r="T84" s="61">
        <v>15</v>
      </c>
      <c r="U84" s="61"/>
      <c r="V84" s="539"/>
      <c r="W84" s="61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  <c r="AM84" s="128"/>
      <c r="AN84" s="128"/>
      <c r="AO84" s="128"/>
      <c r="AP84" s="128"/>
      <c r="AQ84" s="128"/>
      <c r="AR84" s="128"/>
      <c r="AS84" s="128"/>
      <c r="AT84" s="128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</row>
    <row r="85" spans="2:65" s="62" customFormat="1" ht="15" customHeight="1">
      <c r="B85" s="61">
        <v>16</v>
      </c>
      <c r="C85" s="523"/>
      <c r="I85" s="61">
        <f t="shared" si="72"/>
        <v>0</v>
      </c>
      <c r="J85" s="176"/>
      <c r="K85" s="61">
        <f t="shared" si="74"/>
        <v>16</v>
      </c>
      <c r="L85"/>
      <c r="M85" s="252"/>
      <c r="P85" s="61"/>
      <c r="Q85" s="61"/>
      <c r="R85" s="177">
        <f t="shared" si="73"/>
        <v>0</v>
      </c>
      <c r="S85" s="61"/>
      <c r="T85" s="61">
        <v>16</v>
      </c>
      <c r="U85" s="61"/>
      <c r="V85" s="539"/>
      <c r="W85" s="61"/>
      <c r="X85" s="128"/>
      <c r="Y85" s="128"/>
      <c r="Z85" s="128"/>
      <c r="AA85" s="128"/>
      <c r="AB85" s="128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  <c r="AM85" s="128"/>
      <c r="AN85" s="128"/>
      <c r="AO85" s="128"/>
      <c r="AP85" s="128"/>
      <c r="AQ85" s="128"/>
      <c r="AR85" s="128"/>
      <c r="AS85" s="128"/>
      <c r="AT85" s="128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</row>
    <row r="86" spans="2:65" s="62" customFormat="1" ht="15" customHeight="1">
      <c r="B86" s="61">
        <v>17</v>
      </c>
      <c r="C86" s="523"/>
      <c r="I86" s="61">
        <f t="shared" si="72"/>
        <v>0</v>
      </c>
      <c r="J86" s="176"/>
      <c r="K86" s="61">
        <f t="shared" si="74"/>
        <v>17</v>
      </c>
      <c r="L86" s="205"/>
      <c r="M86" s="252"/>
      <c r="N86" s="61"/>
      <c r="O86" s="264"/>
      <c r="P86" s="61"/>
      <c r="Q86" s="61"/>
      <c r="R86" s="177">
        <f t="shared" si="73"/>
        <v>0</v>
      </c>
      <c r="S86" s="61"/>
      <c r="T86" s="61">
        <v>17</v>
      </c>
      <c r="U86" s="61"/>
      <c r="V86" s="539"/>
      <c r="W86" s="61"/>
      <c r="X86" s="128"/>
      <c r="Y86" s="128"/>
      <c r="Z86" s="128"/>
      <c r="AA86" s="128"/>
      <c r="AB86" s="128"/>
      <c r="AC86" s="128"/>
      <c r="AD86" s="128"/>
      <c r="AE86" s="128"/>
      <c r="AF86" s="128"/>
      <c r="AG86" s="128"/>
      <c r="AH86" s="128"/>
      <c r="AI86" s="128"/>
      <c r="AJ86" s="128"/>
      <c r="AK86" s="128"/>
      <c r="AL86" s="128"/>
      <c r="AM86" s="128"/>
      <c r="AN86" s="128"/>
      <c r="AO86" s="128"/>
      <c r="AP86" s="128"/>
      <c r="AQ86" s="128"/>
      <c r="AR86" s="128"/>
      <c r="AS86" s="128"/>
      <c r="AT86" s="128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</row>
    <row r="87" spans="2:65" s="62" customFormat="1" ht="15" customHeight="1">
      <c r="B87" s="61">
        <v>18</v>
      </c>
      <c r="C87"/>
      <c r="H87" s="61"/>
      <c r="I87" s="61">
        <f t="shared" si="72"/>
        <v>0</v>
      </c>
      <c r="J87" s="176"/>
      <c r="K87" s="61">
        <f t="shared" si="74"/>
        <v>18</v>
      </c>
      <c r="L87" s="217"/>
      <c r="M87" s="61"/>
      <c r="N87" s="263"/>
      <c r="O87" s="61"/>
      <c r="P87" s="61"/>
      <c r="Q87" s="61"/>
      <c r="R87" s="177">
        <f t="shared" si="73"/>
        <v>0</v>
      </c>
      <c r="S87" s="61"/>
      <c r="T87" s="61">
        <v>18</v>
      </c>
      <c r="U87" s="61"/>
      <c r="V87" s="539"/>
      <c r="W87" s="61"/>
      <c r="X87" s="128"/>
      <c r="Y87" s="128"/>
      <c r="Z87" s="128"/>
      <c r="AA87" s="128"/>
      <c r="AB87" s="128"/>
      <c r="AC87" s="128"/>
      <c r="AD87" s="128"/>
      <c r="AE87" s="128"/>
      <c r="AF87" s="128"/>
      <c r="AG87" s="128"/>
      <c r="AH87" s="128"/>
      <c r="AI87" s="128"/>
      <c r="AJ87" s="128"/>
      <c r="AK87" s="128"/>
      <c r="AL87" s="128"/>
      <c r="AM87" s="128"/>
      <c r="AN87" s="128"/>
      <c r="AO87" s="128"/>
      <c r="AP87" s="128"/>
      <c r="AQ87" s="128"/>
      <c r="AR87" s="128"/>
      <c r="AS87" s="128"/>
      <c r="AT87" s="128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</row>
    <row r="88" spans="2:65" s="62" customFormat="1" ht="15" customHeight="1">
      <c r="B88" s="61">
        <v>19</v>
      </c>
      <c r="C88" s="233"/>
      <c r="D88" s="233"/>
      <c r="E88" s="237"/>
      <c r="F88" s="238"/>
      <c r="G88" s="64"/>
      <c r="H88" s="64"/>
      <c r="I88" s="64"/>
      <c r="J88" s="176"/>
      <c r="K88" s="61">
        <f t="shared" si="74"/>
        <v>19</v>
      </c>
      <c r="L88" s="64"/>
      <c r="M88" s="64"/>
      <c r="N88" s="64"/>
      <c r="O88" s="64"/>
      <c r="P88" s="64"/>
      <c r="Q88" s="64"/>
      <c r="R88" s="177">
        <f t="shared" si="73"/>
        <v>0</v>
      </c>
      <c r="S88" s="61"/>
      <c r="T88" s="61">
        <v>19</v>
      </c>
      <c r="U88" s="61"/>
      <c r="V88" s="539"/>
      <c r="W88" s="61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  <c r="AR88" s="128"/>
      <c r="AS88" s="128"/>
      <c r="AT88" s="128"/>
    </row>
    <row r="89" spans="2:65" s="62" customFormat="1" ht="15" customHeight="1">
      <c r="B89" s="210" t="s">
        <v>7</v>
      </c>
      <c r="C89" s="211">
        <f>SUM(C70:C87)</f>
        <v>2393</v>
      </c>
      <c r="D89" s="211">
        <f>SUM(D70:D87)</f>
        <v>0</v>
      </c>
      <c r="E89" s="211">
        <f>SUM(E70:E87)</f>
        <v>0</v>
      </c>
      <c r="F89" s="211">
        <f>SUM(F70:F87)</f>
        <v>0</v>
      </c>
      <c r="G89" s="211">
        <f t="shared" ref="G89:I89" si="77">SUM(G70:G87)</f>
        <v>0</v>
      </c>
      <c r="H89" s="211">
        <f t="shared" si="77"/>
        <v>0</v>
      </c>
      <c r="I89" s="211">
        <f t="shared" si="77"/>
        <v>2393</v>
      </c>
      <c r="J89" s="176"/>
      <c r="K89" s="210" t="s">
        <v>7</v>
      </c>
      <c r="L89" s="215">
        <f>SUMPRODUCT(L73:L82,C73:C82)/C89</f>
        <v>378.07062264939412</v>
      </c>
      <c r="M89" s="215"/>
      <c r="N89" s="215"/>
      <c r="O89" s="215"/>
      <c r="P89" s="215"/>
      <c r="Q89" s="215"/>
      <c r="R89" s="216">
        <f>(I70*R70+I71*R71+I72*R72+I73*R73+I74*R74+I75*R75+I76*R76+I77*R77+I78*R78+I79*R79+I80*R80+I81*R81+I82*R82+I83*R83+I84*R84+I85*R85+I86*R86+I87*R87)/I89</f>
        <v>378.07062264939412</v>
      </c>
      <c r="S89" s="61"/>
      <c r="T89" s="61"/>
      <c r="U89" s="61"/>
      <c r="V89" s="61"/>
      <c r="W89" s="61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  <c r="AN89" s="128"/>
      <c r="AO89" s="128"/>
      <c r="AP89" s="128"/>
      <c r="AQ89" s="128"/>
      <c r="AR89" s="128"/>
      <c r="AS89" s="128"/>
      <c r="AT89" s="128"/>
    </row>
    <row r="90" spans="2:65" s="62" customFormat="1" ht="15" customHeight="1">
      <c r="J90" s="178"/>
      <c r="L90" s="53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150"/>
      <c r="BG90" s="61"/>
      <c r="BH90" s="61"/>
      <c r="BI90" s="61"/>
      <c r="BJ90" s="61"/>
      <c r="BK90" s="61"/>
      <c r="BL90" s="61"/>
      <c r="BM90" s="61"/>
    </row>
    <row r="91" spans="2:65" s="62" customFormat="1" ht="15" customHeight="1">
      <c r="J91" s="178"/>
      <c r="T91" s="540">
        <v>192.45068928950153</v>
      </c>
      <c r="U91" s="540">
        <v>223.51556567957456</v>
      </c>
      <c r="V91" s="540">
        <v>273.6760828625234</v>
      </c>
      <c r="W91" s="540">
        <v>339.57901907356967</v>
      </c>
      <c r="X91" s="541">
        <v>369.21118721461187</v>
      </c>
      <c r="Y91" s="541">
        <v>395.21117166212559</v>
      </c>
      <c r="Z91" s="541">
        <v>421.21238938053062</v>
      </c>
      <c r="AA91" s="541">
        <v>443.19207317073142</v>
      </c>
      <c r="AB91" s="541">
        <v>464.1239669421488</v>
      </c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61"/>
      <c r="AV91" s="61"/>
      <c r="AW91" s="61"/>
      <c r="AX91" s="150"/>
      <c r="AY91" s="61"/>
      <c r="AZ91" s="61"/>
      <c r="BA91" s="61"/>
      <c r="BB91" s="61"/>
      <c r="BC91" s="150"/>
      <c r="BD91" s="61"/>
      <c r="BE91" s="61"/>
      <c r="BF91" s="150"/>
      <c r="BG91" s="61"/>
      <c r="BH91" s="61"/>
      <c r="BI91" s="61"/>
      <c r="BJ91" s="61"/>
      <c r="BK91" s="61"/>
      <c r="BL91" s="61"/>
      <c r="BM91" s="61"/>
    </row>
    <row r="92" spans="2:65" s="62" customFormat="1" ht="15" customHeight="1">
      <c r="B92" s="618" t="s">
        <v>23</v>
      </c>
      <c r="C92" s="618"/>
      <c r="D92" s="618"/>
      <c r="E92" s="618"/>
      <c r="F92" s="618"/>
      <c r="G92" s="618"/>
      <c r="H92" s="618"/>
      <c r="I92" s="618"/>
      <c r="J92" s="176"/>
      <c r="K92" s="619" t="s">
        <v>22</v>
      </c>
      <c r="L92" s="619"/>
      <c r="M92" s="619"/>
      <c r="N92" s="619"/>
      <c r="O92" s="619"/>
      <c r="P92" s="619"/>
      <c r="Q92" s="619"/>
      <c r="R92" s="619"/>
      <c r="S92" s="61"/>
      <c r="T92" s="61"/>
      <c r="U92" s="61"/>
      <c r="V92" s="61"/>
      <c r="W92" s="61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  <c r="AK92" s="128"/>
      <c r="AL92" s="128"/>
      <c r="AM92" s="128"/>
      <c r="AN92" s="128"/>
      <c r="AO92" s="128"/>
      <c r="AP92" s="128"/>
      <c r="AQ92" s="128"/>
      <c r="AR92" s="128"/>
      <c r="AS92" s="128"/>
      <c r="AT92" s="128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150"/>
      <c r="BG92" s="61"/>
      <c r="BH92" s="61"/>
      <c r="BI92" s="61"/>
      <c r="BJ92" s="61"/>
      <c r="BK92" s="61"/>
      <c r="BL92" s="61"/>
      <c r="BM92" s="61"/>
    </row>
    <row r="93" spans="2:65" s="62" customFormat="1" ht="15" customHeight="1">
      <c r="B93" s="179"/>
      <c r="C93" s="167" t="s">
        <v>50</v>
      </c>
      <c r="D93" s="180"/>
      <c r="E93" s="192" t="s">
        <v>24</v>
      </c>
      <c r="F93" s="195"/>
      <c r="G93" s="194" t="s">
        <v>25</v>
      </c>
      <c r="H93" s="534">
        <v>3655.9385000000002</v>
      </c>
      <c r="I93" s="193"/>
      <c r="J93" s="176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  <c r="AM93" s="128"/>
      <c r="AN93" s="128"/>
      <c r="AO93" s="128"/>
      <c r="AP93" s="128"/>
      <c r="AQ93" s="129"/>
      <c r="AR93" s="128"/>
      <c r="AS93" s="128"/>
      <c r="AT93" s="128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150"/>
      <c r="BG93" s="61"/>
      <c r="BH93" s="61"/>
      <c r="BI93" s="61"/>
      <c r="BJ93" s="61"/>
      <c r="BK93" s="61"/>
      <c r="BL93" s="61"/>
      <c r="BM93" s="61"/>
    </row>
    <row r="94" spans="2:65" s="62" customFormat="1" ht="15" customHeight="1">
      <c r="B94" s="169"/>
      <c r="C94" s="169" t="s">
        <v>49</v>
      </c>
      <c r="D94" s="170">
        <v>2</v>
      </c>
      <c r="E94" s="170"/>
      <c r="F94" s="171"/>
      <c r="G94" s="171"/>
      <c r="H94" s="171"/>
      <c r="I94" s="171"/>
      <c r="J94" s="178"/>
      <c r="K94" s="172"/>
      <c r="L94" s="172"/>
      <c r="M94" s="172"/>
      <c r="N94" s="173"/>
      <c r="O94" s="174"/>
      <c r="P94" s="174"/>
      <c r="Q94" s="174"/>
      <c r="R94" s="174"/>
      <c r="S94" s="61"/>
      <c r="T94" s="61"/>
      <c r="U94" s="61"/>
      <c r="V94" s="61"/>
      <c r="W94" s="61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8"/>
      <c r="AT94" s="128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150"/>
      <c r="BG94" s="61"/>
      <c r="BH94" s="61"/>
      <c r="BI94" s="61"/>
      <c r="BJ94" s="61"/>
      <c r="BK94" s="61"/>
      <c r="BL94" s="61"/>
      <c r="BM94" s="61"/>
    </row>
    <row r="95" spans="2:65" s="62" customFormat="1" ht="15" customHeight="1">
      <c r="B95" s="165"/>
      <c r="C95" s="616" t="s">
        <v>26</v>
      </c>
      <c r="D95" s="616"/>
      <c r="E95" s="616"/>
      <c r="F95" s="616"/>
      <c r="G95" s="616"/>
      <c r="H95" s="616"/>
      <c r="I95" s="165"/>
      <c r="J95" s="178"/>
      <c r="L95" s="617" t="s">
        <v>19</v>
      </c>
      <c r="M95" s="617"/>
      <c r="N95" s="617"/>
      <c r="O95" s="617"/>
      <c r="P95" s="617"/>
      <c r="Q95" s="617"/>
      <c r="S95" s="61"/>
      <c r="T95" s="61"/>
      <c r="U95" s="61"/>
      <c r="V95" s="61"/>
      <c r="W95" s="61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  <c r="AI95" s="128"/>
      <c r="AJ95" s="128"/>
      <c r="AK95" s="128"/>
      <c r="AL95" s="128"/>
      <c r="AM95" s="128"/>
      <c r="AN95" s="128"/>
      <c r="AO95" s="128"/>
      <c r="AP95" s="128"/>
      <c r="AQ95" s="128"/>
      <c r="AR95" s="128"/>
      <c r="AS95" s="128"/>
      <c r="AT95" s="128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</row>
    <row r="96" spans="2:65" s="62" customFormat="1" ht="15" customHeight="1">
      <c r="B96" s="124" t="s">
        <v>3</v>
      </c>
      <c r="C96" s="123"/>
      <c r="D96" s="123"/>
      <c r="E96" s="123"/>
      <c r="F96" s="124"/>
      <c r="G96" s="125"/>
      <c r="H96" s="125"/>
      <c r="I96" s="124" t="s">
        <v>7</v>
      </c>
      <c r="J96" s="178"/>
      <c r="K96" s="63" t="s">
        <v>3</v>
      </c>
      <c r="L96" s="123">
        <f>C96</f>
        <v>0</v>
      </c>
      <c r="M96" s="123">
        <f>D96</f>
        <v>0</v>
      </c>
      <c r="N96" s="123">
        <f>E96</f>
        <v>0</v>
      </c>
      <c r="O96" s="63"/>
      <c r="P96" s="64"/>
      <c r="Q96" s="64"/>
      <c r="R96" s="63" t="s">
        <v>7</v>
      </c>
      <c r="S96" s="61"/>
      <c r="T96" s="61"/>
      <c r="U96" s="61"/>
      <c r="V96" s="61"/>
      <c r="W96" s="61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  <c r="AI96" s="128"/>
      <c r="AJ96" s="128"/>
      <c r="AK96" s="128"/>
      <c r="AL96" s="128"/>
      <c r="AM96" s="128"/>
      <c r="AN96" s="128"/>
      <c r="AO96" s="128"/>
      <c r="AP96" s="128"/>
      <c r="AQ96" s="129"/>
      <c r="AR96" s="128"/>
      <c r="AS96" s="128"/>
      <c r="AT96" s="128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</row>
    <row r="97" spans="2:57" s="62" customFormat="1" ht="15" customHeight="1">
      <c r="B97" s="61">
        <v>1</v>
      </c>
      <c r="C97" s="239"/>
      <c r="D97" s="240"/>
      <c r="E97" s="240"/>
      <c r="F97" s="61"/>
      <c r="G97" s="61"/>
      <c r="H97" s="61"/>
      <c r="I97" s="61">
        <f>SUM(C97:H97)</f>
        <v>0</v>
      </c>
      <c r="J97" s="176"/>
      <c r="K97" s="61">
        <v>1</v>
      </c>
      <c r="L97" s="61"/>
      <c r="M97" s="61"/>
      <c r="N97" s="61"/>
      <c r="O97" s="61"/>
      <c r="P97" s="61"/>
      <c r="Q97" s="61"/>
      <c r="R97" s="177">
        <f t="shared" ref="R97:R115" si="78">IF(I97=0,0,(C97*L97+D97*M97+E97*N97+F97*O97+G97*P97+H97*Q97)/I97)</f>
        <v>0</v>
      </c>
      <c r="S97" s="61"/>
      <c r="T97" s="61"/>
      <c r="U97" s="61"/>
      <c r="V97" s="61"/>
      <c r="W97" s="61"/>
      <c r="X97" s="128"/>
      <c r="Y97" s="128"/>
      <c r="Z97" s="128"/>
      <c r="AA97" s="128"/>
      <c r="AB97" s="128"/>
      <c r="AC97" s="128"/>
      <c r="AD97" s="128"/>
      <c r="AE97" s="128"/>
      <c r="AF97" s="128"/>
      <c r="AG97" s="128"/>
      <c r="AH97" s="128"/>
      <c r="AI97" s="128"/>
      <c r="AJ97" s="128"/>
      <c r="AK97" s="128"/>
      <c r="AL97" s="128"/>
      <c r="AM97" s="128"/>
      <c r="AN97" s="128"/>
      <c r="AO97" s="128"/>
      <c r="AP97" s="128"/>
      <c r="AQ97" s="128"/>
      <c r="AR97" s="128"/>
      <c r="AS97" s="128"/>
      <c r="AT97" s="128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</row>
    <row r="98" spans="2:57" s="62" customFormat="1" ht="15" customHeight="1">
      <c r="B98" s="61">
        <v>2</v>
      </c>
      <c r="C98" s="395"/>
      <c r="D98" s="240"/>
      <c r="E98" s="240"/>
      <c r="F98" s="61"/>
      <c r="G98" s="61"/>
      <c r="H98" s="61"/>
      <c r="I98" s="61">
        <f t="shared" ref="I98:I115" si="79">SUM(C98:H98)</f>
        <v>0</v>
      </c>
      <c r="J98" s="176"/>
      <c r="K98" s="61">
        <v>2</v>
      </c>
      <c r="L98" s="61"/>
      <c r="M98" s="61"/>
      <c r="N98" s="61"/>
      <c r="O98" s="61"/>
      <c r="P98" s="61"/>
      <c r="Q98" s="61"/>
      <c r="R98" s="177">
        <f t="shared" si="78"/>
        <v>0</v>
      </c>
      <c r="S98" s="61"/>
      <c r="T98" s="61"/>
      <c r="U98" s="61"/>
      <c r="V98" s="61"/>
      <c r="W98" s="61"/>
      <c r="X98" s="128"/>
      <c r="Y98" s="128"/>
      <c r="Z98" s="128"/>
      <c r="AA98" s="128"/>
      <c r="AB98" s="128"/>
      <c r="AC98" s="128"/>
      <c r="AD98" s="128"/>
      <c r="AE98" s="128"/>
      <c r="AF98" s="128"/>
      <c r="AG98" s="128"/>
      <c r="AH98" s="128"/>
      <c r="AI98" s="128"/>
      <c r="AJ98" s="128"/>
      <c r="AK98" s="128"/>
      <c r="AL98" s="128"/>
      <c r="AM98" s="128"/>
      <c r="AN98" s="128"/>
      <c r="AO98" s="128"/>
      <c r="AP98" s="128"/>
      <c r="AQ98" s="128"/>
      <c r="AR98" s="128"/>
      <c r="AS98" s="128"/>
      <c r="AT98" s="128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</row>
    <row r="99" spans="2:57" s="62" customFormat="1" ht="15" customHeight="1">
      <c r="B99" s="61">
        <v>3</v>
      </c>
      <c r="C99" s="523"/>
      <c r="H99" s="61"/>
      <c r="I99" s="61">
        <f t="shared" ref="I99:I113" si="80">SUM(C99:H99)</f>
        <v>0</v>
      </c>
      <c r="J99" s="176"/>
      <c r="K99" s="61">
        <v>3</v>
      </c>
      <c r="L99" s="525"/>
      <c r="M99" s="61"/>
      <c r="N99" s="61"/>
      <c r="O99" s="61"/>
      <c r="P99" s="61"/>
      <c r="Q99" s="61"/>
      <c r="R99" s="177">
        <f t="shared" si="78"/>
        <v>0</v>
      </c>
      <c r="S99" s="61"/>
      <c r="T99" s="61"/>
      <c r="U99" s="61"/>
      <c r="V99" s="61"/>
      <c r="W99" s="61"/>
      <c r="X99" s="128"/>
      <c r="Y99" s="128"/>
      <c r="Z99" s="128"/>
      <c r="AA99" s="128"/>
      <c r="AB99" s="128"/>
      <c r="AC99" s="128"/>
      <c r="AD99" s="128"/>
      <c r="AE99" s="128"/>
      <c r="AF99" s="128"/>
      <c r="AG99" s="128"/>
      <c r="AH99" s="128"/>
      <c r="AI99" s="128"/>
      <c r="AJ99" s="128"/>
      <c r="AK99" s="128"/>
      <c r="AL99" s="128"/>
      <c r="AM99" s="128"/>
      <c r="AN99" s="128"/>
      <c r="AO99" s="128"/>
      <c r="AP99" s="128"/>
      <c r="AQ99" s="128"/>
      <c r="AR99" s="128"/>
      <c r="AS99" s="128"/>
      <c r="AT99" s="128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</row>
    <row r="100" spans="2:57" s="62" customFormat="1" ht="15" customHeight="1">
      <c r="B100" s="61">
        <v>4</v>
      </c>
      <c r="C100">
        <v>16</v>
      </c>
      <c r="H100" s="61"/>
      <c r="I100" s="61">
        <f t="shared" si="80"/>
        <v>16</v>
      </c>
      <c r="J100" s="176"/>
      <c r="K100" s="61">
        <v>4</v>
      </c>
      <c r="L100">
        <v>200.4375</v>
      </c>
      <c r="M100" s="259"/>
      <c r="N100" s="260"/>
      <c r="O100" s="61"/>
      <c r="P100" s="61"/>
      <c r="Q100" s="61"/>
      <c r="R100" s="177">
        <f t="shared" si="78"/>
        <v>200.4375</v>
      </c>
      <c r="S100" s="61"/>
      <c r="T100" s="61"/>
      <c r="U100" s="61"/>
      <c r="V100" s="61"/>
      <c r="W100" s="61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  <c r="AM100" s="128"/>
      <c r="AN100" s="128"/>
      <c r="AO100" s="128"/>
      <c r="AP100" s="128"/>
      <c r="AQ100" s="128"/>
      <c r="AR100" s="128"/>
      <c r="AS100" s="128"/>
      <c r="AT100" s="128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</row>
    <row r="101" spans="2:57" s="62" customFormat="1" ht="15" customHeight="1">
      <c r="B101" s="61">
        <v>5</v>
      </c>
      <c r="C101">
        <v>49</v>
      </c>
      <c r="H101" s="61"/>
      <c r="I101" s="61">
        <f t="shared" si="80"/>
        <v>49</v>
      </c>
      <c r="J101" s="176"/>
      <c r="K101" s="61">
        <v>5</v>
      </c>
      <c r="L101">
        <v>237.24489795918399</v>
      </c>
      <c r="M101" s="259"/>
      <c r="N101" s="260"/>
      <c r="O101" s="61"/>
      <c r="P101" s="61"/>
      <c r="Q101" s="61"/>
      <c r="R101" s="177">
        <f t="shared" si="78"/>
        <v>237.24489795918396</v>
      </c>
      <c r="S101" s="61"/>
      <c r="T101" s="61"/>
      <c r="U101" s="61"/>
      <c r="V101" s="61"/>
      <c r="W101" s="61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8"/>
      <c r="AK101" s="128"/>
      <c r="AL101" s="128"/>
      <c r="AM101" s="128"/>
      <c r="AN101" s="128"/>
      <c r="AO101" s="128"/>
      <c r="AP101" s="128"/>
      <c r="AQ101" s="128"/>
      <c r="AR101" s="128"/>
      <c r="AS101" s="128"/>
      <c r="AT101" s="128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</row>
    <row r="102" spans="2:57" s="62" customFormat="1" ht="15" customHeight="1">
      <c r="B102" s="61">
        <v>6</v>
      </c>
      <c r="C102">
        <v>34</v>
      </c>
      <c r="H102" s="61"/>
      <c r="I102" s="61">
        <f t="shared" si="80"/>
        <v>34</v>
      </c>
      <c r="J102" s="176"/>
      <c r="K102" s="61">
        <v>6</v>
      </c>
      <c r="L102">
        <v>308.85294117647101</v>
      </c>
      <c r="M102" s="259"/>
      <c r="N102" s="260"/>
      <c r="O102" s="61"/>
      <c r="P102" s="61"/>
      <c r="Q102" s="61"/>
      <c r="R102" s="177">
        <f t="shared" si="78"/>
        <v>308.85294117647101</v>
      </c>
      <c r="S102" s="61"/>
      <c r="T102" s="61"/>
      <c r="U102" s="61"/>
      <c r="V102" s="61"/>
      <c r="W102" s="61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  <c r="AI102" s="128"/>
      <c r="AJ102" s="128"/>
      <c r="AK102" s="128"/>
      <c r="AL102" s="128"/>
      <c r="AM102" s="128"/>
      <c r="AN102" s="128"/>
      <c r="AO102" s="128"/>
      <c r="AP102" s="128"/>
      <c r="AQ102" s="128"/>
      <c r="AR102" s="128"/>
      <c r="AS102" s="128"/>
      <c r="AT102" s="128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</row>
    <row r="103" spans="2:57" s="62" customFormat="1" ht="15" customHeight="1">
      <c r="B103" s="61">
        <v>7</v>
      </c>
      <c r="C103">
        <v>53</v>
      </c>
      <c r="H103" s="61"/>
      <c r="I103" s="61">
        <f t="shared" si="80"/>
        <v>53</v>
      </c>
      <c r="J103" s="176"/>
      <c r="K103" s="61">
        <v>7</v>
      </c>
      <c r="L103">
        <v>373.47169811320799</v>
      </c>
      <c r="M103" s="259"/>
      <c r="N103" s="260"/>
      <c r="O103" s="61"/>
      <c r="P103" s="61"/>
      <c r="Q103" s="61"/>
      <c r="R103" s="177">
        <f t="shared" si="78"/>
        <v>373.47169811320794</v>
      </c>
      <c r="S103" s="61"/>
      <c r="T103" s="61"/>
      <c r="U103" s="61"/>
      <c r="V103" s="61"/>
      <c r="W103" s="61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  <c r="AI103" s="128"/>
      <c r="AJ103" s="128"/>
      <c r="AK103" s="128"/>
      <c r="AL103" s="128"/>
      <c r="AM103" s="128"/>
      <c r="AN103" s="128"/>
      <c r="AO103" s="128"/>
      <c r="AP103" s="128"/>
      <c r="AQ103" s="128"/>
      <c r="AR103" s="128"/>
      <c r="AS103" s="128"/>
      <c r="AT103" s="128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</row>
    <row r="104" spans="2:57" s="62" customFormat="1" ht="15" customHeight="1">
      <c r="B104" s="61">
        <v>8</v>
      </c>
      <c r="C104">
        <v>68</v>
      </c>
      <c r="H104" s="61"/>
      <c r="I104" s="61">
        <f t="shared" si="80"/>
        <v>68</v>
      </c>
      <c r="J104" s="176"/>
      <c r="K104" s="61">
        <v>8</v>
      </c>
      <c r="L104">
        <v>381</v>
      </c>
      <c r="M104" s="259"/>
      <c r="N104" s="260"/>
      <c r="O104" s="61"/>
      <c r="P104" s="61"/>
      <c r="Q104" s="61"/>
      <c r="R104" s="177">
        <f t="shared" si="78"/>
        <v>381</v>
      </c>
      <c r="S104" s="61"/>
      <c r="T104" s="61"/>
      <c r="U104" s="61"/>
      <c r="V104" s="61"/>
      <c r="W104" s="61"/>
      <c r="X104" s="128"/>
      <c r="Y104" s="128"/>
      <c r="Z104" s="128"/>
      <c r="AA104" s="128"/>
      <c r="AB104" s="128"/>
      <c r="AC104" s="128"/>
      <c r="AD104" s="128"/>
      <c r="AE104" s="128"/>
      <c r="AF104" s="128"/>
      <c r="AG104" s="128"/>
      <c r="AH104" s="128"/>
      <c r="AI104" s="128"/>
      <c r="AJ104" s="128"/>
      <c r="AK104" s="128"/>
      <c r="AL104" s="128"/>
      <c r="AM104" s="128"/>
      <c r="AN104" s="128"/>
      <c r="AO104" s="128"/>
      <c r="AP104" s="128"/>
      <c r="AQ104" s="128"/>
      <c r="AR104" s="128"/>
      <c r="AS104" s="128"/>
      <c r="AT104" s="128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</row>
    <row r="105" spans="2:57" s="62" customFormat="1" ht="15" customHeight="1">
      <c r="B105" s="61">
        <v>9</v>
      </c>
      <c r="C105">
        <v>61</v>
      </c>
      <c r="H105" s="61"/>
      <c r="I105" s="61">
        <f t="shared" si="80"/>
        <v>61</v>
      </c>
      <c r="J105" s="176"/>
      <c r="K105" s="61">
        <v>9</v>
      </c>
      <c r="L105">
        <v>396.65573770491801</v>
      </c>
      <c r="M105" s="259"/>
      <c r="N105" s="260"/>
      <c r="O105" s="61"/>
      <c r="P105" s="61"/>
      <c r="Q105" s="61"/>
      <c r="R105" s="177">
        <f t="shared" si="78"/>
        <v>396.65573770491801</v>
      </c>
      <c r="S105" s="61"/>
      <c r="T105" s="61"/>
      <c r="U105" s="61"/>
      <c r="V105" s="61"/>
      <c r="W105" s="61"/>
      <c r="X105" s="128"/>
      <c r="Y105" s="128"/>
      <c r="Z105" s="128"/>
      <c r="AA105" s="128"/>
      <c r="AB105" s="128"/>
      <c r="AC105" s="128"/>
      <c r="AD105" s="128"/>
      <c r="AE105" s="128"/>
      <c r="AF105" s="128"/>
      <c r="AG105" s="128"/>
      <c r="AH105" s="128"/>
      <c r="AI105" s="128"/>
      <c r="AJ105" s="128"/>
      <c r="AK105" s="128"/>
      <c r="AL105" s="128"/>
      <c r="AM105" s="128"/>
      <c r="AN105" s="128"/>
      <c r="AO105" s="128"/>
      <c r="AP105" s="128"/>
      <c r="AQ105" s="128"/>
      <c r="AR105" s="128"/>
      <c r="AS105" s="128"/>
      <c r="AT105" s="128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</row>
    <row r="106" spans="2:57" s="62" customFormat="1" ht="15" customHeight="1">
      <c r="B106" s="61">
        <v>10</v>
      </c>
      <c r="C106">
        <v>42</v>
      </c>
      <c r="H106" s="61"/>
      <c r="I106" s="61">
        <f t="shared" si="80"/>
        <v>42</v>
      </c>
      <c r="J106" s="176"/>
      <c r="K106" s="61">
        <v>10</v>
      </c>
      <c r="L106">
        <v>442.33333333333297</v>
      </c>
      <c r="M106" s="259"/>
      <c r="N106" s="260"/>
      <c r="O106" s="61"/>
      <c r="P106" s="61"/>
      <c r="Q106" s="61"/>
      <c r="R106" s="177">
        <f t="shared" si="78"/>
        <v>442.33333333333297</v>
      </c>
      <c r="S106" s="61"/>
      <c r="T106" s="61"/>
      <c r="U106" s="61"/>
      <c r="V106" s="61"/>
      <c r="W106" s="61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  <c r="AK106" s="128"/>
      <c r="AL106" s="128"/>
      <c r="AM106" s="128"/>
      <c r="AN106" s="128"/>
      <c r="AO106" s="128"/>
      <c r="AP106" s="128"/>
      <c r="AQ106" s="128"/>
      <c r="AR106" s="128"/>
      <c r="AS106" s="128"/>
      <c r="AT106" s="128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</row>
    <row r="107" spans="2:57" s="62" customFormat="1" ht="15" customHeight="1">
      <c r="B107" s="61">
        <v>11</v>
      </c>
      <c r="C107">
        <v>12</v>
      </c>
      <c r="H107" s="61"/>
      <c r="I107" s="61">
        <f t="shared" si="80"/>
        <v>12</v>
      </c>
      <c r="J107" s="176"/>
      <c r="K107" s="61">
        <v>11</v>
      </c>
      <c r="L107">
        <v>457.66666666666703</v>
      </c>
      <c r="M107" s="259"/>
      <c r="N107" s="260"/>
      <c r="O107" s="61"/>
      <c r="P107" s="61"/>
      <c r="Q107" s="61"/>
      <c r="R107" s="177">
        <f t="shared" si="78"/>
        <v>457.66666666666703</v>
      </c>
      <c r="S107" s="61"/>
      <c r="T107" s="61"/>
      <c r="U107" s="61"/>
      <c r="V107" s="61"/>
      <c r="W107" s="61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  <c r="AN107" s="128"/>
      <c r="AO107" s="128"/>
      <c r="AP107" s="128"/>
      <c r="AQ107" s="128"/>
      <c r="AR107" s="128"/>
      <c r="AS107" s="128"/>
      <c r="AT107" s="128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</row>
    <row r="108" spans="2:57" s="62" customFormat="1" ht="15" customHeight="1">
      <c r="B108" s="61">
        <v>12</v>
      </c>
      <c r="C108">
        <v>4</v>
      </c>
      <c r="H108" s="61"/>
      <c r="I108" s="61">
        <f t="shared" si="80"/>
        <v>4</v>
      </c>
      <c r="J108" s="176"/>
      <c r="K108" s="61">
        <v>12</v>
      </c>
      <c r="L108">
        <v>487.5</v>
      </c>
      <c r="M108" s="259"/>
      <c r="N108" s="260"/>
      <c r="O108" s="61"/>
      <c r="P108" s="61"/>
      <c r="Q108" s="61"/>
      <c r="R108" s="177">
        <f t="shared" si="78"/>
        <v>487.5</v>
      </c>
      <c r="S108" s="61"/>
      <c r="T108" s="61"/>
      <c r="U108" s="61"/>
      <c r="V108" s="61"/>
      <c r="W108" s="61"/>
      <c r="X108" s="128"/>
      <c r="Y108" s="128"/>
      <c r="Z108" s="128"/>
      <c r="AA108" s="128"/>
      <c r="AB108" s="128"/>
      <c r="AC108" s="128"/>
      <c r="AD108" s="128"/>
      <c r="AE108" s="128"/>
      <c r="AF108" s="128"/>
      <c r="AG108" s="128"/>
      <c r="AH108" s="128"/>
      <c r="AI108" s="128"/>
      <c r="AJ108" s="128"/>
      <c r="AK108" s="128"/>
      <c r="AL108" s="128"/>
      <c r="AM108" s="128"/>
      <c r="AN108" s="128"/>
      <c r="AO108" s="128"/>
      <c r="AP108" s="128"/>
      <c r="AQ108" s="128"/>
      <c r="AR108" s="128"/>
      <c r="AS108" s="128"/>
      <c r="AT108" s="128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</row>
    <row r="109" spans="2:57" s="62" customFormat="1" ht="15" customHeight="1">
      <c r="B109" s="61">
        <v>13</v>
      </c>
      <c r="C109">
        <v>2</v>
      </c>
      <c r="H109" s="61"/>
      <c r="I109" s="61">
        <f t="shared" si="80"/>
        <v>2</v>
      </c>
      <c r="J109" s="176"/>
      <c r="K109" s="61">
        <v>13</v>
      </c>
      <c r="L109">
        <v>555.5</v>
      </c>
      <c r="M109" s="245"/>
      <c r="N109" s="260"/>
      <c r="O109" s="61"/>
      <c r="P109" s="61"/>
      <c r="Q109" s="61"/>
      <c r="R109" s="177">
        <f t="shared" si="78"/>
        <v>555.5</v>
      </c>
      <c r="S109" s="61"/>
      <c r="T109" s="61"/>
      <c r="U109" s="61"/>
      <c r="V109" s="61"/>
      <c r="W109" s="61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128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</row>
    <row r="110" spans="2:57" s="62" customFormat="1" ht="15" customHeight="1">
      <c r="B110" s="61">
        <v>14</v>
      </c>
      <c r="C110" s="523"/>
      <c r="H110" s="61"/>
      <c r="I110" s="61">
        <f t="shared" si="80"/>
        <v>0</v>
      </c>
      <c r="J110" s="176"/>
      <c r="K110" s="61">
        <v>14</v>
      </c>
      <c r="L110" s="525"/>
      <c r="M110" s="245"/>
      <c r="N110" s="260"/>
      <c r="O110" s="61"/>
      <c r="P110" s="61"/>
      <c r="Q110" s="61"/>
      <c r="R110" s="177">
        <f t="shared" si="78"/>
        <v>0</v>
      </c>
      <c r="S110" s="61"/>
      <c r="T110" s="61"/>
      <c r="U110" s="61"/>
      <c r="V110" s="61"/>
      <c r="W110" s="61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128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</row>
    <row r="111" spans="2:57" s="62" customFormat="1" ht="15" customHeight="1">
      <c r="B111" s="61">
        <v>15</v>
      </c>
      <c r="C111" s="523"/>
      <c r="H111" s="61"/>
      <c r="I111" s="61">
        <f t="shared" si="80"/>
        <v>0</v>
      </c>
      <c r="J111" s="176"/>
      <c r="K111" s="61">
        <v>15</v>
      </c>
      <c r="M111" s="245"/>
      <c r="N111" s="260"/>
      <c r="O111" s="61"/>
      <c r="P111" s="61"/>
      <c r="Q111" s="61"/>
      <c r="R111" s="177">
        <f t="shared" si="78"/>
        <v>0</v>
      </c>
      <c r="S111" s="61"/>
      <c r="T111" s="61"/>
      <c r="U111" s="61"/>
      <c r="V111" s="61"/>
      <c r="W111" s="61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128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</row>
    <row r="112" spans="2:57" s="62" customFormat="1" ht="15" customHeight="1">
      <c r="B112" s="61">
        <v>16</v>
      </c>
      <c r="C112" s="523"/>
      <c r="H112" s="61"/>
      <c r="I112" s="61">
        <f t="shared" si="80"/>
        <v>0</v>
      </c>
      <c r="J112" s="176"/>
      <c r="K112" s="61">
        <v>16</v>
      </c>
      <c r="L112"/>
      <c r="O112" s="61"/>
      <c r="P112" s="61"/>
      <c r="Q112" s="61"/>
      <c r="R112" s="177">
        <f t="shared" si="78"/>
        <v>0</v>
      </c>
      <c r="S112" s="61"/>
      <c r="T112" s="61"/>
      <c r="U112" s="61"/>
      <c r="V112" s="61"/>
      <c r="W112" s="61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128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</row>
    <row r="113" spans="2:57" s="62" customFormat="1" ht="15" customHeight="1">
      <c r="B113" s="61">
        <v>17</v>
      </c>
      <c r="C113" s="523"/>
      <c r="H113" s="61"/>
      <c r="I113" s="61">
        <f t="shared" si="80"/>
        <v>0</v>
      </c>
      <c r="J113" s="176"/>
      <c r="K113" s="61">
        <v>17</v>
      </c>
      <c r="L113"/>
      <c r="M113" s="205"/>
      <c r="N113" s="61"/>
      <c r="O113" s="61"/>
      <c r="P113" s="61"/>
      <c r="Q113" s="61"/>
      <c r="R113" s="177">
        <f t="shared" si="78"/>
        <v>0</v>
      </c>
      <c r="S113" s="61"/>
      <c r="T113" s="61"/>
      <c r="U113" s="61"/>
      <c r="V113" s="61"/>
      <c r="W113" s="61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  <c r="AR113" s="128"/>
      <c r="AS113" s="128"/>
      <c r="AT113" s="128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</row>
    <row r="114" spans="2:57" s="62" customFormat="1" ht="15" customHeight="1">
      <c r="B114" s="61">
        <v>18</v>
      </c>
      <c r="C114"/>
      <c r="G114" s="61"/>
      <c r="H114" s="61"/>
      <c r="I114" s="61">
        <f t="shared" ref="I114" si="81">SUM(C114:H114)</f>
        <v>0</v>
      </c>
      <c r="J114" s="176"/>
      <c r="K114" s="61">
        <v>18</v>
      </c>
      <c r="L114"/>
      <c r="M114" s="245"/>
      <c r="N114" s="61"/>
      <c r="O114" s="61"/>
      <c r="P114" s="61"/>
      <c r="Q114" s="61"/>
      <c r="R114" s="177">
        <f t="shared" si="78"/>
        <v>0</v>
      </c>
      <c r="S114" s="61"/>
      <c r="T114" s="61"/>
      <c r="U114" s="61"/>
      <c r="V114" s="61"/>
      <c r="W114" s="61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  <c r="AR114" s="128"/>
      <c r="AS114" s="128"/>
      <c r="AT114" s="128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</row>
    <row r="115" spans="2:57" s="62" customFormat="1" ht="15" customHeight="1">
      <c r="B115" s="128">
        <v>19</v>
      </c>
      <c r="C115" s="239"/>
      <c r="D115" s="247"/>
      <c r="E115" s="247"/>
      <c r="F115" s="209"/>
      <c r="G115" s="209"/>
      <c r="H115" s="209"/>
      <c r="I115" s="61">
        <f t="shared" si="79"/>
        <v>0</v>
      </c>
      <c r="J115" s="181"/>
      <c r="K115" s="128">
        <v>19</v>
      </c>
      <c r="M115" s="205"/>
      <c r="N115" s="260"/>
      <c r="O115" s="209"/>
      <c r="P115" s="209"/>
      <c r="Q115" s="209"/>
      <c r="R115" s="177">
        <f t="shared" si="78"/>
        <v>0</v>
      </c>
      <c r="S115" s="61"/>
      <c r="T115" s="61"/>
      <c r="U115" s="61"/>
      <c r="V115" s="61"/>
      <c r="W115" s="61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8"/>
      <c r="AK115" s="128"/>
      <c r="AL115" s="128"/>
      <c r="AM115" s="128"/>
      <c r="AN115" s="128"/>
      <c r="AO115" s="128"/>
      <c r="AP115" s="128"/>
      <c r="AQ115" s="128"/>
      <c r="AR115" s="128"/>
      <c r="AS115" s="128"/>
      <c r="AT115" s="128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</row>
    <row r="116" spans="2:57" s="62" customFormat="1" ht="15" customHeight="1">
      <c r="B116" s="210" t="s">
        <v>7</v>
      </c>
      <c r="C116" s="211">
        <f>SUM(C97:C115)</f>
        <v>341</v>
      </c>
      <c r="D116" s="211">
        <f t="shared" ref="D116:I116" si="82">SUM(D97:D115)</f>
        <v>0</v>
      </c>
      <c r="E116" s="211">
        <f t="shared" si="82"/>
        <v>0</v>
      </c>
      <c r="F116" s="211">
        <f t="shared" si="82"/>
        <v>0</v>
      </c>
      <c r="G116" s="211">
        <f t="shared" si="82"/>
        <v>0</v>
      </c>
      <c r="H116" s="211">
        <f t="shared" si="82"/>
        <v>0</v>
      </c>
      <c r="I116" s="211">
        <f t="shared" si="82"/>
        <v>341</v>
      </c>
      <c r="J116" s="176"/>
      <c r="K116" s="210" t="s">
        <v>7</v>
      </c>
      <c r="L116" s="215">
        <f>SUMPRODUCT(L100:L109,C100:C109)/C116</f>
        <v>358.83284457478021</v>
      </c>
      <c r="M116" s="215"/>
      <c r="N116" s="215"/>
      <c r="O116" s="215"/>
      <c r="P116" s="215"/>
      <c r="Q116" s="215"/>
      <c r="R116" s="215">
        <f>(I97*R97+I98*R98+I99*R99+I100*R100+I101*R101+I102*R102+I103*R103+I104*R104+I105*R105+I106*R106+I107*R107+I108*R108+I109*R109+I110*R110+I111*R111+I112*R112+I113*R113+I114*R114+I115*R115)/I116</f>
        <v>358.83284457478021</v>
      </c>
      <c r="S116" s="61"/>
      <c r="T116" s="61"/>
      <c r="U116" s="61"/>
      <c r="V116" s="61"/>
      <c r="W116" s="61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8"/>
      <c r="AS116" s="128"/>
      <c r="AT116" s="128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</row>
    <row r="117" spans="2:57" s="62" customFormat="1" ht="15" customHeight="1">
      <c r="B117" s="164"/>
      <c r="C117" s="61"/>
      <c r="D117" s="61"/>
      <c r="E117" s="61"/>
      <c r="F117" s="61"/>
      <c r="G117" s="61"/>
      <c r="H117" s="61"/>
      <c r="I117" s="61"/>
      <c r="J117" s="176"/>
      <c r="K117" s="164"/>
      <c r="L117" s="150"/>
      <c r="M117" s="150"/>
      <c r="N117" s="150"/>
      <c r="O117" s="150"/>
      <c r="P117" s="150"/>
      <c r="Q117" s="150"/>
      <c r="R117" s="182"/>
      <c r="S117" s="61"/>
      <c r="T117" s="61"/>
      <c r="U117" s="61"/>
      <c r="V117" s="61"/>
      <c r="W117" s="61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  <c r="AR117" s="128"/>
      <c r="AS117" s="128"/>
      <c r="AT117" s="128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</row>
    <row r="118" spans="2:57" s="62" customFormat="1" ht="15" customHeight="1">
      <c r="B118" s="618" t="s">
        <v>23</v>
      </c>
      <c r="C118" s="618"/>
      <c r="D118" s="618"/>
      <c r="E118" s="618"/>
      <c r="F118" s="618"/>
      <c r="G118" s="618"/>
      <c r="H118" s="618"/>
      <c r="I118" s="618"/>
      <c r="J118" s="176"/>
      <c r="K118" s="619" t="s">
        <v>22</v>
      </c>
      <c r="L118" s="619"/>
      <c r="M118" s="619"/>
      <c r="N118" s="619"/>
      <c r="O118" s="619"/>
      <c r="P118" s="619"/>
      <c r="Q118" s="619"/>
      <c r="R118" s="619"/>
      <c r="S118" s="61"/>
      <c r="T118" s="61"/>
      <c r="U118" s="61"/>
      <c r="V118" s="61"/>
      <c r="W118" s="61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</row>
    <row r="119" spans="2:57" s="62" customFormat="1" ht="15" customHeight="1">
      <c r="B119" s="179"/>
      <c r="C119" s="167" t="s">
        <v>50</v>
      </c>
      <c r="D119" s="180"/>
      <c r="E119" s="192" t="s">
        <v>24</v>
      </c>
      <c r="F119" s="195"/>
      <c r="G119" s="194" t="s">
        <v>25</v>
      </c>
      <c r="H119" s="534">
        <v>3218.2730000000001</v>
      </c>
      <c r="I119" s="193"/>
      <c r="J119" s="176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  <c r="AR119" s="128"/>
      <c r="AS119" s="128"/>
      <c r="AT119" s="128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</row>
    <row r="120" spans="2:57" s="62" customFormat="1" ht="15" customHeight="1">
      <c r="B120" s="169"/>
      <c r="C120" s="169" t="s">
        <v>49</v>
      </c>
      <c r="D120" s="170">
        <v>3</v>
      </c>
      <c r="E120" s="170"/>
      <c r="F120" s="171"/>
      <c r="G120" s="171"/>
      <c r="H120" s="171"/>
      <c r="I120" s="171"/>
      <c r="J120" s="178"/>
      <c r="K120" s="172"/>
      <c r="L120" s="172"/>
      <c r="M120" s="172"/>
      <c r="N120" s="173"/>
      <c r="O120" s="174"/>
      <c r="P120" s="174"/>
      <c r="Q120" s="174"/>
      <c r="R120" s="174"/>
      <c r="S120" s="61"/>
      <c r="T120" s="61"/>
      <c r="U120" s="61"/>
      <c r="V120" s="61"/>
      <c r="W120" s="61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128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</row>
    <row r="121" spans="2:57" s="62" customFormat="1" ht="15" customHeight="1">
      <c r="B121" s="165"/>
      <c r="C121" s="616" t="s">
        <v>26</v>
      </c>
      <c r="D121" s="616"/>
      <c r="E121" s="616"/>
      <c r="F121" s="616"/>
      <c r="G121" s="616"/>
      <c r="H121" s="616"/>
      <c r="I121" s="165"/>
      <c r="J121" s="178"/>
      <c r="L121" s="617" t="s">
        <v>19</v>
      </c>
      <c r="M121" s="617"/>
      <c r="N121" s="617"/>
      <c r="O121" s="617"/>
      <c r="P121" s="617"/>
      <c r="Q121" s="617"/>
      <c r="S121" s="61"/>
      <c r="T121" s="61"/>
      <c r="U121" s="61"/>
      <c r="V121" s="61"/>
      <c r="W121" s="61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8"/>
      <c r="AT121" s="128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</row>
    <row r="122" spans="2:57" s="62" customFormat="1" ht="15" customHeight="1">
      <c r="B122" s="124" t="s">
        <v>3</v>
      </c>
      <c r="C122" s="126"/>
      <c r="D122" s="126"/>
      <c r="E122" s="126"/>
      <c r="F122" s="124"/>
      <c r="G122" s="125"/>
      <c r="H122" s="125"/>
      <c r="I122" s="124" t="s">
        <v>7</v>
      </c>
      <c r="J122" s="178"/>
      <c r="K122" s="63" t="s">
        <v>3</v>
      </c>
      <c r="L122" s="123">
        <f>C122</f>
        <v>0</v>
      </c>
      <c r="M122" s="123">
        <f>D122</f>
        <v>0</v>
      </c>
      <c r="N122" s="123"/>
      <c r="O122" s="63"/>
      <c r="P122" s="64"/>
      <c r="Q122" s="64"/>
      <c r="R122" s="63" t="s">
        <v>7</v>
      </c>
      <c r="S122" s="61"/>
      <c r="T122" s="61"/>
      <c r="U122" s="61"/>
      <c r="V122" s="61"/>
      <c r="W122" s="61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128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</row>
    <row r="123" spans="2:57" s="62" customFormat="1" ht="15" customHeight="1">
      <c r="B123" s="61">
        <v>1</v>
      </c>
      <c r="E123" s="61"/>
      <c r="F123" s="61"/>
      <c r="G123" s="61"/>
      <c r="H123" s="61"/>
      <c r="I123" s="61">
        <f>SUM(C123:H123)</f>
        <v>0</v>
      </c>
      <c r="J123" s="176"/>
      <c r="K123" s="61">
        <v>1</v>
      </c>
      <c r="L123" s="61"/>
      <c r="M123" s="61"/>
      <c r="N123" s="61"/>
      <c r="O123" s="61"/>
      <c r="P123" s="61"/>
      <c r="Q123" s="61"/>
      <c r="R123" s="182">
        <f>IF(I123=0,0,(C123*L123+D123*M123+E123*N123+F123*O123+G123*P123+H123*Q123)/I123)</f>
        <v>0</v>
      </c>
      <c r="S123" s="61"/>
      <c r="T123" s="61"/>
      <c r="U123" s="61"/>
      <c r="V123" s="61"/>
      <c r="W123" s="61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128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</row>
    <row r="124" spans="2:57" s="62" customFormat="1" ht="15" customHeight="1">
      <c r="B124" s="61">
        <v>2</v>
      </c>
      <c r="C124" s="396"/>
      <c r="E124" s="61"/>
      <c r="F124" s="61"/>
      <c r="G124" s="61"/>
      <c r="H124" s="61"/>
      <c r="I124" s="61">
        <f t="shared" ref="I124:I141" si="83">SUM(C124:H124)</f>
        <v>0</v>
      </c>
      <c r="J124" s="176"/>
      <c r="K124" s="61">
        <v>2</v>
      </c>
      <c r="L124" s="61"/>
      <c r="M124" s="61"/>
      <c r="N124" s="61"/>
      <c r="O124" s="61"/>
      <c r="P124" s="61"/>
      <c r="Q124" s="61"/>
      <c r="R124" s="182">
        <f t="shared" ref="R124:R141" si="84">IF(I124=0,0,(C124*L124+D124*M124+E124*N124+F124*O124+G124*P124+H124*Q124)/I124)</f>
        <v>0</v>
      </c>
      <c r="S124" s="61"/>
      <c r="T124" s="61"/>
      <c r="U124" s="61"/>
      <c r="V124" s="61"/>
      <c r="W124" s="61"/>
      <c r="X124" s="128"/>
      <c r="Y124" s="128"/>
      <c r="Z124" s="128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8"/>
      <c r="AK124" s="128"/>
      <c r="AL124" s="128"/>
      <c r="AM124" s="128"/>
      <c r="AN124" s="128"/>
      <c r="AO124" s="128"/>
      <c r="AP124" s="128"/>
      <c r="AQ124" s="128"/>
      <c r="AR124" s="128"/>
      <c r="AS124" s="128"/>
      <c r="AT124" s="128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</row>
    <row r="125" spans="2:57" s="62" customFormat="1" ht="15" customHeight="1">
      <c r="B125" s="61">
        <v>3</v>
      </c>
      <c r="C125" s="523"/>
      <c r="G125" s="61"/>
      <c r="H125" s="61"/>
      <c r="I125" s="61">
        <f t="shared" ref="I125:I139" si="85">SUM(C125:H125)</f>
        <v>0</v>
      </c>
      <c r="J125" s="176"/>
      <c r="K125" s="61">
        <v>3</v>
      </c>
      <c r="L125" s="526"/>
      <c r="M125" s="61"/>
      <c r="N125" s="61"/>
      <c r="O125" s="61"/>
      <c r="P125" s="61"/>
      <c r="Q125" s="61"/>
      <c r="R125" s="182">
        <f t="shared" si="84"/>
        <v>0</v>
      </c>
      <c r="S125" s="61"/>
      <c r="T125" s="61"/>
      <c r="U125" s="61"/>
      <c r="V125" s="61"/>
      <c r="W125" s="61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</row>
    <row r="126" spans="2:57" s="62" customFormat="1" ht="15" customHeight="1">
      <c r="B126" s="61">
        <v>4</v>
      </c>
      <c r="C126">
        <v>292</v>
      </c>
      <c r="G126" s="61"/>
      <c r="H126" s="61"/>
      <c r="I126" s="61">
        <f t="shared" si="85"/>
        <v>292</v>
      </c>
      <c r="J126" s="176"/>
      <c r="K126" s="61">
        <v>4</v>
      </c>
      <c r="L126">
        <v>195.32191780821901</v>
      </c>
      <c r="M126" s="254"/>
      <c r="N126" s="220"/>
      <c r="O126" s="61"/>
      <c r="P126" s="61"/>
      <c r="Q126" s="61"/>
      <c r="R126" s="182">
        <f t="shared" si="84"/>
        <v>195.32191780821901</v>
      </c>
      <c r="S126" s="61"/>
      <c r="T126" s="61"/>
      <c r="U126" s="61"/>
      <c r="V126" s="61"/>
      <c r="W126" s="61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128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</row>
    <row r="127" spans="2:57" s="62" customFormat="1" ht="15" customHeight="1">
      <c r="B127" s="61">
        <v>5</v>
      </c>
      <c r="C127">
        <v>455</v>
      </c>
      <c r="G127" s="61"/>
      <c r="H127" s="61"/>
      <c r="I127" s="61">
        <f t="shared" si="85"/>
        <v>455</v>
      </c>
      <c r="J127" s="176"/>
      <c r="K127" s="61">
        <v>5</v>
      </c>
      <c r="L127">
        <v>223.461538461538</v>
      </c>
      <c r="M127" s="254"/>
      <c r="N127" s="220"/>
      <c r="O127" s="61"/>
      <c r="P127" s="61"/>
      <c r="Q127" s="61"/>
      <c r="R127" s="182">
        <f t="shared" si="84"/>
        <v>223.46153846153803</v>
      </c>
      <c r="S127" s="61"/>
      <c r="T127" s="61"/>
      <c r="U127" s="61"/>
      <c r="V127" s="61"/>
      <c r="W127" s="61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128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</row>
    <row r="128" spans="2:57" s="62" customFormat="1" ht="15" customHeight="1">
      <c r="B128" s="61">
        <v>6</v>
      </c>
      <c r="C128">
        <v>135</v>
      </c>
      <c r="G128" s="61"/>
      <c r="H128" s="61"/>
      <c r="I128" s="61">
        <f t="shared" si="85"/>
        <v>135</v>
      </c>
      <c r="J128" s="176"/>
      <c r="K128" s="61">
        <v>6</v>
      </c>
      <c r="L128">
        <v>258.18518518518499</v>
      </c>
      <c r="M128" s="254"/>
      <c r="N128" s="220"/>
      <c r="O128" s="61"/>
      <c r="P128" s="61"/>
      <c r="Q128" s="61"/>
      <c r="R128" s="182">
        <f t="shared" si="84"/>
        <v>258.18518518518499</v>
      </c>
      <c r="S128" s="61"/>
      <c r="T128" s="61"/>
      <c r="U128" s="61"/>
      <c r="V128" s="61"/>
      <c r="W128" s="61"/>
      <c r="X128" s="128"/>
      <c r="Y128" s="128"/>
      <c r="Z128" s="128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  <c r="AM128" s="128"/>
      <c r="AN128" s="128"/>
      <c r="AO128" s="128"/>
      <c r="AP128" s="128"/>
      <c r="AQ128" s="128"/>
      <c r="AR128" s="128"/>
      <c r="AS128" s="128"/>
      <c r="AT128" s="128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</row>
    <row r="129" spans="2:57" s="62" customFormat="1" ht="15" customHeight="1">
      <c r="B129" s="61">
        <v>7</v>
      </c>
      <c r="C129">
        <v>166</v>
      </c>
      <c r="G129" s="61"/>
      <c r="H129" s="61"/>
      <c r="I129" s="61">
        <f t="shared" si="85"/>
        <v>166</v>
      </c>
      <c r="J129" s="176"/>
      <c r="K129" s="61">
        <v>7</v>
      </c>
      <c r="L129">
        <v>323.83132530120503</v>
      </c>
      <c r="M129" s="254"/>
      <c r="N129" s="220"/>
      <c r="O129" s="61"/>
      <c r="P129" s="61"/>
      <c r="Q129" s="61"/>
      <c r="R129" s="182">
        <f t="shared" si="84"/>
        <v>323.83132530120503</v>
      </c>
      <c r="S129" s="61"/>
      <c r="T129" s="61"/>
      <c r="U129" s="61"/>
      <c r="V129" s="61"/>
      <c r="W129" s="61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128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</row>
    <row r="130" spans="2:57" s="62" customFormat="1" ht="15" customHeight="1">
      <c r="B130" s="61">
        <v>8</v>
      </c>
      <c r="C130">
        <v>182</v>
      </c>
      <c r="G130" s="61"/>
      <c r="H130" s="61"/>
      <c r="I130" s="61">
        <f t="shared" si="85"/>
        <v>182</v>
      </c>
      <c r="J130" s="176"/>
      <c r="K130" s="61">
        <v>8</v>
      </c>
      <c r="L130">
        <v>359.961538461538</v>
      </c>
      <c r="M130" s="254"/>
      <c r="N130" s="220"/>
      <c r="O130" s="61"/>
      <c r="P130" s="61"/>
      <c r="Q130" s="61"/>
      <c r="R130" s="182">
        <f t="shared" si="84"/>
        <v>359.961538461538</v>
      </c>
      <c r="S130" s="61"/>
      <c r="T130" s="61"/>
      <c r="U130" s="61"/>
      <c r="V130" s="61"/>
      <c r="W130" s="61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128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</row>
    <row r="131" spans="2:57" s="62" customFormat="1" ht="15" customHeight="1">
      <c r="B131" s="61">
        <v>9</v>
      </c>
      <c r="C131">
        <v>124</v>
      </c>
      <c r="G131" s="61"/>
      <c r="H131" s="61"/>
      <c r="I131" s="61">
        <f t="shared" si="85"/>
        <v>124</v>
      </c>
      <c r="J131" s="176"/>
      <c r="K131" s="61">
        <v>9</v>
      </c>
      <c r="L131">
        <v>386.03225806451599</v>
      </c>
      <c r="M131" s="254"/>
      <c r="N131" s="220"/>
      <c r="O131" s="61"/>
      <c r="P131" s="61"/>
      <c r="Q131" s="61"/>
      <c r="R131" s="182">
        <f t="shared" si="84"/>
        <v>386.03225806451599</v>
      </c>
      <c r="S131" s="61"/>
      <c r="T131" s="61"/>
      <c r="U131" s="61"/>
      <c r="V131" s="61"/>
      <c r="W131" s="61"/>
      <c r="X131" s="128"/>
      <c r="Y131" s="128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28"/>
      <c r="AQ131" s="128"/>
      <c r="AR131" s="128"/>
      <c r="AS131" s="128"/>
      <c r="AT131" s="128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</row>
    <row r="132" spans="2:57" s="62" customFormat="1" ht="15" customHeight="1">
      <c r="B132" s="61">
        <v>10</v>
      </c>
      <c r="C132">
        <v>88</v>
      </c>
      <c r="G132" s="61"/>
      <c r="H132" s="61"/>
      <c r="I132" s="61">
        <f t="shared" si="85"/>
        <v>88</v>
      </c>
      <c r="J132" s="176"/>
      <c r="K132" s="61">
        <v>10</v>
      </c>
      <c r="L132">
        <v>402.73863636363598</v>
      </c>
      <c r="M132" s="254"/>
      <c r="N132" s="220"/>
      <c r="O132" s="61"/>
      <c r="P132" s="61"/>
      <c r="Q132" s="61"/>
      <c r="R132" s="182">
        <f t="shared" si="84"/>
        <v>402.73863636363598</v>
      </c>
      <c r="S132" s="61"/>
      <c r="T132" s="61"/>
      <c r="U132" s="61"/>
      <c r="V132" s="61"/>
      <c r="W132" s="61"/>
      <c r="X132" s="128"/>
      <c r="Y132" s="128"/>
      <c r="Z132" s="128"/>
      <c r="AA132" s="128"/>
      <c r="AB132" s="128"/>
      <c r="AC132" s="128"/>
      <c r="AD132" s="128"/>
      <c r="AE132" s="128"/>
      <c r="AF132" s="128"/>
      <c r="AG132" s="128"/>
      <c r="AH132" s="128"/>
      <c r="AI132" s="128"/>
      <c r="AJ132" s="128"/>
      <c r="AK132" s="128"/>
      <c r="AL132" s="128"/>
      <c r="AM132" s="128"/>
      <c r="AN132" s="128"/>
      <c r="AO132" s="128"/>
      <c r="AP132" s="128"/>
      <c r="AQ132" s="128"/>
      <c r="AR132" s="128"/>
      <c r="AS132" s="128"/>
      <c r="AT132" s="128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</row>
    <row r="133" spans="2:57" s="62" customFormat="1" ht="15" customHeight="1">
      <c r="B133" s="61">
        <v>11</v>
      </c>
      <c r="C133">
        <v>54</v>
      </c>
      <c r="G133" s="61"/>
      <c r="H133" s="61"/>
      <c r="I133" s="61">
        <f t="shared" si="85"/>
        <v>54</v>
      </c>
      <c r="J133" s="176"/>
      <c r="K133" s="61">
        <v>11</v>
      </c>
      <c r="L133">
        <v>437.722222222222</v>
      </c>
      <c r="M133" s="254"/>
      <c r="N133" s="220"/>
      <c r="O133" s="61"/>
      <c r="P133" s="61"/>
      <c r="Q133" s="61"/>
      <c r="R133" s="182">
        <f t="shared" si="84"/>
        <v>437.722222222222</v>
      </c>
      <c r="S133" s="61"/>
      <c r="T133" s="61"/>
      <c r="U133" s="61"/>
      <c r="V133" s="61"/>
      <c r="W133" s="61"/>
      <c r="X133" s="128"/>
      <c r="Y133" s="128"/>
      <c r="Z133" s="128"/>
      <c r="AA133" s="128"/>
      <c r="AB133" s="128"/>
      <c r="AC133" s="128"/>
      <c r="AD133" s="128"/>
      <c r="AE133" s="128"/>
      <c r="AF133" s="128"/>
      <c r="AG133" s="128"/>
      <c r="AH133" s="128"/>
      <c r="AI133" s="128"/>
      <c r="AJ133" s="128"/>
      <c r="AK133" s="128"/>
      <c r="AL133" s="128"/>
      <c r="AM133" s="128"/>
      <c r="AN133" s="128"/>
      <c r="AO133" s="128"/>
      <c r="AP133" s="128"/>
      <c r="AQ133" s="128"/>
      <c r="AR133" s="128"/>
      <c r="AS133" s="128"/>
      <c r="AT133" s="128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</row>
    <row r="134" spans="2:57" s="62" customFormat="1" ht="15" customHeight="1">
      <c r="B134" s="61">
        <v>12</v>
      </c>
      <c r="C134">
        <v>14</v>
      </c>
      <c r="G134" s="61"/>
      <c r="H134" s="61"/>
      <c r="I134" s="61">
        <f t="shared" si="85"/>
        <v>14</v>
      </c>
      <c r="J134" s="176"/>
      <c r="K134" s="61">
        <v>12</v>
      </c>
      <c r="L134">
        <v>408.357142857143</v>
      </c>
      <c r="M134" s="254"/>
      <c r="N134" s="220"/>
      <c r="O134" s="61"/>
      <c r="P134" s="61"/>
      <c r="Q134" s="61"/>
      <c r="R134" s="182">
        <f t="shared" si="84"/>
        <v>408.357142857143</v>
      </c>
      <c r="S134" s="61"/>
      <c r="T134" s="61"/>
      <c r="U134" s="61"/>
      <c r="V134" s="61"/>
      <c r="W134" s="61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</row>
    <row r="135" spans="2:57" s="62" customFormat="1" ht="15" customHeight="1">
      <c r="B135" s="61">
        <v>13</v>
      </c>
      <c r="C135">
        <v>7</v>
      </c>
      <c r="G135" s="61"/>
      <c r="H135" s="61"/>
      <c r="I135" s="61">
        <f t="shared" si="85"/>
        <v>7</v>
      </c>
      <c r="J135" s="176"/>
      <c r="K135" s="61">
        <v>13</v>
      </c>
      <c r="L135">
        <v>501.142857142857</v>
      </c>
      <c r="O135" s="61"/>
      <c r="P135" s="61"/>
      <c r="Q135" s="61"/>
      <c r="R135" s="182">
        <f t="shared" si="84"/>
        <v>501.142857142857</v>
      </c>
      <c r="S135" s="61"/>
      <c r="T135" s="61"/>
      <c r="U135" s="61"/>
      <c r="V135" s="61"/>
      <c r="W135" s="61"/>
      <c r="X135" s="128"/>
      <c r="Y135" s="128"/>
      <c r="Z135" s="128"/>
      <c r="AA135" s="128"/>
      <c r="AB135" s="128"/>
      <c r="AC135" s="128"/>
      <c r="AD135" s="128"/>
      <c r="AE135" s="128"/>
      <c r="AF135" s="128"/>
      <c r="AG135" s="128"/>
      <c r="AH135" s="128"/>
      <c r="AI135" s="128"/>
      <c r="AJ135" s="128"/>
      <c r="AK135" s="128"/>
      <c r="AL135" s="128"/>
      <c r="AM135" s="128"/>
      <c r="AN135" s="128"/>
      <c r="AO135" s="128"/>
      <c r="AP135" s="128"/>
      <c r="AQ135" s="128"/>
      <c r="AR135" s="128"/>
      <c r="AS135" s="128"/>
      <c r="AT135" s="128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</row>
    <row r="136" spans="2:57" s="62" customFormat="1" ht="15" customHeight="1">
      <c r="B136" s="61">
        <v>14</v>
      </c>
      <c r="C136" s="523"/>
      <c r="G136" s="61"/>
      <c r="H136" s="61"/>
      <c r="I136" s="61">
        <f t="shared" si="85"/>
        <v>0</v>
      </c>
      <c r="J136" s="176"/>
      <c r="K136" s="61">
        <v>14</v>
      </c>
      <c r="L136" s="526"/>
      <c r="M136" s="254"/>
      <c r="N136" s="220"/>
      <c r="O136" s="61"/>
      <c r="P136" s="61"/>
      <c r="Q136" s="61"/>
      <c r="R136" s="182">
        <f t="shared" si="84"/>
        <v>0</v>
      </c>
      <c r="S136" s="61"/>
      <c r="T136" s="61"/>
      <c r="U136" s="61"/>
      <c r="V136" s="61"/>
      <c r="W136" s="61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</row>
    <row r="137" spans="2:57" s="62" customFormat="1" ht="15" customHeight="1">
      <c r="B137" s="61">
        <v>15</v>
      </c>
      <c r="C137" s="523"/>
      <c r="G137" s="61"/>
      <c r="H137" s="61"/>
      <c r="I137" s="61">
        <f t="shared" si="85"/>
        <v>0</v>
      </c>
      <c r="J137" s="176"/>
      <c r="K137" s="61">
        <v>15</v>
      </c>
      <c r="L137" s="526"/>
      <c r="M137" s="183"/>
      <c r="N137" s="177"/>
      <c r="O137" s="61"/>
      <c r="P137" s="61"/>
      <c r="Q137" s="61"/>
      <c r="R137" s="182">
        <f t="shared" si="84"/>
        <v>0</v>
      </c>
      <c r="S137" s="61"/>
      <c r="T137" s="61"/>
      <c r="U137" s="61"/>
      <c r="V137" s="61"/>
      <c r="W137" s="61"/>
      <c r="X137" s="128"/>
      <c r="Y137" s="128"/>
      <c r="Z137" s="128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8"/>
      <c r="AK137" s="128"/>
      <c r="AL137" s="128"/>
      <c r="AM137" s="128"/>
      <c r="AN137" s="128"/>
      <c r="AO137" s="128"/>
      <c r="AP137" s="128"/>
      <c r="AQ137" s="128"/>
      <c r="AR137" s="128"/>
      <c r="AS137" s="128"/>
      <c r="AT137" s="128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</row>
    <row r="138" spans="2:57" s="62" customFormat="1" ht="15" customHeight="1">
      <c r="B138" s="61">
        <v>16</v>
      </c>
      <c r="C138" s="523"/>
      <c r="G138" s="61"/>
      <c r="H138" s="61"/>
      <c r="I138" s="61">
        <f t="shared" si="85"/>
        <v>0</v>
      </c>
      <c r="J138" s="176"/>
      <c r="K138" s="61">
        <v>16</v>
      </c>
      <c r="L138"/>
      <c r="M138" s="183"/>
      <c r="N138" s="177"/>
      <c r="O138" s="61"/>
      <c r="P138" s="61"/>
      <c r="Q138" s="61"/>
      <c r="R138" s="182">
        <f t="shared" si="84"/>
        <v>0</v>
      </c>
      <c r="S138" s="61"/>
      <c r="T138" s="61"/>
      <c r="U138" s="61"/>
      <c r="V138" s="61"/>
      <c r="W138" s="61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  <c r="AK138" s="128"/>
      <c r="AL138" s="128"/>
      <c r="AM138" s="128"/>
      <c r="AN138" s="128"/>
      <c r="AO138" s="128"/>
      <c r="AP138" s="128"/>
      <c r="AQ138" s="128"/>
      <c r="AR138" s="128"/>
      <c r="AS138" s="128"/>
      <c r="AT138" s="128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</row>
    <row r="139" spans="2:57" s="62" customFormat="1" ht="15" customHeight="1">
      <c r="B139" s="61">
        <v>17</v>
      </c>
      <c r="C139" s="523"/>
      <c r="G139" s="61"/>
      <c r="H139" s="61"/>
      <c r="I139" s="61">
        <f t="shared" si="85"/>
        <v>0</v>
      </c>
      <c r="J139" s="176"/>
      <c r="K139" s="61">
        <v>17</v>
      </c>
      <c r="L139" s="205"/>
      <c r="M139" s="61"/>
      <c r="N139" s="61"/>
      <c r="O139" s="61"/>
      <c r="P139" s="61"/>
      <c r="Q139" s="61"/>
      <c r="R139" s="182">
        <f t="shared" si="84"/>
        <v>0</v>
      </c>
      <c r="S139" s="61"/>
      <c r="T139" s="61"/>
      <c r="U139" s="61"/>
      <c r="V139" s="61"/>
      <c r="W139" s="61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</row>
    <row r="140" spans="2:57" s="62" customFormat="1" ht="15" customHeight="1">
      <c r="B140" s="61">
        <v>18</v>
      </c>
      <c r="C140"/>
      <c r="F140" s="61"/>
      <c r="G140" s="61"/>
      <c r="H140" s="61"/>
      <c r="I140" s="61">
        <f t="shared" ref="I140" si="86">SUM(C140:H140)</f>
        <v>0</v>
      </c>
      <c r="J140" s="176"/>
      <c r="K140" s="61">
        <v>18</v>
      </c>
      <c r="L140" s="253"/>
      <c r="M140" s="61"/>
      <c r="N140" s="61"/>
      <c r="O140" s="61"/>
      <c r="P140" s="61"/>
      <c r="Q140" s="61"/>
      <c r="R140" s="182">
        <f t="shared" si="84"/>
        <v>0</v>
      </c>
      <c r="S140" s="61"/>
      <c r="T140" s="61"/>
      <c r="U140" s="61"/>
      <c r="V140" s="61"/>
      <c r="W140" s="61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  <c r="AM140" s="128"/>
      <c r="AN140" s="128"/>
      <c r="AO140" s="128"/>
      <c r="AP140" s="128"/>
      <c r="AQ140" s="128"/>
      <c r="AR140" s="128"/>
      <c r="AS140" s="128"/>
      <c r="AT140" s="128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</row>
    <row r="141" spans="2:57" s="62" customFormat="1" ht="15" customHeight="1">
      <c r="B141" s="61">
        <v>19</v>
      </c>
      <c r="C141" s="234"/>
      <c r="D141" s="234"/>
      <c r="E141" s="219"/>
      <c r="F141" s="209"/>
      <c r="G141" s="209"/>
      <c r="H141" s="209"/>
      <c r="I141" s="61">
        <f t="shared" si="83"/>
        <v>0</v>
      </c>
      <c r="J141" s="181"/>
      <c r="K141" s="185"/>
      <c r="L141" s="209"/>
      <c r="M141" s="209"/>
      <c r="N141" s="209"/>
      <c r="O141" s="209"/>
      <c r="P141" s="209"/>
      <c r="Q141" s="209"/>
      <c r="R141" s="182">
        <f t="shared" si="84"/>
        <v>0</v>
      </c>
      <c r="S141" s="61"/>
      <c r="T141" s="61"/>
      <c r="U141" s="61"/>
      <c r="V141" s="61"/>
      <c r="W141" s="61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8"/>
      <c r="AK141" s="128"/>
      <c r="AL141" s="128"/>
      <c r="AM141" s="128"/>
      <c r="AN141" s="128"/>
      <c r="AO141" s="128"/>
      <c r="AP141" s="128"/>
      <c r="AQ141" s="128"/>
      <c r="AR141" s="128"/>
      <c r="AS141" s="128"/>
      <c r="AT141" s="128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</row>
    <row r="142" spans="2:57" s="62" customFormat="1" ht="15" customHeight="1">
      <c r="B142" s="210" t="s">
        <v>7</v>
      </c>
      <c r="C142" s="211">
        <f>SUM(C123:C141)</f>
        <v>1517</v>
      </c>
      <c r="D142" s="211">
        <f>SUM(D141:D141)</f>
        <v>0</v>
      </c>
      <c r="E142" s="211">
        <f t="shared" ref="E142:I142" si="87">SUM(E123:E141)</f>
        <v>0</v>
      </c>
      <c r="F142" s="211">
        <f t="shared" si="87"/>
        <v>0</v>
      </c>
      <c r="G142" s="211">
        <f t="shared" si="87"/>
        <v>0</v>
      </c>
      <c r="H142" s="211">
        <f t="shared" si="87"/>
        <v>0</v>
      </c>
      <c r="I142" s="211">
        <f t="shared" si="87"/>
        <v>1517</v>
      </c>
      <c r="J142" s="176"/>
      <c r="K142" s="210" t="s">
        <v>7</v>
      </c>
      <c r="L142" s="215">
        <f>SUMPRODUCT(L126:L135,C126:C135)/C142</f>
        <v>282.79762689518759</v>
      </c>
      <c r="M142" s="215"/>
      <c r="N142" s="215"/>
      <c r="O142" s="215"/>
      <c r="P142" s="215"/>
      <c r="Q142" s="215"/>
      <c r="R142" s="215">
        <f>(I123*R123+I124*R124+I125*R125+I126*R126+I127*R127+I128*R128+I129*R129+I130*R130+I131*R131+I132*R132+I133*R133+I134*R134+I135*R135+I136*R136+I137*R137+I138*R138+I139*R139+I140*R140+R141*I141)/I142</f>
        <v>282.79762689518759</v>
      </c>
      <c r="S142" s="61"/>
      <c r="T142" s="61"/>
      <c r="U142" s="61"/>
      <c r="V142" s="61"/>
      <c r="W142" s="61"/>
      <c r="X142" s="128"/>
      <c r="Y142" s="128"/>
      <c r="Z142" s="128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128"/>
      <c r="AK142" s="128"/>
      <c r="AL142" s="128"/>
      <c r="AM142" s="128"/>
      <c r="AN142" s="128"/>
      <c r="AO142" s="128"/>
      <c r="AP142" s="128"/>
      <c r="AQ142" s="128"/>
      <c r="AR142" s="128"/>
      <c r="AS142" s="128"/>
      <c r="AT142" s="128"/>
      <c r="AU142" s="61"/>
      <c r="AV142" s="61"/>
      <c r="AW142" s="151"/>
      <c r="AX142" s="150"/>
      <c r="AY142" s="61"/>
      <c r="AZ142" s="61"/>
      <c r="BA142" s="61"/>
      <c r="BB142" s="61"/>
      <c r="BC142" s="61"/>
      <c r="BD142" s="61"/>
      <c r="BE142" s="61"/>
    </row>
    <row r="143" spans="2:57" s="62" customFormat="1" ht="15" customHeight="1">
      <c r="B143" s="164"/>
      <c r="C143" s="61"/>
      <c r="D143" s="61"/>
      <c r="E143" s="61"/>
      <c r="F143" s="61"/>
      <c r="G143" s="61"/>
      <c r="H143" s="61"/>
      <c r="I143" s="61"/>
      <c r="J143" s="176"/>
      <c r="K143" s="164"/>
      <c r="L143" s="150"/>
      <c r="M143" s="150"/>
      <c r="N143" s="150"/>
      <c r="O143" s="150"/>
      <c r="P143" s="150"/>
      <c r="Q143" s="150"/>
      <c r="R143" s="182"/>
      <c r="S143" s="61"/>
      <c r="T143" s="61"/>
      <c r="U143" s="61"/>
      <c r="V143" s="61"/>
      <c r="W143" s="61"/>
      <c r="X143" s="128"/>
      <c r="Y143" s="128"/>
      <c r="Z143" s="128"/>
      <c r="AA143" s="128"/>
      <c r="AB143" s="128"/>
      <c r="AC143" s="128"/>
      <c r="AD143" s="128"/>
      <c r="AE143" s="128"/>
      <c r="AF143" s="128"/>
      <c r="AG143" s="128"/>
      <c r="AH143" s="128"/>
      <c r="AI143" s="128"/>
      <c r="AJ143" s="128"/>
      <c r="AK143" s="128"/>
      <c r="AL143" s="128"/>
      <c r="AM143" s="128"/>
      <c r="AN143" s="128"/>
      <c r="AO143" s="128"/>
      <c r="AP143" s="128"/>
      <c r="AQ143" s="128"/>
      <c r="AR143" s="128"/>
      <c r="AS143" s="128"/>
      <c r="AT143" s="128"/>
      <c r="AU143" s="61"/>
      <c r="AV143" s="150"/>
      <c r="AW143" s="150"/>
      <c r="AX143" s="150"/>
      <c r="AY143" s="61"/>
      <c r="AZ143" s="61"/>
      <c r="BA143" s="61"/>
      <c r="BB143" s="61"/>
      <c r="BC143" s="61"/>
      <c r="BD143" s="61"/>
      <c r="BE143" s="61"/>
    </row>
    <row r="144" spans="2:57" s="62" customFormat="1" ht="15" customHeight="1">
      <c r="J144" s="178"/>
      <c r="V144" s="61"/>
      <c r="W144" s="61"/>
      <c r="X144" s="128"/>
      <c r="Y144" s="129"/>
      <c r="Z144" s="129"/>
      <c r="AA144" s="129"/>
      <c r="AB144" s="129"/>
      <c r="AC144" s="129"/>
      <c r="AD144" s="129"/>
      <c r="AE144" s="129"/>
      <c r="AF144" s="129"/>
      <c r="AG144" s="129"/>
      <c r="AH144" s="129"/>
      <c r="AI144" s="128"/>
      <c r="AJ144" s="128"/>
      <c r="AK144" s="128"/>
      <c r="AL144" s="128"/>
      <c r="AM144" s="128"/>
      <c r="AN144" s="128"/>
      <c r="AO144" s="128"/>
      <c r="AP144" s="128"/>
      <c r="AQ144" s="149"/>
      <c r="AR144" s="129"/>
      <c r="AS144" s="129"/>
      <c r="AT144" s="128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</row>
    <row r="145" spans="2:57" s="62" customFormat="1" ht="15" customHeight="1">
      <c r="B145" s="618" t="s">
        <v>23</v>
      </c>
      <c r="C145" s="618"/>
      <c r="D145" s="618"/>
      <c r="E145" s="618"/>
      <c r="F145" s="618"/>
      <c r="G145" s="618"/>
      <c r="H145" s="618"/>
      <c r="I145" s="618"/>
      <c r="J145" s="176"/>
      <c r="K145" s="619" t="s">
        <v>22</v>
      </c>
      <c r="L145" s="619"/>
      <c r="M145" s="619"/>
      <c r="N145" s="619"/>
      <c r="O145" s="619"/>
      <c r="P145" s="619"/>
      <c r="Q145" s="619"/>
      <c r="R145" s="619"/>
      <c r="S145" s="61"/>
      <c r="T145" s="61"/>
      <c r="U145" s="61"/>
      <c r="V145" s="61"/>
      <c r="W145" s="61"/>
      <c r="X145" s="128"/>
      <c r="Y145" s="128"/>
      <c r="Z145" s="128"/>
      <c r="AA145" s="128"/>
      <c r="AB145" s="128"/>
      <c r="AC145" s="128"/>
      <c r="AD145" s="128"/>
      <c r="AE145" s="128"/>
      <c r="AF145" s="128"/>
      <c r="AG145" s="128"/>
      <c r="AH145" s="128"/>
      <c r="AI145" s="128"/>
      <c r="AJ145" s="128"/>
      <c r="AK145" s="128"/>
      <c r="AL145" s="128"/>
      <c r="AM145" s="128"/>
      <c r="AN145" s="128"/>
      <c r="AO145" s="128"/>
      <c r="AP145" s="128"/>
      <c r="AQ145" s="129"/>
      <c r="AR145" s="129"/>
      <c r="AS145" s="129"/>
      <c r="AT145" s="128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</row>
    <row r="146" spans="2:57" s="62" customFormat="1" ht="15" customHeight="1">
      <c r="B146" s="179"/>
      <c r="C146" s="167" t="s">
        <v>50</v>
      </c>
      <c r="D146" s="180"/>
      <c r="E146" s="192" t="s">
        <v>24</v>
      </c>
      <c r="F146" s="195"/>
      <c r="G146" s="194" t="s">
        <v>25</v>
      </c>
      <c r="H146" s="534">
        <v>2336.2534999999998</v>
      </c>
      <c r="I146" s="193"/>
      <c r="J146" s="176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128"/>
      <c r="Y146" s="128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28"/>
      <c r="AJ146" s="128"/>
      <c r="AK146" s="128"/>
      <c r="AL146" s="128"/>
      <c r="AM146" s="128"/>
      <c r="AN146" s="128"/>
      <c r="AO146" s="128"/>
      <c r="AP146" s="128"/>
      <c r="AQ146" s="128"/>
      <c r="AR146" s="128"/>
      <c r="AS146" s="128"/>
      <c r="AT146" s="128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</row>
    <row r="147" spans="2:57" s="62" customFormat="1" ht="15" customHeight="1">
      <c r="B147" s="169"/>
      <c r="C147" s="169" t="s">
        <v>49</v>
      </c>
      <c r="D147" s="170">
        <v>4</v>
      </c>
      <c r="E147" s="170"/>
      <c r="F147" s="171"/>
      <c r="G147" s="171"/>
      <c r="H147" s="171"/>
      <c r="I147" s="171"/>
      <c r="J147" s="178"/>
      <c r="K147" s="172"/>
      <c r="L147" s="172"/>
      <c r="M147" s="172"/>
      <c r="N147" s="173"/>
      <c r="O147" s="174"/>
      <c r="P147" s="174"/>
      <c r="Q147" s="174"/>
      <c r="R147" s="174"/>
      <c r="S147" s="61"/>
      <c r="T147" s="61"/>
      <c r="U147" s="61"/>
      <c r="V147" s="61"/>
      <c r="W147" s="61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8"/>
      <c r="AT147" s="128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</row>
    <row r="148" spans="2:57" s="62" customFormat="1" ht="15" customHeight="1">
      <c r="B148" s="165"/>
      <c r="C148" s="616" t="s">
        <v>26</v>
      </c>
      <c r="D148" s="616"/>
      <c r="E148" s="616"/>
      <c r="F148" s="616"/>
      <c r="G148" s="616"/>
      <c r="H148" s="616"/>
      <c r="I148" s="165"/>
      <c r="J148" s="178"/>
      <c r="L148" s="617" t="s">
        <v>19</v>
      </c>
      <c r="M148" s="617"/>
      <c r="N148" s="617"/>
      <c r="O148" s="617"/>
      <c r="P148" s="617"/>
      <c r="Q148" s="617"/>
      <c r="S148" s="61"/>
      <c r="T148" s="61"/>
      <c r="U148" s="61"/>
      <c r="V148" s="61"/>
      <c r="W148" s="61"/>
      <c r="X148" s="128"/>
      <c r="Y148" s="128"/>
      <c r="Z148" s="128"/>
      <c r="AA148" s="128"/>
      <c r="AB148" s="128"/>
      <c r="AC148" s="128"/>
      <c r="AD148" s="128"/>
      <c r="AE148" s="128"/>
      <c r="AF148" s="128"/>
      <c r="AG148" s="128"/>
      <c r="AH148" s="128"/>
      <c r="AI148" s="128"/>
      <c r="AJ148" s="128"/>
      <c r="AK148" s="128"/>
      <c r="AL148" s="128"/>
      <c r="AM148" s="128"/>
      <c r="AN148" s="128"/>
      <c r="AO148" s="128"/>
      <c r="AP148" s="128"/>
      <c r="AQ148" s="128"/>
      <c r="AR148" s="128"/>
      <c r="AS148" s="128"/>
      <c r="AT148" s="128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</row>
    <row r="149" spans="2:57" s="62" customFormat="1" ht="15" customHeight="1">
      <c r="B149" s="124" t="s">
        <v>3</v>
      </c>
      <c r="C149" s="126"/>
      <c r="D149" s="126"/>
      <c r="E149" s="124"/>
      <c r="F149" s="124"/>
      <c r="G149" s="125"/>
      <c r="H149" s="125"/>
      <c r="I149" s="124" t="s">
        <v>7</v>
      </c>
      <c r="J149" s="178"/>
      <c r="K149" s="63" t="s">
        <v>3</v>
      </c>
      <c r="L149" s="123">
        <f>C149</f>
        <v>0</v>
      </c>
      <c r="M149" s="123">
        <f>D149</f>
        <v>0</v>
      </c>
      <c r="N149" s="63"/>
      <c r="O149" s="63"/>
      <c r="P149" s="64"/>
      <c r="Q149" s="64"/>
      <c r="R149" s="63" t="s">
        <v>7</v>
      </c>
      <c r="S149" s="61"/>
      <c r="T149" s="61"/>
      <c r="U149" s="61"/>
      <c r="V149" s="61"/>
      <c r="W149" s="61"/>
      <c r="X149" s="128"/>
      <c r="Y149" s="128"/>
      <c r="Z149" s="128"/>
      <c r="AA149" s="128"/>
      <c r="AB149" s="128"/>
      <c r="AC149" s="128"/>
      <c r="AD149" s="128"/>
      <c r="AE149" s="128"/>
      <c r="AF149" s="128"/>
      <c r="AG149" s="128"/>
      <c r="AH149" s="128"/>
      <c r="AI149" s="128"/>
      <c r="AJ149" s="128"/>
      <c r="AK149" s="128"/>
      <c r="AL149" s="128"/>
      <c r="AM149" s="128"/>
      <c r="AN149" s="128"/>
      <c r="AO149" s="128"/>
      <c r="AP149" s="128"/>
      <c r="AQ149" s="128"/>
      <c r="AR149" s="128"/>
      <c r="AS149" s="128"/>
      <c r="AT149" s="128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</row>
    <row r="150" spans="2:57" s="62" customFormat="1" ht="15" customHeight="1">
      <c r="B150" s="61">
        <v>1</v>
      </c>
      <c r="C150" s="235"/>
      <c r="D150" s="235"/>
      <c r="E150" s="61"/>
      <c r="F150" s="61"/>
      <c r="G150" s="61"/>
      <c r="H150" s="61"/>
      <c r="I150" s="61">
        <f t="shared" ref="I150:I168" si="88">SUM(C150:H150)</f>
        <v>0</v>
      </c>
      <c r="J150" s="176"/>
      <c r="K150" s="61">
        <v>1</v>
      </c>
      <c r="L150" s="61"/>
      <c r="M150" s="61"/>
      <c r="N150" s="61"/>
      <c r="O150" s="61"/>
      <c r="P150" s="61"/>
      <c r="Q150" s="61"/>
      <c r="R150" s="182">
        <f t="shared" ref="R150:R168" si="89">IF(I150=0,0,(C150*L150+D150*M150+E150*N150+F150*O150+G150*P150+H150*Q150)/I150)</f>
        <v>0</v>
      </c>
      <c r="S150" s="61"/>
      <c r="T150" s="61"/>
      <c r="U150" s="61"/>
      <c r="V150" s="61"/>
      <c r="W150" s="61"/>
      <c r="X150" s="128"/>
      <c r="Y150" s="128"/>
      <c r="Z150" s="128"/>
      <c r="AA150" s="128"/>
      <c r="AB150" s="128"/>
      <c r="AC150" s="128"/>
      <c r="AD150" s="128"/>
      <c r="AE150" s="128"/>
      <c r="AF150" s="128"/>
      <c r="AG150" s="128"/>
      <c r="AH150" s="128"/>
      <c r="AI150" s="128"/>
      <c r="AJ150" s="128"/>
      <c r="AK150" s="128"/>
      <c r="AL150" s="128"/>
      <c r="AM150" s="128"/>
      <c r="AN150" s="128"/>
      <c r="AO150" s="128"/>
      <c r="AP150" s="128"/>
      <c r="AQ150" s="128"/>
      <c r="AR150" s="128"/>
      <c r="AS150" s="128"/>
      <c r="AT150" s="128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</row>
    <row r="151" spans="2:57" s="62" customFormat="1" ht="15" customHeight="1">
      <c r="B151" s="61">
        <v>2</v>
      </c>
      <c r="C151" s="397"/>
      <c r="D151" s="235"/>
      <c r="E151" s="61"/>
      <c r="F151" s="61"/>
      <c r="G151" s="61"/>
      <c r="H151" s="61"/>
      <c r="I151" s="61">
        <f t="shared" si="88"/>
        <v>0</v>
      </c>
      <c r="J151" s="176"/>
      <c r="K151" s="61">
        <v>2</v>
      </c>
      <c r="L151" s="61"/>
      <c r="M151" s="61"/>
      <c r="N151" s="61"/>
      <c r="O151" s="61"/>
      <c r="P151" s="61"/>
      <c r="Q151" s="61"/>
      <c r="R151" s="182">
        <f t="shared" si="89"/>
        <v>0</v>
      </c>
      <c r="S151" s="61"/>
      <c r="T151" s="61"/>
      <c r="U151" s="61"/>
      <c r="V151" s="61"/>
      <c r="W151" s="61"/>
      <c r="X151" s="128"/>
      <c r="Y151" s="128"/>
      <c r="Z151" s="128"/>
      <c r="AA151" s="128"/>
      <c r="AB151" s="128"/>
      <c r="AC151" s="128"/>
      <c r="AD151" s="128"/>
      <c r="AE151" s="128"/>
      <c r="AF151" s="128"/>
      <c r="AG151" s="128"/>
      <c r="AH151" s="128"/>
      <c r="AI151" s="128"/>
      <c r="AJ151" s="128"/>
      <c r="AK151" s="128"/>
      <c r="AL151" s="128"/>
      <c r="AM151" s="128"/>
      <c r="AN151" s="128"/>
      <c r="AO151" s="128"/>
      <c r="AP151" s="128"/>
      <c r="AQ151" s="128"/>
      <c r="AR151" s="128"/>
      <c r="AS151" s="128"/>
      <c r="AT151" s="128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</row>
    <row r="152" spans="2:57" s="62" customFormat="1" ht="15" customHeight="1">
      <c r="B152" s="61">
        <v>3</v>
      </c>
      <c r="C152" s="523"/>
      <c r="F152" s="61"/>
      <c r="G152" s="61"/>
      <c r="H152" s="61"/>
      <c r="I152" s="61">
        <f t="shared" ref="I152:I166" si="90">SUM(C152:H152)</f>
        <v>0</v>
      </c>
      <c r="J152" s="176"/>
      <c r="K152" s="61">
        <v>3</v>
      </c>
      <c r="L152"/>
      <c r="M152" s="61"/>
      <c r="N152" s="61"/>
      <c r="O152" s="61"/>
      <c r="P152" s="61"/>
      <c r="Q152" s="61"/>
      <c r="R152" s="182">
        <f t="shared" si="89"/>
        <v>0</v>
      </c>
      <c r="S152" s="61"/>
      <c r="T152" s="61"/>
      <c r="U152" s="61"/>
      <c r="V152" s="61"/>
      <c r="W152" s="61"/>
      <c r="X152" s="128"/>
      <c r="Y152" s="128"/>
      <c r="Z152" s="128"/>
      <c r="AA152" s="128"/>
      <c r="AB152" s="128"/>
      <c r="AC152" s="128"/>
      <c r="AD152" s="128"/>
      <c r="AE152" s="128"/>
      <c r="AF152" s="128"/>
      <c r="AG152" s="128"/>
      <c r="AH152" s="128"/>
      <c r="AI152" s="128"/>
      <c r="AJ152" s="128"/>
      <c r="AK152" s="128"/>
      <c r="AL152" s="128"/>
      <c r="AM152" s="128"/>
      <c r="AN152" s="128"/>
      <c r="AO152" s="128"/>
      <c r="AP152" s="128"/>
      <c r="AQ152" s="128"/>
      <c r="AR152" s="128"/>
      <c r="AS152" s="128"/>
      <c r="AT152" s="128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</row>
    <row r="153" spans="2:57" s="62" customFormat="1" ht="15" customHeight="1">
      <c r="B153" s="61">
        <v>4</v>
      </c>
      <c r="C153">
        <v>240</v>
      </c>
      <c r="F153" s="61"/>
      <c r="G153" s="61"/>
      <c r="H153" s="61"/>
      <c r="I153" s="61">
        <f t="shared" si="90"/>
        <v>240</v>
      </c>
      <c r="J153" s="176"/>
      <c r="K153" s="61">
        <v>4</v>
      </c>
      <c r="L153">
        <v>191.90416666666701</v>
      </c>
      <c r="M153" s="255"/>
      <c r="N153" s="61"/>
      <c r="O153" s="61"/>
      <c r="P153" s="61"/>
      <c r="Q153" s="61"/>
      <c r="R153" s="182">
        <f t="shared" si="89"/>
        <v>191.90416666666701</v>
      </c>
      <c r="S153" s="61"/>
      <c r="T153" s="61"/>
      <c r="U153" s="61"/>
      <c r="V153" s="61"/>
      <c r="W153" s="61"/>
      <c r="X153" s="128"/>
      <c r="Y153" s="128"/>
      <c r="Z153" s="128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  <c r="AK153" s="128"/>
      <c r="AL153" s="128"/>
      <c r="AM153" s="128"/>
      <c r="AN153" s="128"/>
      <c r="AO153" s="128"/>
      <c r="AP153" s="128"/>
      <c r="AQ153" s="128"/>
      <c r="AR153" s="128"/>
      <c r="AS153" s="128"/>
      <c r="AT153" s="128"/>
    </row>
    <row r="154" spans="2:57" s="62" customFormat="1" ht="15" customHeight="1">
      <c r="B154" s="61">
        <v>5</v>
      </c>
      <c r="C154">
        <v>222</v>
      </c>
      <c r="F154" s="61"/>
      <c r="G154" s="61"/>
      <c r="H154" s="61"/>
      <c r="I154" s="61">
        <f t="shared" si="90"/>
        <v>222</v>
      </c>
      <c r="J154" s="176"/>
      <c r="K154" s="61">
        <v>5</v>
      </c>
      <c r="L154">
        <v>217.27027027027</v>
      </c>
      <c r="M154" s="255"/>
      <c r="N154" s="61"/>
      <c r="O154" s="61"/>
      <c r="P154" s="61"/>
      <c r="Q154" s="61"/>
      <c r="R154" s="182">
        <f t="shared" si="89"/>
        <v>217.27027027027</v>
      </c>
      <c r="S154" s="61"/>
      <c r="T154" s="61"/>
      <c r="U154" s="61"/>
      <c r="V154" s="61"/>
      <c r="W154" s="61"/>
      <c r="X154" s="128"/>
      <c r="Y154" s="128"/>
      <c r="Z154" s="128"/>
      <c r="AA154" s="128"/>
      <c r="AB154" s="128"/>
      <c r="AC154" s="128"/>
      <c r="AD154" s="128"/>
      <c r="AE154" s="128"/>
      <c r="AF154" s="128"/>
      <c r="AG154" s="128"/>
      <c r="AH154" s="128"/>
      <c r="AI154" s="128"/>
      <c r="AJ154" s="128"/>
      <c r="AK154" s="128"/>
      <c r="AL154" s="128"/>
      <c r="AM154" s="128"/>
      <c r="AN154" s="128"/>
      <c r="AO154" s="128"/>
      <c r="AP154" s="128"/>
      <c r="AQ154" s="128"/>
      <c r="AR154" s="128"/>
      <c r="AS154" s="128"/>
      <c r="AT154" s="128"/>
    </row>
    <row r="155" spans="2:57" s="62" customFormat="1" ht="15" customHeight="1">
      <c r="B155" s="61">
        <v>6</v>
      </c>
      <c r="C155">
        <v>63</v>
      </c>
      <c r="F155" s="61"/>
      <c r="G155" s="61"/>
      <c r="H155" s="61"/>
      <c r="I155" s="61">
        <f t="shared" si="90"/>
        <v>63</v>
      </c>
      <c r="J155" s="176"/>
      <c r="K155" s="61">
        <v>6</v>
      </c>
      <c r="L155">
        <v>260.31746031746002</v>
      </c>
      <c r="M155" s="255"/>
      <c r="N155" s="61"/>
      <c r="O155" s="61"/>
      <c r="P155" s="61"/>
      <c r="Q155" s="61"/>
      <c r="R155" s="182">
        <f t="shared" si="89"/>
        <v>260.31746031746002</v>
      </c>
      <c r="S155" s="61"/>
      <c r="T155" s="61"/>
      <c r="U155" s="6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</row>
    <row r="156" spans="2:57" s="62" customFormat="1" ht="15" customHeight="1">
      <c r="B156" s="61">
        <v>7</v>
      </c>
      <c r="C156">
        <v>37</v>
      </c>
      <c r="F156" s="61"/>
      <c r="G156" s="61"/>
      <c r="H156" s="61"/>
      <c r="I156" s="61">
        <f t="shared" si="90"/>
        <v>37</v>
      </c>
      <c r="J156" s="176"/>
      <c r="K156" s="61">
        <v>7</v>
      </c>
      <c r="L156">
        <v>336.78378378378397</v>
      </c>
      <c r="M156" s="255"/>
      <c r="N156" s="61"/>
      <c r="O156" s="61"/>
      <c r="P156" s="61"/>
      <c r="Q156" s="61"/>
      <c r="R156" s="182">
        <f t="shared" si="89"/>
        <v>336.78378378378397</v>
      </c>
      <c r="S156" s="61"/>
      <c r="T156" s="61"/>
      <c r="U156" s="6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</row>
    <row r="157" spans="2:57" s="62" customFormat="1" ht="15" customHeight="1">
      <c r="B157" s="61">
        <v>8</v>
      </c>
      <c r="C157">
        <v>41</v>
      </c>
      <c r="F157" s="61"/>
      <c r="G157" s="61"/>
      <c r="H157" s="61"/>
      <c r="I157" s="61">
        <f t="shared" si="90"/>
        <v>41</v>
      </c>
      <c r="J157" s="176"/>
      <c r="K157" s="61">
        <v>8</v>
      </c>
      <c r="L157">
        <v>372.56097560975599</v>
      </c>
      <c r="M157" s="255"/>
      <c r="N157" s="61"/>
      <c r="O157" s="61"/>
      <c r="P157" s="61"/>
      <c r="Q157" s="61"/>
      <c r="R157" s="182">
        <f t="shared" si="89"/>
        <v>372.56097560975599</v>
      </c>
      <c r="S157" s="61"/>
      <c r="T157" s="61"/>
      <c r="U157" s="61"/>
      <c r="V157" s="61"/>
      <c r="W157" s="61"/>
      <c r="X157" s="128"/>
      <c r="Y157" s="128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8"/>
      <c r="AP157" s="128"/>
      <c r="AQ157" s="128"/>
      <c r="AR157" s="128"/>
      <c r="AS157" s="128"/>
      <c r="AT157" s="128"/>
    </row>
    <row r="158" spans="2:57" s="62" customFormat="1" ht="15" customHeight="1">
      <c r="B158" s="61">
        <v>9</v>
      </c>
      <c r="C158">
        <v>31</v>
      </c>
      <c r="F158" s="61"/>
      <c r="G158" s="61"/>
      <c r="H158" s="61"/>
      <c r="I158" s="61">
        <f t="shared" si="90"/>
        <v>31</v>
      </c>
      <c r="J158" s="176"/>
      <c r="K158" s="61">
        <v>9</v>
      </c>
      <c r="L158">
        <v>366.93548387096803</v>
      </c>
      <c r="M158" s="255"/>
      <c r="N158" s="61"/>
      <c r="O158" s="61"/>
      <c r="P158" s="61"/>
      <c r="Q158" s="61"/>
      <c r="R158" s="182">
        <f t="shared" si="89"/>
        <v>366.93548387096803</v>
      </c>
      <c r="S158" s="61"/>
      <c r="T158" s="61"/>
      <c r="U158" s="61"/>
      <c r="V158" s="61"/>
      <c r="W158" s="61"/>
      <c r="X158" s="128"/>
      <c r="Y158" s="128"/>
      <c r="Z158" s="128"/>
      <c r="AA158" s="128"/>
      <c r="AB158" s="128"/>
      <c r="AC158" s="128"/>
      <c r="AD158" s="128"/>
      <c r="AE158" s="128"/>
      <c r="AF158" s="128"/>
      <c r="AG158" s="128"/>
      <c r="AH158" s="128"/>
      <c r="AI158" s="128"/>
      <c r="AJ158" s="128"/>
      <c r="AK158" s="128"/>
      <c r="AL158" s="128"/>
      <c r="AM158" s="128"/>
      <c r="AN158" s="128"/>
      <c r="AO158" s="128"/>
      <c r="AP158" s="128"/>
      <c r="AQ158" s="128"/>
      <c r="AR158" s="128"/>
      <c r="AS158" s="128"/>
      <c r="AT158" s="128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</row>
    <row r="159" spans="2:57" s="62" customFormat="1" ht="15" customHeight="1">
      <c r="B159" s="61">
        <v>10</v>
      </c>
      <c r="C159">
        <v>22</v>
      </c>
      <c r="F159" s="61"/>
      <c r="G159" s="61"/>
      <c r="H159" s="61"/>
      <c r="I159" s="61">
        <f t="shared" si="90"/>
        <v>22</v>
      </c>
      <c r="J159" s="176"/>
      <c r="K159" s="61">
        <v>10</v>
      </c>
      <c r="L159">
        <v>400.95454545454498</v>
      </c>
      <c r="M159" s="255"/>
      <c r="N159" s="61"/>
      <c r="O159" s="61"/>
      <c r="P159" s="61"/>
      <c r="Q159" s="61"/>
      <c r="R159" s="182">
        <f t="shared" si="89"/>
        <v>400.95454545454498</v>
      </c>
      <c r="S159" s="61"/>
      <c r="T159" s="61"/>
      <c r="U159" s="6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</row>
    <row r="160" spans="2:57" s="62" customFormat="1" ht="15" customHeight="1">
      <c r="B160" s="61">
        <v>11</v>
      </c>
      <c r="C160">
        <v>9</v>
      </c>
      <c r="F160" s="61"/>
      <c r="G160" s="61"/>
      <c r="H160" s="61"/>
      <c r="I160" s="61">
        <f t="shared" si="90"/>
        <v>9</v>
      </c>
      <c r="J160" s="176"/>
      <c r="K160" s="61">
        <v>11</v>
      </c>
      <c r="L160">
        <v>421.222222222222</v>
      </c>
      <c r="M160" s="255"/>
      <c r="N160" s="61"/>
      <c r="O160" s="61"/>
      <c r="P160" s="61"/>
      <c r="Q160" s="61"/>
      <c r="R160" s="182">
        <f t="shared" si="89"/>
        <v>421.222222222222</v>
      </c>
      <c r="S160" s="61"/>
      <c r="T160" s="61"/>
      <c r="U160" s="61"/>
      <c r="V160" s="61"/>
      <c r="W160" s="61"/>
      <c r="X160" s="128"/>
      <c r="Y160" s="128"/>
      <c r="Z160" s="128"/>
      <c r="AA160" s="128"/>
      <c r="AB160" s="128"/>
      <c r="AC160" s="128"/>
      <c r="AD160" s="128"/>
      <c r="AE160" s="128"/>
      <c r="AF160" s="128"/>
      <c r="AG160" s="128"/>
      <c r="AH160" s="128"/>
      <c r="AI160" s="128"/>
      <c r="AJ160" s="128"/>
      <c r="AK160" s="128"/>
      <c r="AL160" s="128"/>
      <c r="AM160" s="128"/>
      <c r="AN160" s="128"/>
      <c r="AO160" s="128"/>
      <c r="AP160" s="128"/>
      <c r="AQ160" s="128"/>
      <c r="AR160" s="128"/>
      <c r="AS160" s="128"/>
      <c r="AT160" s="128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</row>
    <row r="161" spans="2:57" s="62" customFormat="1" ht="15" customHeight="1">
      <c r="B161" s="61">
        <v>12</v>
      </c>
      <c r="C161">
        <v>6</v>
      </c>
      <c r="F161" s="61"/>
      <c r="G161" s="61"/>
      <c r="H161" s="61"/>
      <c r="I161" s="61">
        <f t="shared" si="90"/>
        <v>6</v>
      </c>
      <c r="J161" s="176"/>
      <c r="K161" s="61">
        <v>12</v>
      </c>
      <c r="L161">
        <v>476</v>
      </c>
      <c r="M161" s="255"/>
      <c r="N161" s="61"/>
      <c r="O161" s="61"/>
      <c r="P161" s="61"/>
      <c r="Q161" s="61"/>
      <c r="R161" s="182">
        <f t="shared" si="89"/>
        <v>476</v>
      </c>
      <c r="S161" s="61"/>
      <c r="T161" s="61"/>
      <c r="U161" s="61"/>
      <c r="V161" s="61"/>
      <c r="W161" s="61"/>
      <c r="X161" s="128"/>
      <c r="Y161" s="128"/>
      <c r="Z161" s="128"/>
      <c r="AA161" s="128"/>
      <c r="AB161" s="128"/>
      <c r="AC161" s="128"/>
      <c r="AD161" s="128"/>
      <c r="AE161" s="128"/>
      <c r="AF161" s="128"/>
      <c r="AG161" s="128"/>
      <c r="AH161" s="128"/>
      <c r="AI161" s="128"/>
      <c r="AJ161" s="128"/>
      <c r="AK161" s="128"/>
      <c r="AL161" s="128"/>
      <c r="AM161" s="128"/>
      <c r="AN161" s="128"/>
      <c r="AO161" s="128"/>
      <c r="AP161" s="128"/>
      <c r="AQ161" s="128"/>
      <c r="AR161" s="128"/>
      <c r="AS161" s="128"/>
      <c r="AT161" s="128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</row>
    <row r="162" spans="2:57" s="62" customFormat="1" ht="15" customHeight="1">
      <c r="B162" s="61">
        <v>13</v>
      </c>
      <c r="C162"/>
      <c r="F162" s="61"/>
      <c r="G162" s="61"/>
      <c r="H162" s="61"/>
      <c r="I162" s="61">
        <f t="shared" si="90"/>
        <v>0</v>
      </c>
      <c r="J162" s="176"/>
      <c r="K162" s="61">
        <v>13</v>
      </c>
      <c r="L162" s="527"/>
      <c r="M162" s="255"/>
      <c r="N162" s="61"/>
      <c r="O162" s="61"/>
      <c r="P162" s="61"/>
      <c r="Q162" s="61"/>
      <c r="R162" s="182">
        <f t="shared" si="89"/>
        <v>0</v>
      </c>
      <c r="S162" s="61"/>
      <c r="T162" s="61"/>
      <c r="U162" s="61"/>
      <c r="V162" s="61"/>
      <c r="W162" s="61"/>
      <c r="X162" s="128"/>
      <c r="Y162" s="128"/>
      <c r="Z162" s="128"/>
      <c r="AA162" s="128"/>
      <c r="AB162" s="128"/>
      <c r="AC162" s="128"/>
      <c r="AD162" s="128"/>
      <c r="AE162" s="128"/>
      <c r="AF162" s="128"/>
      <c r="AG162" s="128"/>
      <c r="AH162" s="128"/>
      <c r="AI162" s="128"/>
      <c r="AJ162" s="128"/>
      <c r="AK162" s="128"/>
      <c r="AL162" s="128"/>
      <c r="AM162" s="128"/>
      <c r="AN162" s="128"/>
      <c r="AO162" s="128"/>
      <c r="AP162" s="128"/>
      <c r="AQ162" s="128"/>
      <c r="AR162" s="128"/>
      <c r="AS162" s="128"/>
      <c r="AT162" s="128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</row>
    <row r="163" spans="2:57" s="62" customFormat="1" ht="15" customHeight="1">
      <c r="B163" s="61">
        <v>14</v>
      </c>
      <c r="C163" s="523"/>
      <c r="F163" s="61"/>
      <c r="G163" s="61"/>
      <c r="H163" s="61"/>
      <c r="I163" s="61">
        <f t="shared" si="90"/>
        <v>0</v>
      </c>
      <c r="J163" s="176"/>
      <c r="K163" s="61">
        <v>14</v>
      </c>
      <c r="L163" s="527"/>
      <c r="M163" s="255"/>
      <c r="N163" s="61"/>
      <c r="O163" s="61"/>
      <c r="P163" s="61"/>
      <c r="Q163" s="61"/>
      <c r="R163" s="182">
        <f t="shared" si="89"/>
        <v>0</v>
      </c>
      <c r="S163" s="61"/>
      <c r="T163" s="61"/>
      <c r="U163" s="61"/>
      <c r="V163" s="61"/>
      <c r="W163" s="61"/>
      <c r="X163" s="128"/>
      <c r="Y163" s="128"/>
      <c r="Z163" s="128"/>
      <c r="AA163" s="128"/>
      <c r="AB163" s="128"/>
      <c r="AC163" s="128"/>
      <c r="AD163" s="128"/>
      <c r="AE163" s="128"/>
      <c r="AF163" s="128"/>
      <c r="AG163" s="128"/>
      <c r="AH163" s="128"/>
      <c r="AI163" s="128"/>
      <c r="AJ163" s="128"/>
      <c r="AK163" s="128"/>
      <c r="AL163" s="128"/>
      <c r="AM163" s="128"/>
      <c r="AN163" s="128"/>
      <c r="AO163" s="128"/>
      <c r="AP163" s="128"/>
      <c r="AQ163" s="128"/>
      <c r="AR163" s="128"/>
      <c r="AS163" s="128"/>
      <c r="AT163" s="128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</row>
    <row r="164" spans="2:57" s="62" customFormat="1" ht="15" customHeight="1">
      <c r="B164" s="61">
        <v>15</v>
      </c>
      <c r="C164" s="523"/>
      <c r="F164" s="61"/>
      <c r="G164" s="61"/>
      <c r="H164" s="61"/>
      <c r="I164" s="61">
        <f t="shared" si="90"/>
        <v>0</v>
      </c>
      <c r="J164" s="176"/>
      <c r="K164" s="61">
        <v>15</v>
      </c>
      <c r="L164"/>
      <c r="M164" s="255"/>
      <c r="N164" s="61"/>
      <c r="O164" s="61"/>
      <c r="P164" s="61"/>
      <c r="Q164" s="61"/>
      <c r="R164" s="182">
        <f t="shared" si="89"/>
        <v>0</v>
      </c>
      <c r="S164" s="61"/>
      <c r="T164" s="61"/>
      <c r="U164" s="61"/>
      <c r="V164" s="61"/>
      <c r="W164" s="61"/>
      <c r="X164" s="128"/>
      <c r="Y164" s="128"/>
      <c r="Z164" s="128"/>
      <c r="AA164" s="128"/>
      <c r="AB164" s="128"/>
      <c r="AC164" s="128"/>
      <c r="AD164" s="128"/>
      <c r="AE164" s="128"/>
      <c r="AF164" s="128"/>
      <c r="AG164" s="128"/>
      <c r="AH164" s="128"/>
      <c r="AI164" s="128"/>
      <c r="AJ164" s="128"/>
      <c r="AK164" s="128"/>
      <c r="AL164" s="128"/>
      <c r="AM164" s="128"/>
      <c r="AN164" s="128"/>
      <c r="AO164" s="128"/>
      <c r="AP164" s="128"/>
      <c r="AQ164" s="128"/>
      <c r="AR164" s="128"/>
      <c r="AS164" s="128"/>
      <c r="AT164" s="128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</row>
    <row r="165" spans="2:57" s="62" customFormat="1" ht="15" customHeight="1">
      <c r="B165" s="61">
        <v>16</v>
      </c>
      <c r="C165" s="523"/>
      <c r="F165" s="61"/>
      <c r="G165" s="61"/>
      <c r="H165" s="61"/>
      <c r="I165" s="61">
        <f t="shared" si="90"/>
        <v>0</v>
      </c>
      <c r="J165" s="176"/>
      <c r="K165" s="61">
        <v>16</v>
      </c>
      <c r="M165" s="255"/>
      <c r="N165" s="61"/>
      <c r="O165" s="61"/>
      <c r="P165" s="61"/>
      <c r="Q165" s="61"/>
      <c r="R165" s="182">
        <f t="shared" si="89"/>
        <v>0</v>
      </c>
      <c r="S165" s="61"/>
      <c r="T165" s="61"/>
      <c r="U165" s="61"/>
      <c r="V165" s="61"/>
      <c r="W165" s="61"/>
      <c r="X165" s="128"/>
      <c r="Y165" s="128"/>
      <c r="Z165" s="128"/>
      <c r="AA165" s="128"/>
      <c r="AB165" s="128"/>
      <c r="AC165" s="128"/>
      <c r="AD165" s="128"/>
      <c r="AE165" s="128"/>
      <c r="AF165" s="128"/>
      <c r="AG165" s="128"/>
      <c r="AH165" s="128"/>
      <c r="AI165" s="128"/>
      <c r="AJ165" s="128"/>
      <c r="AK165" s="128"/>
      <c r="AL165" s="128"/>
      <c r="AM165" s="128"/>
      <c r="AN165" s="128"/>
      <c r="AO165" s="128"/>
      <c r="AP165" s="128"/>
      <c r="AQ165" s="128"/>
      <c r="AR165" s="128"/>
      <c r="AS165" s="128"/>
      <c r="AT165" s="128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</row>
    <row r="166" spans="2:57" s="62" customFormat="1" ht="15" customHeight="1">
      <c r="B166" s="61">
        <v>17</v>
      </c>
      <c r="C166" s="523"/>
      <c r="F166" s="61"/>
      <c r="G166" s="61"/>
      <c r="H166" s="61"/>
      <c r="I166" s="61">
        <f t="shared" si="90"/>
        <v>0</v>
      </c>
      <c r="J166" s="176"/>
      <c r="K166" s="61">
        <v>17</v>
      </c>
      <c r="N166" s="61"/>
      <c r="O166" s="61"/>
      <c r="P166" s="61"/>
      <c r="Q166" s="61"/>
      <c r="R166" s="182">
        <f t="shared" si="89"/>
        <v>0</v>
      </c>
      <c r="S166" s="61"/>
      <c r="T166" s="61"/>
      <c r="U166" s="61"/>
      <c r="V166" s="61"/>
      <c r="W166" s="61"/>
      <c r="X166" s="128"/>
      <c r="Y166" s="128"/>
      <c r="Z166" s="128"/>
      <c r="AA166" s="128"/>
      <c r="AB166" s="128"/>
      <c r="AC166" s="128"/>
      <c r="AD166" s="128"/>
      <c r="AE166" s="128"/>
      <c r="AF166" s="128"/>
      <c r="AG166" s="128"/>
      <c r="AH166" s="128"/>
      <c r="AI166" s="128"/>
      <c r="AJ166" s="128"/>
      <c r="AK166" s="128"/>
      <c r="AL166" s="128"/>
      <c r="AM166" s="128"/>
      <c r="AN166" s="128"/>
      <c r="AO166" s="128"/>
      <c r="AP166" s="128"/>
      <c r="AQ166" s="128"/>
      <c r="AR166" s="128"/>
      <c r="AS166" s="128"/>
      <c r="AT166" s="128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</row>
    <row r="167" spans="2:57" s="62" customFormat="1" ht="15" customHeight="1">
      <c r="B167" s="61">
        <v>18</v>
      </c>
      <c r="C167"/>
      <c r="E167" s="61"/>
      <c r="F167" s="61"/>
      <c r="G167" s="61"/>
      <c r="H167" s="61"/>
      <c r="I167" s="61">
        <f t="shared" ref="I167" si="91">SUM(C167:H167)</f>
        <v>0</v>
      </c>
      <c r="J167" s="176"/>
      <c r="K167" s="61">
        <v>18</v>
      </c>
      <c r="L167" s="61"/>
      <c r="M167" s="255"/>
      <c r="N167" s="61"/>
      <c r="O167" s="61"/>
      <c r="P167" s="61"/>
      <c r="Q167" s="61"/>
      <c r="R167" s="182">
        <f t="shared" si="89"/>
        <v>0</v>
      </c>
      <c r="S167" s="61"/>
      <c r="T167" s="61"/>
      <c r="U167" s="61"/>
      <c r="V167" s="61"/>
      <c r="W167" s="61"/>
      <c r="X167" s="128"/>
      <c r="Y167" s="128"/>
      <c r="Z167" s="128"/>
      <c r="AA167" s="128"/>
      <c r="AB167" s="128"/>
      <c r="AC167" s="128"/>
      <c r="AD167" s="128"/>
      <c r="AE167" s="128"/>
      <c r="AF167" s="128"/>
      <c r="AG167" s="128"/>
      <c r="AH167" s="128"/>
      <c r="AI167" s="128"/>
      <c r="AJ167" s="128"/>
      <c r="AK167" s="128"/>
      <c r="AL167" s="128"/>
      <c r="AM167" s="128"/>
      <c r="AN167" s="128"/>
      <c r="AO167" s="128"/>
      <c r="AP167" s="128"/>
      <c r="AQ167" s="128"/>
      <c r="AR167" s="128"/>
      <c r="AS167" s="128"/>
      <c r="AT167" s="128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</row>
    <row r="168" spans="2:57" s="62" customFormat="1" ht="15" customHeight="1">
      <c r="B168" s="185">
        <v>19</v>
      </c>
      <c r="C168" s="235"/>
      <c r="D168" s="235"/>
      <c r="E168" s="209"/>
      <c r="F168" s="209"/>
      <c r="G168" s="209"/>
      <c r="H168" s="209"/>
      <c r="I168" s="61">
        <f t="shared" si="88"/>
        <v>0</v>
      </c>
      <c r="J168" s="176"/>
      <c r="K168" s="185"/>
      <c r="L168" s="209"/>
      <c r="M168" s="209"/>
      <c r="N168" s="209"/>
      <c r="O168" s="209"/>
      <c r="P168" s="209"/>
      <c r="Q168" s="209"/>
      <c r="R168" s="182">
        <f t="shared" si="89"/>
        <v>0</v>
      </c>
      <c r="S168" s="61"/>
      <c r="T168" s="61"/>
      <c r="U168" s="61"/>
      <c r="V168" s="61"/>
      <c r="W168" s="61"/>
      <c r="X168" s="128"/>
      <c r="Y168" s="128"/>
      <c r="Z168" s="128"/>
      <c r="AA168" s="128"/>
      <c r="AB168" s="128"/>
      <c r="AC168" s="128"/>
      <c r="AD168" s="128"/>
      <c r="AE168" s="128"/>
      <c r="AF168" s="128"/>
      <c r="AG168" s="128"/>
      <c r="AH168" s="128"/>
      <c r="AI168" s="128"/>
      <c r="AJ168" s="128"/>
      <c r="AK168" s="128"/>
      <c r="AL168" s="128"/>
      <c r="AM168" s="128"/>
      <c r="AN168" s="128"/>
      <c r="AO168" s="128"/>
      <c r="AP168" s="128"/>
      <c r="AQ168" s="128"/>
      <c r="AR168" s="128"/>
      <c r="AS168" s="128"/>
      <c r="AT168" s="128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</row>
    <row r="169" spans="2:57" s="62" customFormat="1" ht="15" customHeight="1">
      <c r="B169" s="210" t="s">
        <v>7</v>
      </c>
      <c r="C169" s="211">
        <f>SUM(C150:C168)</f>
        <v>671</v>
      </c>
      <c r="D169" s="211">
        <f t="shared" ref="D169:I169" si="92">SUM(D150:D168)</f>
        <v>0</v>
      </c>
      <c r="E169" s="211">
        <f t="shared" si="92"/>
        <v>0</v>
      </c>
      <c r="F169" s="211">
        <f t="shared" si="92"/>
        <v>0</v>
      </c>
      <c r="G169" s="211">
        <f t="shared" si="92"/>
        <v>0</v>
      </c>
      <c r="H169" s="211">
        <f t="shared" si="92"/>
        <v>0</v>
      </c>
      <c r="I169" s="211">
        <f t="shared" si="92"/>
        <v>671</v>
      </c>
      <c r="J169" s="176"/>
      <c r="K169" s="210" t="s">
        <v>7</v>
      </c>
      <c r="L169" s="215">
        <f>SUMPRODUCT(L153:L161,C153:C161)/C169</f>
        <v>246.30402384500749</v>
      </c>
      <c r="M169" s="215"/>
      <c r="N169" s="215"/>
      <c r="O169" s="215"/>
      <c r="P169" s="215"/>
      <c r="Q169" s="215"/>
      <c r="R169" s="215">
        <f>(I150*R150+I151*R151+I152*R152+I153*R153+I154*R154+I155*R155+I156*R156+I157*R157+I158*R158+I159*R159+I160*R160+I161*R161+I162*R162+I163*R163+I164*R164+I165*R165+I166*R166+I167*R167+R168*R168)/I169</f>
        <v>246.30402384500749</v>
      </c>
      <c r="S169" s="61"/>
      <c r="T169" s="61"/>
      <c r="U169" s="61"/>
      <c r="V169" s="61"/>
      <c r="W169" s="61"/>
      <c r="X169" s="128"/>
      <c r="Y169" s="128"/>
      <c r="Z169" s="128"/>
      <c r="AA169" s="128"/>
      <c r="AB169" s="128"/>
      <c r="AC169" s="128"/>
      <c r="AD169" s="128"/>
      <c r="AE169" s="128"/>
      <c r="AF169" s="128"/>
      <c r="AG169" s="128"/>
      <c r="AH169" s="128"/>
      <c r="AI169" s="128"/>
      <c r="AJ169" s="128"/>
      <c r="AK169" s="128"/>
      <c r="AL169" s="128"/>
      <c r="AM169" s="128"/>
      <c r="AN169" s="128"/>
      <c r="AO169" s="128"/>
      <c r="AP169" s="128"/>
      <c r="AQ169" s="128"/>
      <c r="AR169" s="128"/>
      <c r="AS169" s="128"/>
      <c r="AT169" s="128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</row>
    <row r="170" spans="2:57" s="62" customFormat="1" ht="15" customHeight="1">
      <c r="B170" s="61"/>
      <c r="C170" s="61"/>
      <c r="D170" s="61"/>
      <c r="E170" s="61"/>
      <c r="F170" s="61"/>
      <c r="G170" s="61"/>
      <c r="H170" s="61"/>
      <c r="I170" s="61"/>
      <c r="J170" s="176"/>
      <c r="K170" s="61"/>
      <c r="L170" s="150"/>
      <c r="M170" s="150"/>
      <c r="N170" s="150"/>
      <c r="O170" s="150"/>
      <c r="P170" s="150"/>
      <c r="Q170" s="150"/>
      <c r="R170" s="182"/>
      <c r="S170" s="61"/>
      <c r="T170" s="61"/>
      <c r="U170" s="61"/>
      <c r="V170" s="61"/>
      <c r="W170" s="61"/>
      <c r="X170" s="128"/>
      <c r="Y170" s="128"/>
      <c r="Z170" s="128"/>
      <c r="AA170" s="128"/>
      <c r="AB170" s="128"/>
      <c r="AC170" s="128"/>
      <c r="AD170" s="128"/>
      <c r="AE170" s="128"/>
      <c r="AF170" s="128"/>
      <c r="AG170" s="128"/>
      <c r="AH170" s="128"/>
      <c r="AI170" s="128"/>
      <c r="AJ170" s="128"/>
      <c r="AK170" s="128"/>
      <c r="AL170" s="128"/>
      <c r="AM170" s="128"/>
      <c r="AN170" s="128"/>
      <c r="AO170" s="128"/>
      <c r="AP170" s="128"/>
      <c r="AQ170" s="128"/>
      <c r="AR170" s="128"/>
      <c r="AS170" s="128"/>
      <c r="AT170" s="128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</row>
    <row r="171" spans="2:57" s="62" customFormat="1" ht="15" customHeight="1">
      <c r="B171" s="61"/>
      <c r="C171" s="61"/>
      <c r="D171" s="61"/>
      <c r="E171" s="61"/>
      <c r="F171" s="61"/>
      <c r="G171" s="61"/>
      <c r="H171" s="61"/>
      <c r="I171" s="61"/>
      <c r="J171" s="176"/>
      <c r="K171" s="61"/>
      <c r="L171" s="61"/>
      <c r="M171" s="61"/>
      <c r="N171" s="61"/>
      <c r="O171" s="61"/>
      <c r="P171" s="61"/>
      <c r="Q171" s="61"/>
      <c r="R171" s="182"/>
      <c r="S171" s="61"/>
      <c r="T171" s="61"/>
      <c r="U171" s="61"/>
      <c r="V171" s="61"/>
      <c r="W171" s="61"/>
      <c r="X171" s="128"/>
      <c r="Y171" s="128"/>
      <c r="Z171" s="128"/>
      <c r="AA171" s="128"/>
      <c r="AB171" s="128"/>
      <c r="AC171" s="128"/>
      <c r="AD171" s="128"/>
      <c r="AE171" s="128"/>
      <c r="AF171" s="128"/>
      <c r="AG171" s="128"/>
      <c r="AH171" s="128"/>
      <c r="AI171" s="128"/>
      <c r="AJ171" s="128"/>
      <c r="AK171" s="128"/>
      <c r="AL171" s="128"/>
      <c r="AM171" s="128"/>
      <c r="AN171" s="128"/>
      <c r="AO171" s="128"/>
      <c r="AP171" s="128"/>
      <c r="AQ171" s="128"/>
      <c r="AR171" s="128"/>
      <c r="AS171" s="128"/>
      <c r="AT171" s="128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</row>
    <row r="172" spans="2:57" s="62" customFormat="1" ht="15" customHeight="1">
      <c r="B172" s="618" t="s">
        <v>23</v>
      </c>
      <c r="C172" s="618"/>
      <c r="D172" s="618"/>
      <c r="E172" s="618"/>
      <c r="F172" s="618"/>
      <c r="G172" s="618"/>
      <c r="H172" s="618"/>
      <c r="I172" s="618"/>
      <c r="J172" s="176"/>
      <c r="K172" s="619" t="s">
        <v>22</v>
      </c>
      <c r="L172" s="619"/>
      <c r="M172" s="619"/>
      <c r="N172" s="619"/>
      <c r="O172" s="619"/>
      <c r="P172" s="619"/>
      <c r="Q172" s="619"/>
      <c r="R172" s="619"/>
      <c r="S172" s="61"/>
      <c r="T172" s="61"/>
      <c r="U172" s="61"/>
      <c r="V172" s="61"/>
      <c r="W172" s="61"/>
      <c r="X172" s="128"/>
      <c r="Y172" s="128"/>
      <c r="Z172" s="128"/>
      <c r="AA172" s="128"/>
      <c r="AB172" s="128"/>
      <c r="AC172" s="128"/>
      <c r="AD172" s="128"/>
      <c r="AE172" s="128"/>
      <c r="AF172" s="128"/>
      <c r="AG172" s="128"/>
      <c r="AH172" s="128"/>
      <c r="AI172" s="128"/>
      <c r="AJ172" s="128"/>
      <c r="AK172" s="128"/>
      <c r="AL172" s="128"/>
      <c r="AM172" s="128"/>
      <c r="AN172" s="128"/>
      <c r="AO172" s="128"/>
      <c r="AP172" s="128"/>
      <c r="AQ172" s="128"/>
      <c r="AR172" s="128"/>
      <c r="AS172" s="128"/>
      <c r="AT172" s="128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</row>
    <row r="173" spans="2:57" s="62" customFormat="1" ht="15" customHeight="1">
      <c r="B173" s="179"/>
      <c r="C173" s="167" t="s">
        <v>50</v>
      </c>
      <c r="D173" s="180"/>
      <c r="E173" s="192" t="s">
        <v>24</v>
      </c>
      <c r="F173" s="265"/>
      <c r="G173" s="194" t="s">
        <v>25</v>
      </c>
      <c r="H173" s="534">
        <v>3715.2404999999999</v>
      </c>
      <c r="I173" s="193"/>
      <c r="J173" s="176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128"/>
      <c r="Y173" s="128"/>
      <c r="Z173" s="128"/>
      <c r="AA173" s="128"/>
      <c r="AB173" s="128"/>
      <c r="AC173" s="128"/>
      <c r="AD173" s="128"/>
      <c r="AE173" s="128"/>
      <c r="AF173" s="128"/>
      <c r="AG173" s="128"/>
      <c r="AH173" s="128"/>
      <c r="AI173" s="128"/>
      <c r="AJ173" s="128"/>
      <c r="AK173" s="128"/>
      <c r="AL173" s="128"/>
      <c r="AM173" s="128"/>
      <c r="AN173" s="128"/>
      <c r="AO173" s="128"/>
      <c r="AP173" s="128"/>
      <c r="AQ173" s="128"/>
      <c r="AR173" s="128"/>
      <c r="AS173" s="128"/>
      <c r="AT173" s="128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</row>
    <row r="174" spans="2:57" s="62" customFormat="1" ht="15" customHeight="1">
      <c r="B174" s="169"/>
      <c r="C174" s="169" t="s">
        <v>49</v>
      </c>
      <c r="D174" s="170">
        <v>5</v>
      </c>
      <c r="E174" s="170"/>
      <c r="F174" s="171"/>
      <c r="G174" s="171"/>
      <c r="H174" s="171"/>
      <c r="I174" s="171"/>
      <c r="J174" s="178"/>
      <c r="K174" s="172"/>
      <c r="L174" s="172"/>
      <c r="M174" s="172"/>
      <c r="N174" s="173"/>
      <c r="O174" s="174"/>
      <c r="P174" s="174"/>
      <c r="Q174" s="174"/>
      <c r="R174" s="174"/>
      <c r="S174" s="61"/>
      <c r="T174" s="61"/>
      <c r="U174" s="61"/>
      <c r="V174" s="61"/>
      <c r="W174" s="61"/>
      <c r="X174" s="128"/>
      <c r="Y174" s="128"/>
      <c r="Z174" s="128"/>
      <c r="AA174" s="128"/>
      <c r="AB174" s="128"/>
      <c r="AC174" s="128"/>
      <c r="AD174" s="128"/>
      <c r="AE174" s="128"/>
      <c r="AF174" s="128"/>
      <c r="AG174" s="128"/>
      <c r="AH174" s="128"/>
      <c r="AI174" s="128"/>
      <c r="AJ174" s="128"/>
      <c r="AK174" s="128"/>
      <c r="AL174" s="128"/>
      <c r="AM174" s="128"/>
      <c r="AN174" s="128"/>
      <c r="AO174" s="128"/>
      <c r="AP174" s="128"/>
      <c r="AQ174" s="128"/>
      <c r="AR174" s="128"/>
      <c r="AS174" s="128"/>
      <c r="AT174" s="128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</row>
    <row r="175" spans="2:57" s="62" customFormat="1" ht="15" customHeight="1">
      <c r="B175" s="165"/>
      <c r="C175" s="616" t="s">
        <v>26</v>
      </c>
      <c r="D175" s="616"/>
      <c r="E175" s="616"/>
      <c r="F175" s="616"/>
      <c r="G175" s="616"/>
      <c r="H175" s="616"/>
      <c r="I175" s="165"/>
      <c r="J175" s="178"/>
      <c r="L175" s="617" t="s">
        <v>19</v>
      </c>
      <c r="M175" s="617"/>
      <c r="N175" s="617"/>
      <c r="O175" s="617"/>
      <c r="P175" s="617"/>
      <c r="Q175" s="617"/>
      <c r="S175" s="61"/>
      <c r="T175" s="61"/>
      <c r="U175" s="61"/>
      <c r="V175" s="61"/>
      <c r="W175" s="61"/>
      <c r="X175" s="128"/>
      <c r="Y175" s="128"/>
      <c r="Z175" s="128"/>
      <c r="AA175" s="128"/>
      <c r="AB175" s="128"/>
      <c r="AC175" s="128"/>
      <c r="AD175" s="128"/>
      <c r="AE175" s="128"/>
      <c r="AF175" s="128"/>
      <c r="AG175" s="128"/>
      <c r="AH175" s="128"/>
      <c r="AI175" s="128"/>
      <c r="AJ175" s="128"/>
      <c r="AK175" s="128"/>
      <c r="AL175" s="128"/>
      <c r="AM175" s="128"/>
      <c r="AN175" s="128"/>
      <c r="AO175" s="128"/>
      <c r="AP175" s="128"/>
      <c r="AQ175" s="128"/>
      <c r="AR175" s="128"/>
      <c r="AS175" s="128"/>
      <c r="AT175" s="128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</row>
    <row r="176" spans="2:57" s="62" customFormat="1" ht="15" customHeight="1">
      <c r="B176" s="124" t="s">
        <v>3</v>
      </c>
      <c r="C176" s="212"/>
      <c r="D176" s="126"/>
      <c r="E176" s="126"/>
      <c r="F176" s="126"/>
      <c r="G176" s="125"/>
      <c r="H176" s="125"/>
      <c r="I176" s="124" t="s">
        <v>7</v>
      </c>
      <c r="J176" s="178"/>
      <c r="K176" s="63" t="s">
        <v>3</v>
      </c>
      <c r="L176" s="123">
        <f>C176</f>
        <v>0</v>
      </c>
      <c r="M176" s="123">
        <f t="shared" ref="M176:O176" si="93">D176</f>
        <v>0</v>
      </c>
      <c r="N176" s="123">
        <f t="shared" si="93"/>
        <v>0</v>
      </c>
      <c r="O176" s="123">
        <f t="shared" si="93"/>
        <v>0</v>
      </c>
      <c r="P176" s="64"/>
      <c r="Q176" s="64"/>
      <c r="R176" s="63" t="s">
        <v>7</v>
      </c>
      <c r="S176" s="61"/>
      <c r="T176" s="61"/>
      <c r="U176" s="61"/>
      <c r="V176" s="61"/>
      <c r="W176" s="61"/>
      <c r="X176" s="128"/>
      <c r="Y176" s="128"/>
      <c r="Z176" s="128"/>
      <c r="AA176" s="128"/>
      <c r="AB176" s="128"/>
      <c r="AC176" s="128"/>
      <c r="AD176" s="128"/>
      <c r="AE176" s="128"/>
      <c r="AF176" s="128"/>
      <c r="AG176" s="128"/>
      <c r="AH176" s="128"/>
      <c r="AI176" s="128"/>
      <c r="AJ176" s="128"/>
      <c r="AK176" s="128"/>
      <c r="AL176" s="128"/>
      <c r="AM176" s="128"/>
      <c r="AN176" s="128"/>
      <c r="AO176" s="128"/>
      <c r="AP176" s="128"/>
      <c r="AQ176" s="128"/>
      <c r="AR176" s="128"/>
      <c r="AS176" s="128"/>
      <c r="AT176" s="128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</row>
    <row r="177" spans="2:57" s="62" customFormat="1" ht="15" customHeight="1">
      <c r="B177" s="61">
        <v>1</v>
      </c>
      <c r="C177" s="236"/>
      <c r="D177" s="236"/>
      <c r="E177" s="236"/>
      <c r="F177" s="236"/>
      <c r="G177" s="61"/>
      <c r="H177" s="61"/>
      <c r="I177" s="61">
        <f t="shared" ref="I177:I178" si="94">SUM(C177:H177)</f>
        <v>0</v>
      </c>
      <c r="J177" s="176"/>
      <c r="K177" s="61">
        <v>1</v>
      </c>
      <c r="L177" s="61"/>
      <c r="M177" s="61"/>
      <c r="N177" s="61"/>
      <c r="O177" s="61"/>
      <c r="P177" s="61"/>
      <c r="Q177" s="61"/>
      <c r="R177" s="182">
        <f>IF(I177=0,0,(C177*L177+D177*M177+E177*N177+F177*O177+G177*P177+H177*Q177)/I177)</f>
        <v>0</v>
      </c>
      <c r="S177" s="61"/>
      <c r="T177" s="61"/>
      <c r="U177" s="61"/>
      <c r="V177" s="61"/>
      <c r="W177" s="61"/>
      <c r="X177" s="128"/>
      <c r="Y177" s="128"/>
      <c r="Z177" s="128"/>
      <c r="AA177" s="128"/>
      <c r="AB177" s="128"/>
      <c r="AC177" s="128"/>
      <c r="AD177" s="128"/>
      <c r="AE177" s="128"/>
      <c r="AF177" s="128"/>
      <c r="AG177" s="128"/>
      <c r="AH177" s="128"/>
      <c r="AI177" s="128"/>
      <c r="AJ177" s="128"/>
      <c r="AK177" s="128"/>
      <c r="AL177" s="128"/>
      <c r="AM177" s="128"/>
      <c r="AN177" s="128"/>
      <c r="AO177" s="128"/>
      <c r="AP177" s="128"/>
      <c r="AQ177" s="128"/>
      <c r="AR177" s="128"/>
      <c r="AS177" s="128"/>
      <c r="AT177" s="128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</row>
    <row r="178" spans="2:57" s="62" customFormat="1" ht="15" customHeight="1">
      <c r="B178" s="61">
        <v>2</v>
      </c>
      <c r="C178" s="398"/>
      <c r="D178" s="236"/>
      <c r="E178" s="236"/>
      <c r="F178" s="236"/>
      <c r="G178" s="61"/>
      <c r="H178" s="61"/>
      <c r="I178" s="61">
        <f t="shared" si="94"/>
        <v>0</v>
      </c>
      <c r="J178" s="176"/>
      <c r="K178" s="61">
        <v>2</v>
      </c>
      <c r="L178" s="61"/>
      <c r="M178" s="61"/>
      <c r="N178" s="61"/>
      <c r="O178" s="61"/>
      <c r="P178" s="61"/>
      <c r="Q178" s="61"/>
      <c r="R178" s="182">
        <f t="shared" ref="R178:R195" si="95">IF(I178=0,0,(C178*L178+D178*M178+E178*N178+F178*O178+G178*P178+H178*Q178)/I178)</f>
        <v>0</v>
      </c>
      <c r="S178" s="61"/>
      <c r="T178" s="61"/>
      <c r="U178" s="61"/>
      <c r="V178" s="61"/>
      <c r="W178" s="61"/>
      <c r="X178" s="128"/>
      <c r="Y178" s="128"/>
      <c r="Z178" s="128"/>
      <c r="AA178" s="128"/>
      <c r="AB178" s="128"/>
      <c r="AC178" s="128"/>
      <c r="AD178" s="128"/>
      <c r="AE178" s="128"/>
      <c r="AF178" s="128"/>
      <c r="AG178" s="128"/>
      <c r="AH178" s="128"/>
      <c r="AI178" s="128"/>
      <c r="AJ178" s="128"/>
      <c r="AK178" s="128"/>
      <c r="AL178" s="128"/>
      <c r="AM178" s="128"/>
      <c r="AN178" s="128"/>
      <c r="AO178" s="128"/>
      <c r="AP178" s="128"/>
      <c r="AQ178" s="128"/>
      <c r="AR178" s="128"/>
      <c r="AS178" s="128"/>
      <c r="AT178" s="128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</row>
    <row r="179" spans="2:57" s="62" customFormat="1" ht="15" customHeight="1">
      <c r="B179" s="61">
        <v>3</v>
      </c>
      <c r="C179" s="523"/>
      <c r="E179" s="236"/>
      <c r="F179" s="236"/>
      <c r="G179" s="61"/>
      <c r="H179" s="61"/>
      <c r="I179" s="61">
        <f t="shared" ref="I179:I193" si="96">SUM(C179:H179)</f>
        <v>0</v>
      </c>
      <c r="J179" s="176"/>
      <c r="K179" s="61">
        <v>3</v>
      </c>
      <c r="L179" s="528"/>
      <c r="M179" s="61"/>
      <c r="N179" s="61"/>
      <c r="O179" s="61"/>
      <c r="P179" s="61"/>
      <c r="Q179" s="61"/>
      <c r="R179" s="182">
        <f t="shared" si="95"/>
        <v>0</v>
      </c>
      <c r="S179" s="61"/>
      <c r="T179" s="61"/>
      <c r="U179" s="61"/>
      <c r="V179" s="61"/>
      <c r="W179" s="61"/>
      <c r="X179" s="128"/>
      <c r="Y179" s="128"/>
      <c r="Z179" s="128"/>
      <c r="AA179" s="128"/>
      <c r="AB179" s="128"/>
      <c r="AC179" s="128"/>
      <c r="AD179" s="128"/>
      <c r="AE179" s="128"/>
      <c r="AF179" s="128"/>
      <c r="AG179" s="128"/>
      <c r="AH179" s="128"/>
      <c r="AI179" s="128"/>
      <c r="AJ179" s="128"/>
      <c r="AK179" s="128"/>
      <c r="AL179" s="128"/>
      <c r="AM179" s="128"/>
      <c r="AN179" s="128"/>
      <c r="AO179" s="128"/>
      <c r="AP179" s="128"/>
      <c r="AQ179" s="128"/>
      <c r="AR179" s="128"/>
      <c r="AS179" s="128"/>
      <c r="AT179" s="128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</row>
    <row r="180" spans="2:57" s="62" customFormat="1" ht="15" customHeight="1">
      <c r="B180" s="61">
        <v>4</v>
      </c>
      <c r="C180">
        <v>217</v>
      </c>
      <c r="E180" s="246"/>
      <c r="F180" s="246"/>
      <c r="G180" s="61"/>
      <c r="H180" s="61"/>
      <c r="I180" s="61">
        <f t="shared" si="96"/>
        <v>217</v>
      </c>
      <c r="J180" s="176"/>
      <c r="K180" s="61">
        <v>4</v>
      </c>
      <c r="L180">
        <v>189.13824884792601</v>
      </c>
      <c r="M180" s="256"/>
      <c r="N180" s="257"/>
      <c r="O180" s="258"/>
      <c r="P180" s="61"/>
      <c r="Q180" s="61"/>
      <c r="R180" s="182">
        <f t="shared" si="95"/>
        <v>189.13824884792601</v>
      </c>
      <c r="S180" s="61"/>
      <c r="T180" s="61"/>
      <c r="U180" s="61"/>
      <c r="V180" s="61"/>
      <c r="W180" s="61"/>
      <c r="X180" s="128"/>
      <c r="Y180" s="128"/>
      <c r="Z180" s="128"/>
      <c r="AA180" s="128"/>
      <c r="AB180" s="128"/>
      <c r="AC180" s="128"/>
      <c r="AD180" s="128"/>
      <c r="AE180" s="128"/>
      <c r="AF180" s="128"/>
      <c r="AG180" s="128"/>
      <c r="AH180" s="128"/>
      <c r="AI180" s="128"/>
      <c r="AJ180" s="128"/>
      <c r="AK180" s="128"/>
      <c r="AL180" s="128"/>
      <c r="AM180" s="128"/>
      <c r="AN180" s="128"/>
      <c r="AO180" s="128"/>
      <c r="AP180" s="128"/>
      <c r="AQ180" s="128"/>
      <c r="AR180" s="128"/>
      <c r="AS180" s="128"/>
      <c r="AT180" s="128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</row>
    <row r="181" spans="2:57" s="62" customFormat="1" ht="15" customHeight="1">
      <c r="B181" s="61">
        <v>5</v>
      </c>
      <c r="C181">
        <v>202</v>
      </c>
      <c r="E181" s="246"/>
      <c r="F181" s="246"/>
      <c r="G181" s="61"/>
      <c r="H181" s="61"/>
      <c r="I181" s="61">
        <f t="shared" si="96"/>
        <v>202</v>
      </c>
      <c r="J181" s="176"/>
      <c r="K181" s="61">
        <v>5</v>
      </c>
      <c r="L181">
        <v>215.20297029702999</v>
      </c>
      <c r="M181" s="256"/>
      <c r="N181" s="257"/>
      <c r="O181" s="258"/>
      <c r="P181" s="61"/>
      <c r="Q181" s="61"/>
      <c r="R181" s="182">
        <f t="shared" si="95"/>
        <v>215.20297029702999</v>
      </c>
      <c r="S181" s="61"/>
      <c r="T181" s="61"/>
      <c r="U181" s="61"/>
      <c r="V181" s="61"/>
      <c r="W181" s="61"/>
      <c r="X181" s="128"/>
      <c r="Y181" s="128"/>
      <c r="Z181" s="128"/>
      <c r="AA181" s="128"/>
      <c r="AB181" s="128"/>
      <c r="AC181" s="128"/>
      <c r="AD181" s="128"/>
      <c r="AE181" s="128"/>
      <c r="AF181" s="128"/>
      <c r="AG181" s="128"/>
      <c r="AH181" s="128"/>
      <c r="AI181" s="128"/>
      <c r="AJ181" s="128"/>
      <c r="AK181" s="128"/>
      <c r="AL181" s="128"/>
      <c r="AM181" s="128"/>
      <c r="AN181" s="128"/>
      <c r="AO181" s="128"/>
      <c r="AP181" s="128"/>
      <c r="AQ181" s="128"/>
      <c r="AR181" s="128"/>
      <c r="AS181" s="128"/>
      <c r="AT181" s="128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</row>
    <row r="182" spans="2:57" s="62" customFormat="1" ht="15" customHeight="1">
      <c r="B182" s="61">
        <v>6</v>
      </c>
      <c r="C182">
        <v>75</v>
      </c>
      <c r="E182" s="246"/>
      <c r="F182" s="246"/>
      <c r="G182" s="61"/>
      <c r="H182" s="61"/>
      <c r="I182" s="61">
        <f t="shared" si="96"/>
        <v>75</v>
      </c>
      <c r="J182" s="176"/>
      <c r="K182" s="61">
        <v>6</v>
      </c>
      <c r="L182">
        <v>236.386666666667</v>
      </c>
      <c r="M182" s="256"/>
      <c r="N182" s="257"/>
      <c r="O182" s="258"/>
      <c r="P182" s="61"/>
      <c r="Q182" s="61"/>
      <c r="R182" s="182">
        <f t="shared" si="95"/>
        <v>236.386666666667</v>
      </c>
      <c r="S182" s="61"/>
      <c r="T182" s="61"/>
      <c r="U182" s="61"/>
      <c r="V182" s="61"/>
      <c r="W182" s="61"/>
      <c r="X182" s="128"/>
      <c r="Y182" s="128"/>
      <c r="Z182" s="128"/>
      <c r="AA182" s="128"/>
      <c r="AB182" s="128"/>
      <c r="AC182" s="128"/>
      <c r="AD182" s="128"/>
      <c r="AE182" s="128"/>
      <c r="AF182" s="128"/>
      <c r="AG182" s="128"/>
      <c r="AH182" s="128"/>
      <c r="AI182" s="128"/>
      <c r="AJ182" s="128"/>
      <c r="AK182" s="128"/>
      <c r="AL182" s="128"/>
      <c r="AM182" s="128"/>
      <c r="AN182" s="128"/>
      <c r="AO182" s="128"/>
      <c r="AP182" s="128"/>
      <c r="AQ182" s="128"/>
      <c r="AR182" s="128"/>
      <c r="AS182" s="128"/>
      <c r="AT182" s="128"/>
    </row>
    <row r="183" spans="2:57" s="62" customFormat="1" ht="15" customHeight="1">
      <c r="B183" s="61">
        <v>7</v>
      </c>
      <c r="C183">
        <v>65</v>
      </c>
      <c r="E183" s="246"/>
      <c r="F183" s="246"/>
      <c r="G183" s="61"/>
      <c r="H183" s="61"/>
      <c r="I183" s="61">
        <f t="shared" si="96"/>
        <v>65</v>
      </c>
      <c r="J183" s="176"/>
      <c r="K183" s="61">
        <v>7</v>
      </c>
      <c r="L183">
        <v>289.36923076923102</v>
      </c>
      <c r="M183" s="256"/>
      <c r="N183" s="257"/>
      <c r="O183" s="258"/>
      <c r="P183" s="61"/>
      <c r="Q183" s="61"/>
      <c r="R183" s="182">
        <f t="shared" si="95"/>
        <v>289.36923076923102</v>
      </c>
      <c r="S183" s="61"/>
      <c r="T183" s="61"/>
      <c r="U183" s="61"/>
      <c r="V183" s="61"/>
      <c r="W183" s="61"/>
      <c r="X183" s="128"/>
      <c r="Y183" s="128"/>
      <c r="Z183" s="128"/>
      <c r="AA183" s="128"/>
      <c r="AB183" s="128"/>
      <c r="AC183" s="128"/>
      <c r="AD183" s="128"/>
      <c r="AE183" s="128"/>
      <c r="AF183" s="128"/>
      <c r="AG183" s="128"/>
      <c r="AH183" s="128"/>
      <c r="AI183" s="128"/>
      <c r="AJ183" s="128"/>
      <c r="AK183" s="128"/>
      <c r="AL183" s="128"/>
      <c r="AM183" s="128"/>
      <c r="AN183" s="128"/>
      <c r="AO183" s="128"/>
      <c r="AP183" s="128"/>
      <c r="AQ183" s="128"/>
      <c r="AR183" s="128"/>
      <c r="AS183" s="128"/>
      <c r="AT183" s="128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</row>
    <row r="184" spans="2:57" s="62" customFormat="1" ht="15" customHeight="1">
      <c r="B184" s="61">
        <v>8</v>
      </c>
      <c r="C184">
        <v>68</v>
      </c>
      <c r="E184" s="246"/>
      <c r="F184" s="246"/>
      <c r="G184" s="61"/>
      <c r="H184" s="61"/>
      <c r="I184" s="61">
        <f t="shared" si="96"/>
        <v>68</v>
      </c>
      <c r="J184" s="176"/>
      <c r="K184" s="61">
        <v>8</v>
      </c>
      <c r="L184">
        <v>330.22058823529397</v>
      </c>
      <c r="M184" s="256"/>
      <c r="N184" s="257"/>
      <c r="O184" s="258"/>
      <c r="P184" s="61"/>
      <c r="Q184" s="61"/>
      <c r="R184" s="182">
        <f t="shared" si="95"/>
        <v>330.22058823529397</v>
      </c>
      <c r="S184" s="61"/>
      <c r="T184" s="6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</row>
    <row r="185" spans="2:57" s="62" customFormat="1" ht="15" customHeight="1">
      <c r="B185" s="61">
        <v>9</v>
      </c>
      <c r="C185">
        <v>36</v>
      </c>
      <c r="E185" s="246"/>
      <c r="F185" s="246"/>
      <c r="G185" s="61"/>
      <c r="H185" s="61"/>
      <c r="I185" s="61">
        <f t="shared" si="96"/>
        <v>36</v>
      </c>
      <c r="J185" s="176"/>
      <c r="K185" s="61">
        <v>9</v>
      </c>
      <c r="L185">
        <v>388.694444444444</v>
      </c>
      <c r="M185" s="256"/>
      <c r="N185" s="257"/>
      <c r="O185" s="258"/>
      <c r="P185" s="61"/>
      <c r="Q185" s="61"/>
      <c r="R185" s="182">
        <f t="shared" si="95"/>
        <v>388.694444444444</v>
      </c>
      <c r="S185" s="61"/>
      <c r="T185" s="61"/>
      <c r="U185" s="61"/>
      <c r="V185" s="61"/>
      <c r="W185" s="61"/>
      <c r="X185" s="128"/>
      <c r="Y185" s="128"/>
      <c r="Z185" s="128"/>
      <c r="AA185" s="128"/>
      <c r="AB185" s="128"/>
      <c r="AC185" s="128"/>
      <c r="AD185" s="128"/>
      <c r="AE185" s="128"/>
      <c r="AF185" s="128"/>
      <c r="AG185" s="128"/>
      <c r="AH185" s="128"/>
      <c r="AI185" s="128"/>
      <c r="AJ185" s="128"/>
      <c r="AK185" s="128"/>
      <c r="AL185" s="128"/>
      <c r="AM185" s="128"/>
      <c r="AN185" s="128"/>
      <c r="AO185" s="128"/>
      <c r="AP185" s="128"/>
      <c r="AQ185" s="128"/>
      <c r="AR185" s="128"/>
      <c r="AS185" s="128"/>
      <c r="AT185" s="128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</row>
    <row r="186" spans="2:57" s="62" customFormat="1" ht="15" customHeight="1">
      <c r="B186" s="61">
        <v>10</v>
      </c>
      <c r="C186">
        <v>26</v>
      </c>
      <c r="E186" s="246"/>
      <c r="F186" s="246"/>
      <c r="G186" s="61"/>
      <c r="H186" s="61"/>
      <c r="I186" s="61">
        <f t="shared" si="96"/>
        <v>26</v>
      </c>
      <c r="J186" s="176"/>
      <c r="K186" s="61">
        <v>10</v>
      </c>
      <c r="L186">
        <v>385.65384615384602</v>
      </c>
      <c r="M186" s="256"/>
      <c r="N186" s="257"/>
      <c r="O186" s="258"/>
      <c r="P186" s="61"/>
      <c r="Q186" s="61"/>
      <c r="R186" s="182">
        <f t="shared" si="95"/>
        <v>385.65384615384602</v>
      </c>
      <c r="S186" s="61"/>
      <c r="T186" s="61"/>
      <c r="U186" s="61"/>
      <c r="V186" s="61"/>
      <c r="W186" s="61"/>
      <c r="X186" s="128"/>
      <c r="Y186" s="128"/>
      <c r="Z186" s="128"/>
      <c r="AA186" s="128"/>
      <c r="AB186" s="128"/>
      <c r="AC186" s="128"/>
      <c r="AD186" s="128"/>
      <c r="AE186" s="128"/>
      <c r="AF186" s="128"/>
      <c r="AG186" s="128"/>
      <c r="AH186" s="128"/>
      <c r="AI186" s="128"/>
      <c r="AJ186" s="128"/>
      <c r="AK186" s="128"/>
      <c r="AL186" s="128"/>
      <c r="AM186" s="128"/>
      <c r="AN186" s="128"/>
      <c r="AO186" s="128"/>
      <c r="AP186" s="128"/>
      <c r="AQ186" s="128"/>
      <c r="AR186" s="128"/>
      <c r="AS186" s="128"/>
      <c r="AT186" s="128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</row>
    <row r="187" spans="2:57" s="62" customFormat="1" ht="15" customHeight="1">
      <c r="B187" s="61">
        <v>11</v>
      </c>
      <c r="C187">
        <v>13</v>
      </c>
      <c r="E187" s="246"/>
      <c r="F187" s="246"/>
      <c r="G187" s="61"/>
      <c r="H187" s="61"/>
      <c r="I187" s="61">
        <f t="shared" si="96"/>
        <v>13</v>
      </c>
      <c r="J187" s="176"/>
      <c r="K187" s="61">
        <v>11</v>
      </c>
      <c r="L187">
        <v>403.38461538461502</v>
      </c>
      <c r="M187" s="256"/>
      <c r="N187" s="257"/>
      <c r="O187" s="258"/>
      <c r="P187" s="61"/>
      <c r="Q187" s="61"/>
      <c r="R187" s="182">
        <f t="shared" si="95"/>
        <v>403.38461538461502</v>
      </c>
      <c r="S187" s="61"/>
      <c r="T187" s="61"/>
      <c r="U187" s="61"/>
      <c r="V187" s="61"/>
      <c r="W187" s="61"/>
      <c r="X187" s="128"/>
      <c r="Y187" s="128"/>
      <c r="Z187" s="128"/>
      <c r="AA187" s="128"/>
      <c r="AB187" s="128"/>
      <c r="AC187" s="128"/>
      <c r="AD187" s="128"/>
      <c r="AE187" s="128"/>
      <c r="AF187" s="128"/>
      <c r="AG187" s="128"/>
      <c r="AH187" s="128"/>
      <c r="AI187" s="128"/>
      <c r="AJ187" s="128"/>
      <c r="AK187" s="128"/>
      <c r="AL187" s="128"/>
      <c r="AM187" s="128"/>
      <c r="AN187" s="128"/>
      <c r="AO187" s="128"/>
      <c r="AP187" s="128"/>
      <c r="AQ187" s="128"/>
      <c r="AR187" s="128"/>
      <c r="AS187" s="128"/>
      <c r="AT187" s="128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</row>
    <row r="188" spans="2:57" s="62" customFormat="1" ht="15" customHeight="1">
      <c r="B188" s="61">
        <v>12</v>
      </c>
      <c r="C188">
        <v>3</v>
      </c>
      <c r="E188" s="246"/>
      <c r="F188" s="246"/>
      <c r="G188" s="61"/>
      <c r="H188" s="61"/>
      <c r="I188" s="61">
        <f t="shared" si="96"/>
        <v>3</v>
      </c>
      <c r="J188" s="176"/>
      <c r="K188" s="61">
        <v>12</v>
      </c>
      <c r="L188">
        <v>394.33333333333297</v>
      </c>
      <c r="M188" s="256"/>
      <c r="N188" s="257"/>
      <c r="O188" s="258"/>
      <c r="P188" s="61"/>
      <c r="Q188" s="61"/>
      <c r="R188" s="182">
        <f t="shared" si="95"/>
        <v>394.33333333333297</v>
      </c>
      <c r="S188" s="61"/>
      <c r="T188" s="61"/>
      <c r="U188" s="61"/>
      <c r="V188" s="61"/>
      <c r="W188" s="61"/>
      <c r="X188" s="128"/>
      <c r="Y188" s="128"/>
      <c r="Z188" s="128"/>
      <c r="AA188" s="128"/>
      <c r="AB188" s="128"/>
      <c r="AC188" s="128"/>
      <c r="AD188" s="128"/>
      <c r="AE188" s="128"/>
      <c r="AF188" s="128"/>
      <c r="AG188" s="128"/>
      <c r="AH188" s="128"/>
      <c r="AI188" s="128"/>
      <c r="AJ188" s="128"/>
      <c r="AK188" s="128"/>
      <c r="AL188" s="128"/>
      <c r="AM188" s="128"/>
      <c r="AN188" s="128"/>
      <c r="AO188" s="128"/>
      <c r="AP188" s="128"/>
      <c r="AQ188" s="128"/>
      <c r="AR188" s="128"/>
      <c r="AS188" s="128"/>
      <c r="AT188" s="128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</row>
    <row r="189" spans="2:57" s="62" customFormat="1" ht="15" customHeight="1">
      <c r="B189" s="61">
        <v>13</v>
      </c>
      <c r="C189"/>
      <c r="E189" s="246"/>
      <c r="F189" s="246"/>
      <c r="G189" s="61"/>
      <c r="H189" s="61"/>
      <c r="I189" s="61">
        <f t="shared" si="96"/>
        <v>0</v>
      </c>
      <c r="J189" s="176"/>
      <c r="K189" s="61">
        <v>13</v>
      </c>
      <c r="L189" s="528"/>
      <c r="M189" s="256"/>
      <c r="N189" s="257"/>
      <c r="O189" s="258"/>
      <c r="P189" s="61"/>
      <c r="Q189" s="61"/>
      <c r="R189" s="182">
        <f t="shared" si="95"/>
        <v>0</v>
      </c>
      <c r="S189" s="61"/>
      <c r="T189" s="61"/>
      <c r="U189" s="61"/>
      <c r="V189" s="61"/>
      <c r="W189" s="61"/>
      <c r="X189" s="128"/>
      <c r="Y189" s="128"/>
      <c r="Z189" s="128"/>
      <c r="AA189" s="128"/>
      <c r="AB189" s="128"/>
      <c r="AC189" s="128"/>
      <c r="AD189" s="128"/>
      <c r="AE189" s="128"/>
      <c r="AF189" s="128"/>
      <c r="AG189" s="128"/>
      <c r="AH189" s="128"/>
      <c r="AI189" s="128"/>
      <c r="AJ189" s="128"/>
      <c r="AK189" s="128"/>
      <c r="AL189" s="128"/>
      <c r="AM189" s="128"/>
      <c r="AN189" s="128"/>
      <c r="AO189" s="128"/>
      <c r="AP189" s="128"/>
      <c r="AQ189" s="128"/>
      <c r="AR189" s="128"/>
      <c r="AS189" s="128"/>
      <c r="AT189" s="128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</row>
    <row r="190" spans="2:57" s="62" customFormat="1" ht="15" customHeight="1">
      <c r="B190" s="61">
        <v>14</v>
      </c>
      <c r="C190" s="523"/>
      <c r="E190" s="246"/>
      <c r="F190" s="246"/>
      <c r="G190" s="61"/>
      <c r="H190" s="61"/>
      <c r="I190" s="61">
        <f t="shared" si="96"/>
        <v>0</v>
      </c>
      <c r="J190" s="176"/>
      <c r="K190" s="61">
        <v>14</v>
      </c>
      <c r="L190" s="528"/>
      <c r="N190" s="257"/>
      <c r="O190" s="61"/>
      <c r="P190" s="61"/>
      <c r="Q190" s="61"/>
      <c r="R190" s="182">
        <f t="shared" si="95"/>
        <v>0</v>
      </c>
      <c r="S190" s="61"/>
      <c r="T190" s="61"/>
      <c r="U190" s="61"/>
      <c r="V190" s="61"/>
      <c r="W190" s="61"/>
      <c r="X190" s="128"/>
      <c r="Y190" s="128"/>
      <c r="Z190" s="128"/>
      <c r="AA190" s="128"/>
      <c r="AB190" s="128"/>
      <c r="AC190" s="128"/>
      <c r="AD190" s="128"/>
      <c r="AE190" s="128"/>
      <c r="AF190" s="128"/>
      <c r="AG190" s="128"/>
      <c r="AH190" s="128"/>
      <c r="AI190" s="128"/>
      <c r="AJ190" s="128"/>
      <c r="AK190" s="128"/>
      <c r="AL190" s="128"/>
      <c r="AM190" s="128"/>
      <c r="AN190" s="128"/>
      <c r="AO190" s="128"/>
      <c r="AP190" s="128"/>
      <c r="AQ190" s="128"/>
      <c r="AR190" s="128"/>
      <c r="AS190" s="128"/>
      <c r="AT190" s="128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</row>
    <row r="191" spans="2:57" s="62" customFormat="1" ht="15" customHeight="1">
      <c r="B191" s="61">
        <v>15</v>
      </c>
      <c r="C191" s="523"/>
      <c r="E191" s="246"/>
      <c r="F191" s="246"/>
      <c r="G191" s="61"/>
      <c r="H191" s="61"/>
      <c r="I191" s="61">
        <f t="shared" si="96"/>
        <v>0</v>
      </c>
      <c r="J191" s="176"/>
      <c r="K191" s="61">
        <v>15</v>
      </c>
      <c r="L191" s="528"/>
      <c r="M191" s="222"/>
      <c r="O191" s="61"/>
      <c r="P191" s="61"/>
      <c r="Q191" s="61"/>
      <c r="R191" s="182">
        <f t="shared" si="95"/>
        <v>0</v>
      </c>
      <c r="S191" s="61"/>
      <c r="T191" s="61"/>
      <c r="U191" s="61"/>
      <c r="V191" s="61"/>
      <c r="W191" s="61"/>
      <c r="X191" s="128"/>
      <c r="Y191" s="128"/>
      <c r="Z191" s="128"/>
      <c r="AA191" s="128"/>
      <c r="AB191" s="128"/>
      <c r="AC191" s="128"/>
      <c r="AD191" s="128"/>
      <c r="AE191" s="128"/>
      <c r="AF191" s="128"/>
      <c r="AG191" s="128"/>
      <c r="AH191" s="128"/>
      <c r="AI191" s="128"/>
      <c r="AJ191" s="128"/>
      <c r="AK191" s="128"/>
      <c r="AL191" s="128"/>
      <c r="AM191" s="128"/>
      <c r="AN191" s="128"/>
      <c r="AO191" s="128"/>
      <c r="AP191" s="128"/>
      <c r="AQ191" s="128"/>
      <c r="AR191" s="128"/>
      <c r="AS191" s="128"/>
      <c r="AT191" s="128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</row>
    <row r="192" spans="2:57" s="62" customFormat="1" ht="15" customHeight="1">
      <c r="B192" s="61">
        <v>16</v>
      </c>
      <c r="C192" s="523"/>
      <c r="E192" s="246"/>
      <c r="F192" s="246"/>
      <c r="G192" s="61"/>
      <c r="H192" s="61"/>
      <c r="I192" s="61">
        <f t="shared" si="96"/>
        <v>0</v>
      </c>
      <c r="J192" s="176"/>
      <c r="K192" s="61">
        <v>16</v>
      </c>
      <c r="L192" s="528"/>
      <c r="M192" s="256"/>
      <c r="O192" s="61"/>
      <c r="P192" s="61"/>
      <c r="Q192" s="61"/>
      <c r="R192" s="182">
        <f t="shared" si="95"/>
        <v>0</v>
      </c>
      <c r="S192" s="61"/>
      <c r="T192" s="61"/>
      <c r="U192" s="61"/>
      <c r="V192" s="61"/>
      <c r="W192" s="61"/>
      <c r="X192" s="128"/>
      <c r="Y192" s="128"/>
      <c r="Z192" s="128"/>
      <c r="AA192" s="128"/>
      <c r="AB192" s="128"/>
      <c r="AC192" s="128"/>
      <c r="AD192" s="128"/>
      <c r="AE192" s="128"/>
      <c r="AF192" s="128"/>
      <c r="AG192" s="128"/>
      <c r="AH192" s="128"/>
      <c r="AI192" s="128"/>
      <c r="AJ192" s="128"/>
      <c r="AK192" s="128"/>
      <c r="AL192" s="128"/>
      <c r="AM192" s="128"/>
      <c r="AN192" s="128"/>
      <c r="AO192" s="128"/>
      <c r="AP192" s="128"/>
      <c r="AQ192" s="128"/>
      <c r="AR192" s="128"/>
      <c r="AS192" s="128"/>
      <c r="AT192" s="128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</row>
    <row r="193" spans="2:57" s="62" customFormat="1" ht="15" customHeight="1">
      <c r="B193" s="61">
        <v>17</v>
      </c>
      <c r="C193" s="523"/>
      <c r="E193" s="246"/>
      <c r="F193" s="246"/>
      <c r="G193" s="61"/>
      <c r="H193" s="61"/>
      <c r="I193" s="61">
        <f t="shared" si="96"/>
        <v>0</v>
      </c>
      <c r="J193" s="176"/>
      <c r="K193" s="61">
        <v>17</v>
      </c>
      <c r="L193" s="61"/>
      <c r="M193" s="222"/>
      <c r="N193" s="257"/>
      <c r="O193" s="61"/>
      <c r="P193" s="61"/>
      <c r="Q193" s="61"/>
      <c r="R193" s="182">
        <f t="shared" si="95"/>
        <v>0</v>
      </c>
      <c r="S193" s="61"/>
      <c r="T193" s="61"/>
      <c r="U193" s="61"/>
      <c r="V193" s="61"/>
      <c r="W193" s="61"/>
      <c r="X193" s="128"/>
      <c r="Y193" s="128"/>
      <c r="Z193" s="128"/>
      <c r="AA193" s="128"/>
      <c r="AB193" s="128"/>
      <c r="AC193" s="128"/>
      <c r="AD193" s="128"/>
      <c r="AE193" s="128"/>
      <c r="AF193" s="128"/>
      <c r="AG193" s="128"/>
      <c r="AH193" s="128"/>
      <c r="AI193" s="128"/>
      <c r="AJ193" s="128"/>
      <c r="AK193" s="128"/>
      <c r="AL193" s="128"/>
      <c r="AM193" s="128"/>
      <c r="AN193" s="128"/>
      <c r="AO193" s="128"/>
      <c r="AP193" s="128"/>
      <c r="AQ193" s="128"/>
      <c r="AR193" s="128"/>
      <c r="AS193" s="128"/>
      <c r="AT193" s="128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</row>
    <row r="194" spans="2:57" s="62" customFormat="1" ht="15" customHeight="1">
      <c r="B194" s="61">
        <v>18</v>
      </c>
      <c r="C194"/>
      <c r="D194" s="246"/>
      <c r="E194" s="246"/>
      <c r="F194" s="246"/>
      <c r="G194" s="61"/>
      <c r="H194" s="61"/>
      <c r="I194" s="61">
        <f t="shared" ref="I194" si="97">SUM(C194:H194)</f>
        <v>0</v>
      </c>
      <c r="J194" s="176"/>
      <c r="K194" s="61">
        <v>18</v>
      </c>
      <c r="L194" s="61"/>
      <c r="M194" s="61"/>
      <c r="N194" s="223"/>
      <c r="O194" s="61"/>
      <c r="P194" s="61"/>
      <c r="Q194" s="61"/>
      <c r="R194" s="182">
        <f t="shared" si="95"/>
        <v>0</v>
      </c>
      <c r="S194" s="61"/>
      <c r="T194" s="61"/>
      <c r="U194" s="61"/>
      <c r="V194" s="61"/>
      <c r="W194" s="61"/>
      <c r="X194" s="128"/>
      <c r="Y194" s="128"/>
      <c r="Z194" s="128"/>
      <c r="AA194" s="128"/>
      <c r="AB194" s="128"/>
      <c r="AC194" s="128"/>
      <c r="AD194" s="128"/>
      <c r="AE194" s="128"/>
      <c r="AF194" s="128"/>
      <c r="AG194" s="128"/>
      <c r="AH194" s="128"/>
      <c r="AI194" s="128"/>
      <c r="AJ194" s="128"/>
      <c r="AK194" s="128"/>
      <c r="AL194" s="128"/>
      <c r="AM194" s="128"/>
      <c r="AN194" s="128"/>
      <c r="AO194" s="128"/>
      <c r="AP194" s="128"/>
      <c r="AQ194" s="128"/>
      <c r="AR194" s="128"/>
      <c r="AS194" s="128"/>
      <c r="AT194" s="128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</row>
    <row r="195" spans="2:57" s="62" customFormat="1" ht="15" customHeight="1">
      <c r="B195" s="61">
        <v>19</v>
      </c>
      <c r="C195" s="236"/>
      <c r="D195" s="236"/>
      <c r="E195" s="236"/>
      <c r="F195" s="236"/>
      <c r="G195" s="64"/>
      <c r="H195" s="64"/>
      <c r="I195" s="64"/>
      <c r="J195" s="181"/>
      <c r="K195" s="61">
        <v>19</v>
      </c>
      <c r="L195" s="64"/>
      <c r="M195" s="64"/>
      <c r="N195" s="64"/>
      <c r="O195" s="64"/>
      <c r="P195" s="64"/>
      <c r="Q195" s="64"/>
      <c r="R195" s="182">
        <f t="shared" si="95"/>
        <v>0</v>
      </c>
      <c r="S195" s="61"/>
      <c r="T195" s="61"/>
      <c r="U195" s="61"/>
      <c r="V195" s="61"/>
      <c r="W195" s="61"/>
      <c r="X195" s="128"/>
      <c r="Y195" s="128"/>
      <c r="Z195" s="128"/>
      <c r="AA195" s="128"/>
      <c r="AB195" s="128"/>
      <c r="AC195" s="128"/>
      <c r="AD195" s="128"/>
      <c r="AE195" s="128"/>
      <c r="AF195" s="128"/>
      <c r="AG195" s="128"/>
      <c r="AH195" s="128"/>
      <c r="AI195" s="128"/>
      <c r="AJ195" s="128"/>
      <c r="AK195" s="128"/>
      <c r="AL195" s="128"/>
      <c r="AM195" s="128"/>
      <c r="AN195" s="128"/>
      <c r="AO195" s="128"/>
      <c r="AP195" s="128"/>
      <c r="AQ195" s="128"/>
      <c r="AR195" s="128"/>
      <c r="AS195" s="128"/>
      <c r="AT195" s="128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</row>
    <row r="196" spans="2:57" s="62" customFormat="1" ht="15" customHeight="1">
      <c r="B196" s="210" t="s">
        <v>7</v>
      </c>
      <c r="C196" s="211">
        <f>SUM(C177:C194)</f>
        <v>705</v>
      </c>
      <c r="D196" s="211">
        <f t="shared" ref="D196:I196" si="98">SUM(D177:D194)</f>
        <v>0</v>
      </c>
      <c r="E196" s="211">
        <f t="shared" si="98"/>
        <v>0</v>
      </c>
      <c r="F196" s="211">
        <f t="shared" si="98"/>
        <v>0</v>
      </c>
      <c r="G196" s="211">
        <f t="shared" si="98"/>
        <v>0</v>
      </c>
      <c r="H196" s="211">
        <f t="shared" si="98"/>
        <v>0</v>
      </c>
      <c r="I196" s="211">
        <f t="shared" si="98"/>
        <v>705</v>
      </c>
      <c r="J196" s="61"/>
      <c r="K196" s="210" t="s">
        <v>7</v>
      </c>
      <c r="L196" s="215">
        <f>SUMPRODUCT(L180:L188,C180:C188)/C196</f>
        <v>246.74326241134753</v>
      </c>
      <c r="M196" s="215"/>
      <c r="N196" s="215"/>
      <c r="O196" s="215"/>
      <c r="P196" s="215"/>
      <c r="Q196" s="215"/>
      <c r="R196" s="215">
        <f>(I177*R177+I178*R178+I179*R179+I180*R180+I181*R181+I182*R182+I183*R183+I184*R184+I185*R185+I186*R186+I187*R187+I188*R188+I189*R189+I190*R190+I191*R191+I192*R192+I193*R193+I194*R194)/I196</f>
        <v>246.74326241134753</v>
      </c>
      <c r="S196" s="61"/>
      <c r="T196" s="61"/>
      <c r="U196" s="61"/>
      <c r="V196" s="61"/>
      <c r="W196" s="61"/>
      <c r="X196" s="128"/>
      <c r="Y196" s="128"/>
      <c r="Z196" s="128"/>
      <c r="AA196" s="128"/>
      <c r="AB196" s="128"/>
      <c r="AC196" s="128"/>
      <c r="AD196" s="128"/>
      <c r="AE196" s="128"/>
      <c r="AF196" s="128"/>
      <c r="AG196" s="128"/>
      <c r="AH196" s="128"/>
      <c r="AI196" s="128"/>
      <c r="AJ196" s="128"/>
      <c r="AK196" s="128"/>
      <c r="AL196" s="128"/>
      <c r="AM196" s="128"/>
      <c r="AN196" s="128"/>
      <c r="AO196" s="128"/>
      <c r="AP196" s="128"/>
      <c r="AQ196" s="128"/>
      <c r="AR196" s="128"/>
      <c r="AS196" s="128"/>
      <c r="AT196" s="128"/>
    </row>
    <row r="197" spans="2:57" s="62" customFormat="1" ht="15" customHeight="1"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150"/>
      <c r="M197" s="150"/>
      <c r="N197" s="150"/>
      <c r="O197" s="150"/>
      <c r="P197" s="150"/>
      <c r="Q197" s="150"/>
      <c r="R197" s="182"/>
      <c r="S197" s="61"/>
      <c r="T197" s="61"/>
      <c r="U197" s="61"/>
      <c r="V197" s="61"/>
      <c r="W197" s="61"/>
      <c r="X197" s="128"/>
      <c r="Y197" s="128"/>
      <c r="Z197" s="128"/>
      <c r="AA197" s="128"/>
      <c r="AB197" s="128"/>
      <c r="AC197" s="128"/>
      <c r="AD197" s="128"/>
      <c r="AE197" s="128"/>
      <c r="AF197" s="128"/>
      <c r="AG197" s="128"/>
      <c r="AH197" s="128"/>
      <c r="AI197" s="128"/>
      <c r="AJ197" s="128"/>
      <c r="AK197" s="128"/>
      <c r="AL197" s="128"/>
      <c r="AM197" s="128"/>
      <c r="AN197" s="128"/>
      <c r="AO197" s="128"/>
      <c r="AP197" s="128"/>
      <c r="AQ197" s="128"/>
      <c r="AR197" s="128"/>
      <c r="AS197" s="128"/>
      <c r="AT197" s="128"/>
    </row>
    <row r="198" spans="2:57" s="62" customFormat="1" ht="15" customHeight="1"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2:57" s="62" customFormat="1" ht="15" customHeight="1">
      <c r="B199" s="618" t="s">
        <v>23</v>
      </c>
      <c r="C199" s="618"/>
      <c r="D199" s="618"/>
      <c r="E199" s="618"/>
      <c r="F199" s="618"/>
      <c r="G199" s="618"/>
      <c r="H199" s="618"/>
      <c r="I199" s="618"/>
      <c r="J199" s="176"/>
      <c r="K199" s="619" t="s">
        <v>22</v>
      </c>
      <c r="L199" s="619"/>
      <c r="M199" s="619"/>
      <c r="N199" s="619"/>
      <c r="O199" s="619"/>
      <c r="P199" s="619"/>
      <c r="Q199" s="619"/>
      <c r="R199" s="619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61"/>
      <c r="AV199" s="164"/>
      <c r="AW199" s="61"/>
      <c r="AX199" s="61"/>
      <c r="AY199" s="61"/>
      <c r="AZ199" s="61"/>
      <c r="BA199" s="61"/>
      <c r="BB199" s="61"/>
      <c r="BC199" s="61"/>
      <c r="BD199" s="61"/>
      <c r="BE199" s="61"/>
    </row>
    <row r="200" spans="2:57" s="62" customFormat="1" ht="15" customHeight="1">
      <c r="B200" s="179"/>
      <c r="C200" s="167" t="s">
        <v>50</v>
      </c>
      <c r="D200" s="180"/>
      <c r="E200" s="192" t="s">
        <v>24</v>
      </c>
      <c r="F200" s="265"/>
      <c r="G200" s="194" t="s">
        <v>25</v>
      </c>
      <c r="H200" s="534">
        <v>1549.7104999999999</v>
      </c>
      <c r="I200" s="193"/>
      <c r="J200" s="176"/>
      <c r="K200" s="61"/>
      <c r="L200" s="61"/>
      <c r="M200" s="61"/>
      <c r="N200" s="61"/>
      <c r="O200" s="61"/>
      <c r="P200" s="61"/>
      <c r="Q200" s="61"/>
      <c r="R200" s="6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50"/>
      <c r="AV200" s="150"/>
      <c r="AW200" s="150"/>
      <c r="AX200" s="61"/>
      <c r="AY200" s="61"/>
      <c r="AZ200" s="61"/>
      <c r="BA200" s="61"/>
      <c r="BB200" s="61"/>
      <c r="BC200" s="61"/>
      <c r="BD200" s="61"/>
      <c r="BE200" s="61"/>
    </row>
    <row r="201" spans="2:57" s="62" customFormat="1" ht="15" customHeight="1">
      <c r="B201" s="169"/>
      <c r="C201" s="169" t="s">
        <v>49</v>
      </c>
      <c r="D201" s="170">
        <v>6</v>
      </c>
      <c r="E201" s="170"/>
      <c r="F201" s="171"/>
      <c r="G201" s="171"/>
      <c r="H201" s="171"/>
      <c r="I201" s="171"/>
      <c r="J201" s="178"/>
      <c r="K201" s="172"/>
      <c r="L201" s="172"/>
      <c r="M201" s="172"/>
      <c r="N201" s="173"/>
      <c r="O201" s="174"/>
      <c r="P201" s="174"/>
      <c r="Q201" s="174"/>
      <c r="R201" s="174"/>
      <c r="S201" s="61"/>
      <c r="T201" s="61"/>
      <c r="U201" s="61"/>
      <c r="V201" s="61"/>
      <c r="W201" s="61"/>
      <c r="X201" s="128"/>
      <c r="Y201" s="185"/>
      <c r="Z201" s="185"/>
      <c r="AA201" s="185"/>
      <c r="AB201" s="185"/>
      <c r="AC201" s="185"/>
      <c r="AD201" s="185"/>
      <c r="AE201" s="185"/>
      <c r="AF201" s="185"/>
      <c r="AG201" s="185"/>
      <c r="AH201" s="185"/>
      <c r="AI201" s="128"/>
      <c r="AJ201" s="128"/>
      <c r="AK201" s="128"/>
      <c r="AL201" s="128"/>
      <c r="AM201" s="128"/>
      <c r="AN201" s="128"/>
      <c r="AO201" s="128"/>
      <c r="AP201" s="128"/>
      <c r="AQ201" s="128"/>
      <c r="AR201" s="128"/>
      <c r="AS201" s="128"/>
      <c r="AT201" s="185"/>
    </row>
    <row r="202" spans="2:57" s="62" customFormat="1" ht="15" customHeight="1">
      <c r="B202" s="165"/>
      <c r="C202" s="616" t="s">
        <v>26</v>
      </c>
      <c r="D202" s="616"/>
      <c r="E202" s="616"/>
      <c r="F202" s="616"/>
      <c r="G202" s="616"/>
      <c r="H202" s="616"/>
      <c r="I202" s="165"/>
      <c r="J202" s="178"/>
      <c r="L202" s="617" t="s">
        <v>19</v>
      </c>
      <c r="M202" s="617"/>
      <c r="N202" s="617"/>
      <c r="O202" s="617"/>
      <c r="P202" s="617"/>
      <c r="Q202" s="617"/>
      <c r="S202" s="150"/>
      <c r="T202" s="150"/>
      <c r="U202" s="150"/>
      <c r="V202" s="150"/>
      <c r="W202" s="150"/>
      <c r="X202" s="128"/>
      <c r="Y202" s="186"/>
      <c r="Z202" s="186"/>
      <c r="AA202" s="186"/>
      <c r="AB202" s="186"/>
      <c r="AC202" s="186"/>
      <c r="AD202" s="186"/>
      <c r="AE202" s="186"/>
      <c r="AF202" s="186"/>
      <c r="AG202" s="186"/>
      <c r="AH202" s="186"/>
      <c r="AI202" s="129"/>
      <c r="AJ202" s="129"/>
      <c r="AK202" s="129"/>
      <c r="AL202" s="129"/>
      <c r="AM202" s="129"/>
      <c r="AN202" s="129"/>
      <c r="AO202" s="129"/>
      <c r="AP202" s="129"/>
      <c r="AQ202" s="129"/>
      <c r="AR202" s="128"/>
      <c r="AS202" s="128"/>
      <c r="AT202" s="129"/>
      <c r="AU202" s="164"/>
      <c r="AV202" s="164"/>
      <c r="AW202" s="164"/>
      <c r="AX202" s="61"/>
      <c r="AY202" s="61"/>
      <c r="AZ202" s="61"/>
      <c r="BA202" s="61"/>
      <c r="BB202" s="61"/>
      <c r="BC202" s="61"/>
      <c r="BD202" s="61"/>
      <c r="BE202" s="61"/>
    </row>
    <row r="203" spans="2:57" s="62" customFormat="1" ht="15" customHeight="1">
      <c r="B203" s="124" t="s">
        <v>3</v>
      </c>
      <c r="C203" s="123"/>
      <c r="D203" s="123"/>
      <c r="E203" s="124"/>
      <c r="F203" s="124"/>
      <c r="G203" s="125"/>
      <c r="H203" s="125"/>
      <c r="I203" s="124" t="s">
        <v>7</v>
      </c>
      <c r="J203" s="178"/>
      <c r="K203" s="63" t="s">
        <v>3</v>
      </c>
      <c r="L203" s="123">
        <f>C203</f>
        <v>0</v>
      </c>
      <c r="M203" s="123">
        <f>D203</f>
        <v>0</v>
      </c>
      <c r="N203" s="63"/>
      <c r="O203" s="63"/>
      <c r="P203" s="64"/>
      <c r="Q203" s="64"/>
      <c r="R203" s="63" t="s">
        <v>7</v>
      </c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61"/>
      <c r="AV203" s="164"/>
      <c r="AW203" s="164"/>
      <c r="AX203" s="61"/>
      <c r="AY203" s="61"/>
      <c r="AZ203" s="61"/>
      <c r="BA203" s="61"/>
      <c r="BB203" s="61"/>
      <c r="BC203" s="61"/>
      <c r="BD203" s="61"/>
      <c r="BE203" s="61"/>
    </row>
    <row r="204" spans="2:57" s="62" customFormat="1" ht="15" customHeight="1">
      <c r="B204" s="61">
        <v>1</v>
      </c>
      <c r="C204" s="241"/>
      <c r="D204" s="241"/>
      <c r="E204" s="61"/>
      <c r="F204" s="61"/>
      <c r="G204" s="61"/>
      <c r="H204" s="61"/>
      <c r="I204" s="417">
        <f t="shared" ref="I204:I221" si="99">SUM(C204:H204)</f>
        <v>0</v>
      </c>
      <c r="J204" s="176"/>
      <c r="K204" s="61">
        <v>1</v>
      </c>
      <c r="L204" s="61"/>
      <c r="M204" s="61"/>
      <c r="N204" s="61"/>
      <c r="O204" s="61"/>
      <c r="P204" s="61"/>
      <c r="Q204" s="61"/>
      <c r="R204" s="182">
        <f>IF(I204=0,0,(C204*L204+D204*M204+E204*N204+F204*O204+G204*P204+H204*Q204)/I204)</f>
        <v>0</v>
      </c>
      <c r="S204" s="61"/>
      <c r="T204" s="61"/>
      <c r="U204" s="61"/>
      <c r="V204" s="61"/>
      <c r="W204" s="61"/>
      <c r="X204" s="128"/>
      <c r="Y204" s="185"/>
      <c r="Z204" s="185"/>
      <c r="AA204" s="185"/>
      <c r="AB204" s="185"/>
      <c r="AC204" s="185"/>
      <c r="AD204" s="185"/>
      <c r="AE204" s="185"/>
      <c r="AF204" s="185"/>
      <c r="AG204" s="185"/>
      <c r="AH204" s="185"/>
      <c r="AI204" s="185"/>
      <c r="AJ204" s="185"/>
      <c r="AK204" s="185"/>
      <c r="AL204" s="185"/>
      <c r="AM204" s="185"/>
      <c r="AN204" s="185"/>
      <c r="AO204" s="185"/>
      <c r="AP204" s="185"/>
      <c r="AQ204" s="185"/>
      <c r="AR204" s="128"/>
      <c r="AS204" s="128"/>
      <c r="AT204" s="185"/>
      <c r="AU204" s="61"/>
      <c r="AV204" s="151"/>
      <c r="AW204" s="150"/>
      <c r="AX204" s="61"/>
      <c r="AY204" s="61"/>
      <c r="AZ204" s="61"/>
      <c r="BA204" s="61"/>
      <c r="BB204" s="61"/>
      <c r="BC204" s="61"/>
      <c r="BD204" s="61"/>
      <c r="BE204" s="61"/>
    </row>
    <row r="205" spans="2:57" s="62" customFormat="1" ht="15" customHeight="1">
      <c r="B205" s="61">
        <v>2</v>
      </c>
      <c r="C205" s="399"/>
      <c r="D205" s="241"/>
      <c r="E205" s="61"/>
      <c r="F205" s="61"/>
      <c r="G205" s="61"/>
      <c r="H205" s="61"/>
      <c r="I205" s="417">
        <f t="shared" si="99"/>
        <v>0</v>
      </c>
      <c r="J205" s="176"/>
      <c r="K205" s="61">
        <v>2</v>
      </c>
      <c r="L205" s="61"/>
      <c r="M205" s="61"/>
      <c r="N205" s="61"/>
      <c r="O205" s="61"/>
      <c r="P205" s="61"/>
      <c r="Q205" s="61"/>
      <c r="R205" s="182">
        <f t="shared" ref="R205:R222" si="100">IF(I205=0,0,(C205*L205+D205*M205+E205*N205+F205*O205+G205*P205+H205*Q205)/I205)</f>
        <v>0</v>
      </c>
      <c r="S205" s="61"/>
      <c r="T205" s="61"/>
      <c r="U205" s="61"/>
      <c r="V205" s="61"/>
      <c r="W205" s="61"/>
      <c r="X205" s="128"/>
      <c r="Y205" s="185"/>
      <c r="Z205" s="185"/>
      <c r="AA205" s="185"/>
      <c r="AB205" s="185"/>
      <c r="AC205" s="185"/>
      <c r="AD205" s="185"/>
      <c r="AE205" s="185"/>
      <c r="AF205" s="185"/>
      <c r="AG205" s="185"/>
      <c r="AH205" s="185"/>
      <c r="AI205" s="128"/>
      <c r="AJ205" s="128"/>
      <c r="AK205" s="128"/>
      <c r="AL205" s="128"/>
      <c r="AM205" s="128"/>
      <c r="AN205" s="128"/>
      <c r="AO205" s="128"/>
      <c r="AP205" s="185"/>
      <c r="AQ205" s="185"/>
      <c r="AR205" s="128"/>
      <c r="AS205" s="128"/>
      <c r="AT205" s="185"/>
      <c r="AU205" s="61"/>
      <c r="AV205" s="151"/>
      <c r="AW205" s="150"/>
      <c r="AX205" s="61"/>
      <c r="AY205" s="61"/>
      <c r="AZ205" s="61"/>
      <c r="BA205" s="61"/>
      <c r="BB205" s="61"/>
      <c r="BC205" s="61"/>
      <c r="BD205" s="61"/>
      <c r="BE205" s="61"/>
    </row>
    <row r="206" spans="2:57" s="62" customFormat="1" ht="15" customHeight="1">
      <c r="B206" s="61">
        <v>3</v>
      </c>
      <c r="C206" s="523"/>
      <c r="F206" s="61"/>
      <c r="G206" s="61"/>
      <c r="H206" s="61"/>
      <c r="I206" s="417">
        <f t="shared" ref="I206:I220" si="101">SUM(C206:H206)</f>
        <v>0</v>
      </c>
      <c r="J206" s="176"/>
      <c r="K206" s="61">
        <v>3</v>
      </c>
      <c r="L206" s="529"/>
      <c r="M206" s="61"/>
      <c r="N206" s="61"/>
      <c r="O206" s="61"/>
      <c r="P206" s="61"/>
      <c r="Q206" s="61"/>
      <c r="R206" s="182">
        <f t="shared" si="100"/>
        <v>0</v>
      </c>
      <c r="S206" s="61"/>
      <c r="T206" s="61"/>
      <c r="U206" s="61"/>
      <c r="V206" s="151"/>
      <c r="W206" s="150"/>
      <c r="X206" s="128"/>
      <c r="Y206" s="128"/>
      <c r="Z206" s="128"/>
      <c r="AA206" s="128"/>
      <c r="AB206" s="128"/>
      <c r="AC206" s="128"/>
      <c r="AD206" s="128"/>
      <c r="AE206" s="128"/>
      <c r="AF206" s="128"/>
      <c r="AG206" s="128"/>
      <c r="AH206" s="128"/>
      <c r="AI206" s="128"/>
      <c r="AJ206" s="128"/>
      <c r="AK206" s="128"/>
      <c r="AL206" s="128"/>
      <c r="AM206" s="128"/>
      <c r="AN206" s="128"/>
      <c r="AO206" s="128"/>
      <c r="AP206" s="149"/>
      <c r="AQ206" s="129"/>
      <c r="AR206" s="128"/>
      <c r="AS206" s="128"/>
      <c r="AT206" s="128"/>
      <c r="AU206" s="61"/>
      <c r="AV206" s="151"/>
      <c r="AW206" s="150"/>
      <c r="AX206" s="61"/>
      <c r="AY206" s="61"/>
      <c r="AZ206" s="61"/>
      <c r="BA206" s="61"/>
      <c r="BB206" s="61"/>
      <c r="BC206" s="61"/>
      <c r="BD206" s="61"/>
      <c r="BE206" s="61"/>
    </row>
    <row r="207" spans="2:57" s="62" customFormat="1" ht="15" customHeight="1">
      <c r="B207" s="61">
        <v>4</v>
      </c>
      <c r="C207">
        <v>102</v>
      </c>
      <c r="F207" s="61"/>
      <c r="G207" s="61"/>
      <c r="H207" s="61"/>
      <c r="I207" s="417">
        <f t="shared" si="101"/>
        <v>102</v>
      </c>
      <c r="J207" s="176"/>
      <c r="K207" s="61">
        <v>4</v>
      </c>
      <c r="L207">
        <v>184.99019607843101</v>
      </c>
      <c r="M207" s="261"/>
      <c r="N207" s="61"/>
      <c r="O207" s="61"/>
      <c r="P207" s="61"/>
      <c r="Q207" s="61"/>
      <c r="R207" s="182">
        <f t="shared" si="100"/>
        <v>184.99019607843101</v>
      </c>
      <c r="S207" s="61"/>
      <c r="T207" s="61"/>
      <c r="U207" s="61"/>
      <c r="V207" s="151"/>
      <c r="W207" s="150"/>
      <c r="X207" s="128"/>
      <c r="Y207" s="128"/>
      <c r="Z207" s="128"/>
      <c r="AA207" s="128"/>
      <c r="AB207" s="128"/>
      <c r="AC207" s="128"/>
      <c r="AD207" s="128"/>
      <c r="AE207" s="128"/>
      <c r="AF207" s="128"/>
      <c r="AG207" s="128"/>
      <c r="AH207" s="128"/>
      <c r="AI207" s="128"/>
      <c r="AJ207" s="128"/>
      <c r="AK207" s="128"/>
      <c r="AL207" s="128"/>
      <c r="AM207" s="128"/>
      <c r="AN207" s="128"/>
      <c r="AO207" s="128"/>
      <c r="AP207" s="149"/>
      <c r="AQ207" s="129"/>
      <c r="AR207" s="128"/>
      <c r="AS207" s="128"/>
      <c r="AT207" s="128"/>
      <c r="AU207" s="61"/>
      <c r="AV207" s="151"/>
      <c r="AW207" s="150"/>
      <c r="AX207" s="61"/>
      <c r="AY207" s="61"/>
      <c r="AZ207" s="61"/>
      <c r="BA207" s="61"/>
      <c r="BB207" s="61"/>
      <c r="BC207" s="61"/>
      <c r="BD207" s="61"/>
      <c r="BE207" s="61"/>
    </row>
    <row r="208" spans="2:57" s="62" customFormat="1" ht="15" customHeight="1">
      <c r="B208" s="61">
        <v>5</v>
      </c>
      <c r="C208">
        <v>176</v>
      </c>
      <c r="F208" s="61"/>
      <c r="G208" s="61"/>
      <c r="H208" s="61"/>
      <c r="I208" s="417">
        <f t="shared" si="101"/>
        <v>176</v>
      </c>
      <c r="J208" s="176"/>
      <c r="K208" s="61">
        <v>5</v>
      </c>
      <c r="L208">
        <v>209.76704545454501</v>
      </c>
      <c r="M208" s="261"/>
      <c r="N208" s="61"/>
      <c r="O208" s="61"/>
      <c r="P208" s="61"/>
      <c r="Q208" s="61"/>
      <c r="R208" s="182">
        <f t="shared" si="100"/>
        <v>209.76704545454501</v>
      </c>
      <c r="S208" s="61"/>
      <c r="T208" s="61"/>
      <c r="U208" s="61"/>
      <c r="V208" s="151"/>
      <c r="W208" s="150"/>
      <c r="X208" s="128"/>
      <c r="Y208" s="128"/>
      <c r="Z208" s="128"/>
      <c r="AA208" s="128"/>
      <c r="AB208" s="128"/>
      <c r="AC208" s="128"/>
      <c r="AD208" s="128"/>
      <c r="AE208" s="128"/>
      <c r="AF208" s="128"/>
      <c r="AG208" s="128"/>
      <c r="AH208" s="128"/>
      <c r="AI208" s="128"/>
      <c r="AJ208" s="128"/>
      <c r="AK208" s="128"/>
      <c r="AL208" s="128"/>
      <c r="AM208" s="128"/>
      <c r="AN208" s="128"/>
      <c r="AO208" s="128"/>
      <c r="AP208" s="149"/>
      <c r="AQ208" s="129"/>
      <c r="AR208" s="128"/>
      <c r="AS208" s="128"/>
      <c r="AT208" s="128"/>
      <c r="AU208" s="61"/>
      <c r="AV208" s="151"/>
      <c r="AW208" s="150"/>
      <c r="AX208" s="61"/>
      <c r="AY208" s="61"/>
      <c r="AZ208" s="61"/>
      <c r="BA208" s="61"/>
      <c r="BB208" s="61"/>
      <c r="BC208" s="61"/>
      <c r="BD208" s="61"/>
      <c r="BE208" s="61"/>
    </row>
    <row r="209" spans="2:57" s="62" customFormat="1" ht="15" customHeight="1">
      <c r="B209" s="61">
        <v>6</v>
      </c>
      <c r="C209">
        <v>68</v>
      </c>
      <c r="F209" s="61"/>
      <c r="G209" s="61"/>
      <c r="H209" s="61"/>
      <c r="I209" s="417">
        <f t="shared" si="101"/>
        <v>68</v>
      </c>
      <c r="J209" s="176"/>
      <c r="K209" s="61">
        <v>6</v>
      </c>
      <c r="L209">
        <v>232.91176470588201</v>
      </c>
      <c r="M209" s="261"/>
      <c r="N209" s="61"/>
      <c r="O209" s="61"/>
      <c r="P209" s="61"/>
      <c r="Q209" s="61"/>
      <c r="R209" s="182">
        <f t="shared" si="100"/>
        <v>232.91176470588201</v>
      </c>
      <c r="S209" s="61"/>
      <c r="T209" s="61"/>
      <c r="U209" s="61"/>
      <c r="V209" s="151"/>
      <c r="W209" s="150"/>
      <c r="X209" s="128"/>
      <c r="Y209" s="128"/>
      <c r="Z209" s="128"/>
      <c r="AA209" s="128"/>
      <c r="AB209" s="128"/>
      <c r="AC209" s="128"/>
      <c r="AD209" s="128"/>
      <c r="AE209" s="128"/>
      <c r="AF209" s="128"/>
      <c r="AG209" s="128"/>
      <c r="AH209" s="128"/>
      <c r="AI209" s="128"/>
      <c r="AJ209" s="128"/>
      <c r="AK209" s="128"/>
      <c r="AL209" s="128"/>
      <c r="AM209" s="128"/>
      <c r="AN209" s="128"/>
      <c r="AO209" s="128"/>
      <c r="AP209" s="149"/>
      <c r="AQ209" s="129"/>
      <c r="AR209" s="128"/>
      <c r="AS209" s="128"/>
      <c r="AT209" s="128"/>
      <c r="AU209" s="61"/>
      <c r="AV209" s="151"/>
      <c r="AW209" s="150"/>
      <c r="AX209" s="61"/>
      <c r="AY209" s="61"/>
      <c r="AZ209" s="61"/>
      <c r="BA209" s="61"/>
      <c r="BB209" s="61"/>
      <c r="BC209" s="61"/>
      <c r="BD209" s="61"/>
      <c r="BE209" s="61"/>
    </row>
    <row r="210" spans="2:57" s="62" customFormat="1" ht="15" customHeight="1">
      <c r="B210" s="61">
        <v>7</v>
      </c>
      <c r="C210">
        <v>61</v>
      </c>
      <c r="F210" s="61"/>
      <c r="G210" s="61"/>
      <c r="H210" s="61"/>
      <c r="I210" s="417">
        <f t="shared" si="101"/>
        <v>61</v>
      </c>
      <c r="J210" s="176"/>
      <c r="K210" s="61">
        <v>7</v>
      </c>
      <c r="L210">
        <v>290.68852459016398</v>
      </c>
      <c r="M210" s="261"/>
      <c r="N210" s="61"/>
      <c r="O210" s="61"/>
      <c r="P210" s="61"/>
      <c r="Q210" s="61"/>
      <c r="R210" s="182">
        <f t="shared" si="100"/>
        <v>290.68852459016398</v>
      </c>
      <c r="S210" s="61"/>
      <c r="T210" s="61"/>
      <c r="U210" s="61"/>
      <c r="V210" s="151"/>
      <c r="W210" s="150"/>
      <c r="X210" s="128"/>
      <c r="Y210" s="128"/>
      <c r="Z210" s="128"/>
      <c r="AA210" s="128"/>
      <c r="AB210" s="128"/>
      <c r="AC210" s="128"/>
      <c r="AD210" s="128"/>
      <c r="AE210" s="128"/>
      <c r="AF210" s="128"/>
      <c r="AG210" s="128"/>
      <c r="AH210" s="128"/>
      <c r="AI210" s="128"/>
      <c r="AJ210" s="128"/>
      <c r="AK210" s="128"/>
      <c r="AL210" s="128"/>
      <c r="AM210" s="128"/>
      <c r="AN210" s="128"/>
      <c r="AO210" s="128"/>
      <c r="AP210" s="149"/>
      <c r="AQ210" s="129"/>
      <c r="AR210" s="128"/>
      <c r="AS210" s="128"/>
      <c r="AT210" s="128"/>
      <c r="AU210" s="61"/>
      <c r="AV210" s="151"/>
      <c r="AW210" s="150"/>
      <c r="AX210" s="61"/>
      <c r="AY210" s="61"/>
      <c r="AZ210" s="61"/>
      <c r="BA210" s="61"/>
      <c r="BB210" s="61"/>
      <c r="BC210" s="61"/>
      <c r="BD210" s="61"/>
      <c r="BE210" s="61"/>
    </row>
    <row r="211" spans="2:57" s="62" customFormat="1" ht="15" customHeight="1">
      <c r="B211" s="61">
        <v>8</v>
      </c>
      <c r="C211">
        <v>46</v>
      </c>
      <c r="F211" s="61"/>
      <c r="G211" s="61"/>
      <c r="H211" s="61"/>
      <c r="I211" s="417">
        <f t="shared" si="101"/>
        <v>46</v>
      </c>
      <c r="J211" s="176"/>
      <c r="K211" s="61">
        <v>8</v>
      </c>
      <c r="L211">
        <v>339.82608695652198</v>
      </c>
      <c r="M211" s="261"/>
      <c r="N211" s="61"/>
      <c r="O211" s="61"/>
      <c r="P211" s="61"/>
      <c r="Q211" s="61"/>
      <c r="R211" s="182">
        <f t="shared" si="100"/>
        <v>339.82608695652198</v>
      </c>
      <c r="S211" s="61"/>
      <c r="T211" s="61"/>
      <c r="U211" s="61"/>
      <c r="V211" s="151"/>
      <c r="W211" s="150"/>
      <c r="X211" s="128"/>
      <c r="Y211" s="128"/>
      <c r="Z211" s="128"/>
      <c r="AA211" s="128"/>
      <c r="AB211" s="128"/>
      <c r="AC211" s="128"/>
      <c r="AD211" s="128"/>
      <c r="AE211" s="128"/>
      <c r="AF211" s="128"/>
      <c r="AG211" s="128"/>
      <c r="AH211" s="128"/>
      <c r="AI211" s="128"/>
      <c r="AJ211" s="128"/>
      <c r="AK211" s="128"/>
      <c r="AL211" s="128"/>
      <c r="AM211" s="128"/>
      <c r="AN211" s="128"/>
      <c r="AO211" s="128"/>
      <c r="AP211" s="149"/>
      <c r="AQ211" s="129"/>
      <c r="AR211" s="128"/>
      <c r="AS211" s="128"/>
      <c r="AT211" s="128"/>
      <c r="AU211" s="61"/>
      <c r="AV211" s="151"/>
      <c r="AW211" s="150"/>
      <c r="AX211" s="61"/>
      <c r="AY211" s="61"/>
      <c r="AZ211" s="61"/>
      <c r="BA211" s="61"/>
      <c r="BB211" s="61"/>
      <c r="BC211" s="61"/>
      <c r="BD211" s="61"/>
      <c r="BE211" s="61"/>
    </row>
    <row r="212" spans="2:57" s="62" customFormat="1" ht="15" customHeight="1">
      <c r="B212" s="61">
        <v>9</v>
      </c>
      <c r="C212">
        <v>49</v>
      </c>
      <c r="F212" s="61"/>
      <c r="G212" s="61"/>
      <c r="H212" s="61"/>
      <c r="I212" s="417">
        <f t="shared" si="101"/>
        <v>49</v>
      </c>
      <c r="J212" s="176"/>
      <c r="K212" s="61">
        <v>9</v>
      </c>
      <c r="L212">
        <v>380.69387755102002</v>
      </c>
      <c r="M212" s="261"/>
      <c r="N212" s="61"/>
      <c r="O212" s="61"/>
      <c r="P212" s="61"/>
      <c r="Q212" s="61"/>
      <c r="R212" s="182">
        <f t="shared" si="100"/>
        <v>380.69387755102002</v>
      </c>
      <c r="S212" s="61"/>
      <c r="T212" s="61"/>
      <c r="U212" s="61"/>
      <c r="V212" s="151"/>
      <c r="W212" s="150"/>
      <c r="X212" s="128"/>
      <c r="Y212" s="128"/>
      <c r="Z212" s="128"/>
      <c r="AA212" s="128"/>
      <c r="AB212" s="128"/>
      <c r="AC212" s="128"/>
      <c r="AD212" s="128"/>
      <c r="AE212" s="128"/>
      <c r="AF212" s="128"/>
      <c r="AG212" s="128"/>
      <c r="AH212" s="128"/>
      <c r="AI212" s="128"/>
      <c r="AJ212" s="128"/>
      <c r="AK212" s="128"/>
      <c r="AL212" s="128"/>
      <c r="AM212" s="128"/>
      <c r="AN212" s="128"/>
      <c r="AO212" s="128"/>
      <c r="AP212" s="149"/>
      <c r="AQ212" s="129"/>
      <c r="AR212" s="128"/>
      <c r="AS212" s="128"/>
      <c r="AT212" s="128"/>
      <c r="AU212" s="61"/>
      <c r="AV212" s="151"/>
      <c r="AW212" s="150"/>
      <c r="AX212" s="61"/>
      <c r="AY212" s="61"/>
      <c r="AZ212" s="61"/>
      <c r="BA212" s="61"/>
      <c r="BB212" s="61"/>
      <c r="BC212" s="61"/>
      <c r="BD212" s="61"/>
      <c r="BE212" s="61"/>
    </row>
    <row r="213" spans="2:57" s="62" customFormat="1" ht="15" customHeight="1">
      <c r="B213" s="61">
        <v>10</v>
      </c>
      <c r="C213">
        <v>33</v>
      </c>
      <c r="F213" s="61"/>
      <c r="G213" s="61"/>
      <c r="H213" s="61"/>
      <c r="I213" s="417">
        <f t="shared" si="101"/>
        <v>33</v>
      </c>
      <c r="J213" s="176"/>
      <c r="K213" s="61">
        <v>10</v>
      </c>
      <c r="L213">
        <v>409.21212121212102</v>
      </c>
      <c r="M213" s="261"/>
      <c r="N213" s="61"/>
      <c r="O213" s="61"/>
      <c r="P213" s="61"/>
      <c r="Q213" s="61"/>
      <c r="R213" s="182">
        <f t="shared" si="100"/>
        <v>409.21212121212102</v>
      </c>
      <c r="S213" s="61"/>
      <c r="T213" s="61"/>
      <c r="U213" s="61"/>
      <c r="V213" s="151"/>
      <c r="W213" s="150"/>
      <c r="X213" s="128"/>
      <c r="Y213" s="128"/>
      <c r="Z213" s="128"/>
      <c r="AA213" s="128"/>
      <c r="AB213" s="128"/>
      <c r="AC213" s="128"/>
      <c r="AD213" s="128"/>
      <c r="AE213" s="128"/>
      <c r="AF213" s="128"/>
      <c r="AG213" s="128"/>
      <c r="AH213" s="128"/>
      <c r="AI213" s="128"/>
      <c r="AJ213" s="128"/>
      <c r="AK213" s="128"/>
      <c r="AL213" s="128"/>
      <c r="AM213" s="128"/>
      <c r="AN213" s="128"/>
      <c r="AO213" s="128"/>
      <c r="AP213" s="149"/>
      <c r="AQ213" s="129"/>
      <c r="AR213" s="128"/>
      <c r="AS213" s="128"/>
      <c r="AT213" s="128"/>
      <c r="AU213" s="61"/>
      <c r="AV213" s="151"/>
      <c r="AW213" s="150"/>
      <c r="AX213" s="61"/>
      <c r="AY213" s="61"/>
      <c r="AZ213" s="61"/>
      <c r="BA213" s="61"/>
      <c r="BB213" s="61"/>
      <c r="BC213" s="61"/>
      <c r="BD213" s="61"/>
      <c r="BE213" s="61"/>
    </row>
    <row r="214" spans="2:57" s="62" customFormat="1" ht="15" customHeight="1">
      <c r="B214" s="61">
        <v>11</v>
      </c>
      <c r="C214">
        <v>26</v>
      </c>
      <c r="F214" s="61"/>
      <c r="G214" s="61"/>
      <c r="H214" s="61"/>
      <c r="I214" s="417">
        <f t="shared" si="101"/>
        <v>26</v>
      </c>
      <c r="J214" s="176"/>
      <c r="K214" s="61">
        <v>11</v>
      </c>
      <c r="L214">
        <v>439.269230769231</v>
      </c>
      <c r="M214" s="261"/>
      <c r="N214" s="61"/>
      <c r="O214" s="61"/>
      <c r="P214" s="61"/>
      <c r="Q214" s="61"/>
      <c r="R214" s="182">
        <f t="shared" si="100"/>
        <v>439.269230769231</v>
      </c>
      <c r="S214" s="61"/>
      <c r="T214" s="61"/>
      <c r="U214" s="61"/>
      <c r="V214" s="151"/>
      <c r="W214" s="150"/>
      <c r="X214" s="128"/>
      <c r="Y214" s="128"/>
      <c r="Z214" s="128"/>
      <c r="AA214" s="128"/>
      <c r="AB214" s="128"/>
      <c r="AC214" s="128"/>
      <c r="AD214" s="128"/>
      <c r="AE214" s="128"/>
      <c r="AF214" s="128"/>
      <c r="AG214" s="128"/>
      <c r="AH214" s="128"/>
      <c r="AI214" s="128"/>
      <c r="AJ214" s="128"/>
      <c r="AK214" s="128"/>
      <c r="AL214" s="128"/>
      <c r="AM214" s="128"/>
      <c r="AN214" s="128"/>
      <c r="AO214" s="128"/>
      <c r="AP214" s="149"/>
      <c r="AQ214" s="129"/>
      <c r="AR214" s="128"/>
      <c r="AS214" s="128"/>
      <c r="AT214" s="128"/>
      <c r="AU214" s="61"/>
      <c r="AV214" s="151"/>
      <c r="AW214" s="150"/>
      <c r="AX214" s="61"/>
      <c r="AY214" s="61"/>
      <c r="AZ214" s="61"/>
      <c r="BA214" s="61"/>
      <c r="BB214" s="61"/>
      <c r="BC214" s="61"/>
      <c r="BD214" s="61"/>
      <c r="BE214" s="61"/>
    </row>
    <row r="215" spans="2:57" s="62" customFormat="1" ht="15" customHeight="1">
      <c r="B215" s="61">
        <v>12</v>
      </c>
      <c r="C215">
        <v>6</v>
      </c>
      <c r="F215" s="61"/>
      <c r="G215" s="61"/>
      <c r="H215" s="61"/>
      <c r="I215" s="417">
        <f t="shared" si="101"/>
        <v>6</v>
      </c>
      <c r="J215" s="176"/>
      <c r="K215" s="61">
        <v>12</v>
      </c>
      <c r="L215">
        <v>450.83333333333297</v>
      </c>
      <c r="M215" s="261"/>
      <c r="N215" s="61"/>
      <c r="O215" s="61"/>
      <c r="P215" s="61"/>
      <c r="Q215" s="61"/>
      <c r="R215" s="182">
        <f t="shared" si="100"/>
        <v>450.83333333333297</v>
      </c>
      <c r="S215" s="61"/>
      <c r="T215" s="61"/>
      <c r="U215" s="61"/>
      <c r="V215" s="151"/>
      <c r="W215" s="150"/>
      <c r="X215" s="128"/>
      <c r="Y215" s="128"/>
      <c r="Z215" s="128"/>
      <c r="AA215" s="128"/>
      <c r="AB215" s="128"/>
      <c r="AC215" s="128"/>
      <c r="AD215" s="128"/>
      <c r="AE215" s="128"/>
      <c r="AF215" s="128"/>
      <c r="AG215" s="128"/>
      <c r="AH215" s="128"/>
      <c r="AI215" s="128"/>
      <c r="AJ215" s="128"/>
      <c r="AK215" s="128"/>
      <c r="AL215" s="128"/>
      <c r="AM215" s="128"/>
      <c r="AN215" s="128"/>
      <c r="AO215" s="128"/>
      <c r="AP215" s="149"/>
      <c r="AQ215" s="129"/>
      <c r="AR215" s="128"/>
      <c r="AS215" s="128"/>
      <c r="AT215" s="128"/>
      <c r="AU215" s="61"/>
      <c r="AV215" s="151"/>
      <c r="AW215" s="150"/>
      <c r="AX215" s="61"/>
      <c r="AY215" s="61"/>
      <c r="AZ215" s="61"/>
      <c r="BA215" s="61"/>
      <c r="BB215" s="61"/>
      <c r="BC215" s="61"/>
      <c r="BD215" s="61"/>
      <c r="BE215" s="61"/>
    </row>
    <row r="216" spans="2:57" s="62" customFormat="1" ht="15" customHeight="1">
      <c r="B216" s="61">
        <v>13</v>
      </c>
      <c r="C216">
        <v>1</v>
      </c>
      <c r="F216" s="61"/>
      <c r="G216" s="61"/>
      <c r="H216" s="61"/>
      <c r="I216" s="417">
        <f t="shared" si="101"/>
        <v>1</v>
      </c>
      <c r="J216" s="176"/>
      <c r="K216" s="61">
        <v>13</v>
      </c>
      <c r="L216">
        <v>367</v>
      </c>
      <c r="M216" s="261"/>
      <c r="N216" s="61"/>
      <c r="O216" s="61"/>
      <c r="P216" s="61"/>
      <c r="Q216" s="61"/>
      <c r="R216" s="182">
        <f t="shared" si="100"/>
        <v>367</v>
      </c>
      <c r="S216" s="61"/>
      <c r="T216" s="61"/>
      <c r="U216" s="61"/>
      <c r="V216" s="151"/>
      <c r="W216" s="150"/>
      <c r="X216" s="128"/>
      <c r="Y216" s="128"/>
      <c r="Z216" s="128"/>
      <c r="AA216" s="128"/>
      <c r="AB216" s="128"/>
      <c r="AC216" s="128"/>
      <c r="AD216" s="128"/>
      <c r="AE216" s="128"/>
      <c r="AF216" s="128"/>
      <c r="AG216" s="128"/>
      <c r="AH216" s="128"/>
      <c r="AI216" s="128"/>
      <c r="AJ216" s="128"/>
      <c r="AK216" s="128"/>
      <c r="AL216" s="128"/>
      <c r="AM216" s="128"/>
      <c r="AN216" s="128"/>
      <c r="AO216" s="128"/>
      <c r="AP216" s="149"/>
      <c r="AQ216" s="129"/>
      <c r="AR216" s="128"/>
      <c r="AS216" s="128"/>
      <c r="AT216" s="128"/>
      <c r="AU216" s="61"/>
      <c r="AV216" s="151"/>
      <c r="AW216" s="150"/>
      <c r="AX216" s="61"/>
      <c r="AY216" s="61"/>
      <c r="AZ216" s="61"/>
      <c r="BA216" s="61"/>
      <c r="BB216" s="61"/>
      <c r="BC216" s="61"/>
      <c r="BD216" s="61"/>
      <c r="BE216" s="61"/>
    </row>
    <row r="217" spans="2:57" s="62" customFormat="1" ht="15" customHeight="1">
      <c r="B217" s="61">
        <v>14</v>
      </c>
      <c r="C217" s="523"/>
      <c r="F217" s="61"/>
      <c r="G217" s="61"/>
      <c r="H217" s="61"/>
      <c r="I217" s="417">
        <f t="shared" si="101"/>
        <v>0</v>
      </c>
      <c r="J217" s="176"/>
      <c r="K217" s="61">
        <v>14</v>
      </c>
      <c r="L217" s="529"/>
      <c r="M217" s="224"/>
      <c r="N217" s="61"/>
      <c r="O217" s="61"/>
      <c r="P217" s="61"/>
      <c r="Q217" s="61"/>
      <c r="R217" s="182">
        <f t="shared" si="100"/>
        <v>0</v>
      </c>
      <c r="S217" s="61"/>
      <c r="T217" s="61"/>
      <c r="U217" s="61"/>
      <c r="V217" s="151"/>
      <c r="W217" s="150"/>
      <c r="X217" s="128"/>
      <c r="Y217" s="128"/>
      <c r="Z217" s="128"/>
      <c r="AA217" s="128"/>
      <c r="AB217" s="128"/>
      <c r="AC217" s="128"/>
      <c r="AD217" s="128"/>
      <c r="AE217" s="128"/>
      <c r="AF217" s="128"/>
      <c r="AG217" s="128"/>
      <c r="AH217" s="128"/>
      <c r="AI217" s="128"/>
      <c r="AJ217" s="128"/>
      <c r="AK217" s="128"/>
      <c r="AL217" s="128"/>
      <c r="AM217" s="128"/>
      <c r="AN217" s="128"/>
      <c r="AO217" s="128"/>
      <c r="AP217" s="149"/>
      <c r="AQ217" s="129"/>
      <c r="AR217" s="128"/>
      <c r="AS217" s="128"/>
      <c r="AT217" s="128"/>
      <c r="AU217" s="61"/>
      <c r="AV217" s="151"/>
      <c r="AW217" s="150"/>
      <c r="AX217" s="61"/>
      <c r="AY217" s="61"/>
      <c r="AZ217" s="61"/>
      <c r="BA217" s="61"/>
      <c r="BB217" s="61"/>
      <c r="BC217" s="61"/>
      <c r="BD217" s="61"/>
      <c r="BE217" s="61"/>
    </row>
    <row r="218" spans="2:57" s="62" customFormat="1" ht="15" customHeight="1">
      <c r="B218" s="61">
        <v>15</v>
      </c>
      <c r="C218" s="523"/>
      <c r="F218" s="61"/>
      <c r="G218" s="61"/>
      <c r="H218" s="61"/>
      <c r="I218" s="417">
        <f t="shared" si="101"/>
        <v>0</v>
      </c>
      <c r="J218" s="176"/>
      <c r="K218" s="61">
        <v>15</v>
      </c>
      <c r="N218" s="61"/>
      <c r="O218" s="61"/>
      <c r="P218" s="61"/>
      <c r="Q218" s="61"/>
      <c r="R218" s="182">
        <f t="shared" si="100"/>
        <v>0</v>
      </c>
      <c r="S218" s="61"/>
      <c r="T218" s="61"/>
      <c r="U218" s="61"/>
      <c r="V218" s="151"/>
      <c r="W218" s="150"/>
      <c r="X218" s="128"/>
      <c r="Y218" s="128"/>
      <c r="Z218" s="128"/>
      <c r="AA218" s="128"/>
      <c r="AB218" s="128"/>
      <c r="AC218" s="128"/>
      <c r="AD218" s="128"/>
      <c r="AE218" s="128"/>
      <c r="AF218" s="128"/>
      <c r="AG218" s="128"/>
      <c r="AH218" s="128"/>
      <c r="AI218" s="128"/>
      <c r="AJ218" s="128"/>
      <c r="AK218" s="128"/>
      <c r="AL218" s="128"/>
      <c r="AM218" s="128"/>
      <c r="AN218" s="128"/>
      <c r="AO218" s="128"/>
      <c r="AP218" s="149"/>
      <c r="AQ218" s="129"/>
      <c r="AR218" s="128"/>
      <c r="AS218" s="128"/>
      <c r="AT218" s="128"/>
      <c r="AU218" s="61"/>
      <c r="AV218" s="151"/>
      <c r="AW218" s="150"/>
      <c r="AX218" s="61"/>
      <c r="AY218" s="61"/>
      <c r="AZ218" s="61"/>
      <c r="BA218" s="61"/>
      <c r="BB218" s="61"/>
      <c r="BC218" s="61"/>
      <c r="BD218" s="61"/>
      <c r="BE218" s="61"/>
    </row>
    <row r="219" spans="2:57" s="62" customFormat="1" ht="15" customHeight="1">
      <c r="B219" s="61">
        <v>16</v>
      </c>
      <c r="C219" s="523"/>
      <c r="F219" s="61"/>
      <c r="G219" s="61"/>
      <c r="H219" s="61"/>
      <c r="I219" s="417">
        <f t="shared" si="101"/>
        <v>0</v>
      </c>
      <c r="J219" s="176"/>
      <c r="K219" s="61">
        <v>16</v>
      </c>
      <c r="L219" s="529"/>
      <c r="N219" s="61"/>
      <c r="O219" s="61"/>
      <c r="P219" s="61"/>
      <c r="Q219" s="61"/>
      <c r="R219" s="182">
        <f t="shared" si="100"/>
        <v>0</v>
      </c>
      <c r="S219" s="61"/>
      <c r="T219" s="61"/>
      <c r="U219" s="61"/>
      <c r="V219" s="151"/>
      <c r="W219" s="150"/>
      <c r="X219" s="128"/>
      <c r="Y219" s="128"/>
      <c r="Z219" s="128"/>
      <c r="AA219" s="128"/>
      <c r="AB219" s="128"/>
      <c r="AC219" s="128"/>
      <c r="AD219" s="128"/>
      <c r="AE219" s="128"/>
      <c r="AF219" s="128"/>
      <c r="AG219" s="128"/>
      <c r="AH219" s="128"/>
      <c r="AI219" s="128"/>
      <c r="AJ219" s="128"/>
      <c r="AK219" s="128"/>
      <c r="AL219" s="128"/>
      <c r="AM219" s="128"/>
      <c r="AN219" s="128"/>
      <c r="AO219" s="128"/>
      <c r="AP219" s="149"/>
      <c r="AQ219" s="129"/>
      <c r="AR219" s="128"/>
      <c r="AS219" s="128"/>
      <c r="AT219" s="128"/>
      <c r="AU219" s="61"/>
      <c r="AV219" s="151"/>
      <c r="AW219" s="150"/>
      <c r="AX219" s="61"/>
      <c r="AY219" s="61"/>
      <c r="AZ219" s="61"/>
      <c r="BA219" s="61"/>
      <c r="BB219" s="61"/>
      <c r="BC219" s="61"/>
      <c r="BD219" s="61"/>
      <c r="BE219" s="61"/>
    </row>
    <row r="220" spans="2:57" s="62" customFormat="1" ht="15" customHeight="1">
      <c r="B220" s="61">
        <v>17</v>
      </c>
      <c r="C220" s="523"/>
      <c r="F220" s="61"/>
      <c r="G220" s="61"/>
      <c r="H220" s="61"/>
      <c r="I220" s="417">
        <f t="shared" si="101"/>
        <v>0</v>
      </c>
      <c r="J220" s="176"/>
      <c r="K220" s="61">
        <v>17</v>
      </c>
      <c r="L220" s="529"/>
      <c r="M220" s="61"/>
      <c r="N220" s="61"/>
      <c r="O220" s="61"/>
      <c r="P220" s="61"/>
      <c r="Q220" s="61"/>
      <c r="R220" s="182">
        <f t="shared" si="100"/>
        <v>0</v>
      </c>
      <c r="S220" s="61"/>
      <c r="T220" s="61"/>
      <c r="U220" s="61"/>
      <c r="V220" s="151"/>
      <c r="W220" s="150"/>
      <c r="X220" s="128"/>
      <c r="Y220" s="128"/>
      <c r="Z220" s="128"/>
      <c r="AA220" s="128"/>
      <c r="AB220" s="128"/>
      <c r="AC220" s="128"/>
      <c r="AD220" s="128"/>
      <c r="AE220" s="128"/>
      <c r="AF220" s="128"/>
      <c r="AG220" s="128"/>
      <c r="AH220" s="128"/>
      <c r="AI220" s="128"/>
      <c r="AJ220" s="128"/>
      <c r="AK220" s="128"/>
      <c r="AL220" s="128"/>
      <c r="AM220" s="128"/>
      <c r="AN220" s="128"/>
      <c r="AO220" s="128"/>
      <c r="AP220" s="149"/>
      <c r="AQ220" s="129"/>
      <c r="AR220" s="128"/>
      <c r="AS220" s="128"/>
      <c r="AT220" s="128"/>
      <c r="AU220" s="61"/>
      <c r="AV220" s="151"/>
      <c r="AW220" s="150"/>
      <c r="AX220" s="61"/>
      <c r="AY220" s="61"/>
      <c r="AZ220" s="61"/>
      <c r="BA220" s="61"/>
      <c r="BB220" s="61"/>
      <c r="BC220" s="61"/>
      <c r="BD220" s="61"/>
      <c r="BE220" s="61"/>
    </row>
    <row r="221" spans="2:57" s="62" customFormat="1" ht="15" customHeight="1">
      <c r="B221" s="61">
        <v>18</v>
      </c>
      <c r="C221"/>
      <c r="F221" s="61"/>
      <c r="G221" s="61"/>
      <c r="H221" s="61"/>
      <c r="I221" s="417">
        <f t="shared" si="99"/>
        <v>0</v>
      </c>
      <c r="J221" s="176"/>
      <c r="K221" s="61">
        <v>18</v>
      </c>
      <c r="L221" s="61"/>
      <c r="M221" s="61"/>
      <c r="N221" s="61"/>
      <c r="O221" s="61"/>
      <c r="P221" s="61"/>
      <c r="Q221" s="61"/>
      <c r="R221" s="182">
        <f t="shared" si="100"/>
        <v>0</v>
      </c>
      <c r="S221" s="61"/>
      <c r="T221" s="61"/>
      <c r="U221" s="61"/>
      <c r="V221" s="151"/>
      <c r="W221" s="150"/>
      <c r="X221" s="128"/>
      <c r="Y221" s="128"/>
      <c r="Z221" s="128"/>
      <c r="AA221" s="128"/>
      <c r="AB221" s="128"/>
      <c r="AC221" s="128"/>
      <c r="AD221" s="128"/>
      <c r="AE221" s="128"/>
      <c r="AF221" s="128"/>
      <c r="AG221" s="128"/>
      <c r="AH221" s="128"/>
      <c r="AI221" s="128"/>
      <c r="AJ221" s="128"/>
      <c r="AK221" s="128"/>
      <c r="AL221" s="128"/>
      <c r="AM221" s="128"/>
      <c r="AN221" s="128"/>
      <c r="AO221" s="128"/>
      <c r="AP221" s="149"/>
      <c r="AQ221" s="129"/>
      <c r="AR221" s="128"/>
      <c r="AS221" s="128"/>
      <c r="AT221" s="128"/>
      <c r="AU221" s="61"/>
      <c r="AV221" s="151"/>
      <c r="AW221" s="150"/>
      <c r="AX221" s="61"/>
      <c r="AY221" s="61"/>
      <c r="AZ221" s="61"/>
      <c r="BA221" s="61"/>
      <c r="BB221" s="61"/>
      <c r="BC221" s="61"/>
      <c r="BD221" s="61"/>
      <c r="BE221" s="61"/>
    </row>
    <row r="222" spans="2:57" s="62" customFormat="1" ht="15" customHeight="1">
      <c r="B222" s="61">
        <v>19</v>
      </c>
      <c r="C222" s="248"/>
      <c r="D222" s="248"/>
      <c r="E222" s="64"/>
      <c r="F222" s="64"/>
      <c r="G222" s="64"/>
      <c r="H222" s="64"/>
      <c r="I222" s="64"/>
      <c r="J222" s="181"/>
      <c r="K222" s="61">
        <v>19</v>
      </c>
      <c r="L222" s="64"/>
      <c r="M222" s="64"/>
      <c r="N222" s="64"/>
      <c r="O222" s="64"/>
      <c r="P222" s="64"/>
      <c r="Q222" s="64"/>
      <c r="R222" s="182">
        <f t="shared" si="100"/>
        <v>0</v>
      </c>
      <c r="S222" s="61"/>
      <c r="T222" s="61"/>
      <c r="U222" s="61"/>
      <c r="V222" s="151"/>
      <c r="W222" s="150"/>
      <c r="X222" s="128"/>
      <c r="Y222" s="128"/>
      <c r="Z222" s="128"/>
      <c r="AA222" s="128"/>
      <c r="AB222" s="128"/>
      <c r="AC222" s="128"/>
      <c r="AD222" s="128"/>
      <c r="AE222" s="128"/>
      <c r="AF222" s="128"/>
      <c r="AG222" s="128"/>
      <c r="AH222" s="128"/>
      <c r="AI222" s="128"/>
      <c r="AJ222" s="128"/>
      <c r="AK222" s="128"/>
      <c r="AL222" s="128"/>
      <c r="AM222" s="128"/>
      <c r="AN222" s="128"/>
      <c r="AO222" s="128"/>
      <c r="AP222" s="149"/>
      <c r="AQ222" s="129"/>
      <c r="AR222" s="128"/>
      <c r="AS222" s="128"/>
      <c r="AT222" s="128"/>
    </row>
    <row r="223" spans="2:57" s="62" customFormat="1" ht="15" customHeight="1">
      <c r="B223" s="210" t="s">
        <v>7</v>
      </c>
      <c r="C223" s="211">
        <f t="shared" ref="C223:I223" si="102">SUM(C204:C221)</f>
        <v>568</v>
      </c>
      <c r="D223" s="211">
        <f t="shared" si="102"/>
        <v>0</v>
      </c>
      <c r="E223" s="211">
        <f t="shared" si="102"/>
        <v>0</v>
      </c>
      <c r="F223" s="211">
        <f t="shared" si="102"/>
        <v>0</v>
      </c>
      <c r="G223" s="211">
        <f t="shared" si="102"/>
        <v>0</v>
      </c>
      <c r="H223" s="211">
        <f t="shared" si="102"/>
        <v>0</v>
      </c>
      <c r="I223" s="211">
        <f t="shared" si="102"/>
        <v>568</v>
      </c>
      <c r="J223" s="61"/>
      <c r="K223" s="210" t="s">
        <v>7</v>
      </c>
      <c r="L223" s="215">
        <f>SUMPRODUCT(L207:L216,C207:C216)/C223</f>
        <v>266.97359154929552</v>
      </c>
      <c r="M223" s="215"/>
      <c r="N223" s="215"/>
      <c r="O223" s="215"/>
      <c r="P223" s="215"/>
      <c r="Q223" s="215"/>
      <c r="R223" s="215">
        <f>(I204*R204+I205*R205+I206*R206+I207*R207+I208*R208+I209*R209+I210*R210+I211*R211+I212*R212+I213*R213+I214*R214+I215*R215+I216*R216+I217*R217+I218*R218+I219*R219+I220*R220+I221*R221)/I223</f>
        <v>266.97359154929552</v>
      </c>
      <c r="S223" s="61"/>
      <c r="T223" s="61"/>
      <c r="U223" s="61"/>
      <c r="V223" s="151"/>
      <c r="W223" s="150"/>
      <c r="X223" s="128"/>
      <c r="Y223" s="128"/>
      <c r="Z223" s="128"/>
      <c r="AA223" s="128"/>
      <c r="AB223" s="128"/>
      <c r="AC223" s="128"/>
      <c r="AD223" s="128"/>
      <c r="AE223" s="128"/>
      <c r="AF223" s="128"/>
      <c r="AG223" s="128"/>
      <c r="AH223" s="128"/>
      <c r="AI223" s="128"/>
      <c r="AJ223" s="128"/>
      <c r="AK223" s="128"/>
      <c r="AL223" s="128"/>
      <c r="AM223" s="128"/>
      <c r="AN223" s="128"/>
      <c r="AO223" s="128"/>
      <c r="AP223" s="149"/>
      <c r="AQ223" s="129"/>
      <c r="AR223" s="128"/>
      <c r="AS223" s="128"/>
      <c r="AT223" s="128"/>
      <c r="AU223" s="61"/>
      <c r="AV223" s="151"/>
      <c r="AW223" s="150"/>
      <c r="AX223" s="61"/>
      <c r="AY223" s="61"/>
      <c r="AZ223" s="61"/>
      <c r="BA223" s="61"/>
      <c r="BB223" s="61"/>
      <c r="BC223" s="61"/>
      <c r="BD223" s="61"/>
      <c r="BE223" s="61"/>
    </row>
    <row r="224" spans="2:57" s="62" customFormat="1" ht="15" customHeight="1"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</row>
    <row r="225" spans="2:57" s="62" customFormat="1" ht="15" customHeight="1">
      <c r="B225" s="61"/>
      <c r="C225" s="61"/>
      <c r="D225" s="176"/>
      <c r="E225" s="150"/>
      <c r="F225" s="61"/>
      <c r="G225" s="61"/>
      <c r="H225" s="151"/>
      <c r="I225" s="150"/>
      <c r="J225" s="61"/>
      <c r="K225" s="61"/>
      <c r="L225" s="151"/>
      <c r="M225" s="150"/>
      <c r="N225" s="61"/>
      <c r="O225" s="61"/>
      <c r="P225" s="61"/>
      <c r="Q225" s="151"/>
      <c r="R225" s="187"/>
      <c r="S225" s="61"/>
      <c r="T225" s="61"/>
      <c r="U225" s="61"/>
      <c r="V225" s="151"/>
      <c r="W225" s="150"/>
      <c r="X225" s="128"/>
      <c r="Y225" s="185"/>
      <c r="Z225" s="185"/>
      <c r="AA225" s="185"/>
      <c r="AB225" s="185"/>
      <c r="AC225" s="185"/>
      <c r="AD225" s="185"/>
      <c r="AE225" s="185"/>
      <c r="AF225" s="185"/>
      <c r="AG225" s="185"/>
      <c r="AH225" s="185"/>
      <c r="AI225" s="128"/>
      <c r="AJ225" s="128"/>
      <c r="AK225" s="128"/>
      <c r="AL225" s="128"/>
      <c r="AM225" s="128"/>
      <c r="AN225" s="128"/>
      <c r="AO225" s="128"/>
      <c r="AP225" s="149"/>
      <c r="AQ225" s="129"/>
      <c r="AR225" s="128"/>
      <c r="AS225" s="128"/>
      <c r="AT225" s="185"/>
    </row>
    <row r="226" spans="2:57" s="62" customFormat="1" ht="15" customHeight="1">
      <c r="B226" s="618" t="s">
        <v>23</v>
      </c>
      <c r="C226" s="618"/>
      <c r="D226" s="618"/>
      <c r="E226" s="618"/>
      <c r="F226" s="618"/>
      <c r="G226" s="618"/>
      <c r="H226" s="618"/>
      <c r="I226" s="618"/>
      <c r="J226" s="176"/>
      <c r="K226" s="619" t="s">
        <v>22</v>
      </c>
      <c r="L226" s="619"/>
      <c r="M226" s="619"/>
      <c r="N226" s="619"/>
      <c r="O226" s="619"/>
      <c r="P226" s="619"/>
      <c r="Q226" s="619"/>
      <c r="R226" s="619"/>
      <c r="S226" s="61"/>
      <c r="T226" s="61"/>
      <c r="U226" s="61"/>
      <c r="V226" s="61"/>
      <c r="W226" s="61"/>
      <c r="X226" s="128"/>
      <c r="Y226" s="128"/>
      <c r="Z226" s="128"/>
      <c r="AA226" s="128"/>
      <c r="AB226" s="128"/>
      <c r="AC226" s="128"/>
      <c r="AD226" s="128"/>
      <c r="AE226" s="128"/>
      <c r="AF226" s="128"/>
      <c r="AG226" s="128"/>
      <c r="AH226" s="128"/>
      <c r="AI226" s="128"/>
      <c r="AJ226" s="128"/>
      <c r="AK226" s="128"/>
      <c r="AL226" s="128"/>
      <c r="AM226" s="128"/>
      <c r="AN226" s="128"/>
      <c r="AO226" s="128"/>
      <c r="AP226" s="128"/>
      <c r="AQ226" s="128"/>
      <c r="AR226" s="128"/>
      <c r="AS226" s="128"/>
      <c r="AT226" s="128"/>
    </row>
    <row r="227" spans="2:57" s="62" customFormat="1" ht="15" customHeight="1">
      <c r="B227" s="179"/>
      <c r="C227" s="167" t="s">
        <v>50</v>
      </c>
      <c r="D227" s="180"/>
      <c r="E227" s="192" t="s">
        <v>24</v>
      </c>
      <c r="F227" s="265"/>
      <c r="G227" s="194" t="s">
        <v>25</v>
      </c>
      <c r="H227" s="302"/>
      <c r="I227" s="193"/>
      <c r="J227" s="176"/>
      <c r="K227" s="61"/>
      <c r="L227" s="61"/>
      <c r="M227" s="61"/>
      <c r="N227" s="61"/>
      <c r="O227" s="61"/>
      <c r="P227" s="61"/>
      <c r="Q227" s="61"/>
      <c r="R227" s="6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61"/>
      <c r="AV227" s="164"/>
      <c r="AW227" s="164"/>
      <c r="AX227" s="61"/>
      <c r="AY227" s="61"/>
      <c r="AZ227" s="61"/>
      <c r="BA227" s="61"/>
      <c r="BB227" s="61"/>
      <c r="BC227" s="61"/>
      <c r="BD227" s="61"/>
      <c r="BE227" s="61"/>
    </row>
    <row r="228" spans="2:57" s="62" customFormat="1" ht="15" customHeight="1">
      <c r="B228" s="169"/>
      <c r="C228" s="169" t="s">
        <v>49</v>
      </c>
      <c r="D228" s="191">
        <v>7</v>
      </c>
      <c r="E228" s="170"/>
      <c r="F228" s="171"/>
      <c r="G228" s="171"/>
      <c r="H228" s="171"/>
      <c r="I228" s="171"/>
      <c r="J228" s="178"/>
      <c r="K228" s="172"/>
      <c r="L228" s="172"/>
      <c r="M228" s="172"/>
      <c r="N228" s="173"/>
      <c r="O228" s="174"/>
      <c r="P228" s="174"/>
      <c r="Q228" s="174"/>
      <c r="R228" s="174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61"/>
      <c r="AV228" s="164"/>
      <c r="AW228" s="61"/>
      <c r="AX228" s="61"/>
      <c r="AY228" s="61"/>
      <c r="AZ228" s="61"/>
      <c r="BA228" s="61"/>
      <c r="BB228" s="61"/>
      <c r="BC228" s="61"/>
      <c r="BD228" s="61"/>
      <c r="BE228" s="61"/>
    </row>
    <row r="229" spans="2:57" s="62" customFormat="1" ht="15" customHeight="1">
      <c r="B229" s="165"/>
      <c r="C229" s="616" t="s">
        <v>26</v>
      </c>
      <c r="D229" s="616"/>
      <c r="E229" s="616"/>
      <c r="F229" s="616"/>
      <c r="G229" s="616"/>
      <c r="H229" s="616"/>
      <c r="I229" s="165"/>
      <c r="J229" s="178"/>
      <c r="L229" s="617" t="s">
        <v>19</v>
      </c>
      <c r="M229" s="617"/>
      <c r="N229" s="617"/>
      <c r="O229" s="617"/>
      <c r="P229" s="617"/>
      <c r="Q229" s="617"/>
      <c r="S229" s="61"/>
      <c r="T229" s="61"/>
      <c r="U229" s="61"/>
      <c r="V229" s="61"/>
      <c r="W229" s="61"/>
      <c r="X229" s="128"/>
      <c r="Y229" s="128"/>
      <c r="Z229" s="128"/>
      <c r="AA229" s="128"/>
      <c r="AB229" s="128"/>
      <c r="AC229" s="128"/>
      <c r="AD229" s="128"/>
      <c r="AE229" s="128"/>
      <c r="AF229" s="128"/>
      <c r="AG229" s="128"/>
      <c r="AH229" s="128"/>
      <c r="AI229" s="128"/>
      <c r="AJ229" s="128"/>
      <c r="AK229" s="128"/>
      <c r="AL229" s="128"/>
      <c r="AM229" s="128"/>
      <c r="AN229" s="128"/>
      <c r="AO229" s="128"/>
      <c r="AP229" s="185"/>
      <c r="AQ229" s="185"/>
      <c r="AR229" s="128"/>
      <c r="AS229" s="128"/>
      <c r="AT229" s="128"/>
    </row>
    <row r="230" spans="2:57" s="62" customFormat="1" ht="15" customHeight="1">
      <c r="B230" s="124" t="s">
        <v>3</v>
      </c>
      <c r="C230" s="123"/>
      <c r="D230" s="123"/>
      <c r="E230" s="124"/>
      <c r="F230" s="124"/>
      <c r="G230" s="125"/>
      <c r="H230" s="125"/>
      <c r="I230" s="124" t="s">
        <v>7</v>
      </c>
      <c r="J230" s="178"/>
      <c r="K230" s="63" t="s">
        <v>3</v>
      </c>
      <c r="L230" s="123">
        <f>C230</f>
        <v>0</v>
      </c>
      <c r="M230" s="123"/>
      <c r="N230" s="63"/>
      <c r="O230" s="63"/>
      <c r="P230" s="64"/>
      <c r="Q230" s="64"/>
      <c r="R230" s="63" t="s">
        <v>7</v>
      </c>
      <c r="S230" s="61"/>
      <c r="T230" s="61"/>
      <c r="U230" s="61"/>
      <c r="V230" s="61"/>
      <c r="W230" s="61"/>
      <c r="X230" s="128"/>
      <c r="Y230" s="185"/>
      <c r="Z230" s="185"/>
      <c r="AA230" s="185"/>
      <c r="AB230" s="185"/>
      <c r="AC230" s="185"/>
      <c r="AD230" s="185"/>
      <c r="AE230" s="185"/>
      <c r="AF230" s="185"/>
      <c r="AG230" s="185"/>
      <c r="AH230" s="185"/>
      <c r="AI230" s="128"/>
      <c r="AJ230" s="128"/>
      <c r="AK230" s="128"/>
      <c r="AL230" s="128"/>
      <c r="AM230" s="128"/>
      <c r="AN230" s="128"/>
      <c r="AO230" s="128"/>
      <c r="AP230" s="185"/>
      <c r="AQ230" s="128"/>
      <c r="AR230" s="128"/>
      <c r="AS230" s="128"/>
      <c r="AT230" s="185"/>
      <c r="AU230" s="150"/>
      <c r="AV230" s="151"/>
      <c r="AW230" s="150"/>
      <c r="AX230" s="61"/>
      <c r="AY230" s="61"/>
      <c r="AZ230" s="61"/>
      <c r="BA230" s="61"/>
      <c r="BB230" s="61"/>
      <c r="BC230" s="61"/>
      <c r="BD230" s="61"/>
      <c r="BE230" s="61"/>
    </row>
    <row r="231" spans="2:57" s="62" customFormat="1" ht="15" customHeight="1">
      <c r="B231" s="61">
        <v>1</v>
      </c>
      <c r="C231" s="242"/>
      <c r="D231" s="242"/>
      <c r="E231" s="61"/>
      <c r="F231" s="61"/>
      <c r="G231" s="61"/>
      <c r="H231" s="61"/>
      <c r="I231" s="61">
        <f t="shared" ref="I231:I232" si="103">SUM(C231:H231)</f>
        <v>0</v>
      </c>
      <c r="J231" s="176"/>
      <c r="K231" s="61">
        <v>1</v>
      </c>
      <c r="L231" s="61"/>
      <c r="M231" s="61"/>
      <c r="N231" s="61"/>
      <c r="O231" s="61"/>
      <c r="P231" s="61"/>
      <c r="Q231" s="61"/>
      <c r="R231" s="182">
        <f>IF(I231=0,0,(C231*L231+D231*M231+E231*N231+F231*O231+G231*P231+H231*Q231)/I231)</f>
        <v>0</v>
      </c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50"/>
      <c r="AV231" s="151"/>
      <c r="AW231" s="150"/>
      <c r="AX231" s="61"/>
      <c r="AY231" s="61"/>
      <c r="AZ231" s="61"/>
      <c r="BA231" s="61"/>
      <c r="BB231" s="61"/>
      <c r="BC231" s="61"/>
      <c r="BD231" s="61"/>
      <c r="BE231" s="61"/>
    </row>
    <row r="232" spans="2:57" s="62" customFormat="1" ht="15" customHeight="1">
      <c r="B232" s="61">
        <v>2</v>
      </c>
      <c r="C232" s="242"/>
      <c r="D232" s="242"/>
      <c r="E232" s="61"/>
      <c r="F232" s="61"/>
      <c r="G232" s="61"/>
      <c r="H232" s="61"/>
      <c r="I232" s="61">
        <f t="shared" si="103"/>
        <v>0</v>
      </c>
      <c r="J232" s="176"/>
      <c r="K232" s="61">
        <v>2</v>
      </c>
      <c r="L232" s="61"/>
      <c r="M232" s="61"/>
      <c r="N232" s="61"/>
      <c r="O232" s="61"/>
      <c r="P232" s="61"/>
      <c r="Q232" s="61"/>
      <c r="R232" s="182">
        <f t="shared" ref="R232:R245" si="104">IF(I232=0,0,(C232*L232+D232*M232+E232*N232+F232*O232+G232*P232+H232*Q232)/I232)</f>
        <v>0</v>
      </c>
      <c r="S232" s="61"/>
      <c r="T232" s="61"/>
      <c r="U232" s="150"/>
      <c r="V232" s="151"/>
      <c r="W232" s="150"/>
      <c r="X232" s="128"/>
      <c r="Y232" s="128"/>
      <c r="Z232" s="128"/>
      <c r="AA232" s="128"/>
      <c r="AB232" s="128"/>
      <c r="AC232" s="128"/>
      <c r="AD232" s="128"/>
      <c r="AE232" s="128"/>
      <c r="AF232" s="128"/>
      <c r="AG232" s="128"/>
      <c r="AH232" s="128"/>
      <c r="AI232" s="129"/>
      <c r="AJ232" s="129"/>
      <c r="AK232" s="129"/>
      <c r="AL232" s="129"/>
      <c r="AM232" s="129"/>
      <c r="AN232" s="129"/>
      <c r="AO232" s="129"/>
      <c r="AP232" s="149"/>
      <c r="AQ232" s="129"/>
      <c r="AR232" s="128"/>
      <c r="AS232" s="128"/>
      <c r="AT232" s="128"/>
      <c r="AU232" s="150"/>
      <c r="AV232" s="151"/>
      <c r="AW232" s="150"/>
      <c r="AX232" s="61"/>
      <c r="AY232" s="61"/>
      <c r="AZ232" s="61"/>
      <c r="BA232" s="61"/>
      <c r="BB232" s="61"/>
      <c r="BC232" s="61"/>
      <c r="BD232" s="61"/>
      <c r="BE232" s="61"/>
    </row>
    <row r="233" spans="2:57" s="62" customFormat="1" ht="15" customHeight="1">
      <c r="B233" s="61">
        <v>3</v>
      </c>
      <c r="C233"/>
      <c r="E233" s="61"/>
      <c r="F233" s="61"/>
      <c r="G233" s="61"/>
      <c r="H233" s="61"/>
      <c r="I233" s="61">
        <f t="shared" ref="I233:I248" si="105">SUM(C233:H233)</f>
        <v>0</v>
      </c>
      <c r="J233" s="176"/>
      <c r="K233" s="61">
        <v>3</v>
      </c>
      <c r="L233" s="205"/>
      <c r="M233" s="61"/>
      <c r="N233" s="61"/>
      <c r="O233" s="61"/>
      <c r="P233" s="61"/>
      <c r="Q233" s="61"/>
      <c r="R233" s="182">
        <f t="shared" si="104"/>
        <v>0</v>
      </c>
      <c r="S233" s="61"/>
      <c r="T233" s="61"/>
      <c r="U233" s="150"/>
      <c r="V233" s="151"/>
      <c r="W233" s="150"/>
      <c r="X233" s="128"/>
      <c r="Y233" s="128"/>
      <c r="Z233" s="128"/>
      <c r="AA233" s="128"/>
      <c r="AB233" s="128"/>
      <c r="AC233" s="128"/>
      <c r="AD233" s="128"/>
      <c r="AE233" s="128"/>
      <c r="AF233" s="128"/>
      <c r="AG233" s="128"/>
      <c r="AH233" s="128"/>
      <c r="AI233" s="129"/>
      <c r="AJ233" s="129"/>
      <c r="AK233" s="129"/>
      <c r="AL233" s="129"/>
      <c r="AM233" s="129"/>
      <c r="AN233" s="129"/>
      <c r="AO233" s="129"/>
      <c r="AP233" s="149"/>
      <c r="AQ233" s="129"/>
      <c r="AR233" s="128"/>
      <c r="AS233" s="128"/>
      <c r="AT233" s="128"/>
      <c r="AU233" s="150"/>
      <c r="AV233" s="151"/>
      <c r="AW233" s="150"/>
      <c r="AX233" s="61"/>
      <c r="AY233" s="61"/>
      <c r="AZ233" s="61"/>
      <c r="BA233" s="61"/>
      <c r="BB233" s="61"/>
      <c r="BC233" s="61"/>
      <c r="BD233" s="61"/>
      <c r="BE233" s="61"/>
    </row>
    <row r="234" spans="2:57" s="62" customFormat="1" ht="15" customHeight="1">
      <c r="B234" s="61">
        <v>4</v>
      </c>
      <c r="C234"/>
      <c r="E234" s="61"/>
      <c r="F234" s="61"/>
      <c r="G234" s="61"/>
      <c r="H234" s="61"/>
      <c r="I234" s="61">
        <f t="shared" si="105"/>
        <v>0</v>
      </c>
      <c r="J234" s="176"/>
      <c r="K234" s="61">
        <v>4</v>
      </c>
      <c r="L234"/>
      <c r="M234" s="61"/>
      <c r="N234" s="61"/>
      <c r="O234" s="61"/>
      <c r="P234" s="61"/>
      <c r="Q234" s="61"/>
      <c r="R234" s="182">
        <f t="shared" si="104"/>
        <v>0</v>
      </c>
      <c r="S234" s="61"/>
      <c r="T234" s="61"/>
      <c r="U234" s="150"/>
      <c r="V234" s="151"/>
      <c r="W234" s="150"/>
      <c r="X234" s="128"/>
      <c r="Y234" s="128"/>
      <c r="Z234" s="128"/>
      <c r="AA234" s="128"/>
      <c r="AB234" s="128"/>
      <c r="AC234" s="128"/>
      <c r="AD234" s="128"/>
      <c r="AE234" s="128"/>
      <c r="AF234" s="128"/>
      <c r="AG234" s="128"/>
      <c r="AH234" s="128"/>
      <c r="AI234" s="129"/>
      <c r="AJ234" s="129"/>
      <c r="AK234" s="129"/>
      <c r="AL234" s="129"/>
      <c r="AM234" s="129"/>
      <c r="AN234" s="129"/>
      <c r="AO234" s="129"/>
      <c r="AP234" s="149"/>
      <c r="AQ234" s="129"/>
      <c r="AR234" s="128"/>
      <c r="AS234" s="128"/>
      <c r="AT234" s="128"/>
      <c r="AU234" s="150"/>
      <c r="AV234" s="151"/>
      <c r="AW234" s="150"/>
      <c r="AX234" s="61"/>
      <c r="AY234" s="61"/>
      <c r="AZ234" s="61"/>
      <c r="BA234" s="61"/>
      <c r="BB234" s="61"/>
      <c r="BC234" s="61"/>
      <c r="BD234" s="61"/>
      <c r="BE234" s="61"/>
    </row>
    <row r="235" spans="2:57" s="62" customFormat="1" ht="15" customHeight="1">
      <c r="B235" s="61">
        <v>5</v>
      </c>
      <c r="C235"/>
      <c r="E235" s="61"/>
      <c r="F235" s="61"/>
      <c r="G235" s="61"/>
      <c r="H235" s="61"/>
      <c r="I235" s="61">
        <f t="shared" si="105"/>
        <v>0</v>
      </c>
      <c r="J235" s="176"/>
      <c r="K235" s="61">
        <v>5</v>
      </c>
      <c r="L235"/>
      <c r="M235" s="61"/>
      <c r="N235" s="61"/>
      <c r="O235" s="61"/>
      <c r="P235" s="61"/>
      <c r="Q235" s="61"/>
      <c r="R235" s="182">
        <f t="shared" si="104"/>
        <v>0</v>
      </c>
      <c r="S235" s="61"/>
      <c r="T235" s="61"/>
      <c r="U235" s="150"/>
      <c r="V235" s="151"/>
      <c r="W235" s="150"/>
      <c r="X235" s="128"/>
      <c r="Y235" s="128"/>
      <c r="Z235" s="128"/>
      <c r="AA235" s="128"/>
      <c r="AB235" s="128"/>
      <c r="AC235" s="128"/>
      <c r="AD235" s="128"/>
      <c r="AE235" s="128"/>
      <c r="AF235" s="128"/>
      <c r="AG235" s="128"/>
      <c r="AH235" s="128"/>
      <c r="AI235" s="129"/>
      <c r="AJ235" s="129"/>
      <c r="AK235" s="129"/>
      <c r="AL235" s="129"/>
      <c r="AM235" s="129"/>
      <c r="AN235" s="129"/>
      <c r="AO235" s="129"/>
      <c r="AP235" s="149"/>
      <c r="AQ235" s="129"/>
      <c r="AR235" s="128"/>
      <c r="AS235" s="128"/>
      <c r="AT235" s="128"/>
      <c r="AU235" s="150"/>
      <c r="AV235" s="151"/>
      <c r="AW235" s="150"/>
      <c r="AX235" s="61"/>
      <c r="AY235" s="61"/>
      <c r="AZ235" s="61"/>
      <c r="BA235" s="61"/>
      <c r="BB235" s="61"/>
      <c r="BC235" s="61"/>
      <c r="BD235" s="61"/>
      <c r="BE235" s="61"/>
    </row>
    <row r="236" spans="2:57" s="62" customFormat="1" ht="15" customHeight="1">
      <c r="B236" s="61">
        <v>6</v>
      </c>
      <c r="C236"/>
      <c r="E236" s="61"/>
      <c r="F236" s="61"/>
      <c r="G236" s="61"/>
      <c r="H236" s="61"/>
      <c r="I236" s="61">
        <f t="shared" si="105"/>
        <v>0</v>
      </c>
      <c r="J236" s="176"/>
      <c r="K236" s="61">
        <v>6</v>
      </c>
      <c r="L236"/>
      <c r="M236" s="61"/>
      <c r="N236" s="61"/>
      <c r="O236" s="61"/>
      <c r="P236" s="61"/>
      <c r="Q236" s="61"/>
      <c r="R236" s="182">
        <f t="shared" si="104"/>
        <v>0</v>
      </c>
      <c r="S236" s="61"/>
      <c r="T236" s="61"/>
      <c r="U236" s="150"/>
      <c r="V236" s="151"/>
      <c r="W236" s="150"/>
      <c r="X236" s="128"/>
      <c r="Y236" s="128"/>
      <c r="Z236" s="128"/>
      <c r="AA236" s="128"/>
      <c r="AB236" s="128"/>
      <c r="AC236" s="128"/>
      <c r="AD236" s="128"/>
      <c r="AE236" s="128"/>
      <c r="AF236" s="128"/>
      <c r="AG236" s="128"/>
      <c r="AH236" s="128"/>
      <c r="AI236" s="129"/>
      <c r="AJ236" s="129"/>
      <c r="AK236" s="129"/>
      <c r="AL236" s="129"/>
      <c r="AM236" s="129"/>
      <c r="AN236" s="129"/>
      <c r="AO236" s="129"/>
      <c r="AP236" s="149"/>
      <c r="AQ236" s="129"/>
      <c r="AR236" s="128"/>
      <c r="AS236" s="128"/>
      <c r="AT236" s="128"/>
      <c r="AU236" s="150"/>
      <c r="AV236" s="151"/>
      <c r="AW236" s="150"/>
      <c r="AX236" s="61"/>
      <c r="AY236" s="61"/>
      <c r="AZ236" s="61"/>
      <c r="BA236" s="61"/>
      <c r="BB236" s="61"/>
      <c r="BC236" s="61"/>
      <c r="BD236" s="61"/>
      <c r="BE236" s="61"/>
    </row>
    <row r="237" spans="2:57" s="62" customFormat="1" ht="15" customHeight="1">
      <c r="B237" s="61">
        <v>7</v>
      </c>
      <c r="C237"/>
      <c r="E237" s="61"/>
      <c r="F237" s="61"/>
      <c r="G237" s="61"/>
      <c r="H237" s="61"/>
      <c r="I237" s="61">
        <f t="shared" si="105"/>
        <v>0</v>
      </c>
      <c r="J237" s="176"/>
      <c r="K237" s="61">
        <v>7</v>
      </c>
      <c r="L237"/>
      <c r="N237" s="61"/>
      <c r="O237" s="61"/>
      <c r="P237" s="61"/>
      <c r="Q237" s="61"/>
      <c r="R237" s="182">
        <f t="shared" si="104"/>
        <v>0</v>
      </c>
      <c r="S237" s="61"/>
      <c r="T237" s="61"/>
      <c r="U237" s="150"/>
      <c r="V237" s="151"/>
      <c r="W237" s="150"/>
      <c r="X237" s="128"/>
      <c r="Y237" s="128"/>
      <c r="Z237" s="128"/>
      <c r="AA237" s="128"/>
      <c r="AB237" s="128"/>
      <c r="AC237" s="128"/>
      <c r="AD237" s="128"/>
      <c r="AE237" s="128"/>
      <c r="AF237" s="128"/>
      <c r="AG237" s="128"/>
      <c r="AH237" s="128"/>
      <c r="AI237" s="129"/>
      <c r="AJ237" s="129"/>
      <c r="AK237" s="129"/>
      <c r="AL237" s="129"/>
      <c r="AM237" s="129"/>
      <c r="AN237" s="129"/>
      <c r="AO237" s="129"/>
      <c r="AP237" s="149"/>
      <c r="AQ237" s="129"/>
      <c r="AR237" s="128"/>
      <c r="AS237" s="128"/>
      <c r="AT237" s="128"/>
      <c r="AU237" s="150"/>
      <c r="AV237" s="151"/>
      <c r="AW237" s="150"/>
      <c r="AX237" s="61"/>
      <c r="AY237" s="61"/>
      <c r="AZ237" s="61"/>
      <c r="BA237" s="61"/>
      <c r="BB237" s="61"/>
      <c r="BC237" s="61"/>
      <c r="BD237" s="61"/>
      <c r="BE237" s="61"/>
    </row>
    <row r="238" spans="2:57" s="62" customFormat="1" ht="15" customHeight="1">
      <c r="B238" s="61">
        <v>8</v>
      </c>
      <c r="C238"/>
      <c r="E238" s="61"/>
      <c r="F238" s="61"/>
      <c r="G238" s="61"/>
      <c r="H238" s="61"/>
      <c r="I238" s="61">
        <f t="shared" si="105"/>
        <v>0</v>
      </c>
      <c r="J238" s="176"/>
      <c r="K238" s="61">
        <v>8</v>
      </c>
      <c r="L238"/>
      <c r="N238" s="61"/>
      <c r="O238" s="61"/>
      <c r="P238" s="61"/>
      <c r="Q238" s="61"/>
      <c r="R238" s="182">
        <f t="shared" si="104"/>
        <v>0</v>
      </c>
      <c r="S238" s="61"/>
      <c r="T238" s="61"/>
      <c r="U238" s="150"/>
      <c r="V238" s="151"/>
      <c r="W238" s="150"/>
      <c r="X238" s="128"/>
      <c r="Y238" s="128"/>
      <c r="Z238" s="128"/>
      <c r="AA238" s="128"/>
      <c r="AB238" s="128"/>
      <c r="AC238" s="128"/>
      <c r="AD238" s="128"/>
      <c r="AE238" s="128"/>
      <c r="AF238" s="128"/>
      <c r="AG238" s="128"/>
      <c r="AH238" s="128"/>
      <c r="AI238" s="129"/>
      <c r="AJ238" s="129"/>
      <c r="AK238" s="129"/>
      <c r="AL238" s="129"/>
      <c r="AM238" s="129"/>
      <c r="AN238" s="129"/>
      <c r="AO238" s="129"/>
      <c r="AP238" s="149"/>
      <c r="AQ238" s="129"/>
      <c r="AR238" s="128"/>
      <c r="AS238" s="128"/>
      <c r="AT238" s="128"/>
      <c r="AU238" s="150"/>
      <c r="AV238" s="151"/>
      <c r="AW238" s="150"/>
      <c r="AX238" s="61"/>
      <c r="AY238" s="61"/>
      <c r="AZ238" s="61"/>
      <c r="BA238" s="61"/>
      <c r="BB238" s="61"/>
      <c r="BC238" s="61"/>
      <c r="BD238" s="61"/>
      <c r="BE238" s="61"/>
    </row>
    <row r="239" spans="2:57" s="62" customFormat="1" ht="15" customHeight="1">
      <c r="B239" s="61">
        <v>9</v>
      </c>
      <c r="C239"/>
      <c r="E239" s="61"/>
      <c r="F239" s="61"/>
      <c r="G239" s="61"/>
      <c r="H239" s="61"/>
      <c r="I239" s="61">
        <f t="shared" si="105"/>
        <v>0</v>
      </c>
      <c r="J239" s="176"/>
      <c r="K239" s="61">
        <v>9</v>
      </c>
      <c r="L239"/>
      <c r="N239" s="61"/>
      <c r="O239" s="61"/>
      <c r="P239" s="61"/>
      <c r="Q239" s="61"/>
      <c r="R239" s="182">
        <f t="shared" si="104"/>
        <v>0</v>
      </c>
      <c r="S239" s="61"/>
      <c r="T239" s="61"/>
      <c r="U239" s="150"/>
      <c r="V239" s="151"/>
      <c r="W239" s="150"/>
      <c r="X239" s="128"/>
      <c r="Y239" s="128"/>
      <c r="Z239" s="128"/>
      <c r="AA239" s="128"/>
      <c r="AB239" s="128"/>
      <c r="AC239" s="128"/>
      <c r="AD239" s="128"/>
      <c r="AE239" s="128"/>
      <c r="AF239" s="128"/>
      <c r="AG239" s="128"/>
      <c r="AH239" s="128"/>
      <c r="AI239" s="129"/>
      <c r="AJ239" s="129"/>
      <c r="AK239" s="129"/>
      <c r="AL239" s="129"/>
      <c r="AM239" s="129"/>
      <c r="AN239" s="129"/>
      <c r="AO239" s="129"/>
      <c r="AP239" s="149"/>
      <c r="AQ239" s="129"/>
      <c r="AR239" s="128"/>
      <c r="AS239" s="128"/>
      <c r="AT239" s="128"/>
      <c r="AU239" s="150"/>
      <c r="AV239" s="151"/>
      <c r="AW239" s="150"/>
      <c r="AX239" s="61"/>
      <c r="AY239" s="61"/>
      <c r="AZ239" s="61"/>
      <c r="BA239" s="61"/>
      <c r="BB239" s="61"/>
      <c r="BC239" s="61"/>
      <c r="BD239" s="61"/>
      <c r="BE239" s="61"/>
    </row>
    <row r="240" spans="2:57" s="62" customFormat="1" ht="15" customHeight="1">
      <c r="B240" s="61">
        <v>10</v>
      </c>
      <c r="C240"/>
      <c r="E240" s="61"/>
      <c r="F240" s="61"/>
      <c r="G240" s="61"/>
      <c r="H240" s="61"/>
      <c r="I240" s="61">
        <f t="shared" si="105"/>
        <v>0</v>
      </c>
      <c r="J240" s="176"/>
      <c r="K240" s="61">
        <v>10</v>
      </c>
      <c r="L240"/>
      <c r="N240" s="61"/>
      <c r="O240" s="61"/>
      <c r="P240" s="61"/>
      <c r="Q240" s="61"/>
      <c r="R240" s="182">
        <f t="shared" si="104"/>
        <v>0</v>
      </c>
      <c r="S240" s="61"/>
      <c r="T240" s="61"/>
      <c r="U240" s="150"/>
      <c r="V240" s="151"/>
      <c r="W240" s="150"/>
      <c r="X240" s="128"/>
      <c r="Y240" s="128"/>
      <c r="Z240" s="128"/>
      <c r="AA240" s="128"/>
      <c r="AB240" s="128"/>
      <c r="AC240" s="128"/>
      <c r="AD240" s="128"/>
      <c r="AE240" s="128"/>
      <c r="AF240" s="128"/>
      <c r="AG240" s="128"/>
      <c r="AH240" s="128"/>
      <c r="AI240" s="129"/>
      <c r="AJ240" s="129"/>
      <c r="AK240" s="129"/>
      <c r="AL240" s="129"/>
      <c r="AM240" s="129"/>
      <c r="AN240" s="129"/>
      <c r="AO240" s="129"/>
      <c r="AP240" s="149"/>
      <c r="AQ240" s="129"/>
      <c r="AR240" s="128"/>
      <c r="AS240" s="128"/>
      <c r="AT240" s="128"/>
      <c r="AU240" s="150"/>
      <c r="AV240" s="151"/>
      <c r="AW240" s="150"/>
      <c r="AX240" s="61"/>
      <c r="AY240" s="61"/>
      <c r="AZ240" s="61"/>
      <c r="BA240" s="61"/>
      <c r="BB240" s="61"/>
      <c r="BC240" s="61"/>
      <c r="BD240" s="61"/>
      <c r="BE240" s="61"/>
    </row>
    <row r="241" spans="2:57" s="62" customFormat="1" ht="15" customHeight="1">
      <c r="B241" s="61">
        <v>11</v>
      </c>
      <c r="C241"/>
      <c r="E241" s="61"/>
      <c r="F241" s="61"/>
      <c r="G241" s="61"/>
      <c r="H241" s="61"/>
      <c r="I241" s="61">
        <f t="shared" si="105"/>
        <v>0</v>
      </c>
      <c r="J241" s="176"/>
      <c r="K241" s="61">
        <v>11</v>
      </c>
      <c r="L241"/>
      <c r="N241" s="61"/>
      <c r="O241" s="61"/>
      <c r="P241" s="61"/>
      <c r="Q241" s="61"/>
      <c r="R241" s="182">
        <f t="shared" si="104"/>
        <v>0</v>
      </c>
      <c r="S241" s="61"/>
      <c r="T241" s="61"/>
      <c r="U241" s="150"/>
      <c r="V241" s="151"/>
      <c r="W241" s="150"/>
      <c r="X241" s="128"/>
      <c r="Y241" s="128"/>
      <c r="Z241" s="128"/>
      <c r="AA241" s="128"/>
      <c r="AB241" s="128"/>
      <c r="AC241" s="128"/>
      <c r="AD241" s="128"/>
      <c r="AE241" s="128"/>
      <c r="AF241" s="128"/>
      <c r="AG241" s="128"/>
      <c r="AH241" s="128"/>
      <c r="AI241" s="129"/>
      <c r="AJ241" s="129"/>
      <c r="AK241" s="129"/>
      <c r="AL241" s="129"/>
      <c r="AM241" s="129"/>
      <c r="AN241" s="129"/>
      <c r="AO241" s="129"/>
      <c r="AP241" s="149"/>
      <c r="AQ241" s="129"/>
      <c r="AR241" s="128"/>
      <c r="AS241" s="128"/>
      <c r="AT241" s="128"/>
      <c r="AU241" s="150"/>
      <c r="AV241" s="151"/>
      <c r="AW241" s="150"/>
      <c r="AX241" s="61"/>
      <c r="AY241" s="61"/>
      <c r="AZ241" s="61"/>
      <c r="BA241" s="61"/>
      <c r="BB241" s="61"/>
      <c r="BC241" s="61"/>
      <c r="BD241" s="61"/>
      <c r="BE241" s="61"/>
    </row>
    <row r="242" spans="2:57" s="62" customFormat="1" ht="15" customHeight="1">
      <c r="B242" s="61">
        <v>12</v>
      </c>
      <c r="C242"/>
      <c r="E242" s="61"/>
      <c r="F242" s="61"/>
      <c r="G242" s="61"/>
      <c r="H242" s="61"/>
      <c r="I242" s="61">
        <f t="shared" si="105"/>
        <v>0</v>
      </c>
      <c r="J242" s="176"/>
      <c r="K242" s="61">
        <v>12</v>
      </c>
      <c r="L242"/>
      <c r="N242" s="61"/>
      <c r="O242" s="61"/>
      <c r="P242" s="61"/>
      <c r="Q242" s="61"/>
      <c r="R242" s="182">
        <f t="shared" si="104"/>
        <v>0</v>
      </c>
      <c r="S242" s="61"/>
      <c r="T242" s="61"/>
      <c r="U242" s="150"/>
      <c r="V242" s="151"/>
      <c r="W242" s="150"/>
      <c r="X242" s="128"/>
      <c r="Y242" s="128"/>
      <c r="Z242" s="128"/>
      <c r="AA242" s="128"/>
      <c r="AB242" s="128"/>
      <c r="AC242" s="128"/>
      <c r="AD242" s="128"/>
      <c r="AE242" s="128"/>
      <c r="AF242" s="128"/>
      <c r="AG242" s="128"/>
      <c r="AH242" s="128"/>
      <c r="AI242" s="129"/>
      <c r="AJ242" s="129"/>
      <c r="AK242" s="129"/>
      <c r="AL242" s="129"/>
      <c r="AM242" s="129"/>
      <c r="AN242" s="129"/>
      <c r="AO242" s="129"/>
      <c r="AP242" s="149"/>
      <c r="AQ242" s="129"/>
      <c r="AR242" s="128"/>
      <c r="AS242" s="128"/>
      <c r="AT242" s="128"/>
      <c r="AU242" s="150"/>
      <c r="AV242" s="151"/>
      <c r="AW242" s="150"/>
      <c r="AX242" s="61"/>
      <c r="AY242" s="61"/>
      <c r="AZ242" s="61"/>
      <c r="BA242" s="61"/>
      <c r="BB242" s="61"/>
      <c r="BC242" s="61"/>
      <c r="BD242" s="61"/>
      <c r="BE242" s="61"/>
    </row>
    <row r="243" spans="2:57" s="62" customFormat="1" ht="15" customHeight="1">
      <c r="B243" s="61">
        <v>13</v>
      </c>
      <c r="C243"/>
      <c r="E243" s="61"/>
      <c r="F243" s="61"/>
      <c r="G243" s="61"/>
      <c r="H243" s="61"/>
      <c r="I243" s="61">
        <f t="shared" si="105"/>
        <v>0</v>
      </c>
      <c r="J243" s="176"/>
      <c r="K243" s="61">
        <v>13</v>
      </c>
      <c r="N243" s="61"/>
      <c r="O243" s="61"/>
      <c r="P243" s="61"/>
      <c r="Q243" s="61"/>
      <c r="R243" s="182">
        <f t="shared" si="104"/>
        <v>0</v>
      </c>
      <c r="S243" s="61"/>
      <c r="T243" s="61"/>
      <c r="U243" s="150"/>
      <c r="V243" s="151"/>
      <c r="W243" s="150"/>
      <c r="X243" s="128"/>
      <c r="Y243" s="128"/>
      <c r="Z243" s="128"/>
      <c r="AA243" s="128"/>
      <c r="AB243" s="128"/>
      <c r="AC243" s="128"/>
      <c r="AD243" s="128"/>
      <c r="AE243" s="128"/>
      <c r="AF243" s="128"/>
      <c r="AG243" s="128"/>
      <c r="AH243" s="128"/>
      <c r="AI243" s="129"/>
      <c r="AJ243" s="129"/>
      <c r="AK243" s="129"/>
      <c r="AL243" s="129"/>
      <c r="AM243" s="129"/>
      <c r="AN243" s="129"/>
      <c r="AO243" s="129"/>
      <c r="AP243" s="149"/>
      <c r="AQ243" s="129"/>
      <c r="AR243" s="128"/>
      <c r="AS243" s="128"/>
      <c r="AT243" s="128"/>
      <c r="AU243" s="150"/>
      <c r="AV243" s="151"/>
      <c r="AW243" s="150"/>
      <c r="AX243" s="61"/>
      <c r="AY243" s="61"/>
      <c r="AZ243" s="61"/>
      <c r="BA243" s="61"/>
      <c r="BB243" s="61"/>
      <c r="BC243" s="61"/>
      <c r="BD243" s="61"/>
      <c r="BE243" s="61"/>
    </row>
    <row r="244" spans="2:57" s="62" customFormat="1" ht="15" customHeight="1">
      <c r="B244" s="61">
        <v>14</v>
      </c>
      <c r="C244"/>
      <c r="E244" s="61"/>
      <c r="F244" s="61"/>
      <c r="G244" s="61"/>
      <c r="H244" s="61"/>
      <c r="I244" s="61">
        <f t="shared" si="105"/>
        <v>0</v>
      </c>
      <c r="J244" s="176"/>
      <c r="K244" s="61">
        <v>14</v>
      </c>
      <c r="L244"/>
      <c r="N244" s="61"/>
      <c r="O244" s="61"/>
      <c r="P244" s="61"/>
      <c r="Q244" s="61"/>
      <c r="R244" s="182">
        <f t="shared" si="104"/>
        <v>0</v>
      </c>
      <c r="S244" s="61"/>
      <c r="T244" s="61"/>
      <c r="U244" s="150"/>
      <c r="V244" s="151"/>
      <c r="W244" s="150"/>
      <c r="X244" s="128"/>
      <c r="Y244" s="128"/>
      <c r="Z244" s="128"/>
      <c r="AA244" s="128"/>
      <c r="AB244" s="128"/>
      <c r="AC244" s="128"/>
      <c r="AD244" s="128"/>
      <c r="AE244" s="128"/>
      <c r="AF244" s="128"/>
      <c r="AG244" s="128"/>
      <c r="AH244" s="128"/>
      <c r="AI244" s="129"/>
      <c r="AJ244" s="129"/>
      <c r="AK244" s="129"/>
      <c r="AL244" s="129"/>
      <c r="AM244" s="129"/>
      <c r="AN244" s="129"/>
      <c r="AO244" s="129"/>
      <c r="AP244" s="149"/>
      <c r="AQ244" s="129"/>
      <c r="AR244" s="128"/>
      <c r="AS244" s="128"/>
      <c r="AT244" s="128"/>
      <c r="AU244" s="150"/>
      <c r="AV244" s="151"/>
      <c r="AW244" s="150"/>
      <c r="AX244" s="61"/>
      <c r="AY244" s="61"/>
      <c r="AZ244" s="61"/>
      <c r="BA244" s="61"/>
      <c r="BB244" s="61"/>
      <c r="BC244" s="61"/>
      <c r="BD244" s="61"/>
      <c r="BE244" s="61"/>
    </row>
    <row r="245" spans="2:57" s="62" customFormat="1" ht="15" customHeight="1">
      <c r="B245" s="61">
        <v>15</v>
      </c>
      <c r="C245"/>
      <c r="E245" s="61"/>
      <c r="F245" s="61"/>
      <c r="G245" s="61"/>
      <c r="H245" s="61"/>
      <c r="I245" s="61">
        <f t="shared" si="105"/>
        <v>0</v>
      </c>
      <c r="J245" s="176"/>
      <c r="K245" s="61">
        <v>15</v>
      </c>
      <c r="L245" s="225"/>
      <c r="N245" s="61"/>
      <c r="O245" s="61"/>
      <c r="P245" s="61"/>
      <c r="Q245" s="61"/>
      <c r="R245" s="182">
        <f t="shared" si="104"/>
        <v>0</v>
      </c>
      <c r="S245" s="61"/>
      <c r="T245" s="61"/>
      <c r="U245" s="150"/>
      <c r="V245" s="151"/>
      <c r="W245" s="150"/>
      <c r="X245" s="128"/>
      <c r="Y245" s="128"/>
      <c r="Z245" s="128"/>
      <c r="AA245" s="128"/>
      <c r="AB245" s="128"/>
      <c r="AC245" s="128"/>
      <c r="AD245" s="128"/>
      <c r="AE245" s="128"/>
      <c r="AF245" s="128"/>
      <c r="AG245" s="128"/>
      <c r="AH245" s="128"/>
      <c r="AI245" s="129"/>
      <c r="AJ245" s="129"/>
      <c r="AK245" s="129"/>
      <c r="AL245" s="129"/>
      <c r="AM245" s="129"/>
      <c r="AN245" s="129"/>
      <c r="AO245" s="129"/>
      <c r="AP245" s="149"/>
      <c r="AQ245" s="129"/>
      <c r="AR245" s="128"/>
      <c r="AS245" s="128"/>
      <c r="AT245" s="128"/>
      <c r="AU245" s="150"/>
      <c r="AV245" s="151"/>
      <c r="AW245" s="150"/>
      <c r="AX245" s="61"/>
      <c r="AY245" s="61"/>
      <c r="AZ245" s="61"/>
      <c r="BA245" s="61"/>
      <c r="BB245" s="61"/>
      <c r="BC245" s="61"/>
      <c r="BD245" s="61"/>
      <c r="BE245" s="61"/>
    </row>
    <row r="246" spans="2:57" s="62" customFormat="1" ht="15" customHeight="1">
      <c r="B246" s="61">
        <v>16</v>
      </c>
      <c r="C246"/>
      <c r="E246" s="61"/>
      <c r="F246" s="61"/>
      <c r="G246" s="61"/>
      <c r="H246" s="61"/>
      <c r="I246" s="61">
        <f t="shared" si="105"/>
        <v>0</v>
      </c>
      <c r="J246" s="176"/>
      <c r="K246" s="61">
        <v>16</v>
      </c>
      <c r="L246" s="225"/>
      <c r="N246" s="61"/>
      <c r="O246" s="61"/>
      <c r="P246" s="61"/>
      <c r="Q246" s="61"/>
      <c r="R246" s="182">
        <f>IF(I246=0,0,(#REF!*L246+#REF!*M246+E246*N246+F246*O246+G246*P246+H246*Q246)/I246)</f>
        <v>0</v>
      </c>
      <c r="S246" s="61"/>
      <c r="T246" s="61"/>
      <c r="U246" s="150"/>
      <c r="V246" s="151"/>
      <c r="W246" s="150"/>
      <c r="X246" s="128"/>
      <c r="Y246" s="128"/>
      <c r="Z246" s="128"/>
      <c r="AA246" s="128"/>
      <c r="AB246" s="128"/>
      <c r="AC246" s="128"/>
      <c r="AD246" s="128"/>
      <c r="AE246" s="128"/>
      <c r="AF246" s="128"/>
      <c r="AG246" s="128"/>
      <c r="AH246" s="128"/>
      <c r="AI246" s="129"/>
      <c r="AJ246" s="129"/>
      <c r="AK246" s="129"/>
      <c r="AL246" s="129"/>
      <c r="AM246" s="129"/>
      <c r="AN246" s="129"/>
      <c r="AO246" s="129"/>
      <c r="AP246" s="149"/>
      <c r="AQ246" s="129"/>
      <c r="AR246" s="128"/>
      <c r="AS246" s="128"/>
      <c r="AT246" s="128"/>
      <c r="AU246" s="150"/>
      <c r="AV246" s="151"/>
      <c r="AW246" s="150"/>
      <c r="AX246" s="61"/>
      <c r="AY246" s="61"/>
      <c r="AZ246" s="61"/>
      <c r="BA246" s="61"/>
      <c r="BB246" s="61"/>
      <c r="BC246" s="61"/>
      <c r="BD246" s="61"/>
      <c r="BE246" s="61"/>
    </row>
    <row r="247" spans="2:57" s="62" customFormat="1" ht="15" customHeight="1">
      <c r="B247" s="61">
        <v>17</v>
      </c>
      <c r="C247"/>
      <c r="E247" s="61"/>
      <c r="F247" s="61"/>
      <c r="G247" s="61"/>
      <c r="H247" s="61"/>
      <c r="I247" s="61">
        <f t="shared" si="105"/>
        <v>0</v>
      </c>
      <c r="J247" s="176"/>
      <c r="K247" s="61">
        <v>17</v>
      </c>
      <c r="M247" s="61"/>
      <c r="N247" s="61"/>
      <c r="O247" s="61"/>
      <c r="P247" s="61"/>
      <c r="Q247" s="61"/>
      <c r="R247" s="182">
        <f>IF(I247=0,0,(#REF!*L247+#REF!*M247+E247*N247+F247*O247+G247*P247+H247*Q247)/I247)</f>
        <v>0</v>
      </c>
      <c r="S247" s="61"/>
      <c r="T247" s="61"/>
      <c r="U247" s="150"/>
      <c r="V247" s="151"/>
      <c r="W247" s="150"/>
      <c r="X247" s="128"/>
      <c r="Y247" s="128"/>
      <c r="Z247" s="128"/>
      <c r="AA247" s="128"/>
      <c r="AB247" s="128"/>
      <c r="AC247" s="128"/>
      <c r="AD247" s="128"/>
      <c r="AE247" s="128"/>
      <c r="AF247" s="128"/>
      <c r="AG247" s="128"/>
      <c r="AH247" s="128"/>
      <c r="AI247" s="129"/>
      <c r="AJ247" s="129"/>
      <c r="AK247" s="129"/>
      <c r="AL247" s="129"/>
      <c r="AM247" s="129"/>
      <c r="AN247" s="129"/>
      <c r="AO247" s="129"/>
      <c r="AP247" s="149"/>
      <c r="AQ247" s="129"/>
      <c r="AR247" s="128"/>
      <c r="AS247" s="128"/>
      <c r="AT247" s="128"/>
      <c r="AU247" s="150"/>
      <c r="AV247" s="151"/>
      <c r="AW247" s="150"/>
      <c r="AX247" s="61"/>
      <c r="AY247" s="61"/>
      <c r="AZ247" s="61"/>
      <c r="BA247" s="61"/>
      <c r="BB247" s="61"/>
      <c r="BC247" s="61"/>
      <c r="BD247" s="61"/>
      <c r="BE247" s="61"/>
    </row>
    <row r="248" spans="2:57" s="62" customFormat="1" ht="15" customHeight="1">
      <c r="B248" s="61">
        <v>18</v>
      </c>
      <c r="C248"/>
      <c r="E248" s="61"/>
      <c r="F248" s="61"/>
      <c r="G248" s="61"/>
      <c r="H248" s="61"/>
      <c r="I248" s="61">
        <f t="shared" si="105"/>
        <v>0</v>
      </c>
      <c r="J248" s="176"/>
      <c r="K248" s="61">
        <v>18</v>
      </c>
      <c r="L248" s="225"/>
      <c r="M248" s="61"/>
      <c r="N248" s="61"/>
      <c r="O248" s="61"/>
      <c r="P248" s="61"/>
      <c r="Q248" s="61"/>
      <c r="R248" s="182">
        <f>IF(I248=0,0,(#REF!*L248+#REF!*M248+E248*N248+F248*O248+G248*P248+H248*Q248)/I248)</f>
        <v>0</v>
      </c>
      <c r="S248" s="61"/>
      <c r="T248" s="61"/>
      <c r="U248" s="150"/>
      <c r="V248" s="151"/>
      <c r="W248" s="150"/>
      <c r="X248" s="128"/>
      <c r="Y248" s="128"/>
      <c r="Z248" s="128"/>
      <c r="AA248" s="128"/>
      <c r="AB248" s="128"/>
      <c r="AC248" s="128"/>
      <c r="AD248" s="128"/>
      <c r="AE248" s="128"/>
      <c r="AF248" s="128"/>
      <c r="AG248" s="128"/>
      <c r="AH248" s="128"/>
      <c r="AI248" s="129"/>
      <c r="AJ248" s="129"/>
      <c r="AK248" s="129"/>
      <c r="AL248" s="129"/>
      <c r="AM248" s="129"/>
      <c r="AN248" s="129"/>
      <c r="AO248" s="129"/>
      <c r="AP248" s="149"/>
      <c r="AQ248" s="129"/>
      <c r="AR248" s="128"/>
      <c r="AS248" s="128"/>
      <c r="AT248" s="128"/>
      <c r="AU248" s="150"/>
      <c r="AV248" s="151"/>
      <c r="AW248" s="150"/>
      <c r="AX248" s="61"/>
      <c r="AY248" s="61"/>
      <c r="AZ248" s="61"/>
      <c r="BA248" s="61"/>
      <c r="BB248" s="61"/>
      <c r="BC248" s="61"/>
      <c r="BD248" s="61"/>
      <c r="BE248" s="61"/>
    </row>
    <row r="249" spans="2:57" s="62" customFormat="1" ht="15" customHeight="1">
      <c r="B249" s="63"/>
      <c r="C249" s="249"/>
      <c r="D249" s="249"/>
      <c r="E249" s="64"/>
      <c r="F249" s="64"/>
      <c r="G249" s="64"/>
      <c r="H249" s="64"/>
      <c r="I249" s="64"/>
      <c r="J249" s="181"/>
      <c r="K249" s="63"/>
      <c r="L249" s="64"/>
      <c r="M249" s="64"/>
      <c r="N249" s="64"/>
      <c r="O249" s="64"/>
      <c r="P249" s="64"/>
      <c r="Q249" s="64"/>
      <c r="R249" s="184"/>
      <c r="S249" s="61"/>
      <c r="T249" s="61"/>
      <c r="U249" s="150"/>
      <c r="V249" s="151"/>
      <c r="W249" s="150"/>
      <c r="X249" s="128"/>
      <c r="Y249" s="128"/>
      <c r="Z249" s="128"/>
      <c r="AA249" s="128"/>
      <c r="AB249" s="128"/>
      <c r="AC249" s="128"/>
      <c r="AD249" s="128"/>
      <c r="AE249" s="128"/>
      <c r="AF249" s="128"/>
      <c r="AG249" s="128"/>
      <c r="AH249" s="128"/>
      <c r="AI249" s="129"/>
      <c r="AJ249" s="129"/>
      <c r="AK249" s="129"/>
      <c r="AL249" s="129"/>
      <c r="AM249" s="129"/>
      <c r="AN249" s="129"/>
      <c r="AO249" s="129"/>
      <c r="AP249" s="149"/>
      <c r="AQ249" s="129"/>
      <c r="AR249" s="128"/>
      <c r="AS249" s="128"/>
      <c r="AT249" s="128"/>
      <c r="AU249" s="164"/>
      <c r="AV249" s="164"/>
      <c r="AW249" s="188"/>
      <c r="AX249" s="61"/>
      <c r="AY249" s="61"/>
      <c r="AZ249" s="61"/>
      <c r="BA249" s="61"/>
      <c r="BB249" s="61"/>
      <c r="BC249" s="61"/>
      <c r="BD249" s="61"/>
      <c r="BE249" s="61"/>
    </row>
    <row r="250" spans="2:57" s="62" customFormat="1" ht="15" customHeight="1">
      <c r="B250" s="210" t="s">
        <v>7</v>
      </c>
      <c r="C250" s="211">
        <f>SUM(C231:C248)</f>
        <v>0</v>
      </c>
      <c r="D250" s="211">
        <f>SUM(D231:D248)</f>
        <v>0</v>
      </c>
      <c r="E250" s="211">
        <f t="shared" ref="E250:I250" si="106">SUM(E231:E248)</f>
        <v>0</v>
      </c>
      <c r="F250" s="211">
        <f t="shared" si="106"/>
        <v>0</v>
      </c>
      <c r="G250" s="211">
        <f t="shared" si="106"/>
        <v>0</v>
      </c>
      <c r="H250" s="211">
        <f t="shared" si="106"/>
        <v>0</v>
      </c>
      <c r="I250" s="211">
        <f t="shared" si="106"/>
        <v>0</v>
      </c>
      <c r="J250" s="61"/>
      <c r="K250" s="210" t="s">
        <v>7</v>
      </c>
      <c r="L250" s="215" t="e">
        <f>(C231*L231+C232*L232+#REF!*L233+#REF!*L234+#REF!*L235+#REF!*L236+#REF!*L237+#REF!*L238+#REF!*L239+#REF!*L240+#REF!*L241+#REF!*L242+#REF!*L244+#REF!*#REF!+#REF!*L245+#REF!*L246+#REF!*L247+#REF!*L248)/C250</f>
        <v>#REF!</v>
      </c>
      <c r="M250" s="215"/>
      <c r="N250" s="215"/>
      <c r="O250" s="215"/>
      <c r="P250" s="215"/>
      <c r="Q250" s="215"/>
      <c r="R250" s="215" t="e">
        <f>(I231*R231+I232*R232+I233*R233+I234*R234+I235*R235+I236*R236+I237*R237+I238*R238+I239*R239+I240*R240+I241*R241+I242*R242+I243*R243+I244*R244+I245*R245+I246*R246+I247*R247+I248*R248)/I250</f>
        <v>#DIV/0!</v>
      </c>
      <c r="S250" s="61"/>
      <c r="T250" s="61"/>
      <c r="U250" s="150"/>
      <c r="V250" s="151"/>
      <c r="W250" s="150"/>
      <c r="X250" s="128"/>
      <c r="Y250" s="185"/>
      <c r="Z250" s="185"/>
      <c r="AA250" s="185"/>
      <c r="AB250" s="185"/>
      <c r="AC250" s="185"/>
      <c r="AD250" s="185"/>
      <c r="AE250" s="185"/>
      <c r="AF250" s="185"/>
      <c r="AG250" s="185"/>
      <c r="AH250" s="185"/>
      <c r="AI250" s="129"/>
      <c r="AJ250" s="129"/>
      <c r="AK250" s="129"/>
      <c r="AL250" s="129"/>
      <c r="AM250" s="129"/>
      <c r="AN250" s="129"/>
      <c r="AO250" s="129"/>
      <c r="AP250" s="149"/>
      <c r="AQ250" s="129"/>
      <c r="AR250" s="128"/>
      <c r="AS250" s="128"/>
      <c r="AT250" s="185"/>
    </row>
    <row r="251" spans="2:57" s="62" customFormat="1" ht="15" customHeight="1">
      <c r="B251" s="61"/>
      <c r="C251" s="61"/>
      <c r="D251" s="151"/>
      <c r="E251" s="150"/>
      <c r="F251" s="61"/>
      <c r="G251" s="61"/>
      <c r="H251" s="61"/>
      <c r="I251" s="150"/>
      <c r="J251" s="61"/>
      <c r="K251" s="61"/>
      <c r="L251" s="61"/>
      <c r="M251" s="150"/>
      <c r="N251" s="61"/>
      <c r="O251" s="61"/>
      <c r="P251" s="61"/>
      <c r="Q251" s="61"/>
      <c r="R251" s="150"/>
      <c r="S251" s="61"/>
      <c r="T251" s="61"/>
      <c r="U251" s="61"/>
      <c r="V251" s="61"/>
      <c r="W251" s="150"/>
      <c r="X251" s="128"/>
      <c r="Y251" s="128"/>
      <c r="Z251" s="128"/>
      <c r="AA251" s="128"/>
      <c r="AB251" s="128"/>
      <c r="AC251" s="128"/>
      <c r="AD251" s="128"/>
      <c r="AE251" s="128"/>
      <c r="AF251" s="128"/>
      <c r="AG251" s="128"/>
      <c r="AH251" s="128"/>
      <c r="AI251" s="185"/>
      <c r="AJ251" s="185"/>
      <c r="AK251" s="185"/>
      <c r="AL251" s="185"/>
      <c r="AM251" s="185"/>
      <c r="AN251" s="185"/>
      <c r="AO251" s="185"/>
      <c r="AP251" s="185"/>
      <c r="AQ251" s="186"/>
      <c r="AR251" s="128"/>
      <c r="AS251" s="128"/>
      <c r="AT251" s="128"/>
    </row>
    <row r="252" spans="2:57" s="62" customFormat="1" ht="15" customHeight="1"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</row>
    <row r="253" spans="2:57" s="62" customFormat="1" ht="15" customHeight="1">
      <c r="B253" s="618" t="s">
        <v>23</v>
      </c>
      <c r="C253" s="618"/>
      <c r="D253" s="618"/>
      <c r="E253" s="618"/>
      <c r="F253" s="618"/>
      <c r="G253" s="618"/>
      <c r="H253" s="618"/>
      <c r="I253" s="618"/>
      <c r="J253" s="176"/>
      <c r="K253" s="619" t="s">
        <v>22</v>
      </c>
      <c r="L253" s="619"/>
      <c r="M253" s="619"/>
      <c r="N253" s="619"/>
      <c r="O253" s="619"/>
      <c r="P253" s="619"/>
      <c r="Q253" s="619"/>
      <c r="R253" s="619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</row>
    <row r="254" spans="2:57" s="62" customFormat="1" ht="15" customHeight="1">
      <c r="B254" s="179"/>
      <c r="C254" s="167" t="s">
        <v>50</v>
      </c>
      <c r="D254" s="180"/>
      <c r="E254" s="192" t="s">
        <v>24</v>
      </c>
      <c r="F254" s="195"/>
      <c r="G254" s="194" t="s">
        <v>25</v>
      </c>
      <c r="H254" s="302"/>
      <c r="I254" s="193"/>
      <c r="J254" s="176"/>
      <c r="K254" s="61"/>
      <c r="L254" s="61"/>
      <c r="M254" s="61"/>
      <c r="N254" s="61"/>
      <c r="O254" s="61"/>
      <c r="P254" s="61"/>
      <c r="Q254" s="61"/>
      <c r="R254" s="6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</row>
    <row r="255" spans="2:57" s="62" customFormat="1" ht="15" customHeight="1">
      <c r="B255" s="169"/>
      <c r="C255" s="169" t="s">
        <v>49</v>
      </c>
      <c r="D255" s="191">
        <v>8</v>
      </c>
      <c r="E255" s="170"/>
      <c r="F255" s="171"/>
      <c r="G255" s="171"/>
      <c r="H255" s="171"/>
      <c r="I255" s="171"/>
      <c r="J255" s="178"/>
      <c r="K255" s="172"/>
      <c r="L255" s="172"/>
      <c r="M255" s="172"/>
      <c r="N255" s="173"/>
      <c r="O255" s="174"/>
      <c r="P255" s="174"/>
      <c r="Q255" s="174"/>
      <c r="R255" s="174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</row>
    <row r="256" spans="2:57" s="62" customFormat="1" ht="15" customHeight="1">
      <c r="B256" s="165"/>
      <c r="C256" s="616" t="s">
        <v>26</v>
      </c>
      <c r="D256" s="616"/>
      <c r="E256" s="616"/>
      <c r="F256" s="616"/>
      <c r="G256" s="616"/>
      <c r="H256" s="616"/>
      <c r="I256" s="165"/>
      <c r="J256" s="178"/>
      <c r="L256" s="617" t="s">
        <v>19</v>
      </c>
      <c r="M256" s="617"/>
      <c r="N256" s="617"/>
      <c r="O256" s="617"/>
      <c r="P256" s="617"/>
      <c r="Q256" s="617"/>
      <c r="S256" s="61"/>
      <c r="T256" s="61"/>
      <c r="U256" s="61"/>
      <c r="V256" s="61"/>
      <c r="W256" s="61"/>
      <c r="X256" s="128"/>
      <c r="Y256" s="128"/>
      <c r="Z256" s="128"/>
      <c r="AA256" s="128"/>
      <c r="AB256" s="128"/>
      <c r="AC256" s="128"/>
      <c r="AD256" s="128"/>
      <c r="AE256" s="128"/>
      <c r="AF256" s="128"/>
      <c r="AG256" s="128"/>
      <c r="AH256" s="128"/>
      <c r="AI256" s="185"/>
      <c r="AJ256" s="185"/>
      <c r="AK256" s="185"/>
      <c r="AL256" s="185"/>
      <c r="AM256" s="185"/>
      <c r="AN256" s="185"/>
      <c r="AO256" s="185"/>
      <c r="AP256" s="128"/>
      <c r="AQ256" s="128"/>
      <c r="AR256" s="128"/>
      <c r="AS256" s="128"/>
      <c r="AT256" s="128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</row>
    <row r="257" spans="2:57" s="62" customFormat="1" ht="15" customHeight="1">
      <c r="B257" s="124" t="s">
        <v>3</v>
      </c>
      <c r="C257" s="212">
        <v>40318</v>
      </c>
      <c r="D257" s="126">
        <v>40320</v>
      </c>
      <c r="E257" s="126"/>
      <c r="F257" s="126"/>
      <c r="G257" s="125"/>
      <c r="H257" s="125"/>
      <c r="I257" s="124" t="s">
        <v>7</v>
      </c>
      <c r="J257" s="178"/>
      <c r="K257" s="63" t="s">
        <v>3</v>
      </c>
      <c r="L257" s="123">
        <f>C257</f>
        <v>40318</v>
      </c>
      <c r="M257" s="123">
        <f>D257</f>
        <v>40320</v>
      </c>
      <c r="N257" s="123">
        <f>E257</f>
        <v>0</v>
      </c>
      <c r="O257" s="123">
        <f>F257</f>
        <v>0</v>
      </c>
      <c r="P257" s="64"/>
      <c r="Q257" s="64"/>
      <c r="R257" s="63" t="s">
        <v>7</v>
      </c>
      <c r="S257" s="61"/>
      <c r="T257" s="61"/>
      <c r="U257" s="61"/>
      <c r="V257" s="61"/>
      <c r="W257" s="61"/>
      <c r="X257" s="129"/>
      <c r="Y257" s="186"/>
      <c r="Z257" s="186"/>
      <c r="AA257" s="186"/>
      <c r="AB257" s="186"/>
      <c r="AC257" s="186"/>
      <c r="AD257" s="186"/>
      <c r="AE257" s="186"/>
      <c r="AF257" s="186"/>
      <c r="AG257" s="186"/>
      <c r="AH257" s="186"/>
      <c r="AI257" s="129"/>
      <c r="AJ257" s="129"/>
      <c r="AK257" s="129"/>
      <c r="AL257" s="129"/>
      <c r="AM257" s="129"/>
      <c r="AN257" s="129"/>
      <c r="AO257" s="129"/>
      <c r="AP257" s="128"/>
      <c r="AQ257" s="128"/>
      <c r="AR257" s="128"/>
      <c r="AS257" s="128"/>
      <c r="AT257" s="128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</row>
    <row r="258" spans="2:57" s="62" customFormat="1" ht="15" customHeight="1">
      <c r="B258" s="61">
        <v>1</v>
      </c>
      <c r="C258" s="243"/>
      <c r="D258" s="244"/>
      <c r="E258" s="61"/>
      <c r="F258" s="61"/>
      <c r="G258" s="61"/>
      <c r="H258" s="61"/>
      <c r="I258" s="61">
        <f>SUM(C258:H258)</f>
        <v>0</v>
      </c>
      <c r="J258" s="176"/>
      <c r="K258" s="61">
        <v>1</v>
      </c>
      <c r="L258" s="61"/>
      <c r="M258" s="61"/>
      <c r="N258" s="61"/>
      <c r="O258" s="61"/>
      <c r="P258" s="61"/>
      <c r="Q258" s="61"/>
      <c r="R258" s="182">
        <f>IF(I258=0,0,(C258*L258+D258*M258+E258*N258+F258*O258+G258*P258+H258*Q258)/I258)</f>
        <v>0</v>
      </c>
      <c r="S258" s="61"/>
      <c r="T258" s="61"/>
      <c r="U258" s="61"/>
      <c r="V258" s="61"/>
      <c r="W258" s="61"/>
      <c r="X258" s="128"/>
      <c r="Y258" s="128"/>
      <c r="Z258" s="128"/>
      <c r="AA258" s="128"/>
      <c r="AB258" s="128"/>
      <c r="AC258" s="128"/>
      <c r="AD258" s="128"/>
      <c r="AE258" s="128"/>
      <c r="AF258" s="128"/>
      <c r="AG258" s="128"/>
      <c r="AH258" s="128"/>
      <c r="AI258" s="128"/>
      <c r="AJ258" s="128"/>
      <c r="AK258" s="128"/>
      <c r="AL258" s="128"/>
      <c r="AM258" s="128"/>
      <c r="AN258" s="128"/>
      <c r="AO258" s="128"/>
      <c r="AP258" s="128"/>
      <c r="AQ258" s="128"/>
      <c r="AR258" s="128"/>
      <c r="AS258" s="128"/>
      <c r="AT258" s="128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</row>
    <row r="259" spans="2:57" s="62" customFormat="1" ht="15" customHeight="1">
      <c r="B259" s="61">
        <v>2</v>
      </c>
      <c r="C259" s="243"/>
      <c r="D259" s="244"/>
      <c r="E259" s="61"/>
      <c r="F259" s="61"/>
      <c r="G259" s="61"/>
      <c r="H259" s="61"/>
      <c r="I259" s="61">
        <f t="shared" ref="I259" si="107">SUM(C259:H259)</f>
        <v>0</v>
      </c>
      <c r="J259" s="176"/>
      <c r="K259" s="61">
        <v>2</v>
      </c>
      <c r="L259" s="61"/>
      <c r="M259" s="61"/>
      <c r="N259" s="61"/>
      <c r="O259" s="61"/>
      <c r="P259" s="61"/>
      <c r="Q259" s="61"/>
      <c r="R259" s="182">
        <f t="shared" ref="R259:R276" si="108">IF(I259=0,0,(C259*L259+D259*M259+E259*N259+F259*O259+G259*P259+H259*Q259)/I259)</f>
        <v>0</v>
      </c>
      <c r="S259" s="61"/>
      <c r="T259" s="61"/>
      <c r="U259" s="61"/>
      <c r="V259" s="61"/>
      <c r="W259" s="61"/>
      <c r="X259" s="128"/>
      <c r="Y259" s="185"/>
      <c r="Z259" s="185"/>
      <c r="AA259" s="185"/>
      <c r="AB259" s="185"/>
      <c r="AC259" s="185"/>
      <c r="AD259" s="185"/>
      <c r="AE259" s="185"/>
      <c r="AF259" s="185"/>
      <c r="AG259" s="185"/>
      <c r="AH259" s="185"/>
      <c r="AI259" s="185"/>
      <c r="AJ259" s="185"/>
      <c r="AK259" s="185"/>
      <c r="AL259" s="185"/>
      <c r="AM259" s="185"/>
      <c r="AN259" s="185"/>
      <c r="AO259" s="185"/>
      <c r="AP259" s="128"/>
      <c r="AQ259" s="128"/>
      <c r="AR259" s="128"/>
      <c r="AS259" s="128"/>
      <c r="AT259" s="128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</row>
    <row r="260" spans="2:57" s="62" customFormat="1" ht="15" customHeight="1">
      <c r="B260" s="61">
        <v>3</v>
      </c>
      <c r="C260"/>
      <c r="D260" s="244"/>
      <c r="E260" s="61"/>
      <c r="F260" s="61"/>
      <c r="G260" s="61"/>
      <c r="H260" s="61"/>
      <c r="I260" s="61">
        <f t="shared" ref="I260:I275" si="109">SUM(C260:H260)</f>
        <v>0</v>
      </c>
      <c r="J260" s="176"/>
      <c r="K260" s="61">
        <v>3</v>
      </c>
      <c r="L260"/>
      <c r="M260" s="61"/>
      <c r="N260" s="61"/>
      <c r="O260" s="61"/>
      <c r="P260" s="61"/>
      <c r="Q260" s="61"/>
      <c r="R260" s="182">
        <f t="shared" si="108"/>
        <v>0</v>
      </c>
      <c r="S260" s="61"/>
      <c r="T260" s="61"/>
      <c r="U260" s="61"/>
      <c r="V260" s="61"/>
      <c r="W260" s="61"/>
      <c r="X260" s="128"/>
      <c r="Y260" s="185"/>
      <c r="Z260" s="185"/>
      <c r="AA260" s="185"/>
      <c r="AB260" s="185"/>
      <c r="AC260" s="185"/>
      <c r="AD260" s="185"/>
      <c r="AE260" s="185"/>
      <c r="AF260" s="185"/>
      <c r="AG260" s="185"/>
      <c r="AH260" s="185"/>
      <c r="AI260" s="185"/>
      <c r="AJ260" s="185"/>
      <c r="AK260" s="185"/>
      <c r="AL260" s="185"/>
      <c r="AM260" s="185"/>
      <c r="AN260" s="185"/>
      <c r="AO260" s="185"/>
      <c r="AP260" s="128"/>
      <c r="AQ260" s="128"/>
      <c r="AR260" s="128"/>
      <c r="AS260" s="128"/>
      <c r="AT260" s="128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</row>
    <row r="261" spans="2:57" s="62" customFormat="1" ht="15" customHeight="1">
      <c r="B261" s="61">
        <v>4</v>
      </c>
      <c r="C261"/>
      <c r="D261" s="250"/>
      <c r="E261" s="221"/>
      <c r="F261" s="221"/>
      <c r="G261" s="61"/>
      <c r="H261" s="61"/>
      <c r="I261" s="61">
        <f t="shared" si="109"/>
        <v>0</v>
      </c>
      <c r="J261" s="176"/>
      <c r="K261" s="61">
        <v>4</v>
      </c>
      <c r="L261"/>
      <c r="M261" s="262"/>
      <c r="N261" s="228"/>
      <c r="O261" s="229"/>
      <c r="P261" s="61"/>
      <c r="Q261" s="61"/>
      <c r="R261" s="182">
        <f t="shared" si="108"/>
        <v>0</v>
      </c>
      <c r="S261" s="61"/>
      <c r="T261" s="61"/>
      <c r="U261" s="61"/>
      <c r="V261" s="61"/>
      <c r="W261" s="61"/>
      <c r="X261" s="128"/>
      <c r="Y261" s="149"/>
      <c r="Z261" s="149"/>
      <c r="AA261" s="149"/>
      <c r="AB261" s="149"/>
      <c r="AC261" s="149"/>
      <c r="AD261" s="149"/>
      <c r="AE261" s="149"/>
      <c r="AF261" s="149"/>
      <c r="AG261" s="149"/>
      <c r="AH261" s="149"/>
      <c r="AI261" s="129"/>
      <c r="AJ261" s="129"/>
      <c r="AK261" s="129"/>
      <c r="AL261" s="129"/>
      <c r="AM261" s="129"/>
      <c r="AN261" s="129"/>
      <c r="AO261" s="129"/>
      <c r="AP261" s="128"/>
      <c r="AQ261" s="128"/>
      <c r="AR261" s="128"/>
      <c r="AS261" s="128"/>
      <c r="AT261" s="128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</row>
    <row r="262" spans="2:57" s="62" customFormat="1" ht="15" customHeight="1">
      <c r="B262" s="61">
        <v>5</v>
      </c>
      <c r="C262"/>
      <c r="D262" s="250"/>
      <c r="E262" s="221"/>
      <c r="F262" s="221"/>
      <c r="G262" s="61"/>
      <c r="H262" s="61"/>
      <c r="I262" s="61">
        <f t="shared" si="109"/>
        <v>0</v>
      </c>
      <c r="J262" s="176"/>
      <c r="K262" s="61">
        <v>5</v>
      </c>
      <c r="L262"/>
      <c r="M262" s="262"/>
      <c r="N262" s="228"/>
      <c r="O262" s="229"/>
      <c r="P262" s="61"/>
      <c r="Q262" s="61"/>
      <c r="R262" s="182">
        <f t="shared" si="108"/>
        <v>0</v>
      </c>
      <c r="S262" s="61"/>
      <c r="T262" s="61"/>
      <c r="U262" s="61"/>
      <c r="V262" s="61"/>
      <c r="W262" s="61"/>
      <c r="X262" s="128"/>
      <c r="Y262" s="149"/>
      <c r="Z262" s="149"/>
      <c r="AA262" s="149"/>
      <c r="AB262" s="149"/>
      <c r="AC262" s="149"/>
      <c r="AD262" s="149"/>
      <c r="AE262" s="149"/>
      <c r="AF262" s="149"/>
      <c r="AG262" s="149"/>
      <c r="AH262" s="149"/>
      <c r="AI262" s="129"/>
      <c r="AJ262" s="129"/>
      <c r="AK262" s="129"/>
      <c r="AL262" s="129"/>
      <c r="AM262" s="129"/>
      <c r="AN262" s="129"/>
      <c r="AO262" s="129"/>
      <c r="AP262" s="128"/>
      <c r="AQ262" s="128"/>
      <c r="AR262" s="128"/>
      <c r="AS262" s="128"/>
      <c r="AT262" s="128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</row>
    <row r="263" spans="2:57" s="62" customFormat="1" ht="15" customHeight="1">
      <c r="B263" s="61">
        <v>6</v>
      </c>
      <c r="C263"/>
      <c r="D263" s="250"/>
      <c r="E263" s="221"/>
      <c r="F263" s="221"/>
      <c r="G263" s="61"/>
      <c r="H263" s="61"/>
      <c r="I263" s="61">
        <f t="shared" si="109"/>
        <v>0</v>
      </c>
      <c r="J263" s="176"/>
      <c r="K263" s="61">
        <v>6</v>
      </c>
      <c r="L263"/>
      <c r="M263" s="262"/>
      <c r="N263" s="228"/>
      <c r="O263" s="229"/>
      <c r="P263" s="61"/>
      <c r="Q263" s="61"/>
      <c r="R263" s="182">
        <f t="shared" si="108"/>
        <v>0</v>
      </c>
      <c r="S263" s="61"/>
      <c r="T263" s="61"/>
      <c r="U263" s="61"/>
      <c r="V263" s="61"/>
      <c r="W263" s="61"/>
      <c r="X263" s="128"/>
      <c r="Y263" s="149"/>
      <c r="Z263" s="149"/>
      <c r="AA263" s="149"/>
      <c r="AB263" s="149"/>
      <c r="AC263" s="149"/>
      <c r="AD263" s="149"/>
      <c r="AE263" s="149"/>
      <c r="AF263" s="149"/>
      <c r="AG263" s="149"/>
      <c r="AH263" s="149"/>
      <c r="AI263" s="129"/>
      <c r="AJ263" s="129"/>
      <c r="AK263" s="129"/>
      <c r="AL263" s="129"/>
      <c r="AM263" s="129"/>
      <c r="AN263" s="129"/>
      <c r="AO263" s="129"/>
      <c r="AP263" s="128"/>
      <c r="AQ263" s="128"/>
      <c r="AR263" s="128"/>
      <c r="AS263" s="128"/>
      <c r="AT263" s="128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</row>
    <row r="264" spans="2:57" s="62" customFormat="1" ht="15" customHeight="1">
      <c r="B264" s="61">
        <v>7</v>
      </c>
      <c r="C264"/>
      <c r="D264" s="250"/>
      <c r="E264" s="221"/>
      <c r="F264" s="221"/>
      <c r="G264" s="61"/>
      <c r="H264" s="61"/>
      <c r="I264" s="61">
        <f t="shared" si="109"/>
        <v>0</v>
      </c>
      <c r="J264" s="176"/>
      <c r="K264" s="61">
        <v>7</v>
      </c>
      <c r="L264"/>
      <c r="M264" s="262"/>
      <c r="N264" s="228"/>
      <c r="O264" s="229"/>
      <c r="P264" s="61"/>
      <c r="Q264" s="61"/>
      <c r="R264" s="182">
        <f t="shared" si="108"/>
        <v>0</v>
      </c>
      <c r="S264" s="61"/>
      <c r="T264" s="61"/>
      <c r="U264" s="61"/>
      <c r="V264" s="61"/>
      <c r="W264" s="61"/>
      <c r="X264" s="128"/>
      <c r="Y264" s="149"/>
      <c r="Z264" s="149"/>
      <c r="AA264" s="149"/>
      <c r="AB264" s="149"/>
      <c r="AC264" s="149"/>
      <c r="AD264" s="149"/>
      <c r="AE264" s="149"/>
      <c r="AF264" s="149"/>
      <c r="AG264" s="149"/>
      <c r="AH264" s="149"/>
      <c r="AI264" s="129"/>
      <c r="AJ264" s="129"/>
      <c r="AK264" s="129"/>
      <c r="AL264" s="129"/>
      <c r="AM264" s="129"/>
      <c r="AN264" s="129"/>
      <c r="AO264" s="129"/>
      <c r="AP264" s="128"/>
      <c r="AQ264" s="128"/>
      <c r="AR264" s="128"/>
      <c r="AS264" s="128"/>
      <c r="AT264" s="128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</row>
    <row r="265" spans="2:57" s="62" customFormat="1" ht="15" customHeight="1">
      <c r="B265" s="61">
        <v>8</v>
      </c>
      <c r="C265"/>
      <c r="D265" s="250"/>
      <c r="E265" s="221"/>
      <c r="F265" s="221"/>
      <c r="G265" s="61"/>
      <c r="H265" s="61"/>
      <c r="I265" s="61">
        <f t="shared" si="109"/>
        <v>0</v>
      </c>
      <c r="J265" s="176"/>
      <c r="K265" s="61">
        <v>8</v>
      </c>
      <c r="L265"/>
      <c r="M265" s="262"/>
      <c r="N265" s="228"/>
      <c r="O265" s="229"/>
      <c r="P265" s="61"/>
      <c r="Q265" s="61"/>
      <c r="R265" s="182">
        <f t="shared" si="108"/>
        <v>0</v>
      </c>
      <c r="S265" s="61"/>
      <c r="T265" s="61"/>
      <c r="U265" s="61"/>
      <c r="V265" s="61"/>
      <c r="W265" s="61"/>
      <c r="X265" s="128"/>
      <c r="Y265" s="149"/>
      <c r="Z265" s="149"/>
      <c r="AA265" s="149"/>
      <c r="AB265" s="149"/>
      <c r="AC265" s="149"/>
      <c r="AD265" s="149"/>
      <c r="AE265" s="149"/>
      <c r="AF265" s="149"/>
      <c r="AG265" s="149"/>
      <c r="AH265" s="149"/>
      <c r="AI265" s="129"/>
      <c r="AJ265" s="129"/>
      <c r="AK265" s="129"/>
      <c r="AL265" s="129"/>
      <c r="AM265" s="129"/>
      <c r="AN265" s="129"/>
      <c r="AO265" s="129"/>
      <c r="AP265" s="128"/>
      <c r="AQ265" s="128"/>
      <c r="AR265" s="128"/>
      <c r="AS265" s="128"/>
      <c r="AT265" s="128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</row>
    <row r="266" spans="2:57" s="62" customFormat="1" ht="15" customHeight="1">
      <c r="B266" s="61">
        <v>9</v>
      </c>
      <c r="C266"/>
      <c r="D266" s="250"/>
      <c r="E266" s="221"/>
      <c r="F266" s="221"/>
      <c r="G266" s="61"/>
      <c r="H266" s="61"/>
      <c r="I266" s="61">
        <f t="shared" si="109"/>
        <v>0</v>
      </c>
      <c r="J266" s="176"/>
      <c r="K266" s="61">
        <v>9</v>
      </c>
      <c r="L266"/>
      <c r="M266" s="262"/>
      <c r="N266" s="228"/>
      <c r="O266" s="229"/>
      <c r="P266" s="61"/>
      <c r="Q266" s="61"/>
      <c r="R266" s="182">
        <f t="shared" si="108"/>
        <v>0</v>
      </c>
      <c r="S266" s="61"/>
      <c r="T266" s="61"/>
      <c r="U266" s="61"/>
      <c r="V266" s="61"/>
      <c r="W266" s="61"/>
      <c r="X266" s="128"/>
      <c r="Y266" s="149"/>
      <c r="Z266" s="149"/>
      <c r="AA266" s="149"/>
      <c r="AB266" s="149"/>
      <c r="AC266" s="149"/>
      <c r="AD266" s="149"/>
      <c r="AE266" s="149"/>
      <c r="AF266" s="149"/>
      <c r="AG266" s="149"/>
      <c r="AH266" s="149"/>
      <c r="AI266" s="129"/>
      <c r="AJ266" s="129"/>
      <c r="AK266" s="129"/>
      <c r="AL266" s="129"/>
      <c r="AM266" s="129"/>
      <c r="AN266" s="129"/>
      <c r="AO266" s="129"/>
      <c r="AP266" s="128"/>
      <c r="AQ266" s="128"/>
      <c r="AR266" s="128"/>
      <c r="AS266" s="128"/>
      <c r="AT266" s="128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</row>
    <row r="267" spans="2:57" s="62" customFormat="1" ht="15" customHeight="1">
      <c r="B267" s="61">
        <v>10</v>
      </c>
      <c r="C267"/>
      <c r="D267" s="250"/>
      <c r="E267" s="221"/>
      <c r="F267" s="221"/>
      <c r="G267" s="61"/>
      <c r="H267" s="61"/>
      <c r="I267" s="61">
        <f t="shared" si="109"/>
        <v>0</v>
      </c>
      <c r="J267" s="176"/>
      <c r="K267" s="61">
        <v>10</v>
      </c>
      <c r="L267"/>
      <c r="M267" s="262"/>
      <c r="N267" s="228"/>
      <c r="O267" s="229"/>
      <c r="P267" s="61"/>
      <c r="Q267" s="61"/>
      <c r="R267" s="182">
        <f t="shared" si="108"/>
        <v>0</v>
      </c>
      <c r="S267" s="61"/>
      <c r="T267" s="61"/>
      <c r="U267" s="61"/>
      <c r="V267" s="61"/>
      <c r="W267" s="61"/>
      <c r="X267" s="128"/>
      <c r="Y267" s="149"/>
      <c r="Z267" s="149"/>
      <c r="AA267" s="149"/>
      <c r="AB267" s="149"/>
      <c r="AC267" s="149"/>
      <c r="AD267" s="149"/>
      <c r="AE267" s="149"/>
      <c r="AF267" s="149"/>
      <c r="AG267" s="149"/>
      <c r="AH267" s="149"/>
      <c r="AI267" s="129"/>
      <c r="AJ267" s="129"/>
      <c r="AK267" s="129"/>
      <c r="AL267" s="129"/>
      <c r="AM267" s="129"/>
      <c r="AN267" s="129"/>
      <c r="AO267" s="129"/>
      <c r="AP267" s="128"/>
      <c r="AQ267" s="128"/>
      <c r="AR267" s="128"/>
      <c r="AS267" s="128"/>
      <c r="AT267" s="128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</row>
    <row r="268" spans="2:57" s="62" customFormat="1" ht="15" customHeight="1">
      <c r="B268" s="61">
        <v>11</v>
      </c>
      <c r="C268"/>
      <c r="D268" s="250"/>
      <c r="E268" s="221"/>
      <c r="F268" s="221"/>
      <c r="G268" s="61"/>
      <c r="H268" s="61"/>
      <c r="I268" s="61">
        <f t="shared" si="109"/>
        <v>0</v>
      </c>
      <c r="J268" s="176"/>
      <c r="K268" s="61">
        <v>11</v>
      </c>
      <c r="L268"/>
      <c r="M268" s="262"/>
      <c r="N268" s="228"/>
      <c r="O268" s="229"/>
      <c r="P268" s="61"/>
      <c r="Q268" s="61"/>
      <c r="R268" s="182">
        <f t="shared" si="108"/>
        <v>0</v>
      </c>
      <c r="S268" s="61"/>
      <c r="T268" s="61"/>
      <c r="U268" s="61"/>
      <c r="V268" s="61"/>
      <c r="W268" s="61"/>
      <c r="X268" s="128"/>
      <c r="Y268" s="149"/>
      <c r="Z268" s="149"/>
      <c r="AA268" s="149"/>
      <c r="AB268" s="149"/>
      <c r="AC268" s="149"/>
      <c r="AD268" s="149"/>
      <c r="AE268" s="149"/>
      <c r="AF268" s="149"/>
      <c r="AG268" s="149"/>
      <c r="AH268" s="149"/>
      <c r="AI268" s="129"/>
      <c r="AJ268" s="129"/>
      <c r="AK268" s="129"/>
      <c r="AL268" s="129"/>
      <c r="AM268" s="129"/>
      <c r="AN268" s="129"/>
      <c r="AO268" s="129"/>
      <c r="AP268" s="128"/>
      <c r="AQ268" s="128"/>
      <c r="AR268" s="128"/>
      <c r="AS268" s="128"/>
      <c r="AT268" s="128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</row>
    <row r="269" spans="2:57" s="62" customFormat="1" ht="15" customHeight="1">
      <c r="B269" s="61">
        <v>12</v>
      </c>
      <c r="C269"/>
      <c r="D269" s="250"/>
      <c r="E269" s="221"/>
      <c r="F269" s="221"/>
      <c r="G269" s="61"/>
      <c r="H269" s="61"/>
      <c r="I269" s="61">
        <f t="shared" si="109"/>
        <v>0</v>
      </c>
      <c r="J269" s="176"/>
      <c r="K269" s="61">
        <v>12</v>
      </c>
      <c r="L269"/>
      <c r="N269" s="228"/>
      <c r="O269" s="229"/>
      <c r="P269" s="61"/>
      <c r="Q269" s="61"/>
      <c r="R269" s="182">
        <f t="shared" si="108"/>
        <v>0</v>
      </c>
      <c r="S269" s="61"/>
      <c r="T269" s="61"/>
      <c r="U269" s="61"/>
      <c r="V269" s="61"/>
      <c r="W269" s="61"/>
      <c r="X269" s="128"/>
      <c r="Y269" s="149"/>
      <c r="Z269" s="149"/>
      <c r="AA269" s="149"/>
      <c r="AB269" s="149"/>
      <c r="AC269" s="149"/>
      <c r="AD269" s="149"/>
      <c r="AE269" s="149"/>
      <c r="AF269" s="149"/>
      <c r="AG269" s="149"/>
      <c r="AH269" s="149"/>
      <c r="AI269" s="129"/>
      <c r="AJ269" s="129"/>
      <c r="AK269" s="129"/>
      <c r="AL269" s="129"/>
      <c r="AM269" s="129"/>
      <c r="AN269" s="129"/>
      <c r="AO269" s="129"/>
      <c r="AP269" s="128"/>
      <c r="AQ269" s="128"/>
      <c r="AR269" s="128"/>
      <c r="AS269" s="128"/>
      <c r="AT269" s="128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</row>
    <row r="270" spans="2:57" s="62" customFormat="1" ht="15" customHeight="1">
      <c r="B270" s="61">
        <v>13</v>
      </c>
      <c r="C270"/>
      <c r="D270" s="250"/>
      <c r="E270" s="221"/>
      <c r="F270" s="221"/>
      <c r="G270" s="61"/>
      <c r="H270" s="61"/>
      <c r="I270" s="61">
        <f t="shared" si="109"/>
        <v>0</v>
      </c>
      <c r="J270" s="176"/>
      <c r="K270" s="61">
        <v>13</v>
      </c>
      <c r="L270"/>
      <c r="M270" s="262"/>
      <c r="N270" s="228"/>
      <c r="O270" s="229"/>
      <c r="P270" s="61"/>
      <c r="Q270" s="61"/>
      <c r="R270" s="182">
        <f t="shared" si="108"/>
        <v>0</v>
      </c>
      <c r="S270" s="61"/>
      <c r="T270" s="61"/>
      <c r="U270" s="61"/>
      <c r="V270" s="61"/>
      <c r="W270" s="61"/>
      <c r="X270" s="128"/>
      <c r="Y270" s="149"/>
      <c r="Z270" s="149"/>
      <c r="AA270" s="149"/>
      <c r="AB270" s="149"/>
      <c r="AC270" s="149"/>
      <c r="AD270" s="149"/>
      <c r="AE270" s="149"/>
      <c r="AF270" s="149"/>
      <c r="AG270" s="149"/>
      <c r="AH270" s="149"/>
      <c r="AI270" s="129"/>
      <c r="AJ270" s="129"/>
      <c r="AK270" s="129"/>
      <c r="AL270" s="129"/>
      <c r="AM270" s="129"/>
      <c r="AN270" s="129"/>
      <c r="AO270" s="129"/>
      <c r="AP270" s="128"/>
      <c r="AQ270" s="128"/>
      <c r="AR270" s="128"/>
      <c r="AS270" s="128"/>
      <c r="AT270" s="128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</row>
    <row r="271" spans="2:57" s="62" customFormat="1" ht="15" customHeight="1">
      <c r="B271" s="61">
        <v>14</v>
      </c>
      <c r="C271"/>
      <c r="D271" s="250"/>
      <c r="E271" s="221"/>
      <c r="F271" s="221"/>
      <c r="G271" s="61"/>
      <c r="H271" s="61"/>
      <c r="I271" s="61">
        <f t="shared" si="109"/>
        <v>0</v>
      </c>
      <c r="J271" s="176"/>
      <c r="K271" s="61">
        <v>14</v>
      </c>
      <c r="L271"/>
      <c r="N271" s="228"/>
      <c r="O271" s="61"/>
      <c r="P271" s="61"/>
      <c r="Q271" s="61"/>
      <c r="R271" s="182">
        <f t="shared" si="108"/>
        <v>0</v>
      </c>
      <c r="S271" s="61"/>
      <c r="T271" s="61"/>
      <c r="U271" s="61"/>
      <c r="V271" s="61"/>
      <c r="W271" s="61"/>
      <c r="X271" s="128"/>
      <c r="Y271" s="149"/>
      <c r="Z271" s="149"/>
      <c r="AA271" s="149"/>
      <c r="AB271" s="149"/>
      <c r="AC271" s="149"/>
      <c r="AD271" s="149"/>
      <c r="AE271" s="149"/>
      <c r="AF271" s="149"/>
      <c r="AG271" s="149"/>
      <c r="AH271" s="149"/>
      <c r="AI271" s="129"/>
      <c r="AJ271" s="129"/>
      <c r="AK271" s="129"/>
      <c r="AL271" s="129"/>
      <c r="AM271" s="129"/>
      <c r="AN271" s="129"/>
      <c r="AO271" s="129"/>
      <c r="AP271" s="128"/>
      <c r="AQ271" s="128"/>
      <c r="AR271" s="128"/>
      <c r="AS271" s="128"/>
      <c r="AT271" s="128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</row>
    <row r="272" spans="2:57" s="62" customFormat="1" ht="15" customHeight="1">
      <c r="B272" s="61">
        <v>15</v>
      </c>
      <c r="C272"/>
      <c r="D272" s="250"/>
      <c r="E272" s="221"/>
      <c r="F272" s="221"/>
      <c r="G272" s="61"/>
      <c r="H272" s="61"/>
      <c r="I272" s="61">
        <f t="shared" si="109"/>
        <v>0</v>
      </c>
      <c r="J272" s="176"/>
      <c r="K272" s="61">
        <v>15</v>
      </c>
      <c r="L272" s="226"/>
      <c r="O272" s="61"/>
      <c r="P272" s="61"/>
      <c r="Q272" s="61"/>
      <c r="R272" s="182">
        <f t="shared" si="108"/>
        <v>0</v>
      </c>
      <c r="S272" s="61"/>
      <c r="T272" s="61"/>
      <c r="U272" s="61"/>
      <c r="V272" s="61"/>
      <c r="W272" s="61"/>
      <c r="X272" s="128"/>
      <c r="Y272" s="149"/>
      <c r="Z272" s="149"/>
      <c r="AA272" s="149"/>
      <c r="AB272" s="149"/>
      <c r="AC272" s="149"/>
      <c r="AD272" s="149"/>
      <c r="AE272" s="149"/>
      <c r="AF272" s="149"/>
      <c r="AG272" s="149"/>
      <c r="AH272" s="149"/>
      <c r="AI272" s="129"/>
      <c r="AJ272" s="129"/>
      <c r="AK272" s="129"/>
      <c r="AL272" s="129"/>
      <c r="AM272" s="129"/>
      <c r="AN272" s="129"/>
      <c r="AO272" s="129"/>
      <c r="AP272" s="128"/>
      <c r="AQ272" s="128"/>
      <c r="AR272" s="128"/>
      <c r="AS272" s="128"/>
      <c r="AT272" s="128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</row>
    <row r="273" spans="2:57" s="62" customFormat="1" ht="15" customHeight="1">
      <c r="B273" s="61">
        <v>16</v>
      </c>
      <c r="C273"/>
      <c r="D273" s="250"/>
      <c r="E273" s="221"/>
      <c r="F273" s="221"/>
      <c r="G273" s="61"/>
      <c r="H273" s="61"/>
      <c r="I273" s="61">
        <f t="shared" si="109"/>
        <v>0</v>
      </c>
      <c r="J273" s="176"/>
      <c r="K273" s="61">
        <v>16</v>
      </c>
      <c r="M273" s="227"/>
      <c r="N273" s="61"/>
      <c r="O273" s="61"/>
      <c r="P273" s="61"/>
      <c r="Q273" s="61"/>
      <c r="R273" s="182">
        <f t="shared" si="108"/>
        <v>0</v>
      </c>
      <c r="S273" s="61"/>
      <c r="T273" s="61"/>
      <c r="U273" s="61"/>
      <c r="V273" s="61"/>
      <c r="W273" s="61"/>
      <c r="X273" s="128"/>
      <c r="Y273" s="128"/>
      <c r="Z273" s="128"/>
      <c r="AA273" s="128"/>
      <c r="AB273" s="128"/>
      <c r="AC273" s="128"/>
      <c r="AD273" s="128"/>
      <c r="AE273" s="128"/>
      <c r="AF273" s="128"/>
      <c r="AG273" s="128"/>
      <c r="AH273" s="128"/>
      <c r="AI273" s="128"/>
      <c r="AJ273" s="128"/>
      <c r="AK273" s="128"/>
      <c r="AL273" s="128"/>
      <c r="AM273" s="128"/>
      <c r="AN273" s="128"/>
      <c r="AO273" s="128"/>
      <c r="AP273" s="128"/>
      <c r="AQ273" s="128"/>
      <c r="AR273" s="128"/>
      <c r="AS273" s="128"/>
      <c r="AT273" s="128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</row>
    <row r="274" spans="2:57" s="62" customFormat="1" ht="15" customHeight="1">
      <c r="B274" s="61">
        <v>17</v>
      </c>
      <c r="C274"/>
      <c r="D274" s="250"/>
      <c r="E274" s="221"/>
      <c r="F274" s="221"/>
      <c r="G274" s="61"/>
      <c r="H274" s="61"/>
      <c r="I274" s="61">
        <f t="shared" si="109"/>
        <v>0</v>
      </c>
      <c r="J274" s="176"/>
      <c r="K274" s="61">
        <v>17</v>
      </c>
      <c r="L274" s="61"/>
      <c r="M274" s="61"/>
      <c r="N274" s="228"/>
      <c r="O274" s="61"/>
      <c r="P274" s="61"/>
      <c r="Q274" s="61"/>
      <c r="R274" s="182">
        <f>IF(I274=0,0,(#REF!*L274+D274*M274+E274*N274+F274*O274+G274*P274+H274*Q274)/I274)</f>
        <v>0</v>
      </c>
      <c r="S274" s="61"/>
      <c r="T274" s="61"/>
      <c r="U274" s="61"/>
      <c r="V274" s="61"/>
      <c r="W274" s="61"/>
      <c r="X274" s="128"/>
      <c r="Y274" s="128"/>
      <c r="Z274" s="128"/>
      <c r="AA274" s="128"/>
      <c r="AB274" s="128"/>
      <c r="AC274" s="128"/>
      <c r="AD274" s="128"/>
      <c r="AE274" s="128"/>
      <c r="AF274" s="128"/>
      <c r="AG274" s="128"/>
      <c r="AH274" s="128"/>
      <c r="AI274" s="128"/>
      <c r="AJ274" s="128"/>
      <c r="AK274" s="128"/>
      <c r="AL274" s="128"/>
      <c r="AM274" s="128"/>
      <c r="AN274" s="128"/>
      <c r="AO274" s="128"/>
      <c r="AP274" s="128"/>
      <c r="AQ274" s="128"/>
      <c r="AR274" s="128"/>
      <c r="AS274" s="128"/>
      <c r="AT274" s="128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</row>
    <row r="275" spans="2:57" s="62" customFormat="1" ht="15" customHeight="1">
      <c r="B275" s="61">
        <v>18</v>
      </c>
      <c r="C275"/>
      <c r="D275" s="250"/>
      <c r="E275" s="221"/>
      <c r="F275" s="221"/>
      <c r="G275" s="61"/>
      <c r="H275" s="61"/>
      <c r="I275" s="61">
        <f t="shared" si="109"/>
        <v>0</v>
      </c>
      <c r="J275" s="176"/>
      <c r="K275" s="61">
        <v>18</v>
      </c>
      <c r="L275" s="61"/>
      <c r="M275" s="61"/>
      <c r="N275" s="61"/>
      <c r="O275" s="61"/>
      <c r="P275" s="61"/>
      <c r="Q275" s="61"/>
      <c r="R275" s="182">
        <f>IF(I275=0,0,(#REF!*L275+D275*M275+E275*N275+F275*O275+G275*P275+H275*Q275)/I275)</f>
        <v>0</v>
      </c>
      <c r="S275" s="61"/>
      <c r="T275" s="61"/>
      <c r="U275" s="61"/>
      <c r="V275" s="61"/>
      <c r="W275" s="61"/>
      <c r="X275" s="128"/>
      <c r="Y275" s="128"/>
      <c r="Z275" s="128"/>
      <c r="AA275" s="128"/>
      <c r="AB275" s="128"/>
      <c r="AC275" s="128"/>
      <c r="AD275" s="128"/>
      <c r="AE275" s="128"/>
      <c r="AF275" s="128"/>
      <c r="AG275" s="128"/>
      <c r="AH275" s="128"/>
      <c r="AI275" s="128"/>
      <c r="AJ275" s="128"/>
      <c r="AK275" s="128"/>
      <c r="AL275" s="128"/>
      <c r="AM275" s="128"/>
      <c r="AN275" s="128"/>
      <c r="AO275" s="128"/>
      <c r="AP275" s="128"/>
      <c r="AQ275" s="128"/>
      <c r="AR275" s="128"/>
      <c r="AS275" s="128"/>
      <c r="AT275" s="128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</row>
    <row r="276" spans="2:57" s="62" customFormat="1" ht="15" customHeight="1">
      <c r="B276" s="61">
        <v>19</v>
      </c>
      <c r="C276" s="250"/>
      <c r="D276" s="250"/>
      <c r="E276" s="64"/>
      <c r="F276" s="64"/>
      <c r="G276" s="64"/>
      <c r="H276" s="64"/>
      <c r="I276" s="64"/>
      <c r="J276" s="181"/>
      <c r="K276" s="61">
        <v>19</v>
      </c>
      <c r="L276" s="64"/>
      <c r="M276" s="64"/>
      <c r="N276" s="64"/>
      <c r="O276" s="64"/>
      <c r="P276" s="64"/>
      <c r="Q276" s="64"/>
      <c r="R276" s="182">
        <f t="shared" si="108"/>
        <v>0</v>
      </c>
      <c r="S276" s="61"/>
      <c r="T276" s="61"/>
      <c r="U276" s="61"/>
      <c r="V276" s="61"/>
      <c r="W276" s="61"/>
      <c r="X276" s="128"/>
      <c r="Y276" s="149"/>
      <c r="Z276" s="149"/>
      <c r="AA276" s="149"/>
      <c r="AB276" s="149"/>
      <c r="AC276" s="149"/>
      <c r="AD276" s="149"/>
      <c r="AE276" s="149"/>
      <c r="AF276" s="149"/>
      <c r="AG276" s="149"/>
      <c r="AH276" s="149"/>
      <c r="AI276" s="129"/>
      <c r="AJ276" s="129"/>
      <c r="AK276" s="129"/>
      <c r="AL276" s="129"/>
      <c r="AM276" s="129"/>
      <c r="AN276" s="129"/>
      <c r="AO276" s="129"/>
      <c r="AP276" s="128"/>
      <c r="AQ276" s="128"/>
      <c r="AR276" s="128"/>
      <c r="AS276" s="128"/>
      <c r="AT276" s="128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</row>
    <row r="277" spans="2:57" s="62" customFormat="1" ht="15" customHeight="1">
      <c r="B277" s="210" t="s">
        <v>7</v>
      </c>
      <c r="C277" s="211">
        <f>SUM(C258:C275)</f>
        <v>0</v>
      </c>
      <c r="D277" s="211">
        <f t="shared" ref="D277:I277" si="110">SUM(D258:D275)</f>
        <v>0</v>
      </c>
      <c r="E277" s="211">
        <f t="shared" si="110"/>
        <v>0</v>
      </c>
      <c r="F277" s="211">
        <f t="shared" si="110"/>
        <v>0</v>
      </c>
      <c r="G277" s="211">
        <f t="shared" si="110"/>
        <v>0</v>
      </c>
      <c r="H277" s="211">
        <f t="shared" si="110"/>
        <v>0</v>
      </c>
      <c r="I277" s="211">
        <f t="shared" si="110"/>
        <v>0</v>
      </c>
      <c r="J277" s="61"/>
      <c r="K277" s="210" t="s">
        <v>7</v>
      </c>
      <c r="L277" s="215" t="e">
        <f>(C258*L258+C259*L259+#REF!*L260+#REF!*L261+#REF!*L262+#REF!*L263+#REF!*L264+#REF!*L265+#REF!*L266+#REF!*L267+#REF!*L268+#REF!*L269+#REF!*L270+#REF!*L271+#REF!*L272+#REF!*L273+#REF!*L274+#REF!*L275)/C277</f>
        <v>#REF!</v>
      </c>
      <c r="M277" s="215" t="e">
        <f>(D258*M258+D259*M259+D260*M260+D261*M261+D262*M262+D263*M263+D264*M264+D265*M265+D266*M266+D267*M267+D268*M268+D269*M269+D270*M270+D271*M271+D272*M272+D273*M273+D274*M274+D275*M275)/D277</f>
        <v>#DIV/0!</v>
      </c>
      <c r="N277" s="215"/>
      <c r="O277" s="215"/>
      <c r="P277" s="215"/>
      <c r="Q277" s="215"/>
      <c r="R277" s="215" t="e">
        <f>(I258*R258+I259*R259+I260*R260+I261*R261+I262*R262+I263*R263+I264*R264+I265*R265+I266*R266+I267*R267+I268*R268+I269*R269+I270*R270+I271*R271+I272*R272+I273*R273+I274*R274+I275*R275)/I277</f>
        <v>#DIV/0!</v>
      </c>
      <c r="S277" s="61"/>
      <c r="T277" s="61"/>
      <c r="U277" s="61"/>
      <c r="V277" s="61"/>
      <c r="W277" s="61"/>
      <c r="X277" s="128"/>
      <c r="Y277" s="149"/>
      <c r="Z277" s="149"/>
      <c r="AA277" s="149"/>
      <c r="AB277" s="149"/>
      <c r="AC277" s="149"/>
      <c r="AD277" s="149"/>
      <c r="AE277" s="149"/>
      <c r="AF277" s="149"/>
      <c r="AG277" s="149"/>
      <c r="AH277" s="149"/>
      <c r="AI277" s="129"/>
      <c r="AJ277" s="129"/>
      <c r="AK277" s="129"/>
      <c r="AL277" s="129"/>
      <c r="AM277" s="129"/>
      <c r="AN277" s="129"/>
      <c r="AO277" s="129"/>
      <c r="AP277" s="128"/>
      <c r="AQ277" s="128"/>
      <c r="AR277" s="128"/>
      <c r="AS277" s="128"/>
      <c r="AT277" s="128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</row>
    <row r="278" spans="2:57" s="62" customFormat="1" ht="15" customHeight="1"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128"/>
      <c r="Y278" s="149"/>
      <c r="Z278" s="149"/>
      <c r="AA278" s="149"/>
      <c r="AB278" s="149"/>
      <c r="AC278" s="149"/>
      <c r="AD278" s="149"/>
      <c r="AE278" s="149"/>
      <c r="AF278" s="149"/>
      <c r="AG278" s="149"/>
      <c r="AH278" s="149"/>
      <c r="AI278" s="129"/>
      <c r="AJ278" s="129"/>
      <c r="AK278" s="129"/>
      <c r="AL278" s="129"/>
      <c r="AM278" s="129"/>
      <c r="AN278" s="129"/>
      <c r="AO278" s="129"/>
      <c r="AP278" s="128"/>
      <c r="AQ278" s="128"/>
      <c r="AR278" s="128"/>
      <c r="AS278" s="128"/>
      <c r="AT278" s="128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</row>
    <row r="279" spans="2:57" s="62" customFormat="1" ht="15" customHeight="1"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128"/>
      <c r="Y279" s="149"/>
      <c r="Z279" s="149"/>
      <c r="AA279" s="149"/>
      <c r="AB279" s="149"/>
      <c r="AC279" s="149"/>
      <c r="AD279" s="149"/>
      <c r="AE279" s="149"/>
      <c r="AF279" s="149"/>
      <c r="AG279" s="149"/>
      <c r="AH279" s="149"/>
      <c r="AI279" s="129"/>
      <c r="AJ279" s="129"/>
      <c r="AK279" s="129"/>
      <c r="AL279" s="129"/>
      <c r="AM279" s="129"/>
      <c r="AN279" s="129"/>
      <c r="AO279" s="129"/>
      <c r="AP279" s="128"/>
      <c r="AQ279" s="128"/>
      <c r="AR279" s="128"/>
      <c r="AS279" s="128"/>
      <c r="AT279" s="128"/>
    </row>
    <row r="280" spans="2:57" s="62" customFormat="1" ht="15" customHeight="1"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151"/>
      <c r="T280" s="151"/>
      <c r="U280" s="61"/>
      <c r="V280" s="61"/>
      <c r="W280" s="61"/>
      <c r="X280" s="128"/>
      <c r="Y280" s="128"/>
      <c r="Z280" s="128"/>
      <c r="AA280" s="128"/>
      <c r="AB280" s="128"/>
      <c r="AC280" s="128"/>
      <c r="AD280" s="128"/>
      <c r="AE280" s="128"/>
      <c r="AF280" s="128"/>
      <c r="AG280" s="128"/>
      <c r="AH280" s="128"/>
      <c r="AI280" s="186"/>
      <c r="AJ280" s="186"/>
      <c r="AK280" s="186"/>
      <c r="AL280" s="186"/>
      <c r="AM280" s="186"/>
      <c r="AN280" s="186"/>
      <c r="AO280" s="186"/>
      <c r="AP280" s="128"/>
      <c r="AQ280" s="128"/>
      <c r="AR280" s="128"/>
      <c r="AS280" s="128"/>
      <c r="AT280" s="128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</row>
    <row r="281" spans="2:57" s="62" customFormat="1" ht="15" customHeight="1"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</row>
    <row r="282" spans="2:57" s="62" customFormat="1" ht="15" customHeight="1"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150"/>
      <c r="S282" s="61"/>
      <c r="T282" s="61"/>
      <c r="U282" s="61"/>
      <c r="V282" s="61"/>
      <c r="W282" s="61"/>
      <c r="X282" s="128"/>
      <c r="Y282" s="128"/>
      <c r="Z282" s="128"/>
      <c r="AA282" s="128"/>
      <c r="AB282" s="128"/>
      <c r="AC282" s="128"/>
      <c r="AD282" s="128"/>
      <c r="AE282" s="128"/>
      <c r="AF282" s="128"/>
      <c r="AG282" s="128"/>
      <c r="AH282" s="128"/>
      <c r="AI282" s="128"/>
      <c r="AJ282" s="128"/>
      <c r="AK282" s="128"/>
      <c r="AL282" s="128"/>
      <c r="AM282" s="128"/>
      <c r="AN282" s="128"/>
      <c r="AO282" s="128"/>
      <c r="AP282" s="128"/>
      <c r="AQ282" s="128"/>
      <c r="AR282" s="128"/>
      <c r="AS282" s="128"/>
      <c r="AT282" s="128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</row>
    <row r="283" spans="2:57" s="62" customFormat="1" ht="15" customHeight="1"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182"/>
      <c r="S283" s="61"/>
      <c r="T283" s="61"/>
      <c r="U283" s="61"/>
      <c r="V283" s="61"/>
      <c r="W283" s="61"/>
      <c r="X283" s="128"/>
      <c r="Y283" s="185"/>
      <c r="Z283" s="185"/>
      <c r="AA283" s="185"/>
      <c r="AB283" s="185"/>
      <c r="AC283" s="185"/>
      <c r="AD283" s="185"/>
      <c r="AE283" s="185"/>
      <c r="AF283" s="185"/>
      <c r="AG283" s="185"/>
      <c r="AH283" s="185"/>
      <c r="AI283" s="185"/>
      <c r="AJ283" s="185"/>
      <c r="AK283" s="185"/>
      <c r="AL283" s="185"/>
      <c r="AM283" s="185"/>
      <c r="AN283" s="185"/>
      <c r="AO283" s="185"/>
      <c r="AP283" s="128"/>
      <c r="AQ283" s="128"/>
      <c r="AR283" s="128"/>
      <c r="AS283" s="128"/>
      <c r="AT283" s="128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</row>
    <row r="284" spans="2:57" s="62" customFormat="1" ht="15" customHeight="1"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182"/>
      <c r="S284" s="61"/>
      <c r="T284" s="61"/>
      <c r="U284" s="61"/>
      <c r="V284" s="61"/>
      <c r="W284" s="61"/>
      <c r="X284" s="128"/>
      <c r="Y284" s="185"/>
      <c r="Z284" s="185"/>
      <c r="AA284" s="185"/>
      <c r="AB284" s="185"/>
      <c r="AC284" s="185"/>
      <c r="AD284" s="185"/>
      <c r="AE284" s="185"/>
      <c r="AF284" s="185"/>
      <c r="AG284" s="185"/>
      <c r="AH284" s="185"/>
      <c r="AI284" s="128"/>
      <c r="AJ284" s="128"/>
      <c r="AK284" s="128"/>
      <c r="AL284" s="128"/>
      <c r="AM284" s="128"/>
      <c r="AN284" s="128"/>
      <c r="AO284" s="128"/>
      <c r="AP284" s="128"/>
      <c r="AQ284" s="128"/>
      <c r="AR284" s="128"/>
      <c r="AS284" s="128"/>
      <c r="AT284" s="128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</row>
    <row r="285" spans="2:57" s="62" customFormat="1" ht="15" customHeight="1"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182"/>
      <c r="S285" s="61"/>
      <c r="T285" s="61"/>
      <c r="U285" s="61"/>
      <c r="V285" s="61"/>
      <c r="W285" s="61"/>
      <c r="X285" s="128"/>
      <c r="Y285" s="128"/>
      <c r="Z285" s="128"/>
      <c r="AA285" s="128"/>
      <c r="AB285" s="128"/>
      <c r="AC285" s="128"/>
      <c r="AD285" s="128"/>
      <c r="AE285" s="128"/>
      <c r="AF285" s="128"/>
      <c r="AG285" s="128"/>
      <c r="AH285" s="128"/>
      <c r="AI285" s="128"/>
      <c r="AJ285" s="128"/>
      <c r="AK285" s="128"/>
      <c r="AL285" s="128"/>
      <c r="AM285" s="128"/>
      <c r="AN285" s="128"/>
      <c r="AO285" s="128"/>
      <c r="AP285" s="128"/>
      <c r="AQ285" s="128"/>
      <c r="AR285" s="128"/>
      <c r="AS285" s="128"/>
      <c r="AT285" s="128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</row>
    <row r="286" spans="2:57" s="62" customFormat="1" ht="15" customHeight="1"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182"/>
      <c r="S286" s="61"/>
      <c r="T286" s="61"/>
      <c r="U286" s="61"/>
      <c r="V286" s="61"/>
      <c r="W286" s="61"/>
      <c r="X286" s="129"/>
      <c r="Y286" s="149"/>
      <c r="Z286" s="149"/>
      <c r="AA286" s="149"/>
      <c r="AB286" s="149"/>
      <c r="AC286" s="149"/>
      <c r="AD286" s="149"/>
      <c r="AE286" s="149"/>
      <c r="AF286" s="149"/>
      <c r="AG286" s="149"/>
      <c r="AH286" s="149"/>
      <c r="AI286" s="129"/>
      <c r="AJ286" s="129"/>
      <c r="AK286" s="129"/>
      <c r="AL286" s="129"/>
      <c r="AM286" s="129"/>
      <c r="AN286" s="129"/>
      <c r="AO286" s="129"/>
      <c r="AP286" s="128"/>
      <c r="AQ286" s="128"/>
      <c r="AR286" s="128"/>
      <c r="AS286" s="128"/>
      <c r="AT286" s="128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</row>
    <row r="287" spans="2:57" s="62" customFormat="1" ht="15" customHeight="1"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182"/>
      <c r="S287" s="61"/>
      <c r="T287" s="61"/>
      <c r="U287" s="61"/>
      <c r="V287" s="61"/>
      <c r="W287" s="61"/>
      <c r="X287" s="129"/>
      <c r="Y287" s="149"/>
      <c r="Z287" s="149"/>
      <c r="AA287" s="149"/>
      <c r="AB287" s="149"/>
      <c r="AC287" s="149"/>
      <c r="AD287" s="149"/>
      <c r="AE287" s="149"/>
      <c r="AF287" s="149"/>
      <c r="AG287" s="149"/>
      <c r="AH287" s="149"/>
      <c r="AI287" s="129"/>
      <c r="AJ287" s="129"/>
      <c r="AK287" s="129"/>
      <c r="AL287" s="129"/>
      <c r="AM287" s="129"/>
      <c r="AN287" s="129"/>
      <c r="AO287" s="129"/>
      <c r="AP287" s="128"/>
      <c r="AQ287" s="128"/>
      <c r="AR287" s="128"/>
      <c r="AS287" s="128"/>
      <c r="AT287" s="128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</row>
    <row r="288" spans="2:57" s="62" customFormat="1" ht="15" customHeight="1"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182"/>
      <c r="S288" s="61"/>
      <c r="T288" s="61"/>
      <c r="U288" s="61"/>
      <c r="V288" s="61"/>
      <c r="W288" s="61"/>
      <c r="X288" s="129"/>
      <c r="Y288" s="149"/>
      <c r="Z288" s="149"/>
      <c r="AA288" s="149"/>
      <c r="AB288" s="149"/>
      <c r="AC288" s="149"/>
      <c r="AD288" s="149"/>
      <c r="AE288" s="149"/>
      <c r="AF288" s="149"/>
      <c r="AG288" s="149"/>
      <c r="AH288" s="149"/>
      <c r="AI288" s="129"/>
      <c r="AJ288" s="129"/>
      <c r="AK288" s="129"/>
      <c r="AL288" s="129"/>
      <c r="AM288" s="129"/>
      <c r="AN288" s="129"/>
      <c r="AO288" s="129"/>
      <c r="AP288" s="128"/>
      <c r="AQ288" s="128"/>
      <c r="AR288" s="128"/>
      <c r="AS288" s="128"/>
      <c r="AT288" s="128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</row>
    <row r="289" spans="2:57" s="62" customFormat="1" ht="15" customHeight="1"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182"/>
      <c r="S289" s="61"/>
      <c r="T289" s="61"/>
      <c r="U289" s="61"/>
      <c r="V289" s="61"/>
      <c r="W289" s="61"/>
      <c r="X289" s="129"/>
      <c r="Y289" s="149"/>
      <c r="Z289" s="149"/>
      <c r="AA289" s="149"/>
      <c r="AB289" s="149"/>
      <c r="AC289" s="149"/>
      <c r="AD289" s="149"/>
      <c r="AE289" s="149"/>
      <c r="AF289" s="149"/>
      <c r="AG289" s="149"/>
      <c r="AH289" s="149"/>
      <c r="AI289" s="129"/>
      <c r="AJ289" s="129"/>
      <c r="AK289" s="129"/>
      <c r="AL289" s="129"/>
      <c r="AM289" s="129"/>
      <c r="AN289" s="129"/>
      <c r="AO289" s="129"/>
      <c r="AP289" s="128"/>
      <c r="AQ289" s="128"/>
      <c r="AR289" s="128"/>
      <c r="AS289" s="128"/>
      <c r="AT289" s="128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</row>
    <row r="290" spans="2:57" s="62" customFormat="1" ht="15" customHeight="1"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182"/>
      <c r="S290" s="61"/>
      <c r="T290" s="61"/>
      <c r="U290" s="61"/>
      <c r="V290" s="61"/>
      <c r="W290" s="61"/>
      <c r="X290" s="129"/>
      <c r="Y290" s="149"/>
      <c r="Z290" s="149"/>
      <c r="AA290" s="149"/>
      <c r="AB290" s="149"/>
      <c r="AC290" s="149"/>
      <c r="AD290" s="149"/>
      <c r="AE290" s="149"/>
      <c r="AF290" s="149"/>
      <c r="AG290" s="149"/>
      <c r="AH290" s="149"/>
      <c r="AI290" s="129"/>
      <c r="AJ290" s="129"/>
      <c r="AK290" s="129"/>
      <c r="AL290" s="129"/>
      <c r="AM290" s="129"/>
      <c r="AN290" s="129"/>
      <c r="AO290" s="129"/>
      <c r="AP290" s="128"/>
      <c r="AQ290" s="128"/>
      <c r="AR290" s="128"/>
      <c r="AS290" s="128"/>
      <c r="AT290" s="128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</row>
    <row r="291" spans="2:57" s="62" customFormat="1" ht="15" customHeight="1"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182"/>
      <c r="S291" s="61"/>
      <c r="T291" s="61"/>
      <c r="U291" s="61"/>
      <c r="V291" s="61"/>
      <c r="W291" s="61"/>
      <c r="X291" s="129"/>
      <c r="Y291" s="149"/>
      <c r="Z291" s="149"/>
      <c r="AA291" s="149"/>
      <c r="AB291" s="149"/>
      <c r="AC291" s="149"/>
      <c r="AD291" s="149"/>
      <c r="AE291" s="149"/>
      <c r="AF291" s="149"/>
      <c r="AG291" s="149"/>
      <c r="AH291" s="149"/>
      <c r="AI291" s="129"/>
      <c r="AJ291" s="129"/>
      <c r="AK291" s="129"/>
      <c r="AL291" s="129"/>
      <c r="AM291" s="129"/>
      <c r="AN291" s="129"/>
      <c r="AO291" s="129"/>
      <c r="AP291" s="128"/>
      <c r="AQ291" s="128"/>
      <c r="AR291" s="128"/>
      <c r="AS291" s="128"/>
      <c r="AT291" s="128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</row>
    <row r="292" spans="2:57" s="62" customFormat="1" ht="15" customHeight="1"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182"/>
      <c r="S292" s="61"/>
      <c r="T292" s="61"/>
      <c r="U292" s="61"/>
      <c r="V292" s="61"/>
      <c r="W292" s="61"/>
      <c r="X292" s="129"/>
      <c r="Y292" s="149"/>
      <c r="Z292" s="149"/>
      <c r="AA292" s="149"/>
      <c r="AB292" s="149"/>
      <c r="AC292" s="149"/>
      <c r="AD292" s="149"/>
      <c r="AE292" s="149"/>
      <c r="AF292" s="149"/>
      <c r="AG292" s="149"/>
      <c r="AH292" s="149"/>
      <c r="AI292" s="129"/>
      <c r="AJ292" s="129"/>
      <c r="AK292" s="129"/>
      <c r="AL292" s="129"/>
      <c r="AM292" s="129"/>
      <c r="AN292" s="129"/>
      <c r="AO292" s="129"/>
      <c r="AP292" s="128"/>
      <c r="AQ292" s="128"/>
      <c r="AR292" s="128"/>
      <c r="AS292" s="128"/>
      <c r="AT292" s="128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</row>
    <row r="293" spans="2:57" s="62" customFormat="1" ht="15" customHeight="1"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182"/>
      <c r="S293" s="61"/>
      <c r="T293" s="61"/>
      <c r="U293" s="61"/>
      <c r="V293" s="61"/>
      <c r="W293" s="61"/>
      <c r="X293" s="129"/>
      <c r="Y293" s="149"/>
      <c r="Z293" s="149"/>
      <c r="AA293" s="149"/>
      <c r="AB293" s="149"/>
      <c r="AC293" s="149"/>
      <c r="AD293" s="149"/>
      <c r="AE293" s="149"/>
      <c r="AF293" s="149"/>
      <c r="AG293" s="149"/>
      <c r="AH293" s="149"/>
      <c r="AI293" s="129"/>
      <c r="AJ293" s="129"/>
      <c r="AK293" s="129"/>
      <c r="AL293" s="129"/>
      <c r="AM293" s="129"/>
      <c r="AN293" s="129"/>
      <c r="AO293" s="129"/>
      <c r="AP293" s="128"/>
      <c r="AQ293" s="128"/>
      <c r="AR293" s="128"/>
      <c r="AS293" s="128"/>
      <c r="AT293" s="128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</row>
    <row r="294" spans="2:57" s="62" customFormat="1" ht="15" customHeight="1"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182"/>
      <c r="S294" s="61"/>
      <c r="T294" s="61"/>
      <c r="U294" s="61"/>
      <c r="V294" s="61"/>
      <c r="W294" s="61"/>
      <c r="X294" s="129"/>
      <c r="Y294" s="149"/>
      <c r="Z294" s="149"/>
      <c r="AA294" s="149"/>
      <c r="AB294" s="149"/>
      <c r="AC294" s="149"/>
      <c r="AD294" s="149"/>
      <c r="AE294" s="149"/>
      <c r="AF294" s="149"/>
      <c r="AG294" s="149"/>
      <c r="AH294" s="149"/>
      <c r="AI294" s="129"/>
      <c r="AJ294" s="129"/>
      <c r="AK294" s="129"/>
      <c r="AL294" s="129"/>
      <c r="AM294" s="129"/>
      <c r="AN294" s="129"/>
      <c r="AO294" s="129"/>
      <c r="AP294" s="128"/>
      <c r="AQ294" s="128"/>
      <c r="AR294" s="128"/>
      <c r="AS294" s="128"/>
      <c r="AT294" s="128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</row>
    <row r="295" spans="2:57" s="62" customFormat="1" ht="15" customHeight="1"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182"/>
      <c r="S295" s="61"/>
      <c r="T295" s="61"/>
      <c r="U295" s="61"/>
      <c r="V295" s="61"/>
      <c r="W295" s="61"/>
      <c r="X295" s="129"/>
      <c r="Y295" s="149"/>
      <c r="Z295" s="149"/>
      <c r="AA295" s="149"/>
      <c r="AB295" s="149"/>
      <c r="AC295" s="149"/>
      <c r="AD295" s="149"/>
      <c r="AE295" s="149"/>
      <c r="AF295" s="149"/>
      <c r="AG295" s="149"/>
      <c r="AH295" s="149"/>
      <c r="AI295" s="129"/>
      <c r="AJ295" s="129"/>
      <c r="AK295" s="129"/>
      <c r="AL295" s="129"/>
      <c r="AM295" s="129"/>
      <c r="AN295" s="129"/>
      <c r="AO295" s="129"/>
      <c r="AP295" s="128"/>
      <c r="AQ295" s="128"/>
      <c r="AR295" s="128"/>
      <c r="AS295" s="128"/>
      <c r="AT295" s="128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</row>
    <row r="296" spans="2:57" s="62" customFormat="1" ht="15" customHeight="1"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182"/>
      <c r="S296" s="61"/>
      <c r="T296" s="61"/>
      <c r="U296" s="61"/>
      <c r="V296" s="61"/>
      <c r="W296" s="61"/>
      <c r="X296" s="129"/>
      <c r="Y296" s="149"/>
      <c r="Z296" s="149"/>
      <c r="AA296" s="149"/>
      <c r="AB296" s="149"/>
      <c r="AC296" s="149"/>
      <c r="AD296" s="149"/>
      <c r="AE296" s="149"/>
      <c r="AF296" s="149"/>
      <c r="AG296" s="149"/>
      <c r="AH296" s="149"/>
      <c r="AI296" s="129"/>
      <c r="AJ296" s="129"/>
      <c r="AK296" s="129"/>
      <c r="AL296" s="129"/>
      <c r="AM296" s="129"/>
      <c r="AN296" s="129"/>
      <c r="AO296" s="129"/>
      <c r="AP296" s="128"/>
      <c r="AQ296" s="128"/>
      <c r="AR296" s="128"/>
      <c r="AS296" s="128"/>
      <c r="AT296" s="128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</row>
    <row r="297" spans="2:57" s="62" customFormat="1" ht="15" customHeight="1"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182"/>
      <c r="S297" s="61"/>
      <c r="T297" s="61"/>
      <c r="U297" s="61"/>
      <c r="V297" s="61"/>
      <c r="W297" s="61"/>
      <c r="X297" s="129"/>
      <c r="Y297" s="149"/>
      <c r="Z297" s="149"/>
      <c r="AA297" s="149"/>
      <c r="AB297" s="149"/>
      <c r="AC297" s="149"/>
      <c r="AD297" s="149"/>
      <c r="AE297" s="149"/>
      <c r="AF297" s="149"/>
      <c r="AG297" s="149"/>
      <c r="AH297" s="149"/>
      <c r="AI297" s="129"/>
      <c r="AJ297" s="129"/>
      <c r="AK297" s="129"/>
      <c r="AL297" s="129"/>
      <c r="AM297" s="129"/>
      <c r="AN297" s="129"/>
      <c r="AO297" s="129"/>
      <c r="AP297" s="128"/>
      <c r="AQ297" s="128"/>
      <c r="AR297" s="128"/>
      <c r="AS297" s="128"/>
      <c r="AT297" s="128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</row>
    <row r="298" spans="2:57" s="62" customFormat="1" ht="15" customHeight="1"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182"/>
      <c r="S298" s="61"/>
      <c r="T298" s="61"/>
      <c r="U298" s="61"/>
      <c r="V298" s="61"/>
      <c r="W298" s="61"/>
      <c r="X298" s="128"/>
      <c r="Y298" s="128"/>
      <c r="Z298" s="128"/>
      <c r="AA298" s="128"/>
      <c r="AB298" s="128"/>
      <c r="AC298" s="128"/>
      <c r="AD298" s="128"/>
      <c r="AE298" s="128"/>
      <c r="AF298" s="128"/>
      <c r="AG298" s="128"/>
      <c r="AH298" s="128"/>
      <c r="AI298" s="128"/>
      <c r="AJ298" s="128"/>
      <c r="AK298" s="128"/>
      <c r="AL298" s="128"/>
      <c r="AM298" s="128"/>
      <c r="AN298" s="128"/>
      <c r="AO298" s="128"/>
      <c r="AP298" s="128"/>
      <c r="AQ298" s="128"/>
      <c r="AR298" s="128"/>
      <c r="AS298" s="128"/>
      <c r="AT298" s="128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</row>
    <row r="299" spans="2:57" s="62" customFormat="1" ht="15" customHeight="1"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182"/>
      <c r="S299" s="61"/>
      <c r="T299" s="61"/>
      <c r="U299" s="61"/>
      <c r="V299" s="61"/>
      <c r="W299" s="61"/>
      <c r="X299" s="128"/>
      <c r="Y299" s="128"/>
      <c r="Z299" s="128"/>
      <c r="AA299" s="128"/>
      <c r="AB299" s="128"/>
      <c r="AC299" s="128"/>
      <c r="AD299" s="128"/>
      <c r="AE299" s="128"/>
      <c r="AF299" s="128"/>
      <c r="AG299" s="128"/>
      <c r="AH299" s="128"/>
      <c r="AI299" s="128"/>
      <c r="AJ299" s="128"/>
      <c r="AK299" s="128"/>
      <c r="AL299" s="128"/>
      <c r="AM299" s="128"/>
      <c r="AN299" s="128"/>
      <c r="AO299" s="128"/>
      <c r="AP299" s="128"/>
      <c r="AQ299" s="128"/>
      <c r="AR299" s="128"/>
      <c r="AS299" s="128"/>
      <c r="AT299" s="128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</row>
    <row r="300" spans="2:57" s="62" customFormat="1" ht="15" customHeight="1"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182"/>
      <c r="S300" s="61"/>
      <c r="T300" s="61"/>
      <c r="U300" s="61"/>
      <c r="V300" s="61"/>
      <c r="W300" s="61"/>
      <c r="X300" s="128"/>
      <c r="Y300" s="128"/>
      <c r="Z300" s="128"/>
      <c r="AA300" s="128"/>
      <c r="AB300" s="128"/>
      <c r="AC300" s="128"/>
      <c r="AD300" s="128"/>
      <c r="AE300" s="128"/>
      <c r="AF300" s="128"/>
      <c r="AG300" s="128"/>
      <c r="AH300" s="128"/>
      <c r="AI300" s="128"/>
      <c r="AJ300" s="128"/>
      <c r="AK300" s="128"/>
      <c r="AL300" s="128"/>
      <c r="AM300" s="128"/>
      <c r="AN300" s="128"/>
      <c r="AO300" s="128"/>
      <c r="AP300" s="128"/>
      <c r="AQ300" s="128"/>
      <c r="AR300" s="128"/>
      <c r="AS300" s="128"/>
      <c r="AT300" s="128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</row>
    <row r="301" spans="2:57" s="62" customFormat="1" ht="15" customHeight="1"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129"/>
      <c r="Y301" s="149"/>
      <c r="Z301" s="149"/>
      <c r="AA301" s="149"/>
      <c r="AB301" s="149"/>
      <c r="AC301" s="149"/>
      <c r="AD301" s="149"/>
      <c r="AE301" s="149"/>
      <c r="AF301" s="149"/>
      <c r="AG301" s="149"/>
      <c r="AH301" s="149"/>
      <c r="AI301" s="129"/>
      <c r="AJ301" s="129"/>
      <c r="AK301" s="129"/>
      <c r="AL301" s="129"/>
      <c r="AM301" s="129"/>
      <c r="AN301" s="129"/>
      <c r="AO301" s="129"/>
      <c r="AP301" s="128"/>
      <c r="AQ301" s="128"/>
      <c r="AR301" s="128"/>
      <c r="AS301" s="128"/>
      <c r="AT301" s="128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</row>
    <row r="302" spans="2:57" s="62" customFormat="1" ht="15" customHeight="1">
      <c r="B302" s="61"/>
      <c r="C302" s="61"/>
      <c r="D302" s="61"/>
      <c r="E302" s="61"/>
      <c r="F302" s="61"/>
      <c r="G302" s="61"/>
      <c r="H302" s="61"/>
      <c r="I302" s="61"/>
      <c r="J302" s="61"/>
      <c r="K302" s="150"/>
      <c r="L302" s="150"/>
      <c r="M302" s="150"/>
      <c r="N302" s="150"/>
      <c r="O302" s="150"/>
      <c r="P302" s="150"/>
      <c r="Q302" s="150"/>
      <c r="R302" s="182"/>
      <c r="S302" s="61"/>
      <c r="T302" s="61"/>
      <c r="U302" s="61"/>
      <c r="V302" s="61"/>
      <c r="W302" s="61"/>
      <c r="X302" s="129"/>
      <c r="Y302" s="149"/>
      <c r="Z302" s="149"/>
      <c r="AA302" s="149"/>
      <c r="AB302" s="149"/>
      <c r="AC302" s="149"/>
      <c r="AD302" s="149"/>
      <c r="AE302" s="149"/>
      <c r="AF302" s="149"/>
      <c r="AG302" s="149"/>
      <c r="AH302" s="149"/>
      <c r="AI302" s="129"/>
      <c r="AJ302" s="129"/>
      <c r="AK302" s="129"/>
      <c r="AL302" s="129"/>
      <c r="AM302" s="129"/>
      <c r="AN302" s="129"/>
      <c r="AO302" s="129"/>
      <c r="AP302" s="128"/>
      <c r="AQ302" s="128"/>
      <c r="AR302" s="128"/>
      <c r="AS302" s="128"/>
      <c r="AT302" s="128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</row>
    <row r="303" spans="2:57" s="62" customFormat="1" ht="15" customHeight="1"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129"/>
      <c r="Y303" s="149"/>
      <c r="Z303" s="149"/>
      <c r="AA303" s="149"/>
      <c r="AB303" s="149"/>
      <c r="AC303" s="149"/>
      <c r="AD303" s="149"/>
      <c r="AE303" s="149"/>
      <c r="AF303" s="149"/>
      <c r="AG303" s="149"/>
      <c r="AH303" s="149"/>
      <c r="AI303" s="129"/>
      <c r="AJ303" s="129"/>
      <c r="AK303" s="129"/>
      <c r="AL303" s="129"/>
      <c r="AM303" s="129"/>
      <c r="AN303" s="129"/>
      <c r="AO303" s="129"/>
      <c r="AP303" s="128"/>
      <c r="AQ303" s="128"/>
      <c r="AR303" s="128"/>
      <c r="AS303" s="128"/>
      <c r="AT303" s="128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</row>
    <row r="304" spans="2:57" s="62" customFormat="1" ht="15" customHeight="1"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129"/>
      <c r="Y304" s="128"/>
      <c r="Z304" s="128"/>
      <c r="AA304" s="128"/>
      <c r="AB304" s="128"/>
      <c r="AC304" s="128"/>
      <c r="AD304" s="128"/>
      <c r="AE304" s="128"/>
      <c r="AF304" s="128"/>
      <c r="AG304" s="128"/>
      <c r="AH304" s="128"/>
      <c r="AI304" s="129"/>
      <c r="AJ304" s="129"/>
      <c r="AK304" s="129"/>
      <c r="AL304" s="129"/>
      <c r="AM304" s="129"/>
      <c r="AN304" s="129"/>
      <c r="AO304" s="129"/>
      <c r="AP304" s="128"/>
      <c r="AQ304" s="128"/>
      <c r="AR304" s="128"/>
      <c r="AS304" s="128"/>
      <c r="AT304" s="128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</row>
    <row r="305" spans="2:57" s="62" customFormat="1" ht="15" customHeight="1"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129"/>
      <c r="Y305" s="129"/>
      <c r="Z305" s="129"/>
      <c r="AA305" s="129"/>
      <c r="AB305" s="129"/>
      <c r="AC305" s="129"/>
      <c r="AD305" s="129"/>
      <c r="AE305" s="129"/>
      <c r="AF305" s="129"/>
      <c r="AG305" s="129"/>
      <c r="AH305" s="129"/>
      <c r="AI305" s="129"/>
      <c r="AJ305" s="129"/>
      <c r="AK305" s="129"/>
      <c r="AL305" s="129"/>
      <c r="AM305" s="129"/>
      <c r="AN305" s="129"/>
      <c r="AO305" s="129"/>
      <c r="AP305" s="128"/>
      <c r="AQ305" s="128"/>
      <c r="AR305" s="128"/>
      <c r="AS305" s="128"/>
      <c r="AT305" s="128"/>
    </row>
    <row r="306" spans="2:57" s="62" customFormat="1" ht="15" customHeight="1"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151"/>
      <c r="T306" s="151"/>
      <c r="U306" s="61"/>
      <c r="V306" s="61"/>
      <c r="W306" s="61"/>
      <c r="X306" s="128"/>
      <c r="Y306" s="189"/>
      <c r="Z306" s="189"/>
      <c r="AA306" s="189"/>
      <c r="AB306" s="189"/>
      <c r="AC306" s="189"/>
      <c r="AD306" s="189"/>
      <c r="AE306" s="189"/>
      <c r="AF306" s="189"/>
      <c r="AG306" s="189"/>
      <c r="AH306" s="189"/>
      <c r="AI306" s="186"/>
      <c r="AJ306" s="186"/>
      <c r="AK306" s="186"/>
      <c r="AL306" s="186"/>
      <c r="AM306" s="186"/>
      <c r="AN306" s="186"/>
      <c r="AO306" s="186"/>
      <c r="AP306" s="128"/>
      <c r="AQ306" s="128"/>
      <c r="AR306" s="128"/>
      <c r="AS306" s="128"/>
      <c r="AT306" s="128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</row>
    <row r="307" spans="2:57" s="62" customFormat="1" ht="15" customHeight="1"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</row>
    <row r="308" spans="2:57" s="62" customFormat="1" ht="15" customHeight="1"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150"/>
      <c r="S308" s="61"/>
      <c r="T308" s="61"/>
      <c r="U308" s="61"/>
      <c r="V308" s="61"/>
      <c r="W308" s="61"/>
      <c r="X308" s="128"/>
      <c r="Y308" s="128"/>
      <c r="Z308" s="128"/>
      <c r="AA308" s="128"/>
      <c r="AB308" s="128"/>
      <c r="AC308" s="128"/>
      <c r="AD308" s="128"/>
      <c r="AE308" s="128"/>
      <c r="AF308" s="128"/>
      <c r="AG308" s="128"/>
      <c r="AH308" s="128"/>
      <c r="AI308" s="128"/>
      <c r="AJ308" s="128"/>
      <c r="AK308" s="128"/>
      <c r="AL308" s="128"/>
      <c r="AM308" s="128"/>
      <c r="AN308" s="128"/>
      <c r="AO308" s="128"/>
      <c r="AP308" s="128"/>
      <c r="AQ308" s="128"/>
      <c r="AR308" s="128"/>
      <c r="AS308" s="128"/>
      <c r="AT308" s="128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</row>
    <row r="309" spans="2:57" s="62" customFormat="1" ht="15" customHeight="1"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182"/>
      <c r="S309" s="61"/>
      <c r="T309" s="61"/>
      <c r="U309" s="61"/>
      <c r="V309" s="61"/>
      <c r="W309" s="61"/>
      <c r="X309" s="128"/>
      <c r="Y309" s="128"/>
      <c r="Z309" s="128"/>
      <c r="AA309" s="128"/>
      <c r="AB309" s="128"/>
      <c r="AC309" s="128"/>
      <c r="AD309" s="128"/>
      <c r="AE309" s="128"/>
      <c r="AF309" s="128"/>
      <c r="AG309" s="128"/>
      <c r="AH309" s="128"/>
      <c r="AI309" s="128"/>
      <c r="AJ309" s="128"/>
      <c r="AK309" s="128"/>
      <c r="AL309" s="128"/>
      <c r="AM309" s="128"/>
      <c r="AN309" s="128"/>
      <c r="AO309" s="128"/>
      <c r="AP309" s="128"/>
      <c r="AQ309" s="128"/>
      <c r="AR309" s="128"/>
      <c r="AS309" s="128"/>
      <c r="AT309" s="128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</row>
    <row r="310" spans="2:57" s="62" customFormat="1" ht="15" customHeight="1"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182"/>
      <c r="S310" s="61"/>
      <c r="T310" s="61"/>
      <c r="U310" s="61"/>
      <c r="V310" s="61"/>
      <c r="W310" s="61"/>
      <c r="X310" s="128"/>
      <c r="Y310" s="128"/>
      <c r="Z310" s="128"/>
      <c r="AA310" s="128"/>
      <c r="AB310" s="128"/>
      <c r="AC310" s="128"/>
      <c r="AD310" s="128"/>
      <c r="AE310" s="128"/>
      <c r="AF310" s="128"/>
      <c r="AG310" s="128"/>
      <c r="AH310" s="128"/>
      <c r="AI310" s="128"/>
      <c r="AJ310" s="128"/>
      <c r="AK310" s="128"/>
      <c r="AL310" s="128"/>
      <c r="AM310" s="128"/>
      <c r="AN310" s="128"/>
      <c r="AO310" s="128"/>
      <c r="AP310" s="128"/>
      <c r="AQ310" s="128"/>
      <c r="AR310" s="128"/>
      <c r="AS310" s="128"/>
      <c r="AT310" s="128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</row>
    <row r="311" spans="2:57" s="62" customFormat="1" ht="15" customHeight="1"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182"/>
      <c r="S311" s="61"/>
      <c r="T311" s="61"/>
      <c r="U311" s="61"/>
      <c r="V311" s="61"/>
      <c r="W311" s="61"/>
      <c r="X311" s="128"/>
      <c r="Y311" s="128"/>
      <c r="Z311" s="128"/>
      <c r="AA311" s="128"/>
      <c r="AB311" s="128"/>
      <c r="AC311" s="128"/>
      <c r="AD311" s="128"/>
      <c r="AE311" s="128"/>
      <c r="AF311" s="128"/>
      <c r="AG311" s="128"/>
      <c r="AH311" s="128"/>
      <c r="AI311" s="128"/>
      <c r="AJ311" s="128"/>
      <c r="AK311" s="128"/>
      <c r="AL311" s="128"/>
      <c r="AM311" s="128"/>
      <c r="AN311" s="128"/>
      <c r="AO311" s="128"/>
      <c r="AP311" s="128"/>
      <c r="AQ311" s="128"/>
      <c r="AR311" s="128"/>
      <c r="AS311" s="128"/>
      <c r="AT311" s="128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</row>
    <row r="312" spans="2:57" s="62" customFormat="1" ht="15" customHeight="1"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182"/>
      <c r="S312" s="61"/>
      <c r="T312" s="61"/>
      <c r="U312" s="61"/>
      <c r="V312" s="61"/>
      <c r="W312" s="61"/>
      <c r="X312" s="128"/>
      <c r="Y312" s="128"/>
      <c r="Z312" s="128"/>
      <c r="AA312" s="128"/>
      <c r="AB312" s="128"/>
      <c r="AC312" s="128"/>
      <c r="AD312" s="128"/>
      <c r="AE312" s="128"/>
      <c r="AF312" s="128"/>
      <c r="AG312" s="128"/>
      <c r="AH312" s="128"/>
      <c r="AI312" s="128"/>
      <c r="AJ312" s="128"/>
      <c r="AK312" s="128"/>
      <c r="AL312" s="128"/>
      <c r="AM312" s="128"/>
      <c r="AN312" s="128"/>
      <c r="AO312" s="128"/>
      <c r="AP312" s="128"/>
      <c r="AQ312" s="128"/>
      <c r="AR312" s="128"/>
      <c r="AS312" s="128"/>
      <c r="AT312" s="128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</row>
    <row r="313" spans="2:57" s="62" customFormat="1" ht="15" customHeight="1"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182"/>
      <c r="S313" s="61"/>
      <c r="T313" s="61"/>
      <c r="U313" s="61"/>
      <c r="V313" s="61"/>
      <c r="W313" s="61"/>
      <c r="X313" s="128"/>
      <c r="Y313" s="128"/>
      <c r="Z313" s="128"/>
      <c r="AA313" s="128"/>
      <c r="AB313" s="128"/>
      <c r="AC313" s="128"/>
      <c r="AD313" s="128"/>
      <c r="AE313" s="128"/>
      <c r="AF313" s="128"/>
      <c r="AG313" s="128"/>
      <c r="AH313" s="128"/>
      <c r="AI313" s="128"/>
      <c r="AJ313" s="128"/>
      <c r="AK313" s="128"/>
      <c r="AL313" s="128"/>
      <c r="AM313" s="128"/>
      <c r="AN313" s="128"/>
      <c r="AO313" s="128"/>
      <c r="AP313" s="128"/>
      <c r="AQ313" s="128"/>
      <c r="AR313" s="128"/>
      <c r="AS313" s="128"/>
      <c r="AT313" s="128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</row>
    <row r="314" spans="2:57" s="62" customFormat="1" ht="15" customHeight="1"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182"/>
      <c r="S314" s="61"/>
      <c r="T314" s="61"/>
      <c r="U314" s="61"/>
      <c r="V314" s="61"/>
      <c r="W314" s="61"/>
      <c r="X314" s="128"/>
      <c r="Y314" s="128"/>
      <c r="Z314" s="128"/>
      <c r="AA314" s="128"/>
      <c r="AB314" s="128"/>
      <c r="AC314" s="128"/>
      <c r="AD314" s="128"/>
      <c r="AE314" s="128"/>
      <c r="AF314" s="128"/>
      <c r="AG314" s="128"/>
      <c r="AH314" s="128"/>
      <c r="AI314" s="128"/>
      <c r="AJ314" s="128"/>
      <c r="AK314" s="128"/>
      <c r="AL314" s="128"/>
      <c r="AM314" s="128"/>
      <c r="AN314" s="128"/>
      <c r="AO314" s="128"/>
      <c r="AP314" s="128"/>
      <c r="AQ314" s="128"/>
      <c r="AR314" s="128"/>
      <c r="AS314" s="128"/>
      <c r="AT314" s="128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</row>
    <row r="315" spans="2:57" s="62" customFormat="1" ht="15" customHeight="1"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182"/>
      <c r="S315" s="61"/>
      <c r="T315" s="61"/>
      <c r="U315" s="61"/>
      <c r="V315" s="61"/>
      <c r="W315" s="61"/>
      <c r="X315" s="128"/>
      <c r="Y315" s="128"/>
      <c r="Z315" s="128"/>
      <c r="AA315" s="128"/>
      <c r="AB315" s="128"/>
      <c r="AC315" s="128"/>
      <c r="AD315" s="128"/>
      <c r="AE315" s="128"/>
      <c r="AF315" s="128"/>
      <c r="AG315" s="128"/>
      <c r="AH315" s="128"/>
      <c r="AI315" s="128"/>
      <c r="AJ315" s="128"/>
      <c r="AK315" s="128"/>
      <c r="AL315" s="128"/>
      <c r="AM315" s="128"/>
      <c r="AN315" s="128"/>
      <c r="AO315" s="128"/>
      <c r="AP315" s="128"/>
      <c r="AQ315" s="128"/>
      <c r="AR315" s="128"/>
      <c r="AS315" s="128"/>
      <c r="AT315" s="128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</row>
    <row r="316" spans="2:57" s="62" customFormat="1" ht="15" customHeight="1"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182"/>
      <c r="S316" s="61"/>
      <c r="T316" s="61"/>
      <c r="U316" s="61"/>
      <c r="V316" s="61"/>
      <c r="W316" s="61"/>
      <c r="X316" s="128"/>
      <c r="Y316" s="128"/>
      <c r="Z316" s="128"/>
      <c r="AA316" s="128"/>
      <c r="AB316" s="128"/>
      <c r="AC316" s="128"/>
      <c r="AD316" s="128"/>
      <c r="AE316" s="128"/>
      <c r="AF316" s="128"/>
      <c r="AG316" s="128"/>
      <c r="AH316" s="128"/>
      <c r="AI316" s="128"/>
      <c r="AJ316" s="128"/>
      <c r="AK316" s="128"/>
      <c r="AL316" s="128"/>
      <c r="AM316" s="128"/>
      <c r="AN316" s="128"/>
      <c r="AO316" s="128"/>
      <c r="AP316" s="128"/>
      <c r="AQ316" s="128"/>
      <c r="AR316" s="128"/>
      <c r="AS316" s="128"/>
      <c r="AT316" s="128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</row>
    <row r="317" spans="2:57" s="62" customFormat="1" ht="15" customHeight="1"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182"/>
      <c r="S317" s="61"/>
      <c r="T317" s="61"/>
      <c r="U317" s="61"/>
      <c r="V317" s="61"/>
      <c r="W317" s="61"/>
      <c r="X317" s="128"/>
      <c r="Y317" s="128"/>
      <c r="Z317" s="128"/>
      <c r="AA317" s="128"/>
      <c r="AB317" s="128"/>
      <c r="AC317" s="128"/>
      <c r="AD317" s="128"/>
      <c r="AE317" s="128"/>
      <c r="AF317" s="128"/>
      <c r="AG317" s="128"/>
      <c r="AH317" s="128"/>
      <c r="AI317" s="128"/>
      <c r="AJ317" s="128"/>
      <c r="AK317" s="128"/>
      <c r="AL317" s="128"/>
      <c r="AM317" s="128"/>
      <c r="AN317" s="128"/>
      <c r="AO317" s="128"/>
      <c r="AP317" s="128"/>
      <c r="AQ317" s="128"/>
      <c r="AR317" s="128"/>
      <c r="AS317" s="128"/>
      <c r="AT317" s="128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</row>
    <row r="318" spans="2:57" s="62" customFormat="1" ht="15" customHeight="1"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182"/>
      <c r="S318" s="61"/>
      <c r="T318" s="61"/>
      <c r="U318" s="61"/>
      <c r="V318" s="61"/>
      <c r="W318" s="61"/>
      <c r="X318" s="128"/>
      <c r="Y318" s="128"/>
      <c r="Z318" s="128"/>
      <c r="AA318" s="128"/>
      <c r="AB318" s="128"/>
      <c r="AC318" s="128"/>
      <c r="AD318" s="128"/>
      <c r="AE318" s="128"/>
      <c r="AF318" s="128"/>
      <c r="AG318" s="128"/>
      <c r="AH318" s="128"/>
      <c r="AI318" s="128"/>
      <c r="AJ318" s="128"/>
      <c r="AK318" s="128"/>
      <c r="AL318" s="128"/>
      <c r="AM318" s="128"/>
      <c r="AN318" s="128"/>
      <c r="AO318" s="128"/>
      <c r="AP318" s="128"/>
      <c r="AQ318" s="128"/>
      <c r="AR318" s="128"/>
      <c r="AS318" s="128"/>
      <c r="AT318" s="128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</row>
    <row r="319" spans="2:57" s="62" customFormat="1" ht="15" customHeight="1"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182"/>
      <c r="S319" s="61"/>
      <c r="T319" s="61"/>
      <c r="U319" s="61"/>
      <c r="V319" s="61"/>
      <c r="W319" s="61"/>
      <c r="X319" s="128"/>
      <c r="Y319" s="128"/>
      <c r="Z319" s="128"/>
      <c r="AA319" s="128"/>
      <c r="AB319" s="128"/>
      <c r="AC319" s="128"/>
      <c r="AD319" s="128"/>
      <c r="AE319" s="128"/>
      <c r="AF319" s="128"/>
      <c r="AG319" s="128"/>
      <c r="AH319" s="128"/>
      <c r="AI319" s="128"/>
      <c r="AJ319" s="128"/>
      <c r="AK319" s="128"/>
      <c r="AL319" s="128"/>
      <c r="AM319" s="128"/>
      <c r="AN319" s="128"/>
      <c r="AO319" s="128"/>
      <c r="AP319" s="128"/>
      <c r="AQ319" s="128"/>
      <c r="AR319" s="128"/>
      <c r="AS319" s="128"/>
      <c r="AT319" s="128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</row>
    <row r="320" spans="2:57" s="62" customFormat="1" ht="15" customHeight="1"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182"/>
      <c r="S320" s="61"/>
      <c r="T320" s="61"/>
      <c r="U320" s="61"/>
      <c r="V320" s="61"/>
      <c r="W320" s="61"/>
      <c r="X320" s="128"/>
      <c r="Y320" s="128"/>
      <c r="Z320" s="128"/>
      <c r="AA320" s="128"/>
      <c r="AB320" s="128"/>
      <c r="AC320" s="128"/>
      <c r="AD320" s="128"/>
      <c r="AE320" s="128"/>
      <c r="AF320" s="128"/>
      <c r="AG320" s="128"/>
      <c r="AH320" s="128"/>
      <c r="AI320" s="128"/>
      <c r="AJ320" s="128"/>
      <c r="AK320" s="128"/>
      <c r="AL320" s="128"/>
      <c r="AM320" s="128"/>
      <c r="AN320" s="128"/>
      <c r="AO320" s="128"/>
      <c r="AP320" s="128"/>
      <c r="AQ320" s="128"/>
      <c r="AR320" s="128"/>
      <c r="AS320" s="128"/>
      <c r="AT320" s="128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</row>
    <row r="321" spans="2:57" s="62" customFormat="1" ht="15" customHeight="1"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182"/>
      <c r="S321" s="61"/>
      <c r="T321" s="61"/>
      <c r="U321" s="61"/>
      <c r="V321" s="61"/>
      <c r="W321" s="61"/>
      <c r="X321" s="128"/>
      <c r="Y321" s="128"/>
      <c r="Z321" s="128"/>
      <c r="AA321" s="128"/>
      <c r="AB321" s="128"/>
      <c r="AC321" s="128"/>
      <c r="AD321" s="128"/>
      <c r="AE321" s="128"/>
      <c r="AF321" s="128"/>
      <c r="AG321" s="128"/>
      <c r="AH321" s="128"/>
      <c r="AI321" s="128"/>
      <c r="AJ321" s="128"/>
      <c r="AK321" s="128"/>
      <c r="AL321" s="128"/>
      <c r="AM321" s="128"/>
      <c r="AN321" s="128"/>
      <c r="AO321" s="128"/>
      <c r="AP321" s="128"/>
      <c r="AQ321" s="128"/>
      <c r="AR321" s="128"/>
      <c r="AS321" s="128"/>
      <c r="AT321" s="128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</row>
    <row r="322" spans="2:57" s="62" customFormat="1" ht="15" customHeight="1"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182"/>
      <c r="S322" s="61"/>
      <c r="T322" s="61"/>
      <c r="U322" s="61"/>
      <c r="V322" s="61"/>
      <c r="W322" s="61"/>
      <c r="X322" s="128"/>
      <c r="Y322" s="128"/>
      <c r="Z322" s="128"/>
      <c r="AA322" s="128"/>
      <c r="AB322" s="128"/>
      <c r="AC322" s="128"/>
      <c r="AD322" s="128"/>
      <c r="AE322" s="128"/>
      <c r="AF322" s="128"/>
      <c r="AG322" s="128"/>
      <c r="AH322" s="128"/>
      <c r="AI322" s="128"/>
      <c r="AJ322" s="128"/>
      <c r="AK322" s="128"/>
      <c r="AL322" s="128"/>
      <c r="AM322" s="128"/>
      <c r="AN322" s="128"/>
      <c r="AO322" s="128"/>
      <c r="AP322" s="128"/>
      <c r="AQ322" s="128"/>
      <c r="AR322" s="128"/>
      <c r="AS322" s="128"/>
      <c r="AT322" s="128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</row>
    <row r="323" spans="2:57" s="62" customFormat="1" ht="15" customHeight="1"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182"/>
      <c r="S323" s="61"/>
      <c r="T323" s="61"/>
      <c r="U323" s="61"/>
      <c r="V323" s="61"/>
      <c r="W323" s="61"/>
      <c r="X323" s="128"/>
      <c r="Y323" s="128"/>
      <c r="Z323" s="128"/>
      <c r="AA323" s="128"/>
      <c r="AB323" s="128"/>
      <c r="AC323" s="128"/>
      <c r="AD323" s="128"/>
      <c r="AE323" s="128"/>
      <c r="AF323" s="128"/>
      <c r="AG323" s="128"/>
      <c r="AH323" s="128"/>
      <c r="AI323" s="128"/>
      <c r="AJ323" s="128"/>
      <c r="AK323" s="128"/>
      <c r="AL323" s="128"/>
      <c r="AM323" s="128"/>
      <c r="AN323" s="128"/>
      <c r="AO323" s="128"/>
      <c r="AP323" s="128"/>
      <c r="AQ323" s="128"/>
      <c r="AR323" s="128"/>
      <c r="AS323" s="128"/>
      <c r="AT323" s="128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</row>
    <row r="324" spans="2:57" s="62" customFormat="1" ht="15" customHeight="1"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182"/>
      <c r="S324" s="61"/>
      <c r="T324" s="61"/>
      <c r="U324" s="61"/>
      <c r="V324" s="61"/>
      <c r="W324" s="61"/>
      <c r="X324" s="128"/>
      <c r="Y324" s="128"/>
      <c r="Z324" s="128"/>
      <c r="AA324" s="128"/>
      <c r="AB324" s="128"/>
      <c r="AC324" s="128"/>
      <c r="AD324" s="128"/>
      <c r="AE324" s="128"/>
      <c r="AF324" s="128"/>
      <c r="AG324" s="128"/>
      <c r="AH324" s="128"/>
      <c r="AI324" s="128"/>
      <c r="AJ324" s="128"/>
      <c r="AK324" s="128"/>
      <c r="AL324" s="128"/>
      <c r="AM324" s="128"/>
      <c r="AN324" s="128"/>
      <c r="AO324" s="128"/>
      <c r="AP324" s="128"/>
      <c r="AQ324" s="128"/>
      <c r="AR324" s="128"/>
      <c r="AS324" s="128"/>
      <c r="AT324" s="128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</row>
    <row r="325" spans="2:57" s="62" customFormat="1" ht="15" customHeight="1"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182"/>
      <c r="S325" s="61"/>
      <c r="T325" s="61"/>
      <c r="U325" s="61"/>
      <c r="V325" s="61"/>
      <c r="W325" s="61"/>
      <c r="X325" s="128"/>
      <c r="Y325" s="128"/>
      <c r="Z325" s="128"/>
      <c r="AA325" s="128"/>
      <c r="AB325" s="128"/>
      <c r="AC325" s="128"/>
      <c r="AD325" s="128"/>
      <c r="AE325" s="128"/>
      <c r="AF325" s="128"/>
      <c r="AG325" s="128"/>
      <c r="AH325" s="128"/>
      <c r="AI325" s="128"/>
      <c r="AJ325" s="128"/>
      <c r="AK325" s="128"/>
      <c r="AL325" s="128"/>
      <c r="AM325" s="128"/>
      <c r="AN325" s="128"/>
      <c r="AO325" s="128"/>
      <c r="AP325" s="128"/>
      <c r="AQ325" s="128"/>
      <c r="AR325" s="128"/>
      <c r="AS325" s="128"/>
      <c r="AT325" s="128"/>
    </row>
    <row r="326" spans="2:57" s="62" customFormat="1" ht="15" customHeight="1"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182"/>
      <c r="S326" s="61"/>
      <c r="T326" s="61"/>
      <c r="U326" s="61"/>
      <c r="V326" s="61"/>
      <c r="W326" s="61"/>
      <c r="X326" s="128"/>
      <c r="Y326" s="128"/>
      <c r="Z326" s="128"/>
      <c r="AA326" s="128"/>
      <c r="AB326" s="128"/>
      <c r="AC326" s="128"/>
      <c r="AD326" s="128"/>
      <c r="AE326" s="128"/>
      <c r="AF326" s="128"/>
      <c r="AG326" s="128"/>
      <c r="AH326" s="128"/>
      <c r="AI326" s="128"/>
      <c r="AJ326" s="128"/>
      <c r="AK326" s="128"/>
      <c r="AL326" s="128"/>
      <c r="AM326" s="128"/>
      <c r="AN326" s="128"/>
      <c r="AO326" s="128"/>
      <c r="AP326" s="128"/>
      <c r="AQ326" s="128"/>
      <c r="AR326" s="128"/>
      <c r="AS326" s="128"/>
      <c r="AT326" s="128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</row>
    <row r="327" spans="2:57" s="62" customFormat="1" ht="15" customHeight="1"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</row>
    <row r="328" spans="2:57" s="62" customFormat="1" ht="15" customHeight="1">
      <c r="B328" s="61"/>
      <c r="C328" s="61"/>
      <c r="D328" s="61"/>
      <c r="E328" s="61"/>
      <c r="F328" s="61"/>
      <c r="G328" s="61"/>
      <c r="H328" s="61"/>
      <c r="I328" s="61"/>
      <c r="J328" s="61"/>
      <c r="K328" s="150"/>
      <c r="L328" s="150"/>
      <c r="M328" s="150"/>
      <c r="N328" s="150"/>
      <c r="O328" s="150"/>
      <c r="P328" s="150"/>
      <c r="Q328" s="150"/>
      <c r="R328" s="182"/>
      <c r="S328" s="61"/>
      <c r="T328" s="61"/>
      <c r="U328" s="61"/>
      <c r="V328" s="61"/>
      <c r="W328" s="61"/>
      <c r="X328" s="128"/>
      <c r="Y328" s="128"/>
      <c r="Z328" s="128"/>
      <c r="AA328" s="128"/>
      <c r="AB328" s="128"/>
      <c r="AC328" s="128"/>
      <c r="AD328" s="128"/>
      <c r="AE328" s="128"/>
      <c r="AF328" s="128"/>
      <c r="AG328" s="128"/>
      <c r="AH328" s="128"/>
      <c r="AI328" s="128"/>
      <c r="AJ328" s="128"/>
      <c r="AK328" s="128"/>
      <c r="AL328" s="128"/>
      <c r="AM328" s="128"/>
      <c r="AN328" s="128"/>
      <c r="AO328" s="128"/>
      <c r="AP328" s="128"/>
      <c r="AQ328" s="128"/>
      <c r="AR328" s="128"/>
      <c r="AS328" s="128"/>
      <c r="AT328" s="128"/>
    </row>
    <row r="329" spans="2:57" s="62" customFormat="1" ht="15" customHeight="1"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</row>
    <row r="330" spans="2:57" s="62" customFormat="1" ht="15" customHeight="1"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</row>
    <row r="331" spans="2:57" s="62" customFormat="1" ht="15" customHeight="1"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</row>
    <row r="332" spans="2:57" s="62" customFormat="1" ht="15" customHeight="1"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151"/>
      <c r="T332" s="151"/>
      <c r="U332" s="61"/>
      <c r="V332" s="61"/>
      <c r="W332" s="61"/>
      <c r="X332" s="128"/>
      <c r="Y332" s="128"/>
      <c r="Z332" s="128"/>
      <c r="AA332" s="128"/>
      <c r="AB332" s="128"/>
      <c r="AC332" s="128"/>
      <c r="AD332" s="128"/>
      <c r="AE332" s="128"/>
      <c r="AF332" s="128"/>
      <c r="AG332" s="128"/>
      <c r="AH332" s="128"/>
      <c r="AI332" s="128"/>
      <c r="AJ332" s="128"/>
      <c r="AK332" s="128"/>
      <c r="AL332" s="128"/>
      <c r="AM332" s="128"/>
      <c r="AN332" s="128"/>
      <c r="AO332" s="128"/>
      <c r="AP332" s="128"/>
      <c r="AQ332" s="128"/>
      <c r="AR332" s="128"/>
      <c r="AS332" s="128"/>
      <c r="AT332" s="128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</row>
    <row r="333" spans="2:57" s="62" customFormat="1" ht="15" customHeight="1"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</row>
    <row r="334" spans="2:57" s="62" customFormat="1" ht="15" customHeight="1"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150"/>
      <c r="S334" s="61"/>
      <c r="T334" s="61"/>
      <c r="U334" s="61"/>
      <c r="V334" s="61"/>
      <c r="W334" s="61"/>
      <c r="X334" s="128"/>
      <c r="Y334" s="128"/>
      <c r="Z334" s="128"/>
      <c r="AA334" s="128"/>
      <c r="AB334" s="128"/>
      <c r="AC334" s="128"/>
      <c r="AD334" s="128"/>
      <c r="AE334" s="128"/>
      <c r="AF334" s="128"/>
      <c r="AG334" s="128"/>
      <c r="AH334" s="128"/>
      <c r="AI334" s="128"/>
      <c r="AJ334" s="128"/>
      <c r="AK334" s="128"/>
      <c r="AL334" s="128"/>
      <c r="AM334" s="128"/>
      <c r="AN334" s="128"/>
      <c r="AO334" s="128"/>
      <c r="AP334" s="128"/>
      <c r="AQ334" s="128"/>
      <c r="AR334" s="128"/>
      <c r="AS334" s="128"/>
      <c r="AT334" s="128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</row>
    <row r="335" spans="2:57" s="62" customFormat="1" ht="15" customHeight="1"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182"/>
      <c r="S335" s="61"/>
      <c r="T335" s="61"/>
      <c r="U335" s="61"/>
      <c r="V335" s="61"/>
      <c r="W335" s="61"/>
      <c r="X335" s="128"/>
      <c r="Y335" s="128"/>
      <c r="Z335" s="128"/>
      <c r="AA335" s="128"/>
      <c r="AB335" s="128"/>
      <c r="AC335" s="128"/>
      <c r="AD335" s="128"/>
      <c r="AE335" s="128"/>
      <c r="AF335" s="128"/>
      <c r="AG335" s="128"/>
      <c r="AH335" s="128"/>
      <c r="AI335" s="128"/>
      <c r="AJ335" s="128"/>
      <c r="AK335" s="128"/>
      <c r="AL335" s="128"/>
      <c r="AM335" s="128"/>
      <c r="AN335" s="128"/>
      <c r="AO335" s="128"/>
      <c r="AP335" s="128"/>
      <c r="AQ335" s="128"/>
      <c r="AR335" s="128"/>
      <c r="AS335" s="128"/>
      <c r="AT335" s="128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</row>
    <row r="336" spans="2:57" s="62" customFormat="1" ht="15" customHeight="1"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182"/>
      <c r="S336" s="61"/>
      <c r="T336" s="61"/>
      <c r="U336" s="61"/>
      <c r="V336" s="61"/>
      <c r="W336" s="61"/>
      <c r="X336" s="128"/>
      <c r="Y336" s="128"/>
      <c r="Z336" s="128"/>
      <c r="AA336" s="128"/>
      <c r="AB336" s="128"/>
      <c r="AC336" s="128"/>
      <c r="AD336" s="128"/>
      <c r="AE336" s="128"/>
      <c r="AF336" s="128"/>
      <c r="AG336" s="128"/>
      <c r="AH336" s="128"/>
      <c r="AI336" s="128"/>
      <c r="AJ336" s="128"/>
      <c r="AK336" s="128"/>
      <c r="AL336" s="128"/>
      <c r="AM336" s="128"/>
      <c r="AN336" s="128"/>
      <c r="AO336" s="128"/>
      <c r="AP336" s="128"/>
      <c r="AQ336" s="128"/>
      <c r="AR336" s="128"/>
      <c r="AS336" s="128"/>
      <c r="AT336" s="128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</row>
    <row r="337" spans="2:57" s="62" customFormat="1" ht="15" customHeight="1"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182"/>
      <c r="S337" s="61"/>
      <c r="T337" s="61"/>
      <c r="U337" s="61"/>
      <c r="V337" s="61"/>
      <c r="W337" s="61"/>
      <c r="X337" s="128"/>
      <c r="Y337" s="128"/>
      <c r="Z337" s="128"/>
      <c r="AA337" s="128"/>
      <c r="AB337" s="128"/>
      <c r="AC337" s="128"/>
      <c r="AD337" s="128"/>
      <c r="AE337" s="128"/>
      <c r="AF337" s="128"/>
      <c r="AG337" s="128"/>
      <c r="AH337" s="128"/>
      <c r="AI337" s="128"/>
      <c r="AJ337" s="128"/>
      <c r="AK337" s="128"/>
      <c r="AL337" s="128"/>
      <c r="AM337" s="128"/>
      <c r="AN337" s="128"/>
      <c r="AO337" s="128"/>
      <c r="AP337" s="128"/>
      <c r="AQ337" s="128"/>
      <c r="AR337" s="128"/>
      <c r="AS337" s="128"/>
      <c r="AT337" s="128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</row>
    <row r="338" spans="2:57" s="62" customFormat="1" ht="15" customHeight="1"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182"/>
      <c r="S338" s="61"/>
      <c r="T338" s="61"/>
      <c r="U338" s="61"/>
      <c r="V338" s="61"/>
      <c r="W338" s="61"/>
      <c r="X338" s="128"/>
      <c r="Y338" s="128"/>
      <c r="Z338" s="128"/>
      <c r="AA338" s="128"/>
      <c r="AB338" s="128"/>
      <c r="AC338" s="128"/>
      <c r="AD338" s="128"/>
      <c r="AE338" s="128"/>
      <c r="AF338" s="128"/>
      <c r="AG338" s="128"/>
      <c r="AH338" s="128"/>
      <c r="AI338" s="128"/>
      <c r="AJ338" s="128"/>
      <c r="AK338" s="128"/>
      <c r="AL338" s="128"/>
      <c r="AM338" s="128"/>
      <c r="AN338" s="128"/>
      <c r="AO338" s="128"/>
      <c r="AP338" s="128"/>
      <c r="AQ338" s="128"/>
      <c r="AR338" s="128"/>
      <c r="AS338" s="128"/>
      <c r="AT338" s="128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</row>
    <row r="339" spans="2:57" s="62" customFormat="1" ht="15" customHeight="1"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182"/>
      <c r="S339" s="61"/>
      <c r="T339" s="61"/>
      <c r="U339" s="61"/>
      <c r="V339" s="61"/>
      <c r="W339" s="61"/>
      <c r="X339" s="128"/>
      <c r="Y339" s="128"/>
      <c r="Z339" s="128"/>
      <c r="AA339" s="128"/>
      <c r="AB339" s="128"/>
      <c r="AC339" s="128"/>
      <c r="AD339" s="128"/>
      <c r="AE339" s="128"/>
      <c r="AF339" s="128"/>
      <c r="AG339" s="128"/>
      <c r="AH339" s="128"/>
      <c r="AI339" s="128"/>
      <c r="AJ339" s="128"/>
      <c r="AK339" s="128"/>
      <c r="AL339" s="128"/>
      <c r="AM339" s="128"/>
      <c r="AN339" s="128"/>
      <c r="AO339" s="128"/>
      <c r="AP339" s="128"/>
      <c r="AQ339" s="128"/>
      <c r="AR339" s="128"/>
      <c r="AS339" s="128"/>
      <c r="AT339" s="128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</row>
    <row r="340" spans="2:57" s="62" customFormat="1" ht="15" customHeight="1"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182"/>
      <c r="S340" s="61"/>
      <c r="T340" s="61"/>
      <c r="U340" s="61"/>
      <c r="V340" s="61"/>
      <c r="W340" s="61"/>
      <c r="X340" s="128"/>
      <c r="Y340" s="128"/>
      <c r="Z340" s="128"/>
      <c r="AA340" s="128"/>
      <c r="AB340" s="128"/>
      <c r="AC340" s="128"/>
      <c r="AD340" s="128"/>
      <c r="AE340" s="128"/>
      <c r="AF340" s="128"/>
      <c r="AG340" s="128"/>
      <c r="AH340" s="128"/>
      <c r="AI340" s="128"/>
      <c r="AJ340" s="128"/>
      <c r="AK340" s="128"/>
      <c r="AL340" s="128"/>
      <c r="AM340" s="128"/>
      <c r="AN340" s="128"/>
      <c r="AO340" s="128"/>
      <c r="AP340" s="128"/>
      <c r="AQ340" s="128"/>
      <c r="AR340" s="128"/>
      <c r="AS340" s="128"/>
      <c r="AT340" s="128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</row>
    <row r="341" spans="2:57" s="62" customFormat="1" ht="15" customHeight="1"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182"/>
      <c r="S341" s="61"/>
      <c r="T341" s="61"/>
      <c r="U341" s="61"/>
      <c r="V341" s="61"/>
      <c r="W341" s="61"/>
      <c r="X341" s="128"/>
      <c r="Y341" s="128"/>
      <c r="Z341" s="128"/>
      <c r="AA341" s="128"/>
      <c r="AB341" s="128"/>
      <c r="AC341" s="128"/>
      <c r="AD341" s="128"/>
      <c r="AE341" s="128"/>
      <c r="AF341" s="128"/>
      <c r="AG341" s="128"/>
      <c r="AH341" s="128"/>
      <c r="AI341" s="128"/>
      <c r="AJ341" s="128"/>
      <c r="AK341" s="128"/>
      <c r="AL341" s="128"/>
      <c r="AM341" s="128"/>
      <c r="AN341" s="128"/>
      <c r="AO341" s="128"/>
      <c r="AP341" s="128"/>
      <c r="AQ341" s="128"/>
      <c r="AR341" s="128"/>
      <c r="AS341" s="128"/>
      <c r="AT341" s="128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</row>
    <row r="342" spans="2:57" s="62" customFormat="1" ht="15" customHeight="1"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182"/>
      <c r="S342" s="61"/>
      <c r="T342" s="61"/>
      <c r="U342" s="61"/>
      <c r="V342" s="61"/>
      <c r="W342" s="61"/>
      <c r="X342" s="128"/>
      <c r="Y342" s="128"/>
      <c r="Z342" s="128"/>
      <c r="AA342" s="128"/>
      <c r="AB342" s="128"/>
      <c r="AC342" s="128"/>
      <c r="AD342" s="128"/>
      <c r="AE342" s="128"/>
      <c r="AF342" s="128"/>
      <c r="AG342" s="128"/>
      <c r="AH342" s="128"/>
      <c r="AI342" s="128"/>
      <c r="AJ342" s="128"/>
      <c r="AK342" s="128"/>
      <c r="AL342" s="128"/>
      <c r="AM342" s="128"/>
      <c r="AN342" s="128"/>
      <c r="AO342" s="128"/>
      <c r="AP342" s="128"/>
      <c r="AQ342" s="128"/>
      <c r="AR342" s="128"/>
      <c r="AS342" s="128"/>
      <c r="AT342" s="128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</row>
    <row r="343" spans="2:57" s="62" customFormat="1" ht="15" customHeight="1"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182"/>
      <c r="S343" s="61"/>
      <c r="T343" s="61"/>
      <c r="U343" s="61"/>
      <c r="V343" s="61"/>
      <c r="W343" s="61"/>
      <c r="X343" s="128"/>
      <c r="Y343" s="128"/>
      <c r="Z343" s="128"/>
      <c r="AA343" s="128"/>
      <c r="AB343" s="128"/>
      <c r="AC343" s="128"/>
      <c r="AD343" s="128"/>
      <c r="AE343" s="128"/>
      <c r="AF343" s="128"/>
      <c r="AG343" s="128"/>
      <c r="AH343" s="128"/>
      <c r="AI343" s="128"/>
      <c r="AJ343" s="128"/>
      <c r="AK343" s="128"/>
      <c r="AL343" s="128"/>
      <c r="AM343" s="128"/>
      <c r="AN343" s="128"/>
      <c r="AO343" s="128"/>
      <c r="AP343" s="128"/>
      <c r="AQ343" s="128"/>
      <c r="AR343" s="128"/>
      <c r="AS343" s="128"/>
      <c r="AT343" s="128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</row>
    <row r="344" spans="2:57" s="62" customFormat="1" ht="15" customHeight="1"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182"/>
      <c r="S344" s="61"/>
      <c r="T344" s="61"/>
      <c r="U344" s="61"/>
      <c r="V344" s="61"/>
      <c r="W344" s="61"/>
      <c r="X344" s="128"/>
      <c r="Y344" s="128"/>
      <c r="Z344" s="128"/>
      <c r="AA344" s="128"/>
      <c r="AB344" s="128"/>
      <c r="AC344" s="128"/>
      <c r="AD344" s="128"/>
      <c r="AE344" s="128"/>
      <c r="AF344" s="128"/>
      <c r="AG344" s="128"/>
      <c r="AH344" s="128"/>
      <c r="AI344" s="128"/>
      <c r="AJ344" s="128"/>
      <c r="AK344" s="128"/>
      <c r="AL344" s="128"/>
      <c r="AM344" s="128"/>
      <c r="AN344" s="128"/>
      <c r="AO344" s="128"/>
      <c r="AP344" s="128"/>
      <c r="AQ344" s="128"/>
      <c r="AR344" s="128"/>
      <c r="AS344" s="128"/>
      <c r="AT344" s="128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</row>
    <row r="345" spans="2:57" s="62" customFormat="1" ht="15" customHeight="1"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182"/>
      <c r="S345" s="61"/>
      <c r="T345" s="61"/>
      <c r="U345" s="61"/>
      <c r="V345" s="61"/>
      <c r="W345" s="61"/>
      <c r="X345" s="128"/>
      <c r="Y345" s="128"/>
      <c r="Z345" s="128"/>
      <c r="AA345" s="128"/>
      <c r="AB345" s="128"/>
      <c r="AC345" s="128"/>
      <c r="AD345" s="128"/>
      <c r="AE345" s="128"/>
      <c r="AF345" s="128"/>
      <c r="AG345" s="128"/>
      <c r="AH345" s="128"/>
      <c r="AI345" s="128"/>
      <c r="AJ345" s="128"/>
      <c r="AK345" s="128"/>
      <c r="AL345" s="128"/>
      <c r="AM345" s="128"/>
      <c r="AN345" s="128"/>
      <c r="AO345" s="128"/>
      <c r="AP345" s="128"/>
      <c r="AQ345" s="128"/>
      <c r="AR345" s="128"/>
      <c r="AS345" s="128"/>
      <c r="AT345" s="128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</row>
    <row r="346" spans="2:57" s="62" customFormat="1" ht="15" customHeight="1"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182"/>
      <c r="S346" s="61"/>
      <c r="T346" s="61"/>
      <c r="U346" s="61"/>
      <c r="V346" s="61"/>
      <c r="W346" s="61"/>
      <c r="X346" s="128"/>
      <c r="Y346" s="128"/>
      <c r="Z346" s="128"/>
      <c r="AA346" s="128"/>
      <c r="AB346" s="128"/>
      <c r="AC346" s="128"/>
      <c r="AD346" s="128"/>
      <c r="AE346" s="128"/>
      <c r="AF346" s="128"/>
      <c r="AG346" s="128"/>
      <c r="AH346" s="128"/>
      <c r="AI346" s="128"/>
      <c r="AJ346" s="128"/>
      <c r="AK346" s="128"/>
      <c r="AL346" s="128"/>
      <c r="AM346" s="128"/>
      <c r="AN346" s="128"/>
      <c r="AO346" s="128"/>
      <c r="AP346" s="128"/>
      <c r="AQ346" s="128"/>
      <c r="AR346" s="128"/>
      <c r="AS346" s="128"/>
      <c r="AT346" s="128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</row>
    <row r="347" spans="2:57" s="62" customFormat="1" ht="15" customHeight="1"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182"/>
      <c r="S347" s="61"/>
      <c r="T347" s="61"/>
      <c r="U347" s="61"/>
      <c r="V347" s="61"/>
      <c r="W347" s="61"/>
      <c r="X347" s="128"/>
      <c r="Y347" s="128"/>
      <c r="Z347" s="128"/>
      <c r="AA347" s="128"/>
      <c r="AB347" s="128"/>
      <c r="AC347" s="128"/>
      <c r="AD347" s="128"/>
      <c r="AE347" s="128"/>
      <c r="AF347" s="128"/>
      <c r="AG347" s="128"/>
      <c r="AH347" s="128"/>
      <c r="AI347" s="128"/>
      <c r="AJ347" s="128"/>
      <c r="AK347" s="128"/>
      <c r="AL347" s="128"/>
      <c r="AM347" s="128"/>
      <c r="AN347" s="128"/>
      <c r="AO347" s="128"/>
      <c r="AP347" s="128"/>
      <c r="AQ347" s="128"/>
      <c r="AR347" s="128"/>
      <c r="AS347" s="128"/>
      <c r="AT347" s="128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</row>
    <row r="348" spans="2:57" s="62" customFormat="1" ht="15" customHeight="1"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182"/>
      <c r="S348" s="61"/>
      <c r="T348" s="61"/>
      <c r="U348" s="61"/>
      <c r="V348" s="61"/>
      <c r="W348" s="61"/>
      <c r="X348" s="128"/>
      <c r="Y348" s="128"/>
      <c r="Z348" s="128"/>
      <c r="AA348" s="128"/>
      <c r="AB348" s="128"/>
      <c r="AC348" s="128"/>
      <c r="AD348" s="128"/>
      <c r="AE348" s="128"/>
      <c r="AF348" s="128"/>
      <c r="AG348" s="128"/>
      <c r="AH348" s="128"/>
      <c r="AI348" s="128"/>
      <c r="AJ348" s="128"/>
      <c r="AK348" s="128"/>
      <c r="AL348" s="128"/>
      <c r="AM348" s="128"/>
      <c r="AN348" s="128"/>
      <c r="AO348" s="128"/>
      <c r="AP348" s="128"/>
      <c r="AQ348" s="128"/>
      <c r="AR348" s="128"/>
      <c r="AS348" s="128"/>
      <c r="AT348" s="128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</row>
    <row r="349" spans="2:57" s="62" customFormat="1" ht="15" customHeight="1"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182"/>
      <c r="S349" s="61"/>
      <c r="T349" s="61"/>
      <c r="U349" s="61"/>
      <c r="V349" s="61"/>
      <c r="W349" s="61"/>
      <c r="X349" s="128"/>
      <c r="Y349" s="128"/>
      <c r="Z349" s="128"/>
      <c r="AA349" s="128"/>
      <c r="AB349" s="128"/>
      <c r="AC349" s="128"/>
      <c r="AD349" s="128"/>
      <c r="AE349" s="128"/>
      <c r="AF349" s="128"/>
      <c r="AG349" s="128"/>
      <c r="AH349" s="128"/>
      <c r="AI349" s="128"/>
      <c r="AJ349" s="128"/>
      <c r="AK349" s="128"/>
      <c r="AL349" s="128"/>
      <c r="AM349" s="128"/>
      <c r="AN349" s="128"/>
      <c r="AO349" s="128"/>
      <c r="AP349" s="128"/>
      <c r="AQ349" s="128"/>
      <c r="AR349" s="128"/>
      <c r="AS349" s="128"/>
      <c r="AT349" s="128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</row>
    <row r="350" spans="2:57" s="62" customFormat="1" ht="15" customHeight="1"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182"/>
      <c r="S350" s="61"/>
      <c r="T350" s="61"/>
      <c r="U350" s="61"/>
      <c r="V350" s="61"/>
      <c r="W350" s="61"/>
      <c r="X350" s="128"/>
      <c r="Y350" s="128"/>
      <c r="Z350" s="128"/>
      <c r="AA350" s="128"/>
      <c r="AB350" s="128"/>
      <c r="AC350" s="128"/>
      <c r="AD350" s="128"/>
      <c r="AE350" s="128"/>
      <c r="AF350" s="128"/>
      <c r="AG350" s="128"/>
      <c r="AH350" s="128"/>
      <c r="AI350" s="128"/>
      <c r="AJ350" s="128"/>
      <c r="AK350" s="128"/>
      <c r="AL350" s="128"/>
      <c r="AM350" s="128"/>
      <c r="AN350" s="128"/>
      <c r="AO350" s="128"/>
      <c r="AP350" s="128"/>
      <c r="AQ350" s="128"/>
      <c r="AR350" s="128"/>
      <c r="AS350" s="128"/>
      <c r="AT350" s="128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</row>
    <row r="351" spans="2:57" s="62" customFormat="1" ht="15" customHeight="1"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182"/>
      <c r="S351" s="61"/>
      <c r="T351" s="61"/>
      <c r="U351" s="61"/>
      <c r="V351" s="61"/>
      <c r="W351" s="61"/>
      <c r="X351" s="128"/>
      <c r="Y351" s="128"/>
      <c r="Z351" s="128"/>
      <c r="AA351" s="128"/>
      <c r="AB351" s="128"/>
      <c r="AC351" s="128"/>
      <c r="AD351" s="128"/>
      <c r="AE351" s="128"/>
      <c r="AF351" s="128"/>
      <c r="AG351" s="128"/>
      <c r="AH351" s="128"/>
      <c r="AI351" s="128"/>
      <c r="AJ351" s="128"/>
      <c r="AK351" s="128"/>
      <c r="AL351" s="128"/>
      <c r="AM351" s="128"/>
      <c r="AN351" s="128"/>
      <c r="AO351" s="128"/>
      <c r="AP351" s="128"/>
      <c r="AQ351" s="128"/>
      <c r="AR351" s="128"/>
      <c r="AS351" s="128"/>
      <c r="AT351" s="128"/>
    </row>
    <row r="352" spans="2:57" s="62" customFormat="1" ht="15" customHeight="1"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182"/>
      <c r="S352" s="61"/>
      <c r="T352" s="61"/>
      <c r="U352" s="61"/>
      <c r="V352" s="61"/>
      <c r="W352" s="61"/>
      <c r="X352" s="128"/>
      <c r="Y352" s="128"/>
      <c r="Z352" s="128"/>
      <c r="AA352" s="128"/>
      <c r="AB352" s="128"/>
      <c r="AC352" s="128"/>
      <c r="AD352" s="128"/>
      <c r="AE352" s="128"/>
      <c r="AF352" s="128"/>
      <c r="AG352" s="128"/>
      <c r="AH352" s="128"/>
      <c r="AI352" s="128"/>
      <c r="AJ352" s="128"/>
      <c r="AK352" s="128"/>
      <c r="AL352" s="128"/>
      <c r="AM352" s="128"/>
      <c r="AN352" s="128"/>
      <c r="AO352" s="128"/>
      <c r="AP352" s="128"/>
      <c r="AQ352" s="128"/>
      <c r="AR352" s="128"/>
      <c r="AS352" s="128"/>
      <c r="AT352" s="128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</row>
    <row r="353" spans="2:57" s="62" customFormat="1" ht="15" customHeight="1"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</row>
    <row r="354" spans="2:57" s="62" customFormat="1" ht="15" customHeight="1">
      <c r="B354" s="61"/>
      <c r="C354" s="61"/>
      <c r="D354" s="61"/>
      <c r="E354" s="61"/>
      <c r="F354" s="61"/>
      <c r="G354" s="61"/>
      <c r="H354" s="61"/>
      <c r="I354" s="61"/>
      <c r="J354" s="61"/>
      <c r="K354" s="150"/>
      <c r="L354" s="150"/>
      <c r="M354" s="150"/>
      <c r="N354" s="150"/>
      <c r="O354" s="150"/>
      <c r="P354" s="150"/>
      <c r="Q354" s="150"/>
      <c r="R354" s="182"/>
      <c r="S354" s="61"/>
      <c r="T354" s="61"/>
      <c r="U354" s="61"/>
      <c r="V354" s="61"/>
      <c r="W354" s="61"/>
      <c r="X354" s="128"/>
      <c r="Y354" s="128"/>
      <c r="Z354" s="128"/>
      <c r="AA354" s="128"/>
      <c r="AB354" s="128"/>
      <c r="AC354" s="128"/>
      <c r="AD354" s="128"/>
      <c r="AE354" s="128"/>
      <c r="AF354" s="128"/>
      <c r="AG354" s="128"/>
      <c r="AH354" s="128"/>
      <c r="AI354" s="128"/>
      <c r="AJ354" s="128"/>
      <c r="AK354" s="128"/>
      <c r="AL354" s="128"/>
      <c r="AM354" s="128"/>
      <c r="AN354" s="128"/>
      <c r="AO354" s="128"/>
      <c r="AP354" s="128"/>
      <c r="AQ354" s="128"/>
      <c r="AR354" s="128"/>
      <c r="AS354" s="128"/>
      <c r="AT354" s="128"/>
    </row>
    <row r="355" spans="2:57" s="62" customFormat="1" ht="15" customHeight="1"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</row>
    <row r="356" spans="2:57" s="62" customFormat="1" ht="15" customHeight="1"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</row>
    <row r="357" spans="2:57" s="62" customFormat="1" ht="15" customHeight="1"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</row>
    <row r="358" spans="2:57" s="62" customFormat="1" ht="15" customHeight="1"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</row>
    <row r="359" spans="2:57" s="62" customFormat="1" ht="15" customHeight="1"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151"/>
      <c r="T359" s="151"/>
      <c r="U359" s="61"/>
      <c r="V359" s="61"/>
      <c r="W359" s="61"/>
      <c r="X359" s="128"/>
      <c r="Y359" s="128"/>
      <c r="Z359" s="128"/>
      <c r="AA359" s="128"/>
      <c r="AB359" s="128"/>
      <c r="AC359" s="128"/>
      <c r="AD359" s="128"/>
      <c r="AE359" s="128"/>
      <c r="AF359" s="128"/>
      <c r="AG359" s="128"/>
      <c r="AH359" s="128"/>
      <c r="AI359" s="128"/>
      <c r="AJ359" s="128"/>
      <c r="AK359" s="128"/>
      <c r="AL359" s="128"/>
      <c r="AM359" s="128"/>
      <c r="AN359" s="128"/>
      <c r="AO359" s="128"/>
      <c r="AP359" s="128"/>
      <c r="AQ359" s="128"/>
      <c r="AR359" s="128"/>
      <c r="AS359" s="128"/>
      <c r="AT359" s="128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</row>
    <row r="360" spans="2:57" s="62" customFormat="1" ht="15" customHeight="1"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</row>
    <row r="361" spans="2:57" s="62" customFormat="1" ht="15" customHeight="1"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150"/>
      <c r="S361" s="61"/>
      <c r="T361" s="61"/>
      <c r="U361" s="61"/>
      <c r="V361" s="61"/>
      <c r="W361" s="61"/>
      <c r="X361" s="128"/>
      <c r="Y361" s="128"/>
      <c r="Z361" s="128"/>
      <c r="AA361" s="128"/>
      <c r="AB361" s="128"/>
      <c r="AC361" s="128"/>
      <c r="AD361" s="128"/>
      <c r="AE361" s="128"/>
      <c r="AF361" s="128"/>
      <c r="AG361" s="128"/>
      <c r="AH361" s="128"/>
      <c r="AI361" s="128"/>
      <c r="AJ361" s="128"/>
      <c r="AK361" s="128"/>
      <c r="AL361" s="128"/>
      <c r="AM361" s="128"/>
      <c r="AN361" s="128"/>
      <c r="AO361" s="128"/>
      <c r="AP361" s="128"/>
      <c r="AQ361" s="128"/>
      <c r="AR361" s="128"/>
      <c r="AS361" s="128"/>
      <c r="AT361" s="128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</row>
    <row r="362" spans="2:57" s="62" customFormat="1" ht="15" customHeight="1"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182"/>
      <c r="S362" s="61"/>
      <c r="T362" s="61"/>
      <c r="U362" s="61"/>
      <c r="V362" s="61"/>
      <c r="W362" s="61"/>
      <c r="X362" s="128"/>
      <c r="Y362" s="128"/>
      <c r="Z362" s="128"/>
      <c r="AA362" s="128"/>
      <c r="AB362" s="128"/>
      <c r="AC362" s="128"/>
      <c r="AD362" s="128"/>
      <c r="AE362" s="128"/>
      <c r="AF362" s="128"/>
      <c r="AG362" s="128"/>
      <c r="AH362" s="128"/>
      <c r="AI362" s="128"/>
      <c r="AJ362" s="128"/>
      <c r="AK362" s="128"/>
      <c r="AL362" s="128"/>
      <c r="AM362" s="128"/>
      <c r="AN362" s="128"/>
      <c r="AO362" s="128"/>
      <c r="AP362" s="128"/>
      <c r="AQ362" s="128"/>
      <c r="AR362" s="128"/>
      <c r="AS362" s="128"/>
      <c r="AT362" s="128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</row>
    <row r="363" spans="2:57" s="62" customFormat="1" ht="15" customHeight="1"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182"/>
      <c r="S363" s="61"/>
      <c r="T363" s="61"/>
      <c r="U363" s="61"/>
      <c r="V363" s="61"/>
      <c r="W363" s="61"/>
      <c r="X363" s="128"/>
      <c r="Y363" s="128"/>
      <c r="Z363" s="128"/>
      <c r="AA363" s="128"/>
      <c r="AB363" s="128"/>
      <c r="AC363" s="128"/>
      <c r="AD363" s="128"/>
      <c r="AE363" s="128"/>
      <c r="AF363" s="128"/>
      <c r="AG363" s="128"/>
      <c r="AH363" s="128"/>
      <c r="AI363" s="128"/>
      <c r="AJ363" s="128"/>
      <c r="AK363" s="128"/>
      <c r="AL363" s="128"/>
      <c r="AM363" s="128"/>
      <c r="AN363" s="128"/>
      <c r="AO363" s="128"/>
      <c r="AP363" s="128"/>
      <c r="AQ363" s="128"/>
      <c r="AR363" s="128"/>
      <c r="AS363" s="128"/>
      <c r="AT363" s="128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</row>
    <row r="364" spans="2:57" s="62" customFormat="1" ht="15" customHeight="1"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182"/>
      <c r="S364" s="61"/>
      <c r="T364" s="61"/>
      <c r="U364" s="61"/>
      <c r="V364" s="61"/>
      <c r="W364" s="61"/>
      <c r="X364" s="128"/>
      <c r="Y364" s="128"/>
      <c r="Z364" s="128"/>
      <c r="AA364" s="128"/>
      <c r="AB364" s="128"/>
      <c r="AC364" s="128"/>
      <c r="AD364" s="128"/>
      <c r="AE364" s="128"/>
      <c r="AF364" s="128"/>
      <c r="AG364" s="128"/>
      <c r="AH364" s="128"/>
      <c r="AI364" s="128"/>
      <c r="AJ364" s="128"/>
      <c r="AK364" s="128"/>
      <c r="AL364" s="128"/>
      <c r="AM364" s="128"/>
      <c r="AN364" s="128"/>
      <c r="AO364" s="128"/>
      <c r="AP364" s="128"/>
      <c r="AQ364" s="128"/>
      <c r="AR364" s="128"/>
      <c r="AS364" s="128"/>
      <c r="AT364" s="128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</row>
    <row r="365" spans="2:57" s="62" customFormat="1" ht="15" customHeight="1"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182"/>
      <c r="S365" s="61"/>
      <c r="T365" s="61"/>
      <c r="U365" s="61"/>
      <c r="V365" s="61"/>
      <c r="W365" s="61"/>
      <c r="X365" s="128"/>
      <c r="Y365" s="128"/>
      <c r="Z365" s="128"/>
      <c r="AA365" s="128"/>
      <c r="AB365" s="128"/>
      <c r="AC365" s="128"/>
      <c r="AD365" s="128"/>
      <c r="AE365" s="128"/>
      <c r="AF365" s="128"/>
      <c r="AG365" s="128"/>
      <c r="AH365" s="128"/>
      <c r="AI365" s="128"/>
      <c r="AJ365" s="128"/>
      <c r="AK365" s="128"/>
      <c r="AL365" s="128"/>
      <c r="AM365" s="128"/>
      <c r="AN365" s="128"/>
      <c r="AO365" s="128"/>
      <c r="AP365" s="128"/>
      <c r="AQ365" s="128"/>
      <c r="AR365" s="128"/>
      <c r="AS365" s="128"/>
      <c r="AT365" s="128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</row>
    <row r="366" spans="2:57" s="62" customFormat="1" ht="15" customHeight="1"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182"/>
      <c r="S366" s="61"/>
      <c r="T366" s="61"/>
      <c r="U366" s="61"/>
      <c r="V366" s="61"/>
      <c r="W366" s="61"/>
      <c r="X366" s="128"/>
      <c r="Y366" s="128"/>
      <c r="Z366" s="128"/>
      <c r="AA366" s="128"/>
      <c r="AB366" s="128"/>
      <c r="AC366" s="128"/>
      <c r="AD366" s="128"/>
      <c r="AE366" s="128"/>
      <c r="AF366" s="128"/>
      <c r="AG366" s="128"/>
      <c r="AH366" s="128"/>
      <c r="AI366" s="128"/>
      <c r="AJ366" s="128"/>
      <c r="AK366" s="128"/>
      <c r="AL366" s="128"/>
      <c r="AM366" s="128"/>
      <c r="AN366" s="128"/>
      <c r="AO366" s="128"/>
      <c r="AP366" s="128"/>
      <c r="AQ366" s="128"/>
      <c r="AR366" s="128"/>
      <c r="AS366" s="128"/>
      <c r="AT366" s="128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</row>
    <row r="367" spans="2:57" s="62" customFormat="1" ht="15" customHeight="1"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182"/>
      <c r="S367" s="61"/>
      <c r="T367" s="61"/>
      <c r="U367" s="61"/>
      <c r="V367" s="61"/>
      <c r="W367" s="61"/>
      <c r="X367" s="128"/>
      <c r="Y367" s="128"/>
      <c r="Z367" s="128"/>
      <c r="AA367" s="128"/>
      <c r="AB367" s="128"/>
      <c r="AC367" s="128"/>
      <c r="AD367" s="128"/>
      <c r="AE367" s="128"/>
      <c r="AF367" s="128"/>
      <c r="AG367" s="128"/>
      <c r="AH367" s="128"/>
      <c r="AI367" s="128"/>
      <c r="AJ367" s="128"/>
      <c r="AK367" s="128"/>
      <c r="AL367" s="128"/>
      <c r="AM367" s="128"/>
      <c r="AN367" s="128"/>
      <c r="AO367" s="128"/>
      <c r="AP367" s="128"/>
      <c r="AQ367" s="128"/>
      <c r="AR367" s="128"/>
      <c r="AS367" s="128"/>
      <c r="AT367" s="128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</row>
    <row r="368" spans="2:57" s="62" customFormat="1" ht="15" customHeight="1"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182"/>
      <c r="S368" s="61"/>
      <c r="T368" s="61"/>
      <c r="U368" s="61"/>
      <c r="V368" s="61"/>
      <c r="W368" s="61"/>
      <c r="X368" s="128"/>
      <c r="Y368" s="128"/>
      <c r="Z368" s="128"/>
      <c r="AA368" s="128"/>
      <c r="AB368" s="128"/>
      <c r="AC368" s="128"/>
      <c r="AD368" s="128"/>
      <c r="AE368" s="128"/>
      <c r="AF368" s="128"/>
      <c r="AG368" s="128"/>
      <c r="AH368" s="128"/>
      <c r="AI368" s="128"/>
      <c r="AJ368" s="128"/>
      <c r="AK368" s="128"/>
      <c r="AL368" s="128"/>
      <c r="AM368" s="128"/>
      <c r="AN368" s="128"/>
      <c r="AO368" s="128"/>
      <c r="AP368" s="128"/>
      <c r="AQ368" s="128"/>
      <c r="AR368" s="128"/>
      <c r="AS368" s="128"/>
      <c r="AT368" s="128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</row>
    <row r="369" spans="2:57" s="62" customFormat="1" ht="15" customHeight="1"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182"/>
      <c r="S369" s="61"/>
      <c r="T369" s="61"/>
      <c r="U369" s="61"/>
      <c r="V369" s="61"/>
      <c r="W369" s="61"/>
      <c r="X369" s="128"/>
      <c r="Y369" s="128"/>
      <c r="Z369" s="128"/>
      <c r="AA369" s="128"/>
      <c r="AB369" s="128"/>
      <c r="AC369" s="128"/>
      <c r="AD369" s="128"/>
      <c r="AE369" s="128"/>
      <c r="AF369" s="128"/>
      <c r="AG369" s="128"/>
      <c r="AH369" s="128"/>
      <c r="AI369" s="128"/>
      <c r="AJ369" s="128"/>
      <c r="AK369" s="128"/>
      <c r="AL369" s="128"/>
      <c r="AM369" s="128"/>
      <c r="AN369" s="128"/>
      <c r="AO369" s="128"/>
      <c r="AP369" s="128"/>
      <c r="AQ369" s="128"/>
      <c r="AR369" s="128"/>
      <c r="AS369" s="128"/>
      <c r="AT369" s="128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</row>
    <row r="370" spans="2:57" s="62" customFormat="1" ht="15" customHeight="1"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182"/>
      <c r="S370" s="61"/>
      <c r="T370" s="61"/>
      <c r="U370" s="61"/>
      <c r="V370" s="61"/>
      <c r="W370" s="61"/>
      <c r="X370" s="128"/>
      <c r="Y370" s="128"/>
      <c r="Z370" s="128"/>
      <c r="AA370" s="128"/>
      <c r="AB370" s="128"/>
      <c r="AC370" s="128"/>
      <c r="AD370" s="128"/>
      <c r="AE370" s="128"/>
      <c r="AF370" s="128"/>
      <c r="AG370" s="128"/>
      <c r="AH370" s="128"/>
      <c r="AI370" s="128"/>
      <c r="AJ370" s="128"/>
      <c r="AK370" s="128"/>
      <c r="AL370" s="128"/>
      <c r="AM370" s="128"/>
      <c r="AN370" s="128"/>
      <c r="AO370" s="128"/>
      <c r="AP370" s="128"/>
      <c r="AQ370" s="128"/>
      <c r="AR370" s="128"/>
      <c r="AS370" s="128"/>
      <c r="AT370" s="128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</row>
    <row r="371" spans="2:57" s="62" customFormat="1" ht="15" customHeight="1"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182"/>
      <c r="S371" s="61"/>
      <c r="T371" s="61"/>
      <c r="U371" s="61"/>
      <c r="V371" s="61"/>
      <c r="W371" s="61"/>
      <c r="X371" s="128"/>
      <c r="Y371" s="128"/>
      <c r="Z371" s="128"/>
      <c r="AA371" s="128"/>
      <c r="AB371" s="128"/>
      <c r="AC371" s="128"/>
      <c r="AD371" s="128"/>
      <c r="AE371" s="128"/>
      <c r="AF371" s="128"/>
      <c r="AG371" s="128"/>
      <c r="AH371" s="128"/>
      <c r="AI371" s="128"/>
      <c r="AJ371" s="128"/>
      <c r="AK371" s="128"/>
      <c r="AL371" s="128"/>
      <c r="AM371" s="128"/>
      <c r="AN371" s="128"/>
      <c r="AO371" s="128"/>
      <c r="AP371" s="128"/>
      <c r="AQ371" s="128"/>
      <c r="AR371" s="128"/>
      <c r="AS371" s="128"/>
      <c r="AT371" s="128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</row>
    <row r="372" spans="2:57" s="62" customFormat="1" ht="15" customHeight="1"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182"/>
      <c r="S372" s="61"/>
      <c r="T372" s="61"/>
      <c r="U372" s="61"/>
      <c r="V372" s="61"/>
      <c r="W372" s="61"/>
      <c r="X372" s="128"/>
      <c r="Y372" s="128"/>
      <c r="Z372" s="128"/>
      <c r="AA372" s="128"/>
      <c r="AB372" s="128"/>
      <c r="AC372" s="128"/>
      <c r="AD372" s="128"/>
      <c r="AE372" s="128"/>
      <c r="AF372" s="128"/>
      <c r="AG372" s="128"/>
      <c r="AH372" s="128"/>
      <c r="AI372" s="128"/>
      <c r="AJ372" s="128"/>
      <c r="AK372" s="128"/>
      <c r="AL372" s="128"/>
      <c r="AM372" s="128"/>
      <c r="AN372" s="128"/>
      <c r="AO372" s="128"/>
      <c r="AP372" s="128"/>
      <c r="AQ372" s="128"/>
      <c r="AR372" s="128"/>
      <c r="AS372" s="128"/>
      <c r="AT372" s="128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</row>
    <row r="373" spans="2:57" s="62" customFormat="1" ht="15" customHeight="1"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182"/>
      <c r="S373" s="61"/>
      <c r="T373" s="61"/>
      <c r="U373" s="61"/>
      <c r="V373" s="61"/>
      <c r="W373" s="61"/>
      <c r="X373" s="128"/>
      <c r="Y373" s="128"/>
      <c r="Z373" s="128"/>
      <c r="AA373" s="128"/>
      <c r="AB373" s="128"/>
      <c r="AC373" s="128"/>
      <c r="AD373" s="128"/>
      <c r="AE373" s="128"/>
      <c r="AF373" s="128"/>
      <c r="AG373" s="128"/>
      <c r="AH373" s="128"/>
      <c r="AI373" s="128"/>
      <c r="AJ373" s="128"/>
      <c r="AK373" s="128"/>
      <c r="AL373" s="128"/>
      <c r="AM373" s="128"/>
      <c r="AN373" s="128"/>
      <c r="AO373" s="128"/>
      <c r="AP373" s="128"/>
      <c r="AQ373" s="128"/>
      <c r="AR373" s="128"/>
      <c r="AS373" s="128"/>
      <c r="AT373" s="128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</row>
    <row r="374" spans="2:57" s="62" customFormat="1" ht="15" customHeight="1"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182"/>
      <c r="S374" s="61"/>
      <c r="T374" s="61"/>
      <c r="U374" s="61"/>
      <c r="V374" s="61"/>
      <c r="W374" s="61"/>
      <c r="X374" s="128"/>
      <c r="Y374" s="128"/>
      <c r="Z374" s="128"/>
      <c r="AA374" s="128"/>
      <c r="AB374" s="128"/>
      <c r="AC374" s="128"/>
      <c r="AD374" s="128"/>
      <c r="AE374" s="128"/>
      <c r="AF374" s="128"/>
      <c r="AG374" s="128"/>
      <c r="AH374" s="128"/>
      <c r="AI374" s="128"/>
      <c r="AJ374" s="128"/>
      <c r="AK374" s="128"/>
      <c r="AL374" s="128"/>
      <c r="AM374" s="128"/>
      <c r="AN374" s="128"/>
      <c r="AO374" s="128"/>
      <c r="AP374" s="128"/>
      <c r="AQ374" s="128"/>
      <c r="AR374" s="128"/>
      <c r="AS374" s="128"/>
      <c r="AT374" s="128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</row>
    <row r="375" spans="2:57" s="62" customFormat="1" ht="15" customHeight="1"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182"/>
      <c r="S375" s="61"/>
      <c r="T375" s="61"/>
      <c r="U375" s="61"/>
      <c r="V375" s="61"/>
      <c r="W375" s="61"/>
      <c r="X375" s="128"/>
      <c r="Y375" s="128"/>
      <c r="Z375" s="128"/>
      <c r="AA375" s="128"/>
      <c r="AB375" s="128"/>
      <c r="AC375" s="128"/>
      <c r="AD375" s="128"/>
      <c r="AE375" s="128"/>
      <c r="AF375" s="128"/>
      <c r="AG375" s="128"/>
      <c r="AH375" s="128"/>
      <c r="AI375" s="128"/>
      <c r="AJ375" s="128"/>
      <c r="AK375" s="128"/>
      <c r="AL375" s="128"/>
      <c r="AM375" s="128"/>
      <c r="AN375" s="128"/>
      <c r="AO375" s="128"/>
      <c r="AP375" s="128"/>
      <c r="AQ375" s="128"/>
      <c r="AR375" s="128"/>
      <c r="AS375" s="128"/>
      <c r="AT375" s="128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</row>
    <row r="376" spans="2:57" s="62" customFormat="1" ht="15" customHeight="1"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182"/>
      <c r="S376" s="61"/>
      <c r="T376" s="61"/>
      <c r="U376" s="61"/>
      <c r="V376" s="61"/>
      <c r="W376" s="61"/>
      <c r="X376" s="128"/>
      <c r="Y376" s="128"/>
      <c r="Z376" s="128"/>
      <c r="AA376" s="128"/>
      <c r="AB376" s="128"/>
      <c r="AC376" s="128"/>
      <c r="AD376" s="128"/>
      <c r="AE376" s="128"/>
      <c r="AF376" s="128"/>
      <c r="AG376" s="128"/>
      <c r="AH376" s="128"/>
      <c r="AI376" s="128"/>
      <c r="AJ376" s="128"/>
      <c r="AK376" s="128"/>
      <c r="AL376" s="128"/>
      <c r="AM376" s="128"/>
      <c r="AN376" s="128"/>
      <c r="AO376" s="128"/>
      <c r="AP376" s="128"/>
      <c r="AQ376" s="128"/>
      <c r="AR376" s="128"/>
      <c r="AS376" s="128"/>
      <c r="AT376" s="128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</row>
    <row r="377" spans="2:57" s="62" customFormat="1" ht="15" customHeight="1"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182"/>
      <c r="S377" s="61"/>
      <c r="T377" s="61"/>
      <c r="U377" s="61"/>
      <c r="V377" s="61"/>
      <c r="W377" s="61"/>
      <c r="X377" s="128"/>
      <c r="Y377" s="128"/>
      <c r="Z377" s="128"/>
      <c r="AA377" s="128"/>
      <c r="AB377" s="128"/>
      <c r="AC377" s="128"/>
      <c r="AD377" s="128"/>
      <c r="AE377" s="128"/>
      <c r="AF377" s="128"/>
      <c r="AG377" s="128"/>
      <c r="AH377" s="128"/>
      <c r="AI377" s="128"/>
      <c r="AJ377" s="128"/>
      <c r="AK377" s="128"/>
      <c r="AL377" s="128"/>
      <c r="AM377" s="128"/>
      <c r="AN377" s="128"/>
      <c r="AO377" s="128"/>
      <c r="AP377" s="128"/>
      <c r="AQ377" s="128"/>
      <c r="AR377" s="128"/>
      <c r="AS377" s="128"/>
      <c r="AT377" s="128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</row>
    <row r="378" spans="2:57" s="62" customFormat="1" ht="15" customHeight="1"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182"/>
      <c r="S378" s="61"/>
      <c r="T378" s="61"/>
      <c r="U378" s="61"/>
      <c r="V378" s="61"/>
      <c r="W378" s="61"/>
      <c r="X378" s="128"/>
      <c r="Y378" s="128"/>
      <c r="Z378" s="128"/>
      <c r="AA378" s="128"/>
      <c r="AB378" s="128"/>
      <c r="AC378" s="128"/>
      <c r="AD378" s="128"/>
      <c r="AE378" s="128"/>
      <c r="AF378" s="128"/>
      <c r="AG378" s="128"/>
      <c r="AH378" s="128"/>
      <c r="AI378" s="128"/>
      <c r="AJ378" s="128"/>
      <c r="AK378" s="128"/>
      <c r="AL378" s="128"/>
      <c r="AM378" s="128"/>
      <c r="AN378" s="128"/>
      <c r="AO378" s="128"/>
      <c r="AP378" s="128"/>
      <c r="AQ378" s="128"/>
      <c r="AR378" s="128"/>
      <c r="AS378" s="128"/>
      <c r="AT378" s="128"/>
    </row>
    <row r="379" spans="2:57" s="62" customFormat="1" ht="15" customHeight="1"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182"/>
      <c r="S379" s="61"/>
      <c r="T379" s="61"/>
      <c r="U379" s="61"/>
      <c r="V379" s="61"/>
      <c r="W379" s="61"/>
      <c r="X379" s="128"/>
      <c r="Y379" s="128"/>
      <c r="Z379" s="128"/>
      <c r="AA379" s="128"/>
      <c r="AB379" s="128"/>
      <c r="AC379" s="128"/>
      <c r="AD379" s="128"/>
      <c r="AE379" s="128"/>
      <c r="AF379" s="128"/>
      <c r="AG379" s="128"/>
      <c r="AH379" s="128"/>
      <c r="AI379" s="128"/>
      <c r="AJ379" s="128"/>
      <c r="AK379" s="128"/>
      <c r="AL379" s="128"/>
      <c r="AM379" s="128"/>
      <c r="AN379" s="128"/>
      <c r="AO379" s="128"/>
      <c r="AP379" s="128"/>
      <c r="AQ379" s="128"/>
      <c r="AR379" s="128"/>
      <c r="AS379" s="128"/>
      <c r="AT379" s="128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</row>
    <row r="380" spans="2:57" s="62" customFormat="1" ht="15" customHeight="1"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</row>
    <row r="381" spans="2:57" s="62" customFormat="1" ht="15" customHeight="1">
      <c r="B381" s="61"/>
      <c r="C381" s="61"/>
      <c r="D381" s="61"/>
      <c r="E381" s="61"/>
      <c r="F381" s="61"/>
      <c r="G381" s="61"/>
      <c r="H381" s="61"/>
      <c r="I381" s="61"/>
      <c r="J381" s="61"/>
      <c r="K381" s="150"/>
      <c r="L381" s="150"/>
      <c r="M381" s="150"/>
      <c r="N381" s="150"/>
      <c r="O381" s="150"/>
      <c r="P381" s="150"/>
      <c r="Q381" s="150"/>
      <c r="R381" s="182"/>
      <c r="S381" s="61"/>
      <c r="T381" s="61"/>
      <c r="U381" s="61"/>
      <c r="V381" s="61"/>
      <c r="W381" s="61"/>
      <c r="X381" s="128"/>
      <c r="Y381" s="128"/>
      <c r="Z381" s="128"/>
      <c r="AA381" s="128"/>
      <c r="AB381" s="128"/>
      <c r="AC381" s="128"/>
      <c r="AD381" s="128"/>
      <c r="AE381" s="128"/>
      <c r="AF381" s="128"/>
      <c r="AG381" s="128"/>
      <c r="AH381" s="128"/>
      <c r="AI381" s="128"/>
      <c r="AJ381" s="128"/>
      <c r="AK381" s="128"/>
      <c r="AL381" s="128"/>
      <c r="AM381" s="128"/>
      <c r="AN381" s="128"/>
      <c r="AO381" s="128"/>
      <c r="AP381" s="128"/>
      <c r="AQ381" s="128"/>
      <c r="AR381" s="128"/>
      <c r="AS381" s="128"/>
      <c r="AT381" s="128"/>
    </row>
    <row r="382" spans="2:57" s="62" customFormat="1" ht="15" customHeight="1"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</row>
    <row r="383" spans="2:57" s="62" customFormat="1" ht="15" customHeight="1"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</row>
    <row r="384" spans="2:57" s="62" customFormat="1" ht="15" customHeight="1"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</row>
    <row r="385" spans="2:57" s="62" customFormat="1" ht="15" customHeight="1"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</row>
    <row r="386" spans="2:57" s="62" customFormat="1" ht="15" customHeight="1"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151"/>
      <c r="T386" s="151"/>
      <c r="U386" s="61"/>
      <c r="V386" s="61"/>
      <c r="W386" s="61"/>
      <c r="X386" s="128"/>
      <c r="Y386" s="128"/>
      <c r="Z386" s="128"/>
      <c r="AA386" s="128"/>
      <c r="AB386" s="128"/>
      <c r="AC386" s="128"/>
      <c r="AD386" s="128"/>
      <c r="AE386" s="128"/>
      <c r="AF386" s="128"/>
      <c r="AG386" s="128"/>
      <c r="AH386" s="128"/>
      <c r="AI386" s="128"/>
      <c r="AJ386" s="128"/>
      <c r="AK386" s="128"/>
      <c r="AL386" s="128"/>
      <c r="AM386" s="128"/>
      <c r="AN386" s="128"/>
      <c r="AO386" s="128"/>
      <c r="AP386" s="128"/>
      <c r="AQ386" s="128"/>
      <c r="AR386" s="128"/>
      <c r="AS386" s="128"/>
      <c r="AT386" s="128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</row>
    <row r="387" spans="2:57" s="62" customFormat="1" ht="15" customHeight="1"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</row>
    <row r="388" spans="2:57" s="62" customFormat="1" ht="15" customHeight="1"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150"/>
      <c r="S388" s="61"/>
      <c r="T388" s="61"/>
      <c r="U388" s="61"/>
      <c r="V388" s="61"/>
      <c r="W388" s="61"/>
      <c r="X388" s="128"/>
      <c r="Y388" s="128"/>
      <c r="Z388" s="128"/>
      <c r="AA388" s="128"/>
      <c r="AB388" s="128"/>
      <c r="AC388" s="128"/>
      <c r="AD388" s="128"/>
      <c r="AE388" s="128"/>
      <c r="AF388" s="128"/>
      <c r="AG388" s="128"/>
      <c r="AH388" s="128"/>
      <c r="AI388" s="128"/>
      <c r="AJ388" s="128"/>
      <c r="AK388" s="128"/>
      <c r="AL388" s="128"/>
      <c r="AM388" s="128"/>
      <c r="AN388" s="128"/>
      <c r="AO388" s="128"/>
      <c r="AP388" s="128"/>
      <c r="AQ388" s="128"/>
      <c r="AR388" s="128"/>
      <c r="AS388" s="128"/>
      <c r="AT388" s="128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</row>
    <row r="389" spans="2:57" s="62" customFormat="1" ht="15" customHeight="1"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182"/>
      <c r="S389" s="61"/>
      <c r="T389" s="61"/>
      <c r="U389" s="61"/>
      <c r="V389" s="61"/>
      <c r="W389" s="61"/>
      <c r="X389" s="128"/>
      <c r="Y389" s="128"/>
      <c r="Z389" s="128"/>
      <c r="AA389" s="128"/>
      <c r="AB389" s="128"/>
      <c r="AC389" s="128"/>
      <c r="AD389" s="128"/>
      <c r="AE389" s="128"/>
      <c r="AF389" s="128"/>
      <c r="AG389" s="128"/>
      <c r="AH389" s="128"/>
      <c r="AI389" s="128"/>
      <c r="AJ389" s="128"/>
      <c r="AK389" s="128"/>
      <c r="AL389" s="128"/>
      <c r="AM389" s="128"/>
      <c r="AN389" s="128"/>
      <c r="AO389" s="128"/>
      <c r="AP389" s="128"/>
      <c r="AQ389" s="128"/>
      <c r="AR389" s="128"/>
      <c r="AS389" s="128"/>
      <c r="AT389" s="128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</row>
    <row r="390" spans="2:57" s="62" customFormat="1" ht="15" customHeight="1"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182"/>
      <c r="S390" s="61"/>
      <c r="T390" s="61"/>
      <c r="U390" s="61"/>
      <c r="V390" s="61"/>
      <c r="W390" s="61"/>
      <c r="X390" s="128"/>
      <c r="Y390" s="128"/>
      <c r="Z390" s="128"/>
      <c r="AA390" s="128"/>
      <c r="AB390" s="128"/>
      <c r="AC390" s="128"/>
      <c r="AD390" s="128"/>
      <c r="AE390" s="128"/>
      <c r="AF390" s="128"/>
      <c r="AG390" s="128"/>
      <c r="AH390" s="128"/>
      <c r="AI390" s="128"/>
      <c r="AJ390" s="128"/>
      <c r="AK390" s="128"/>
      <c r="AL390" s="128"/>
      <c r="AM390" s="128"/>
      <c r="AN390" s="128"/>
      <c r="AO390" s="128"/>
      <c r="AP390" s="128"/>
      <c r="AQ390" s="128"/>
      <c r="AR390" s="128"/>
      <c r="AS390" s="128"/>
      <c r="AT390" s="128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</row>
    <row r="391" spans="2:57" s="62" customFormat="1" ht="15" customHeight="1"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182"/>
      <c r="S391" s="61"/>
      <c r="T391" s="61"/>
      <c r="U391" s="61"/>
      <c r="V391" s="61"/>
      <c r="W391" s="61"/>
      <c r="X391" s="128"/>
      <c r="Y391" s="128"/>
      <c r="Z391" s="128"/>
      <c r="AA391" s="128"/>
      <c r="AB391" s="128"/>
      <c r="AC391" s="128"/>
      <c r="AD391" s="128"/>
      <c r="AE391" s="128"/>
      <c r="AF391" s="128"/>
      <c r="AG391" s="128"/>
      <c r="AH391" s="128"/>
      <c r="AI391" s="128"/>
      <c r="AJ391" s="128"/>
      <c r="AK391" s="128"/>
      <c r="AL391" s="128"/>
      <c r="AM391" s="128"/>
      <c r="AN391" s="128"/>
      <c r="AO391" s="128"/>
      <c r="AP391" s="128"/>
      <c r="AQ391" s="128"/>
      <c r="AR391" s="128"/>
      <c r="AS391" s="128"/>
      <c r="AT391" s="128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</row>
    <row r="392" spans="2:57" s="62" customFormat="1" ht="15" customHeight="1"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182"/>
      <c r="S392" s="61"/>
      <c r="T392" s="61"/>
      <c r="U392" s="61"/>
      <c r="V392" s="61"/>
      <c r="W392" s="61"/>
      <c r="X392" s="128"/>
      <c r="Y392" s="128"/>
      <c r="Z392" s="128"/>
      <c r="AA392" s="128"/>
      <c r="AB392" s="128"/>
      <c r="AC392" s="128"/>
      <c r="AD392" s="128"/>
      <c r="AE392" s="128"/>
      <c r="AF392" s="128"/>
      <c r="AG392" s="128"/>
      <c r="AH392" s="128"/>
      <c r="AI392" s="128"/>
      <c r="AJ392" s="128"/>
      <c r="AK392" s="128"/>
      <c r="AL392" s="128"/>
      <c r="AM392" s="128"/>
      <c r="AN392" s="128"/>
      <c r="AO392" s="128"/>
      <c r="AP392" s="128"/>
      <c r="AQ392" s="128"/>
      <c r="AR392" s="128"/>
      <c r="AS392" s="128"/>
      <c r="AT392" s="128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</row>
    <row r="393" spans="2:57" s="62" customFormat="1" ht="15" customHeight="1"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182"/>
      <c r="S393" s="61"/>
      <c r="T393" s="61"/>
      <c r="U393" s="61"/>
      <c r="V393" s="61"/>
      <c r="W393" s="61"/>
      <c r="X393" s="128"/>
      <c r="Y393" s="128"/>
      <c r="Z393" s="128"/>
      <c r="AA393" s="128"/>
      <c r="AB393" s="128"/>
      <c r="AC393" s="128"/>
      <c r="AD393" s="128"/>
      <c r="AE393" s="128"/>
      <c r="AF393" s="128"/>
      <c r="AG393" s="128"/>
      <c r="AH393" s="128"/>
      <c r="AI393" s="128"/>
      <c r="AJ393" s="128"/>
      <c r="AK393" s="128"/>
      <c r="AL393" s="128"/>
      <c r="AM393" s="128"/>
      <c r="AN393" s="128"/>
      <c r="AO393" s="128"/>
      <c r="AP393" s="128"/>
      <c r="AQ393" s="128"/>
      <c r="AR393" s="128"/>
      <c r="AS393" s="128"/>
      <c r="AT393" s="128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</row>
    <row r="394" spans="2:57" s="62" customFormat="1" ht="15" customHeight="1"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182"/>
      <c r="S394" s="61"/>
      <c r="T394" s="61"/>
      <c r="U394" s="61"/>
      <c r="V394" s="61"/>
      <c r="W394" s="61"/>
      <c r="X394" s="128"/>
      <c r="Y394" s="128"/>
      <c r="Z394" s="128"/>
      <c r="AA394" s="128"/>
      <c r="AB394" s="128"/>
      <c r="AC394" s="128"/>
      <c r="AD394" s="128"/>
      <c r="AE394" s="128"/>
      <c r="AF394" s="128"/>
      <c r="AG394" s="128"/>
      <c r="AH394" s="128"/>
      <c r="AI394" s="128"/>
      <c r="AJ394" s="128"/>
      <c r="AK394" s="128"/>
      <c r="AL394" s="128"/>
      <c r="AM394" s="128"/>
      <c r="AN394" s="128"/>
      <c r="AO394" s="128"/>
      <c r="AP394" s="128"/>
      <c r="AQ394" s="128"/>
      <c r="AR394" s="128"/>
      <c r="AS394" s="128"/>
      <c r="AT394" s="128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</row>
    <row r="395" spans="2:57" s="62" customFormat="1" ht="15" customHeight="1"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182"/>
      <c r="S395" s="61"/>
      <c r="T395" s="61"/>
      <c r="U395" s="61"/>
      <c r="V395" s="61"/>
      <c r="W395" s="61"/>
      <c r="X395" s="128"/>
      <c r="Y395" s="128"/>
      <c r="Z395" s="128"/>
      <c r="AA395" s="128"/>
      <c r="AB395" s="128"/>
      <c r="AC395" s="128"/>
      <c r="AD395" s="128"/>
      <c r="AE395" s="128"/>
      <c r="AF395" s="128"/>
      <c r="AG395" s="128"/>
      <c r="AH395" s="128"/>
      <c r="AI395" s="128"/>
      <c r="AJ395" s="128"/>
      <c r="AK395" s="128"/>
      <c r="AL395" s="128"/>
      <c r="AM395" s="128"/>
      <c r="AN395" s="128"/>
      <c r="AO395" s="128"/>
      <c r="AP395" s="128"/>
      <c r="AQ395" s="128"/>
      <c r="AR395" s="128"/>
      <c r="AS395" s="128"/>
      <c r="AT395" s="128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</row>
    <row r="396" spans="2:57" s="62" customFormat="1" ht="15" customHeight="1"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182"/>
      <c r="S396" s="61"/>
      <c r="T396" s="61"/>
      <c r="U396" s="61"/>
      <c r="V396" s="61"/>
      <c r="W396" s="61"/>
      <c r="X396" s="128"/>
      <c r="Y396" s="128"/>
      <c r="Z396" s="128"/>
      <c r="AA396" s="128"/>
      <c r="AB396" s="128"/>
      <c r="AC396" s="128"/>
      <c r="AD396" s="128"/>
      <c r="AE396" s="128"/>
      <c r="AF396" s="128"/>
      <c r="AG396" s="128"/>
      <c r="AH396" s="128"/>
      <c r="AI396" s="128"/>
      <c r="AJ396" s="128"/>
      <c r="AK396" s="128"/>
      <c r="AL396" s="128"/>
      <c r="AM396" s="128"/>
      <c r="AN396" s="128"/>
      <c r="AO396" s="128"/>
      <c r="AP396" s="128"/>
      <c r="AQ396" s="128"/>
      <c r="AR396" s="128"/>
      <c r="AS396" s="128"/>
      <c r="AT396" s="128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</row>
    <row r="397" spans="2:57" s="62" customFormat="1" ht="15" customHeight="1"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182"/>
      <c r="S397" s="61"/>
      <c r="T397" s="61"/>
      <c r="U397" s="61"/>
      <c r="V397" s="61"/>
      <c r="W397" s="61"/>
      <c r="X397" s="128"/>
      <c r="Y397" s="128"/>
      <c r="Z397" s="128"/>
      <c r="AA397" s="128"/>
      <c r="AB397" s="128"/>
      <c r="AC397" s="128"/>
      <c r="AD397" s="128"/>
      <c r="AE397" s="128"/>
      <c r="AF397" s="128"/>
      <c r="AG397" s="128"/>
      <c r="AH397" s="128"/>
      <c r="AI397" s="128"/>
      <c r="AJ397" s="128"/>
      <c r="AK397" s="128"/>
      <c r="AL397" s="128"/>
      <c r="AM397" s="128"/>
      <c r="AN397" s="128"/>
      <c r="AO397" s="128"/>
      <c r="AP397" s="128"/>
      <c r="AQ397" s="128"/>
      <c r="AR397" s="128"/>
      <c r="AS397" s="128"/>
      <c r="AT397" s="128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</row>
    <row r="398" spans="2:57" s="62" customFormat="1" ht="15" customHeight="1"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182"/>
      <c r="S398" s="61"/>
      <c r="T398" s="61"/>
      <c r="U398" s="61"/>
      <c r="V398" s="61"/>
      <c r="W398" s="61"/>
      <c r="X398" s="128"/>
      <c r="Y398" s="128"/>
      <c r="Z398" s="128"/>
      <c r="AA398" s="128"/>
      <c r="AB398" s="128"/>
      <c r="AC398" s="128"/>
      <c r="AD398" s="128"/>
      <c r="AE398" s="128"/>
      <c r="AF398" s="128"/>
      <c r="AG398" s="128"/>
      <c r="AH398" s="128"/>
      <c r="AI398" s="128"/>
      <c r="AJ398" s="128"/>
      <c r="AK398" s="128"/>
      <c r="AL398" s="128"/>
      <c r="AM398" s="128"/>
      <c r="AN398" s="128"/>
      <c r="AO398" s="128"/>
      <c r="AP398" s="128"/>
      <c r="AQ398" s="128"/>
      <c r="AR398" s="128"/>
      <c r="AS398" s="128"/>
      <c r="AT398" s="128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</row>
    <row r="399" spans="2:57" s="62" customFormat="1" ht="15" customHeight="1"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182"/>
      <c r="S399" s="61"/>
      <c r="T399" s="61"/>
      <c r="U399" s="61"/>
      <c r="V399" s="61"/>
      <c r="W399" s="61"/>
      <c r="X399" s="128"/>
      <c r="Y399" s="128"/>
      <c r="Z399" s="128"/>
      <c r="AA399" s="128"/>
      <c r="AB399" s="128"/>
      <c r="AC399" s="128"/>
      <c r="AD399" s="128"/>
      <c r="AE399" s="128"/>
      <c r="AF399" s="128"/>
      <c r="AG399" s="128"/>
      <c r="AH399" s="128"/>
      <c r="AI399" s="128"/>
      <c r="AJ399" s="128"/>
      <c r="AK399" s="128"/>
      <c r="AL399" s="128"/>
      <c r="AM399" s="128"/>
      <c r="AN399" s="128"/>
      <c r="AO399" s="128"/>
      <c r="AP399" s="128"/>
      <c r="AQ399" s="128"/>
      <c r="AR399" s="128"/>
      <c r="AS399" s="128"/>
      <c r="AT399" s="128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</row>
    <row r="400" spans="2:57" s="62" customFormat="1" ht="15" customHeight="1"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182"/>
      <c r="S400" s="61"/>
      <c r="T400" s="61"/>
      <c r="U400" s="61"/>
      <c r="V400" s="61"/>
      <c r="W400" s="61"/>
      <c r="X400" s="128"/>
      <c r="Y400" s="128"/>
      <c r="Z400" s="128"/>
      <c r="AA400" s="128"/>
      <c r="AB400" s="128"/>
      <c r="AC400" s="128"/>
      <c r="AD400" s="128"/>
      <c r="AE400" s="128"/>
      <c r="AF400" s="128"/>
      <c r="AG400" s="128"/>
      <c r="AH400" s="128"/>
      <c r="AI400" s="128"/>
      <c r="AJ400" s="128"/>
      <c r="AK400" s="128"/>
      <c r="AL400" s="128"/>
      <c r="AM400" s="128"/>
      <c r="AN400" s="128"/>
      <c r="AO400" s="128"/>
      <c r="AP400" s="128"/>
      <c r="AQ400" s="128"/>
      <c r="AR400" s="128"/>
      <c r="AS400" s="128"/>
      <c r="AT400" s="128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</row>
    <row r="401" spans="2:57" s="62" customFormat="1" ht="15" customHeight="1"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182"/>
      <c r="S401" s="61"/>
      <c r="T401" s="61"/>
      <c r="U401" s="61"/>
      <c r="V401" s="61"/>
      <c r="W401" s="61"/>
      <c r="X401" s="128"/>
      <c r="Y401" s="128"/>
      <c r="Z401" s="128"/>
      <c r="AA401" s="128"/>
      <c r="AB401" s="128"/>
      <c r="AC401" s="128"/>
      <c r="AD401" s="128"/>
      <c r="AE401" s="128"/>
      <c r="AF401" s="128"/>
      <c r="AG401" s="128"/>
      <c r="AH401" s="128"/>
      <c r="AI401" s="128"/>
      <c r="AJ401" s="128"/>
      <c r="AK401" s="128"/>
      <c r="AL401" s="128"/>
      <c r="AM401" s="128"/>
      <c r="AN401" s="128"/>
      <c r="AO401" s="128"/>
      <c r="AP401" s="128"/>
      <c r="AQ401" s="128"/>
      <c r="AR401" s="128"/>
      <c r="AS401" s="128"/>
      <c r="AT401" s="128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</row>
    <row r="402" spans="2:57" s="62" customFormat="1" ht="15" customHeight="1"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182"/>
      <c r="S402" s="61"/>
      <c r="T402" s="61"/>
      <c r="U402" s="61"/>
      <c r="V402" s="61"/>
      <c r="W402" s="61"/>
      <c r="X402" s="128"/>
      <c r="Y402" s="128"/>
      <c r="Z402" s="128"/>
      <c r="AA402" s="128"/>
      <c r="AB402" s="128"/>
      <c r="AC402" s="128"/>
      <c r="AD402" s="128"/>
      <c r="AE402" s="128"/>
      <c r="AF402" s="128"/>
      <c r="AG402" s="128"/>
      <c r="AH402" s="128"/>
      <c r="AI402" s="128"/>
      <c r="AJ402" s="128"/>
      <c r="AK402" s="128"/>
      <c r="AL402" s="128"/>
      <c r="AM402" s="128"/>
      <c r="AN402" s="128"/>
      <c r="AO402" s="128"/>
      <c r="AP402" s="128"/>
      <c r="AQ402" s="128"/>
      <c r="AR402" s="128"/>
      <c r="AS402" s="128"/>
      <c r="AT402" s="128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</row>
    <row r="403" spans="2:57" s="62" customFormat="1" ht="15" customHeight="1"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182"/>
      <c r="S403" s="61"/>
      <c r="T403" s="61"/>
      <c r="U403" s="61"/>
      <c r="V403" s="61"/>
      <c r="W403" s="61"/>
      <c r="X403" s="128"/>
      <c r="Y403" s="128"/>
      <c r="Z403" s="128"/>
      <c r="AA403" s="128"/>
      <c r="AB403" s="128"/>
      <c r="AC403" s="128"/>
      <c r="AD403" s="128"/>
      <c r="AE403" s="128"/>
      <c r="AF403" s="128"/>
      <c r="AG403" s="128"/>
      <c r="AH403" s="128"/>
      <c r="AI403" s="128"/>
      <c r="AJ403" s="128"/>
      <c r="AK403" s="128"/>
      <c r="AL403" s="128"/>
      <c r="AM403" s="128"/>
      <c r="AN403" s="128"/>
      <c r="AO403" s="128"/>
      <c r="AP403" s="128"/>
      <c r="AQ403" s="128"/>
      <c r="AR403" s="128"/>
      <c r="AS403" s="128"/>
      <c r="AT403" s="128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</row>
    <row r="404" spans="2:57" s="62" customFormat="1" ht="15" customHeight="1"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182"/>
      <c r="S404" s="61"/>
      <c r="T404" s="61"/>
      <c r="U404" s="61"/>
      <c r="V404" s="61"/>
      <c r="W404" s="61"/>
      <c r="X404" s="128"/>
      <c r="Y404" s="128"/>
      <c r="Z404" s="128"/>
      <c r="AA404" s="128"/>
      <c r="AB404" s="128"/>
      <c r="AC404" s="128"/>
      <c r="AD404" s="128"/>
      <c r="AE404" s="128"/>
      <c r="AF404" s="128"/>
      <c r="AG404" s="128"/>
      <c r="AH404" s="128"/>
      <c r="AI404" s="128"/>
      <c r="AJ404" s="128"/>
      <c r="AK404" s="128"/>
      <c r="AL404" s="128"/>
      <c r="AM404" s="128"/>
      <c r="AN404" s="128"/>
      <c r="AO404" s="128"/>
      <c r="AP404" s="128"/>
      <c r="AQ404" s="128"/>
      <c r="AR404" s="128"/>
      <c r="AS404" s="128"/>
      <c r="AT404" s="128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</row>
    <row r="405" spans="2:57" s="62" customFormat="1" ht="15" customHeight="1"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182"/>
      <c r="S405" s="61"/>
      <c r="T405" s="61"/>
      <c r="U405" s="61"/>
      <c r="V405" s="61"/>
      <c r="W405" s="61"/>
      <c r="X405" s="128"/>
      <c r="Y405" s="128"/>
      <c r="Z405" s="128"/>
      <c r="AA405" s="128"/>
      <c r="AB405" s="128"/>
      <c r="AC405" s="128"/>
      <c r="AD405" s="128"/>
      <c r="AE405" s="128"/>
      <c r="AF405" s="128"/>
      <c r="AG405" s="128"/>
      <c r="AH405" s="128"/>
      <c r="AI405" s="128"/>
      <c r="AJ405" s="128"/>
      <c r="AK405" s="128"/>
      <c r="AL405" s="128"/>
      <c r="AM405" s="128"/>
      <c r="AN405" s="128"/>
      <c r="AO405" s="128"/>
      <c r="AP405" s="128"/>
      <c r="AQ405" s="128"/>
      <c r="AR405" s="128"/>
      <c r="AS405" s="128"/>
      <c r="AT405" s="128"/>
    </row>
    <row r="406" spans="2:57" s="62" customFormat="1" ht="15" customHeight="1"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182"/>
      <c r="S406" s="61"/>
      <c r="T406" s="61"/>
      <c r="U406" s="61"/>
      <c r="V406" s="61"/>
      <c r="W406" s="61"/>
      <c r="X406" s="128"/>
      <c r="Y406" s="128"/>
      <c r="Z406" s="128"/>
      <c r="AA406" s="128"/>
      <c r="AB406" s="128"/>
      <c r="AC406" s="128"/>
      <c r="AD406" s="128"/>
      <c r="AE406" s="128"/>
      <c r="AF406" s="128"/>
      <c r="AG406" s="128"/>
      <c r="AH406" s="128"/>
      <c r="AI406" s="128"/>
      <c r="AJ406" s="128"/>
      <c r="AK406" s="128"/>
      <c r="AL406" s="128"/>
      <c r="AM406" s="128"/>
      <c r="AN406" s="128"/>
      <c r="AO406" s="128"/>
      <c r="AP406" s="128"/>
      <c r="AQ406" s="128"/>
      <c r="AR406" s="128"/>
      <c r="AS406" s="128"/>
      <c r="AT406" s="128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</row>
    <row r="407" spans="2:57" s="62" customFormat="1" ht="15" customHeight="1"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</row>
    <row r="408" spans="2:57" s="62" customFormat="1" ht="15" customHeight="1">
      <c r="B408" s="61"/>
      <c r="C408" s="61"/>
      <c r="D408" s="61"/>
      <c r="E408" s="61"/>
      <c r="F408" s="61"/>
      <c r="G408" s="61"/>
      <c r="H408" s="61"/>
      <c r="I408" s="61"/>
      <c r="J408" s="61"/>
      <c r="K408" s="150"/>
      <c r="L408" s="150"/>
      <c r="M408" s="150"/>
      <c r="N408" s="150"/>
      <c r="O408" s="150"/>
      <c r="P408" s="150"/>
      <c r="Q408" s="150"/>
      <c r="R408" s="182"/>
      <c r="S408" s="61"/>
      <c r="T408" s="61"/>
      <c r="U408" s="61"/>
      <c r="V408" s="61"/>
      <c r="W408" s="61"/>
      <c r="X408" s="128"/>
      <c r="Y408" s="128"/>
      <c r="Z408" s="128"/>
      <c r="AA408" s="128"/>
      <c r="AB408" s="128"/>
      <c r="AC408" s="128"/>
      <c r="AD408" s="128"/>
      <c r="AE408" s="128"/>
      <c r="AF408" s="128"/>
      <c r="AG408" s="128"/>
      <c r="AH408" s="128"/>
      <c r="AI408" s="128"/>
      <c r="AJ408" s="128"/>
      <c r="AK408" s="128"/>
      <c r="AL408" s="128"/>
      <c r="AM408" s="128"/>
      <c r="AN408" s="128"/>
      <c r="AO408" s="128"/>
      <c r="AP408" s="128"/>
      <c r="AQ408" s="128"/>
      <c r="AR408" s="128"/>
      <c r="AS408" s="128"/>
      <c r="AT408" s="128"/>
    </row>
    <row r="409" spans="2:57" s="62" customFormat="1" ht="15" customHeight="1"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</row>
    <row r="410" spans="2:57" s="62" customFormat="1" ht="15" customHeight="1"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</row>
    <row r="411" spans="2:57" s="62" customFormat="1" ht="15" customHeight="1"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</row>
    <row r="412" spans="2:57" s="62" customFormat="1" ht="15" customHeight="1"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61"/>
      <c r="AV412" s="61"/>
      <c r="AW412" s="61"/>
      <c r="AX412" s="61"/>
      <c r="AY412" s="164"/>
      <c r="AZ412" s="61"/>
      <c r="BA412" s="61"/>
      <c r="BB412" s="61"/>
      <c r="BC412" s="61"/>
      <c r="BD412" s="61"/>
      <c r="BE412" s="61"/>
    </row>
    <row r="413" spans="2:57" s="62" customFormat="1" ht="15" customHeight="1"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50"/>
      <c r="AV413" s="150"/>
      <c r="AW413" s="150"/>
      <c r="AX413" s="61"/>
      <c r="AY413" s="188"/>
      <c r="AZ413" s="150"/>
      <c r="BA413" s="150">
        <f>AV413+AP415+V415+Q415+L415+H415+D415</f>
        <v>0</v>
      </c>
      <c r="BB413" s="61"/>
      <c r="BC413" s="61"/>
      <c r="BD413" s="61"/>
      <c r="BE413" s="61"/>
    </row>
    <row r="414" spans="2:57" s="62" customFormat="1" ht="15" customHeight="1"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128"/>
      <c r="Y414" s="185"/>
      <c r="Z414" s="185"/>
      <c r="AA414" s="185"/>
      <c r="AB414" s="185"/>
      <c r="AC414" s="185"/>
      <c r="AD414" s="185"/>
      <c r="AE414" s="185"/>
      <c r="AF414" s="185"/>
      <c r="AG414" s="185"/>
      <c r="AH414" s="185"/>
      <c r="AI414" s="128"/>
      <c r="AJ414" s="128"/>
      <c r="AK414" s="128"/>
      <c r="AL414" s="128"/>
      <c r="AM414" s="128"/>
      <c r="AN414" s="128"/>
      <c r="AO414" s="128"/>
      <c r="AP414" s="128"/>
      <c r="AQ414" s="128"/>
      <c r="AR414" s="128"/>
      <c r="AS414" s="128"/>
      <c r="AT414" s="185"/>
      <c r="BA414" s="190" t="s">
        <v>0</v>
      </c>
    </row>
    <row r="415" spans="2:57" s="62" customFormat="1" ht="15" customHeight="1">
      <c r="B415" s="61"/>
      <c r="C415" s="150"/>
      <c r="D415" s="150"/>
      <c r="E415" s="150"/>
      <c r="F415" s="61"/>
      <c r="G415" s="150"/>
      <c r="H415" s="150"/>
      <c r="I415" s="150"/>
      <c r="J415" s="150"/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0"/>
      <c r="V415" s="150"/>
      <c r="W415" s="150"/>
      <c r="X415" s="128"/>
      <c r="Y415" s="129"/>
      <c r="Z415" s="129"/>
      <c r="AA415" s="129"/>
      <c r="AB415" s="129"/>
      <c r="AC415" s="129"/>
      <c r="AD415" s="129"/>
      <c r="AE415" s="129"/>
      <c r="AF415" s="129"/>
      <c r="AG415" s="129"/>
      <c r="AH415" s="129"/>
      <c r="AI415" s="129"/>
      <c r="AJ415" s="129"/>
      <c r="AK415" s="129"/>
      <c r="AL415" s="129"/>
      <c r="AM415" s="129"/>
      <c r="AN415" s="129"/>
      <c r="AO415" s="129"/>
      <c r="AP415" s="129"/>
      <c r="AQ415" s="129"/>
      <c r="AR415" s="128"/>
      <c r="AS415" s="128"/>
      <c r="AT415" s="129"/>
      <c r="AU415" s="164"/>
      <c r="AV415" s="164"/>
      <c r="AW415" s="164"/>
      <c r="AX415" s="61"/>
      <c r="AY415" s="164"/>
      <c r="AZ415" s="164"/>
      <c r="BA415" s="164" t="s">
        <v>2</v>
      </c>
      <c r="BB415" s="61"/>
      <c r="BC415" s="61"/>
      <c r="BD415" s="61"/>
      <c r="BE415" s="61"/>
    </row>
    <row r="416" spans="2:57" s="62" customFormat="1" ht="15" customHeight="1"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61"/>
      <c r="AV416" s="164"/>
      <c r="AW416" s="164"/>
      <c r="AX416" s="61"/>
      <c r="AY416" s="164"/>
      <c r="AZ416" s="61"/>
      <c r="BA416" s="164" t="s">
        <v>11</v>
      </c>
      <c r="BB416" s="61"/>
      <c r="BC416" s="61"/>
      <c r="BD416" s="61"/>
      <c r="BE416" s="61"/>
    </row>
    <row r="417" spans="2:57" s="62" customFormat="1" ht="15" customHeight="1"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128"/>
      <c r="Y417" s="185"/>
      <c r="Z417" s="185"/>
      <c r="AA417" s="185"/>
      <c r="AB417" s="185"/>
      <c r="AC417" s="185"/>
      <c r="AD417" s="185"/>
      <c r="AE417" s="185"/>
      <c r="AF417" s="185"/>
      <c r="AG417" s="185"/>
      <c r="AH417" s="185"/>
      <c r="AI417" s="185"/>
      <c r="AJ417" s="185"/>
      <c r="AK417" s="185"/>
      <c r="AL417" s="185"/>
      <c r="AM417" s="185"/>
      <c r="AN417" s="185"/>
      <c r="AO417" s="185"/>
      <c r="AP417" s="185"/>
      <c r="AQ417" s="185"/>
      <c r="AR417" s="128"/>
      <c r="AS417" s="128"/>
      <c r="AT417" s="185"/>
      <c r="AU417" s="61"/>
      <c r="AV417" s="151"/>
      <c r="AW417" s="150"/>
      <c r="AX417" s="61"/>
      <c r="AY417" s="61"/>
      <c r="AZ417" s="61"/>
      <c r="BA417" s="151" t="e">
        <f t="shared" ref="BA417:BA434" si="111">AZ417/AZ$436</f>
        <v>#DIV/0!</v>
      </c>
      <c r="BB417" s="61"/>
      <c r="BC417" s="61"/>
      <c r="BD417" s="61"/>
      <c r="BE417" s="61"/>
    </row>
    <row r="418" spans="2:57" s="62" customFormat="1" ht="15" customHeight="1"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128"/>
      <c r="Y418" s="185"/>
      <c r="Z418" s="185"/>
      <c r="AA418" s="185"/>
      <c r="AB418" s="185"/>
      <c r="AC418" s="185"/>
      <c r="AD418" s="185"/>
      <c r="AE418" s="185"/>
      <c r="AF418" s="185"/>
      <c r="AG418" s="185"/>
      <c r="AH418" s="185"/>
      <c r="AI418" s="128"/>
      <c r="AJ418" s="128"/>
      <c r="AK418" s="128"/>
      <c r="AL418" s="128"/>
      <c r="AM418" s="128"/>
      <c r="AN418" s="128"/>
      <c r="AO418" s="128"/>
      <c r="AP418" s="185"/>
      <c r="AQ418" s="185"/>
      <c r="AR418" s="128"/>
      <c r="AS418" s="128"/>
      <c r="AT418" s="185"/>
      <c r="AU418" s="61"/>
      <c r="AV418" s="151"/>
      <c r="AW418" s="150"/>
      <c r="AX418" s="61"/>
      <c r="AY418" s="61"/>
      <c r="AZ418" s="61"/>
      <c r="BA418" s="151" t="e">
        <f t="shared" si="111"/>
        <v>#DIV/0!</v>
      </c>
      <c r="BB418" s="61"/>
      <c r="BC418" s="61"/>
      <c r="BD418" s="61"/>
      <c r="BE418" s="61"/>
    </row>
    <row r="419" spans="2:57" s="62" customFormat="1" ht="15" customHeight="1">
      <c r="B419" s="61"/>
      <c r="C419" s="61"/>
      <c r="D419" s="151"/>
      <c r="E419" s="150"/>
      <c r="F419" s="61"/>
      <c r="G419" s="61"/>
      <c r="H419" s="151"/>
      <c r="I419" s="150"/>
      <c r="J419" s="61"/>
      <c r="K419" s="61"/>
      <c r="L419" s="151"/>
      <c r="M419" s="150"/>
      <c r="N419" s="61"/>
      <c r="O419" s="61"/>
      <c r="P419" s="61"/>
      <c r="Q419" s="151"/>
      <c r="R419" s="150"/>
      <c r="S419" s="61"/>
      <c r="T419" s="61"/>
      <c r="U419" s="61"/>
      <c r="V419" s="151"/>
      <c r="W419" s="150"/>
      <c r="X419" s="128"/>
      <c r="Y419" s="128"/>
      <c r="Z419" s="128"/>
      <c r="AA419" s="128"/>
      <c r="AB419" s="128"/>
      <c r="AC419" s="128"/>
      <c r="AD419" s="128"/>
      <c r="AE419" s="128"/>
      <c r="AF419" s="128"/>
      <c r="AG419" s="128"/>
      <c r="AH419" s="128"/>
      <c r="AI419" s="128"/>
      <c r="AJ419" s="128"/>
      <c r="AK419" s="128"/>
      <c r="AL419" s="128"/>
      <c r="AM419" s="128"/>
      <c r="AN419" s="128"/>
      <c r="AO419" s="128"/>
      <c r="AP419" s="149"/>
      <c r="AQ419" s="129"/>
      <c r="AR419" s="128"/>
      <c r="AS419" s="128"/>
      <c r="AT419" s="128"/>
      <c r="AU419" s="61"/>
      <c r="AV419" s="151"/>
      <c r="AW419" s="150"/>
      <c r="AX419" s="61"/>
      <c r="AY419" s="61"/>
      <c r="AZ419" s="61"/>
      <c r="BA419" s="151" t="e">
        <f t="shared" si="111"/>
        <v>#DIV/0!</v>
      </c>
      <c r="BB419" s="61"/>
      <c r="BC419" s="61"/>
      <c r="BD419" s="61"/>
      <c r="BE419" s="61"/>
    </row>
    <row r="420" spans="2:57" s="62" customFormat="1" ht="15" customHeight="1">
      <c r="B420" s="61"/>
      <c r="C420" s="61"/>
      <c r="D420" s="151"/>
      <c r="E420" s="150"/>
      <c r="F420" s="61"/>
      <c r="G420" s="61"/>
      <c r="H420" s="151"/>
      <c r="I420" s="150"/>
      <c r="J420" s="61"/>
      <c r="K420" s="61"/>
      <c r="L420" s="151"/>
      <c r="M420" s="150"/>
      <c r="N420" s="61"/>
      <c r="O420" s="61"/>
      <c r="P420" s="61"/>
      <c r="Q420" s="151"/>
      <c r="R420" s="150"/>
      <c r="S420" s="61"/>
      <c r="T420" s="61"/>
      <c r="U420" s="61"/>
      <c r="V420" s="151"/>
      <c r="W420" s="150"/>
      <c r="X420" s="128"/>
      <c r="Y420" s="128"/>
      <c r="Z420" s="128"/>
      <c r="AA420" s="128"/>
      <c r="AB420" s="128"/>
      <c r="AC420" s="128"/>
      <c r="AD420" s="128"/>
      <c r="AE420" s="128"/>
      <c r="AF420" s="128"/>
      <c r="AG420" s="128"/>
      <c r="AH420" s="128"/>
      <c r="AI420" s="128"/>
      <c r="AJ420" s="128"/>
      <c r="AK420" s="128"/>
      <c r="AL420" s="128"/>
      <c r="AM420" s="128"/>
      <c r="AN420" s="128"/>
      <c r="AO420" s="128"/>
      <c r="AP420" s="149"/>
      <c r="AQ420" s="129"/>
      <c r="AR420" s="128"/>
      <c r="AS420" s="128"/>
      <c r="AT420" s="128"/>
      <c r="AU420" s="61"/>
      <c r="AV420" s="151"/>
      <c r="AW420" s="150"/>
      <c r="AX420" s="61"/>
      <c r="AY420" s="61"/>
      <c r="AZ420" s="61"/>
      <c r="BA420" s="151" t="e">
        <f t="shared" si="111"/>
        <v>#DIV/0!</v>
      </c>
      <c r="BB420" s="61"/>
      <c r="BC420" s="61"/>
      <c r="BD420" s="61"/>
      <c r="BE420" s="61"/>
    </row>
    <row r="421" spans="2:57" s="62" customFormat="1" ht="15" customHeight="1">
      <c r="B421" s="61"/>
      <c r="C421" s="61"/>
      <c r="D421" s="151"/>
      <c r="E421" s="150"/>
      <c r="F421" s="61"/>
      <c r="G421" s="61"/>
      <c r="H421" s="151"/>
      <c r="I421" s="150"/>
      <c r="J421" s="61"/>
      <c r="K421" s="61"/>
      <c r="L421" s="151"/>
      <c r="M421" s="150"/>
      <c r="N421" s="61"/>
      <c r="O421" s="61"/>
      <c r="P421" s="61"/>
      <c r="Q421" s="151"/>
      <c r="R421" s="150"/>
      <c r="S421" s="61"/>
      <c r="T421" s="61"/>
      <c r="U421" s="61"/>
      <c r="V421" s="151"/>
      <c r="W421" s="150"/>
      <c r="X421" s="128"/>
      <c r="Y421" s="128"/>
      <c r="Z421" s="128"/>
      <c r="AA421" s="128"/>
      <c r="AB421" s="128"/>
      <c r="AC421" s="128"/>
      <c r="AD421" s="128"/>
      <c r="AE421" s="128"/>
      <c r="AF421" s="128"/>
      <c r="AG421" s="128"/>
      <c r="AH421" s="128"/>
      <c r="AI421" s="128"/>
      <c r="AJ421" s="128"/>
      <c r="AK421" s="128"/>
      <c r="AL421" s="128"/>
      <c r="AM421" s="128"/>
      <c r="AN421" s="128"/>
      <c r="AO421" s="128"/>
      <c r="AP421" s="149"/>
      <c r="AQ421" s="129"/>
      <c r="AR421" s="128"/>
      <c r="AS421" s="128"/>
      <c r="AT421" s="128"/>
      <c r="AU421" s="61"/>
      <c r="AV421" s="151"/>
      <c r="AW421" s="150"/>
      <c r="AX421" s="61"/>
      <c r="AY421" s="61"/>
      <c r="AZ421" s="61"/>
      <c r="BA421" s="151" t="e">
        <f t="shared" si="111"/>
        <v>#DIV/0!</v>
      </c>
      <c r="BB421" s="61"/>
      <c r="BC421" s="61"/>
      <c r="BD421" s="61"/>
      <c r="BE421" s="61"/>
    </row>
    <row r="422" spans="2:57" s="62" customFormat="1" ht="15" customHeight="1">
      <c r="B422" s="61"/>
      <c r="C422" s="61"/>
      <c r="D422" s="151"/>
      <c r="E422" s="150"/>
      <c r="F422" s="61"/>
      <c r="G422" s="61"/>
      <c r="H422" s="151"/>
      <c r="I422" s="150"/>
      <c r="J422" s="61"/>
      <c r="K422" s="61"/>
      <c r="L422" s="151"/>
      <c r="M422" s="150"/>
      <c r="N422" s="61"/>
      <c r="O422" s="61"/>
      <c r="P422" s="61"/>
      <c r="Q422" s="151"/>
      <c r="R422" s="150"/>
      <c r="S422" s="61"/>
      <c r="T422" s="61"/>
      <c r="U422" s="61"/>
      <c r="V422" s="151"/>
      <c r="W422" s="150"/>
      <c r="X422" s="128"/>
      <c r="Y422" s="128"/>
      <c r="Z422" s="128"/>
      <c r="AA422" s="128"/>
      <c r="AB422" s="128"/>
      <c r="AC422" s="128"/>
      <c r="AD422" s="128"/>
      <c r="AE422" s="128"/>
      <c r="AF422" s="128"/>
      <c r="AG422" s="128"/>
      <c r="AH422" s="128"/>
      <c r="AI422" s="128"/>
      <c r="AJ422" s="128"/>
      <c r="AK422" s="128"/>
      <c r="AL422" s="128"/>
      <c r="AM422" s="128"/>
      <c r="AN422" s="128"/>
      <c r="AO422" s="128"/>
      <c r="AP422" s="149"/>
      <c r="AQ422" s="129"/>
      <c r="AR422" s="128"/>
      <c r="AS422" s="128"/>
      <c r="AT422" s="128"/>
      <c r="AU422" s="61"/>
      <c r="AV422" s="151"/>
      <c r="AW422" s="150"/>
      <c r="AX422" s="61"/>
      <c r="AY422" s="61"/>
      <c r="AZ422" s="61"/>
      <c r="BA422" s="151" t="e">
        <f t="shared" si="111"/>
        <v>#DIV/0!</v>
      </c>
      <c r="BB422" s="61"/>
      <c r="BC422" s="61"/>
      <c r="BD422" s="61"/>
      <c r="BE422" s="61"/>
    </row>
    <row r="423" spans="2:57" s="62" customFormat="1" ht="15" customHeight="1">
      <c r="B423" s="61"/>
      <c r="C423" s="61"/>
      <c r="D423" s="151"/>
      <c r="E423" s="150"/>
      <c r="F423" s="61"/>
      <c r="G423" s="61"/>
      <c r="H423" s="151"/>
      <c r="I423" s="150"/>
      <c r="J423" s="61"/>
      <c r="K423" s="61"/>
      <c r="L423" s="151"/>
      <c r="M423" s="150"/>
      <c r="N423" s="61"/>
      <c r="O423" s="61"/>
      <c r="P423" s="61"/>
      <c r="Q423" s="151"/>
      <c r="R423" s="150"/>
      <c r="S423" s="61"/>
      <c r="T423" s="61"/>
      <c r="U423" s="61"/>
      <c r="V423" s="151"/>
      <c r="W423" s="150"/>
      <c r="X423" s="128"/>
      <c r="Y423" s="128"/>
      <c r="Z423" s="128"/>
      <c r="AA423" s="128"/>
      <c r="AB423" s="128"/>
      <c r="AC423" s="128"/>
      <c r="AD423" s="128"/>
      <c r="AE423" s="128"/>
      <c r="AF423" s="128"/>
      <c r="AG423" s="128"/>
      <c r="AH423" s="128"/>
      <c r="AI423" s="128"/>
      <c r="AJ423" s="128"/>
      <c r="AK423" s="128"/>
      <c r="AL423" s="128"/>
      <c r="AM423" s="128"/>
      <c r="AN423" s="128"/>
      <c r="AO423" s="128"/>
      <c r="AP423" s="149"/>
      <c r="AQ423" s="129"/>
      <c r="AR423" s="128"/>
      <c r="AS423" s="128"/>
      <c r="AT423" s="128"/>
      <c r="AU423" s="61"/>
      <c r="AV423" s="151"/>
      <c r="AW423" s="150"/>
      <c r="AX423" s="61"/>
      <c r="AY423" s="61"/>
      <c r="AZ423" s="61"/>
      <c r="BA423" s="151" t="e">
        <f t="shared" si="111"/>
        <v>#DIV/0!</v>
      </c>
      <c r="BB423" s="61"/>
      <c r="BC423" s="61"/>
      <c r="BD423" s="61"/>
      <c r="BE423" s="61"/>
    </row>
    <row r="424" spans="2:57" s="62" customFormat="1" ht="15" customHeight="1">
      <c r="B424" s="61"/>
      <c r="C424" s="61"/>
      <c r="D424" s="151"/>
      <c r="E424" s="150"/>
      <c r="F424" s="61"/>
      <c r="G424" s="61"/>
      <c r="H424" s="151"/>
      <c r="I424" s="150"/>
      <c r="J424" s="61"/>
      <c r="K424" s="61"/>
      <c r="L424" s="151"/>
      <c r="M424" s="150"/>
      <c r="N424" s="61"/>
      <c r="O424" s="61"/>
      <c r="P424" s="61"/>
      <c r="Q424" s="151"/>
      <c r="R424" s="150"/>
      <c r="S424" s="61"/>
      <c r="T424" s="61"/>
      <c r="U424" s="61"/>
      <c r="V424" s="151"/>
      <c r="W424" s="150"/>
      <c r="X424" s="128"/>
      <c r="Y424" s="128"/>
      <c r="Z424" s="128"/>
      <c r="AA424" s="128"/>
      <c r="AB424" s="128"/>
      <c r="AC424" s="128"/>
      <c r="AD424" s="128"/>
      <c r="AE424" s="128"/>
      <c r="AF424" s="128"/>
      <c r="AG424" s="128"/>
      <c r="AH424" s="128"/>
      <c r="AI424" s="128"/>
      <c r="AJ424" s="128"/>
      <c r="AK424" s="128"/>
      <c r="AL424" s="128"/>
      <c r="AM424" s="128"/>
      <c r="AN424" s="128"/>
      <c r="AO424" s="128"/>
      <c r="AP424" s="149"/>
      <c r="AQ424" s="129"/>
      <c r="AR424" s="128"/>
      <c r="AS424" s="128"/>
      <c r="AT424" s="128"/>
      <c r="AU424" s="61"/>
      <c r="AV424" s="151"/>
      <c r="AW424" s="150"/>
      <c r="AX424" s="61"/>
      <c r="AY424" s="61"/>
      <c r="AZ424" s="61"/>
      <c r="BA424" s="151" t="e">
        <f t="shared" si="111"/>
        <v>#DIV/0!</v>
      </c>
      <c r="BB424" s="61"/>
      <c r="BC424" s="61"/>
      <c r="BD424" s="61"/>
      <c r="BE424" s="61"/>
    </row>
    <row r="425" spans="2:57" s="62" customFormat="1" ht="15" customHeight="1">
      <c r="B425" s="61"/>
      <c r="C425" s="61"/>
      <c r="D425" s="151"/>
      <c r="E425" s="150"/>
      <c r="F425" s="61"/>
      <c r="G425" s="61"/>
      <c r="H425" s="151"/>
      <c r="I425" s="150"/>
      <c r="J425" s="61"/>
      <c r="K425" s="61"/>
      <c r="L425" s="151"/>
      <c r="M425" s="150"/>
      <c r="N425" s="61"/>
      <c r="O425" s="61"/>
      <c r="P425" s="61"/>
      <c r="Q425" s="151"/>
      <c r="R425" s="150"/>
      <c r="S425" s="61"/>
      <c r="T425" s="61"/>
      <c r="U425" s="61"/>
      <c r="V425" s="151"/>
      <c r="W425" s="150"/>
      <c r="X425" s="128"/>
      <c r="Y425" s="128"/>
      <c r="Z425" s="128"/>
      <c r="AA425" s="128"/>
      <c r="AB425" s="128"/>
      <c r="AC425" s="128"/>
      <c r="AD425" s="128"/>
      <c r="AE425" s="128"/>
      <c r="AF425" s="128"/>
      <c r="AG425" s="128"/>
      <c r="AH425" s="128"/>
      <c r="AI425" s="128"/>
      <c r="AJ425" s="128"/>
      <c r="AK425" s="128"/>
      <c r="AL425" s="128"/>
      <c r="AM425" s="128"/>
      <c r="AN425" s="128"/>
      <c r="AO425" s="128"/>
      <c r="AP425" s="149"/>
      <c r="AQ425" s="129"/>
      <c r="AR425" s="128"/>
      <c r="AS425" s="128"/>
      <c r="AT425" s="128"/>
      <c r="AU425" s="61"/>
      <c r="AV425" s="151"/>
      <c r="AW425" s="150"/>
      <c r="AX425" s="61"/>
      <c r="AY425" s="61"/>
      <c r="AZ425" s="61"/>
      <c r="BA425" s="151" t="e">
        <f t="shared" si="111"/>
        <v>#DIV/0!</v>
      </c>
      <c r="BB425" s="61"/>
      <c r="BC425" s="61"/>
      <c r="BD425" s="61"/>
      <c r="BE425" s="61"/>
    </row>
    <row r="426" spans="2:57" s="62" customFormat="1" ht="15" customHeight="1">
      <c r="B426" s="61"/>
      <c r="C426" s="61"/>
      <c r="D426" s="151"/>
      <c r="E426" s="150"/>
      <c r="F426" s="61"/>
      <c r="G426" s="61"/>
      <c r="H426" s="151"/>
      <c r="I426" s="150"/>
      <c r="J426" s="61"/>
      <c r="K426" s="61"/>
      <c r="L426" s="151"/>
      <c r="M426" s="150"/>
      <c r="N426" s="61"/>
      <c r="O426" s="61"/>
      <c r="P426" s="61"/>
      <c r="Q426" s="151"/>
      <c r="R426" s="150"/>
      <c r="S426" s="61"/>
      <c r="T426" s="61"/>
      <c r="U426" s="61"/>
      <c r="V426" s="151"/>
      <c r="W426" s="150"/>
      <c r="X426" s="128"/>
      <c r="Y426" s="128"/>
      <c r="Z426" s="128"/>
      <c r="AA426" s="128"/>
      <c r="AB426" s="128"/>
      <c r="AC426" s="128"/>
      <c r="AD426" s="128"/>
      <c r="AE426" s="128"/>
      <c r="AF426" s="128"/>
      <c r="AG426" s="128"/>
      <c r="AH426" s="128"/>
      <c r="AI426" s="128"/>
      <c r="AJ426" s="128"/>
      <c r="AK426" s="128"/>
      <c r="AL426" s="128"/>
      <c r="AM426" s="128"/>
      <c r="AN426" s="128"/>
      <c r="AO426" s="128"/>
      <c r="AP426" s="149"/>
      <c r="AQ426" s="129"/>
      <c r="AR426" s="128"/>
      <c r="AS426" s="128"/>
      <c r="AT426" s="128"/>
      <c r="AU426" s="61"/>
      <c r="AV426" s="151"/>
      <c r="AW426" s="150"/>
      <c r="AX426" s="61"/>
      <c r="AY426" s="61"/>
      <c r="AZ426" s="61"/>
      <c r="BA426" s="151" t="e">
        <f t="shared" si="111"/>
        <v>#DIV/0!</v>
      </c>
      <c r="BB426" s="61"/>
      <c r="BC426" s="61"/>
      <c r="BD426" s="61"/>
      <c r="BE426" s="61"/>
    </row>
    <row r="427" spans="2:57" s="62" customFormat="1" ht="15" customHeight="1">
      <c r="B427" s="61"/>
      <c r="C427" s="61"/>
      <c r="D427" s="151"/>
      <c r="E427" s="150"/>
      <c r="F427" s="61"/>
      <c r="G427" s="61"/>
      <c r="H427" s="151"/>
      <c r="I427" s="150"/>
      <c r="J427" s="61"/>
      <c r="K427" s="61"/>
      <c r="L427" s="151"/>
      <c r="M427" s="150"/>
      <c r="N427" s="61"/>
      <c r="O427" s="61"/>
      <c r="P427" s="61"/>
      <c r="Q427" s="151"/>
      <c r="R427" s="150"/>
      <c r="S427" s="61"/>
      <c r="T427" s="61"/>
      <c r="U427" s="61"/>
      <c r="V427" s="151"/>
      <c r="W427" s="150"/>
      <c r="X427" s="128"/>
      <c r="Y427" s="128"/>
      <c r="Z427" s="128"/>
      <c r="AA427" s="128"/>
      <c r="AB427" s="128"/>
      <c r="AC427" s="128"/>
      <c r="AD427" s="128"/>
      <c r="AE427" s="128"/>
      <c r="AF427" s="128"/>
      <c r="AG427" s="128"/>
      <c r="AH427" s="128"/>
      <c r="AI427" s="128"/>
      <c r="AJ427" s="128"/>
      <c r="AK427" s="128"/>
      <c r="AL427" s="128"/>
      <c r="AM427" s="128"/>
      <c r="AN427" s="128"/>
      <c r="AO427" s="128"/>
      <c r="AP427" s="149"/>
      <c r="AQ427" s="129"/>
      <c r="AR427" s="128"/>
      <c r="AS427" s="128"/>
      <c r="AT427" s="128"/>
      <c r="AU427" s="61"/>
      <c r="AV427" s="151"/>
      <c r="AW427" s="150"/>
      <c r="AX427" s="61"/>
      <c r="AY427" s="61"/>
      <c r="AZ427" s="61"/>
      <c r="BA427" s="151" t="e">
        <f t="shared" si="111"/>
        <v>#DIV/0!</v>
      </c>
      <c r="BB427" s="61"/>
      <c r="BC427" s="61"/>
      <c r="BD427" s="61"/>
      <c r="BE427" s="61"/>
    </row>
    <row r="428" spans="2:57" s="62" customFormat="1" ht="15" customHeight="1">
      <c r="B428" s="61"/>
      <c r="C428" s="61"/>
      <c r="D428" s="151"/>
      <c r="E428" s="150"/>
      <c r="F428" s="61"/>
      <c r="G428" s="61"/>
      <c r="H428" s="151"/>
      <c r="I428" s="150"/>
      <c r="J428" s="61"/>
      <c r="K428" s="61"/>
      <c r="L428" s="151"/>
      <c r="M428" s="150"/>
      <c r="N428" s="61"/>
      <c r="O428" s="61"/>
      <c r="P428" s="61"/>
      <c r="Q428" s="151"/>
      <c r="R428" s="150"/>
      <c r="S428" s="61"/>
      <c r="T428" s="61"/>
      <c r="U428" s="61"/>
      <c r="V428" s="151"/>
      <c r="W428" s="150"/>
      <c r="X428" s="128"/>
      <c r="Y428" s="128"/>
      <c r="Z428" s="128"/>
      <c r="AA428" s="128"/>
      <c r="AB428" s="128"/>
      <c r="AC428" s="128"/>
      <c r="AD428" s="128"/>
      <c r="AE428" s="128"/>
      <c r="AF428" s="128"/>
      <c r="AG428" s="128"/>
      <c r="AH428" s="128"/>
      <c r="AI428" s="128"/>
      <c r="AJ428" s="128"/>
      <c r="AK428" s="128"/>
      <c r="AL428" s="128"/>
      <c r="AM428" s="128"/>
      <c r="AN428" s="128"/>
      <c r="AO428" s="128"/>
      <c r="AP428" s="149"/>
      <c r="AQ428" s="129"/>
      <c r="AR428" s="128"/>
      <c r="AS428" s="128"/>
      <c r="AT428" s="128"/>
      <c r="AU428" s="61"/>
      <c r="AV428" s="151"/>
      <c r="AW428" s="150"/>
      <c r="AX428" s="61"/>
      <c r="AY428" s="61"/>
      <c r="AZ428" s="61"/>
      <c r="BA428" s="151" t="e">
        <f t="shared" si="111"/>
        <v>#DIV/0!</v>
      </c>
      <c r="BB428" s="61"/>
      <c r="BC428" s="61"/>
      <c r="BD428" s="61"/>
      <c r="BE428" s="61"/>
    </row>
    <row r="429" spans="2:57" s="62" customFormat="1" ht="15" customHeight="1">
      <c r="B429" s="61"/>
      <c r="C429" s="61"/>
      <c r="D429" s="151"/>
      <c r="E429" s="150"/>
      <c r="F429" s="61"/>
      <c r="G429" s="61"/>
      <c r="H429" s="151"/>
      <c r="I429" s="150"/>
      <c r="J429" s="61"/>
      <c r="K429" s="61"/>
      <c r="L429" s="151"/>
      <c r="M429" s="150"/>
      <c r="N429" s="61"/>
      <c r="O429" s="61"/>
      <c r="P429" s="61"/>
      <c r="Q429" s="151"/>
      <c r="R429" s="150"/>
      <c r="S429" s="61"/>
      <c r="T429" s="61"/>
      <c r="U429" s="61"/>
      <c r="V429" s="151"/>
      <c r="W429" s="150"/>
      <c r="X429" s="128"/>
      <c r="Y429" s="128"/>
      <c r="Z429" s="128"/>
      <c r="AA429" s="128"/>
      <c r="AB429" s="128"/>
      <c r="AC429" s="128"/>
      <c r="AD429" s="128"/>
      <c r="AE429" s="128"/>
      <c r="AF429" s="128"/>
      <c r="AG429" s="128"/>
      <c r="AH429" s="128"/>
      <c r="AI429" s="128"/>
      <c r="AJ429" s="128"/>
      <c r="AK429" s="128"/>
      <c r="AL429" s="128"/>
      <c r="AM429" s="128"/>
      <c r="AN429" s="128"/>
      <c r="AO429" s="128"/>
      <c r="AP429" s="149"/>
      <c r="AQ429" s="129"/>
      <c r="AR429" s="128"/>
      <c r="AS429" s="128"/>
      <c r="AT429" s="128"/>
      <c r="AU429" s="61"/>
      <c r="AV429" s="151"/>
      <c r="AW429" s="150"/>
      <c r="AX429" s="61"/>
      <c r="AY429" s="61"/>
      <c r="AZ429" s="61"/>
      <c r="BA429" s="151" t="e">
        <f t="shared" si="111"/>
        <v>#DIV/0!</v>
      </c>
      <c r="BB429" s="61"/>
      <c r="BC429" s="61"/>
      <c r="BD429" s="61"/>
      <c r="BE429" s="61"/>
    </row>
    <row r="430" spans="2:57" s="62" customFormat="1" ht="15" customHeight="1">
      <c r="B430" s="61"/>
      <c r="C430" s="61"/>
      <c r="D430" s="151"/>
      <c r="E430" s="150"/>
      <c r="F430" s="61"/>
      <c r="G430" s="61"/>
      <c r="H430" s="151"/>
      <c r="I430" s="150"/>
      <c r="J430" s="61"/>
      <c r="K430" s="61"/>
      <c r="L430" s="151"/>
      <c r="M430" s="150"/>
      <c r="N430" s="61"/>
      <c r="O430" s="61"/>
      <c r="P430" s="61"/>
      <c r="Q430" s="151"/>
      <c r="R430" s="150"/>
      <c r="S430" s="61"/>
      <c r="T430" s="61"/>
      <c r="U430" s="61"/>
      <c r="V430" s="151"/>
      <c r="W430" s="150"/>
      <c r="X430" s="128"/>
      <c r="Y430" s="128"/>
      <c r="Z430" s="128"/>
      <c r="AA430" s="128"/>
      <c r="AB430" s="128"/>
      <c r="AC430" s="128"/>
      <c r="AD430" s="128"/>
      <c r="AE430" s="128"/>
      <c r="AF430" s="128"/>
      <c r="AG430" s="128"/>
      <c r="AH430" s="128"/>
      <c r="AI430" s="128"/>
      <c r="AJ430" s="128"/>
      <c r="AK430" s="128"/>
      <c r="AL430" s="128"/>
      <c r="AM430" s="128"/>
      <c r="AN430" s="128"/>
      <c r="AO430" s="128"/>
      <c r="AP430" s="149"/>
      <c r="AQ430" s="129"/>
      <c r="AR430" s="128"/>
      <c r="AS430" s="128"/>
      <c r="AT430" s="128"/>
      <c r="AU430" s="61"/>
      <c r="AV430" s="151"/>
      <c r="AW430" s="150"/>
      <c r="AX430" s="61"/>
      <c r="AY430" s="61"/>
      <c r="AZ430" s="61"/>
      <c r="BA430" s="151" t="e">
        <f t="shared" si="111"/>
        <v>#DIV/0!</v>
      </c>
      <c r="BB430" s="61"/>
      <c r="BC430" s="61"/>
      <c r="BD430" s="61"/>
      <c r="BE430" s="61"/>
    </row>
    <row r="431" spans="2:57" s="62" customFormat="1" ht="15" customHeight="1">
      <c r="B431" s="61"/>
      <c r="C431" s="61"/>
      <c r="D431" s="151"/>
      <c r="E431" s="150"/>
      <c r="F431" s="61"/>
      <c r="G431" s="61"/>
      <c r="H431" s="151"/>
      <c r="I431" s="150"/>
      <c r="J431" s="61"/>
      <c r="K431" s="61"/>
      <c r="L431" s="151"/>
      <c r="M431" s="150"/>
      <c r="N431" s="61"/>
      <c r="O431" s="61"/>
      <c r="P431" s="61"/>
      <c r="Q431" s="151"/>
      <c r="R431" s="150"/>
      <c r="S431" s="61"/>
      <c r="T431" s="61"/>
      <c r="U431" s="61"/>
      <c r="V431" s="151"/>
      <c r="W431" s="150"/>
      <c r="X431" s="128"/>
      <c r="Y431" s="128"/>
      <c r="Z431" s="128"/>
      <c r="AA431" s="128"/>
      <c r="AB431" s="128"/>
      <c r="AC431" s="128"/>
      <c r="AD431" s="128"/>
      <c r="AE431" s="128"/>
      <c r="AF431" s="128"/>
      <c r="AG431" s="128"/>
      <c r="AH431" s="128"/>
      <c r="AI431" s="128"/>
      <c r="AJ431" s="128"/>
      <c r="AK431" s="128"/>
      <c r="AL431" s="128"/>
      <c r="AM431" s="128"/>
      <c r="AN431" s="128"/>
      <c r="AO431" s="128"/>
      <c r="AP431" s="149"/>
      <c r="AQ431" s="129"/>
      <c r="AR431" s="128"/>
      <c r="AS431" s="128"/>
      <c r="AT431" s="128"/>
      <c r="AU431" s="61"/>
      <c r="AV431" s="151"/>
      <c r="AW431" s="150"/>
      <c r="AX431" s="61"/>
      <c r="AY431" s="61"/>
      <c r="AZ431" s="61"/>
      <c r="BA431" s="151" t="e">
        <f t="shared" si="111"/>
        <v>#DIV/0!</v>
      </c>
      <c r="BB431" s="61"/>
      <c r="BC431" s="61"/>
      <c r="BD431" s="61"/>
      <c r="BE431" s="61"/>
    </row>
    <row r="432" spans="2:57" s="62" customFormat="1" ht="15" customHeight="1">
      <c r="B432" s="61"/>
      <c r="C432" s="61"/>
      <c r="D432" s="151"/>
      <c r="E432" s="150"/>
      <c r="F432" s="61"/>
      <c r="G432" s="61"/>
      <c r="H432" s="151"/>
      <c r="I432" s="150"/>
      <c r="J432" s="61"/>
      <c r="K432" s="61"/>
      <c r="L432" s="151"/>
      <c r="M432" s="150"/>
      <c r="N432" s="61"/>
      <c r="O432" s="61"/>
      <c r="P432" s="61"/>
      <c r="Q432" s="151"/>
      <c r="R432" s="150"/>
      <c r="S432" s="61"/>
      <c r="T432" s="61"/>
      <c r="U432" s="61"/>
      <c r="V432" s="151"/>
      <c r="W432" s="150"/>
      <c r="X432" s="128"/>
      <c r="Y432" s="128"/>
      <c r="Z432" s="128"/>
      <c r="AA432" s="128"/>
      <c r="AB432" s="128"/>
      <c r="AC432" s="128"/>
      <c r="AD432" s="128"/>
      <c r="AE432" s="128"/>
      <c r="AF432" s="128"/>
      <c r="AG432" s="128"/>
      <c r="AH432" s="128"/>
      <c r="AI432" s="128"/>
      <c r="AJ432" s="128"/>
      <c r="AK432" s="128"/>
      <c r="AL432" s="128"/>
      <c r="AM432" s="128"/>
      <c r="AN432" s="128"/>
      <c r="AO432" s="128"/>
      <c r="AP432" s="149"/>
      <c r="AQ432" s="129"/>
      <c r="AR432" s="128"/>
      <c r="AS432" s="128"/>
      <c r="AT432" s="128"/>
      <c r="AU432" s="61"/>
      <c r="AV432" s="151"/>
      <c r="AW432" s="150"/>
      <c r="AX432" s="61"/>
      <c r="AY432" s="61"/>
      <c r="AZ432" s="61"/>
      <c r="BA432" s="151" t="e">
        <f t="shared" si="111"/>
        <v>#DIV/0!</v>
      </c>
      <c r="BB432" s="61"/>
      <c r="BC432" s="61"/>
      <c r="BD432" s="61"/>
      <c r="BE432" s="61"/>
    </row>
    <row r="433" spans="2:57" s="62" customFormat="1" ht="15" customHeight="1">
      <c r="B433" s="61"/>
      <c r="C433" s="61"/>
      <c r="D433" s="151"/>
      <c r="E433" s="150"/>
      <c r="F433" s="61"/>
      <c r="G433" s="61"/>
      <c r="H433" s="151"/>
      <c r="I433" s="150"/>
      <c r="J433" s="61"/>
      <c r="K433" s="61"/>
      <c r="L433" s="151"/>
      <c r="M433" s="150"/>
      <c r="N433" s="61"/>
      <c r="O433" s="61"/>
      <c r="P433" s="61"/>
      <c r="Q433" s="151"/>
      <c r="R433" s="150"/>
      <c r="S433" s="61"/>
      <c r="T433" s="61"/>
      <c r="U433" s="61"/>
      <c r="V433" s="151"/>
      <c r="W433" s="150"/>
      <c r="X433" s="128"/>
      <c r="Y433" s="128"/>
      <c r="Z433" s="128"/>
      <c r="AA433" s="128"/>
      <c r="AB433" s="128"/>
      <c r="AC433" s="128"/>
      <c r="AD433" s="128"/>
      <c r="AE433" s="128"/>
      <c r="AF433" s="128"/>
      <c r="AG433" s="128"/>
      <c r="AH433" s="128"/>
      <c r="AI433" s="128"/>
      <c r="AJ433" s="128"/>
      <c r="AK433" s="128"/>
      <c r="AL433" s="128"/>
      <c r="AM433" s="128"/>
      <c r="AN433" s="128"/>
      <c r="AO433" s="128"/>
      <c r="AP433" s="149"/>
      <c r="AQ433" s="129"/>
      <c r="AR433" s="128"/>
      <c r="AS433" s="128"/>
      <c r="AT433" s="128"/>
      <c r="AU433" s="61"/>
      <c r="AV433" s="151"/>
      <c r="AW433" s="150"/>
      <c r="AX433" s="61"/>
      <c r="AY433" s="61"/>
      <c r="AZ433" s="61"/>
      <c r="BA433" s="151" t="e">
        <f t="shared" si="111"/>
        <v>#DIV/0!</v>
      </c>
      <c r="BB433" s="61"/>
      <c r="BC433" s="61"/>
      <c r="BD433" s="61"/>
      <c r="BE433" s="61"/>
    </row>
    <row r="434" spans="2:57" s="62" customFormat="1" ht="15" customHeight="1">
      <c r="B434" s="61"/>
      <c r="C434" s="61"/>
      <c r="D434" s="151"/>
      <c r="E434" s="150"/>
      <c r="F434" s="61"/>
      <c r="G434" s="61"/>
      <c r="H434" s="151"/>
      <c r="I434" s="150"/>
      <c r="J434" s="61"/>
      <c r="K434" s="61"/>
      <c r="L434" s="151"/>
      <c r="M434" s="150"/>
      <c r="N434" s="61"/>
      <c r="O434" s="61"/>
      <c r="P434" s="61"/>
      <c r="Q434" s="151"/>
      <c r="R434" s="150"/>
      <c r="S434" s="61"/>
      <c r="T434" s="61"/>
      <c r="U434" s="61"/>
      <c r="V434" s="151"/>
      <c r="W434" s="150"/>
      <c r="X434" s="128"/>
      <c r="Y434" s="128"/>
      <c r="Z434" s="128"/>
      <c r="AA434" s="128"/>
      <c r="AB434" s="128"/>
      <c r="AC434" s="128"/>
      <c r="AD434" s="128"/>
      <c r="AE434" s="128"/>
      <c r="AF434" s="128"/>
      <c r="AG434" s="128"/>
      <c r="AH434" s="128"/>
      <c r="AI434" s="128"/>
      <c r="AJ434" s="128"/>
      <c r="AK434" s="128"/>
      <c r="AL434" s="128"/>
      <c r="AM434" s="128"/>
      <c r="AN434" s="128"/>
      <c r="AO434" s="128"/>
      <c r="AP434" s="149"/>
      <c r="AQ434" s="129"/>
      <c r="AR434" s="128"/>
      <c r="AS434" s="128"/>
      <c r="AT434" s="128"/>
      <c r="AU434" s="61"/>
      <c r="AV434" s="151"/>
      <c r="AW434" s="150"/>
      <c r="AX434" s="61"/>
      <c r="AY434" s="61"/>
      <c r="AZ434" s="61"/>
      <c r="BA434" s="151" t="e">
        <f t="shared" si="111"/>
        <v>#DIV/0!</v>
      </c>
      <c r="BB434" s="61"/>
      <c r="BC434" s="61"/>
      <c r="BD434" s="61"/>
      <c r="BE434" s="61"/>
    </row>
    <row r="435" spans="2:57" s="62" customFormat="1" ht="15" customHeight="1">
      <c r="B435" s="61"/>
      <c r="C435" s="61"/>
      <c r="D435" s="151"/>
      <c r="E435" s="150"/>
      <c r="F435" s="61"/>
      <c r="G435" s="61"/>
      <c r="H435" s="151"/>
      <c r="I435" s="150"/>
      <c r="J435" s="61"/>
      <c r="K435" s="61"/>
      <c r="L435" s="151"/>
      <c r="M435" s="150"/>
      <c r="N435" s="61"/>
      <c r="O435" s="61"/>
      <c r="P435" s="61"/>
      <c r="Q435" s="151"/>
      <c r="R435" s="150"/>
      <c r="S435" s="61"/>
      <c r="T435" s="61"/>
      <c r="U435" s="61"/>
      <c r="V435" s="151"/>
      <c r="W435" s="150"/>
      <c r="X435" s="128"/>
      <c r="Y435" s="128"/>
      <c r="Z435" s="128"/>
      <c r="AA435" s="128"/>
      <c r="AB435" s="128"/>
      <c r="AC435" s="128"/>
      <c r="AD435" s="128"/>
      <c r="AE435" s="128"/>
      <c r="AF435" s="128"/>
      <c r="AG435" s="128"/>
      <c r="AH435" s="128"/>
      <c r="AI435" s="128"/>
      <c r="AJ435" s="128"/>
      <c r="AK435" s="128"/>
      <c r="AL435" s="128"/>
      <c r="AM435" s="128"/>
      <c r="AN435" s="128"/>
      <c r="AO435" s="128"/>
      <c r="AP435" s="149"/>
      <c r="AQ435" s="129"/>
      <c r="AR435" s="128"/>
      <c r="AS435" s="128"/>
      <c r="AT435" s="128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</row>
    <row r="436" spans="2:57" s="62" customFormat="1" ht="15" customHeight="1">
      <c r="B436" s="61"/>
      <c r="C436" s="61"/>
      <c r="D436" s="151"/>
      <c r="E436" s="150"/>
      <c r="F436" s="61"/>
      <c r="G436" s="61"/>
      <c r="H436" s="151"/>
      <c r="I436" s="150"/>
      <c r="J436" s="61"/>
      <c r="K436" s="61"/>
      <c r="L436" s="151"/>
      <c r="M436" s="150"/>
      <c r="N436" s="61"/>
      <c r="O436" s="61"/>
      <c r="P436" s="61"/>
      <c r="Q436" s="151"/>
      <c r="R436" s="150"/>
      <c r="S436" s="61"/>
      <c r="T436" s="61"/>
      <c r="U436" s="61"/>
      <c r="V436" s="151"/>
      <c r="W436" s="150"/>
      <c r="X436" s="128"/>
      <c r="Y436" s="128"/>
      <c r="Z436" s="128"/>
      <c r="AA436" s="128"/>
      <c r="AB436" s="128"/>
      <c r="AC436" s="128"/>
      <c r="AD436" s="128"/>
      <c r="AE436" s="128"/>
      <c r="AF436" s="128"/>
      <c r="AG436" s="128"/>
      <c r="AH436" s="128"/>
      <c r="AI436" s="128"/>
      <c r="AJ436" s="128"/>
      <c r="AK436" s="128"/>
      <c r="AL436" s="128"/>
      <c r="AM436" s="128"/>
      <c r="AN436" s="128"/>
      <c r="AO436" s="128"/>
      <c r="AP436" s="149"/>
      <c r="AQ436" s="129"/>
      <c r="AR436" s="128"/>
      <c r="AS436" s="128"/>
      <c r="AT436" s="128"/>
      <c r="AU436" s="61"/>
      <c r="AV436" s="151"/>
      <c r="AW436" s="150"/>
      <c r="AX436" s="61"/>
      <c r="AY436" s="164"/>
      <c r="AZ436" s="61"/>
      <c r="BA436" s="151" t="e">
        <f>SUM(BA417:BA434)</f>
        <v>#DIV/0!</v>
      </c>
      <c r="BB436" s="61"/>
      <c r="BC436" s="61"/>
      <c r="BD436" s="61"/>
      <c r="BE436" s="61"/>
    </row>
    <row r="437" spans="2:57" s="62" customFormat="1" ht="15" customHeight="1"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150"/>
      <c r="X437" s="128"/>
      <c r="Y437" s="128"/>
      <c r="Z437" s="128"/>
      <c r="AA437" s="128"/>
      <c r="AB437" s="128"/>
      <c r="AC437" s="128"/>
      <c r="AD437" s="128"/>
      <c r="AE437" s="128"/>
      <c r="AF437" s="128"/>
      <c r="AG437" s="128"/>
      <c r="AH437" s="128"/>
      <c r="AI437" s="128"/>
      <c r="AJ437" s="128"/>
      <c r="AK437" s="128"/>
      <c r="AL437" s="128"/>
      <c r="AM437" s="128"/>
      <c r="AN437" s="128"/>
      <c r="AO437" s="128"/>
      <c r="AP437" s="128"/>
      <c r="AQ437" s="128"/>
      <c r="AR437" s="128"/>
      <c r="AS437" s="128"/>
      <c r="AT437" s="128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</row>
    <row r="438" spans="2:57" s="62" customFormat="1" ht="15" customHeight="1">
      <c r="B438" s="61"/>
      <c r="C438" s="61"/>
      <c r="D438" s="176"/>
      <c r="E438" s="150"/>
      <c r="F438" s="61"/>
      <c r="G438" s="61"/>
      <c r="H438" s="151"/>
      <c r="I438" s="150"/>
      <c r="J438" s="61"/>
      <c r="K438" s="61"/>
      <c r="L438" s="151"/>
      <c r="M438" s="150"/>
      <c r="N438" s="61"/>
      <c r="O438" s="61"/>
      <c r="P438" s="61"/>
      <c r="Q438" s="151"/>
      <c r="R438" s="150"/>
      <c r="S438" s="61"/>
      <c r="T438" s="61"/>
      <c r="U438" s="61"/>
      <c r="V438" s="151"/>
      <c r="W438" s="150"/>
      <c r="X438" s="128"/>
      <c r="Y438" s="185"/>
      <c r="Z438" s="185"/>
      <c r="AA438" s="185"/>
      <c r="AB438" s="185"/>
      <c r="AC438" s="185"/>
      <c r="AD438" s="185"/>
      <c r="AE438" s="185"/>
      <c r="AF438" s="185"/>
      <c r="AG438" s="185"/>
      <c r="AH438" s="185"/>
      <c r="AI438" s="128"/>
      <c r="AJ438" s="128"/>
      <c r="AK438" s="128"/>
      <c r="AL438" s="128"/>
      <c r="AM438" s="128"/>
      <c r="AN438" s="128"/>
      <c r="AO438" s="128"/>
      <c r="AP438" s="149"/>
      <c r="AQ438" s="129"/>
      <c r="AR438" s="128"/>
      <c r="AS438" s="128"/>
      <c r="AT438" s="185"/>
    </row>
    <row r="439" spans="2:57" s="62" customFormat="1" ht="15" customHeight="1">
      <c r="B439" s="61"/>
      <c r="C439" s="61"/>
      <c r="D439" s="61"/>
      <c r="E439" s="150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128"/>
      <c r="Y439" s="128"/>
      <c r="Z439" s="128"/>
      <c r="AA439" s="128"/>
      <c r="AB439" s="128"/>
      <c r="AC439" s="128"/>
      <c r="AD439" s="128"/>
      <c r="AE439" s="128"/>
      <c r="AF439" s="128"/>
      <c r="AG439" s="128"/>
      <c r="AH439" s="128"/>
      <c r="AI439" s="128"/>
      <c r="AJ439" s="128"/>
      <c r="AK439" s="128"/>
      <c r="AL439" s="128"/>
      <c r="AM439" s="128"/>
      <c r="AN439" s="128"/>
      <c r="AO439" s="128"/>
      <c r="AP439" s="128"/>
      <c r="AQ439" s="128"/>
      <c r="AR439" s="128"/>
      <c r="AS439" s="128"/>
      <c r="AT439" s="128"/>
      <c r="BA439" s="190" t="s">
        <v>0</v>
      </c>
    </row>
    <row r="440" spans="2:57" s="62" customFormat="1" ht="15" customHeight="1"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61"/>
      <c r="AV440" s="164"/>
      <c r="AW440" s="164"/>
      <c r="AX440" s="61"/>
      <c r="AY440" s="61"/>
      <c r="AZ440" s="61"/>
      <c r="BA440" s="164" t="s">
        <v>2</v>
      </c>
      <c r="BB440" s="61"/>
      <c r="BC440" s="61"/>
      <c r="BD440" s="61"/>
      <c r="BE440" s="61"/>
    </row>
    <row r="441" spans="2:57" s="62" customFormat="1" ht="15" customHeight="1"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61"/>
      <c r="AV441" s="164"/>
      <c r="AW441" s="61"/>
      <c r="AX441" s="61"/>
      <c r="AY441" s="164"/>
      <c r="AZ441" s="61"/>
      <c r="BA441" s="164" t="s">
        <v>4</v>
      </c>
      <c r="BB441" s="61"/>
      <c r="BC441" s="61"/>
      <c r="BD441" s="61"/>
      <c r="BE441" s="61"/>
    </row>
    <row r="442" spans="2:57" s="62" customFormat="1" ht="15" customHeight="1"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128"/>
      <c r="Y442" s="128"/>
      <c r="Z442" s="128"/>
      <c r="AA442" s="128"/>
      <c r="AB442" s="128"/>
      <c r="AC442" s="128"/>
      <c r="AD442" s="128"/>
      <c r="AE442" s="128"/>
      <c r="AF442" s="128"/>
      <c r="AG442" s="128"/>
      <c r="AH442" s="128"/>
      <c r="AI442" s="128"/>
      <c r="AJ442" s="128"/>
      <c r="AK442" s="128"/>
      <c r="AL442" s="128"/>
      <c r="AM442" s="128"/>
      <c r="AN442" s="128"/>
      <c r="AO442" s="128"/>
      <c r="AP442" s="185"/>
      <c r="AQ442" s="185"/>
      <c r="AR442" s="128"/>
      <c r="AS442" s="128"/>
      <c r="AT442" s="128"/>
    </row>
    <row r="443" spans="2:57" s="62" customFormat="1" ht="15" customHeight="1"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128"/>
      <c r="Y443" s="185"/>
      <c r="Z443" s="185"/>
      <c r="AA443" s="185"/>
      <c r="AB443" s="185"/>
      <c r="AC443" s="185"/>
      <c r="AD443" s="185"/>
      <c r="AE443" s="185"/>
      <c r="AF443" s="185"/>
      <c r="AG443" s="185"/>
      <c r="AH443" s="185"/>
      <c r="AI443" s="128"/>
      <c r="AJ443" s="128"/>
      <c r="AK443" s="128"/>
      <c r="AL443" s="128"/>
      <c r="AM443" s="128"/>
      <c r="AN443" s="128"/>
      <c r="AO443" s="128"/>
      <c r="AP443" s="185"/>
      <c r="AQ443" s="128"/>
      <c r="AR443" s="128"/>
      <c r="AS443" s="128"/>
      <c r="AT443" s="185"/>
      <c r="AU443" s="150"/>
      <c r="AV443" s="151"/>
      <c r="AW443" s="150"/>
      <c r="AX443" s="61"/>
      <c r="AY443" s="61"/>
      <c r="AZ443" s="61"/>
      <c r="BA443" s="151" t="e">
        <f t="shared" ref="BA443:BA460" si="112">AZ443/AZ$461</f>
        <v>#DIV/0!</v>
      </c>
      <c r="BB443" s="61"/>
      <c r="BC443" s="61"/>
      <c r="BD443" s="61"/>
      <c r="BE443" s="61"/>
    </row>
    <row r="444" spans="2:57" s="62" customFormat="1" ht="15" customHeight="1"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50"/>
      <c r="AV444" s="151"/>
      <c r="AW444" s="150"/>
      <c r="AX444" s="61"/>
      <c r="AY444" s="61"/>
      <c r="AZ444" s="61"/>
      <c r="BA444" s="151" t="e">
        <f t="shared" si="112"/>
        <v>#DIV/0!</v>
      </c>
      <c r="BB444" s="61"/>
      <c r="BC444" s="61"/>
      <c r="BD444" s="61"/>
      <c r="BE444" s="61"/>
    </row>
    <row r="445" spans="2:57" s="62" customFormat="1" ht="15" customHeight="1">
      <c r="B445" s="61"/>
      <c r="C445" s="150"/>
      <c r="D445" s="151"/>
      <c r="E445" s="150"/>
      <c r="F445" s="61"/>
      <c r="G445" s="150"/>
      <c r="H445" s="151"/>
      <c r="I445" s="150"/>
      <c r="J445" s="61"/>
      <c r="K445" s="150"/>
      <c r="L445" s="151"/>
      <c r="M445" s="150"/>
      <c r="N445" s="61"/>
      <c r="O445" s="61"/>
      <c r="P445" s="150"/>
      <c r="Q445" s="151"/>
      <c r="R445" s="150"/>
      <c r="S445" s="61"/>
      <c r="T445" s="61"/>
      <c r="U445" s="150"/>
      <c r="V445" s="151"/>
      <c r="W445" s="150"/>
      <c r="X445" s="128"/>
      <c r="Y445" s="128"/>
      <c r="Z445" s="128"/>
      <c r="AA445" s="128"/>
      <c r="AB445" s="128"/>
      <c r="AC445" s="128"/>
      <c r="AD445" s="128"/>
      <c r="AE445" s="128"/>
      <c r="AF445" s="128"/>
      <c r="AG445" s="128"/>
      <c r="AH445" s="128"/>
      <c r="AI445" s="129"/>
      <c r="AJ445" s="129"/>
      <c r="AK445" s="129"/>
      <c r="AL445" s="129"/>
      <c r="AM445" s="129"/>
      <c r="AN445" s="129"/>
      <c r="AO445" s="129"/>
      <c r="AP445" s="149"/>
      <c r="AQ445" s="129"/>
      <c r="AR445" s="128"/>
      <c r="AS445" s="128"/>
      <c r="AT445" s="128"/>
      <c r="AU445" s="150"/>
      <c r="AV445" s="151"/>
      <c r="AW445" s="150"/>
      <c r="AX445" s="61"/>
      <c r="AY445" s="61"/>
      <c r="AZ445" s="61"/>
      <c r="BA445" s="151" t="e">
        <f t="shared" si="112"/>
        <v>#DIV/0!</v>
      </c>
      <c r="BB445" s="61"/>
      <c r="BC445" s="61"/>
      <c r="BD445" s="61"/>
      <c r="BE445" s="61"/>
    </row>
    <row r="446" spans="2:57" s="62" customFormat="1" ht="15" customHeight="1">
      <c r="B446" s="61"/>
      <c r="C446" s="150"/>
      <c r="D446" s="151"/>
      <c r="E446" s="150"/>
      <c r="F446" s="61"/>
      <c r="G446" s="150"/>
      <c r="H446" s="151"/>
      <c r="I446" s="150"/>
      <c r="J446" s="61"/>
      <c r="K446" s="150"/>
      <c r="L446" s="151"/>
      <c r="M446" s="150"/>
      <c r="N446" s="61"/>
      <c r="O446" s="61"/>
      <c r="P446" s="150"/>
      <c r="Q446" s="151"/>
      <c r="R446" s="150"/>
      <c r="S446" s="61"/>
      <c r="T446" s="61"/>
      <c r="U446" s="150"/>
      <c r="V446" s="151"/>
      <c r="W446" s="150"/>
      <c r="X446" s="128"/>
      <c r="Y446" s="128"/>
      <c r="Z446" s="128"/>
      <c r="AA446" s="128"/>
      <c r="AB446" s="128"/>
      <c r="AC446" s="128"/>
      <c r="AD446" s="128"/>
      <c r="AE446" s="128"/>
      <c r="AF446" s="128"/>
      <c r="AG446" s="128"/>
      <c r="AH446" s="128"/>
      <c r="AI446" s="129"/>
      <c r="AJ446" s="129"/>
      <c r="AK446" s="129"/>
      <c r="AL446" s="129"/>
      <c r="AM446" s="129"/>
      <c r="AN446" s="129"/>
      <c r="AO446" s="129"/>
      <c r="AP446" s="149"/>
      <c r="AQ446" s="129"/>
      <c r="AR446" s="128"/>
      <c r="AS446" s="128"/>
      <c r="AT446" s="128"/>
      <c r="AU446" s="150"/>
      <c r="AV446" s="151"/>
      <c r="AW446" s="150"/>
      <c r="AX446" s="61"/>
      <c r="AY446" s="61"/>
      <c r="AZ446" s="61"/>
      <c r="BA446" s="151" t="e">
        <f t="shared" si="112"/>
        <v>#DIV/0!</v>
      </c>
      <c r="BB446" s="61"/>
      <c r="BC446" s="61"/>
      <c r="BD446" s="61"/>
      <c r="BE446" s="61"/>
    </row>
    <row r="447" spans="2:57" s="62" customFormat="1" ht="15" customHeight="1">
      <c r="B447" s="61"/>
      <c r="C447" s="150"/>
      <c r="D447" s="151"/>
      <c r="E447" s="150"/>
      <c r="F447" s="61"/>
      <c r="G447" s="150"/>
      <c r="H447" s="151"/>
      <c r="I447" s="150"/>
      <c r="J447" s="61"/>
      <c r="K447" s="150"/>
      <c r="L447" s="151"/>
      <c r="M447" s="150"/>
      <c r="N447" s="61"/>
      <c r="O447" s="61"/>
      <c r="P447" s="150"/>
      <c r="Q447" s="151"/>
      <c r="R447" s="150"/>
      <c r="S447" s="61"/>
      <c r="T447" s="61"/>
      <c r="U447" s="150"/>
      <c r="V447" s="151"/>
      <c r="W447" s="150"/>
      <c r="X447" s="128"/>
      <c r="Y447" s="128"/>
      <c r="Z447" s="128"/>
      <c r="AA447" s="128"/>
      <c r="AB447" s="128"/>
      <c r="AC447" s="128"/>
      <c r="AD447" s="128"/>
      <c r="AE447" s="128"/>
      <c r="AF447" s="128"/>
      <c r="AG447" s="128"/>
      <c r="AH447" s="128"/>
      <c r="AI447" s="129"/>
      <c r="AJ447" s="129"/>
      <c r="AK447" s="129"/>
      <c r="AL447" s="129"/>
      <c r="AM447" s="129"/>
      <c r="AN447" s="129"/>
      <c r="AO447" s="129"/>
      <c r="AP447" s="149"/>
      <c r="AQ447" s="129"/>
      <c r="AR447" s="128"/>
      <c r="AS447" s="128"/>
      <c r="AT447" s="128"/>
      <c r="AU447" s="150"/>
      <c r="AV447" s="151"/>
      <c r="AW447" s="150"/>
      <c r="AX447" s="61"/>
      <c r="AY447" s="61"/>
      <c r="AZ447" s="61"/>
      <c r="BA447" s="151" t="e">
        <f t="shared" si="112"/>
        <v>#DIV/0!</v>
      </c>
      <c r="BB447" s="61"/>
      <c r="BC447" s="61"/>
      <c r="BD447" s="61"/>
      <c r="BE447" s="61"/>
    </row>
    <row r="448" spans="2:57" s="62" customFormat="1" ht="15" customHeight="1">
      <c r="B448" s="61"/>
      <c r="C448" s="150"/>
      <c r="D448" s="151"/>
      <c r="E448" s="150"/>
      <c r="F448" s="61"/>
      <c r="G448" s="150"/>
      <c r="H448" s="151"/>
      <c r="I448" s="150"/>
      <c r="J448" s="61"/>
      <c r="K448" s="150"/>
      <c r="L448" s="151"/>
      <c r="M448" s="150"/>
      <c r="N448" s="61"/>
      <c r="O448" s="61"/>
      <c r="P448" s="150"/>
      <c r="Q448" s="151"/>
      <c r="R448" s="150"/>
      <c r="S448" s="61"/>
      <c r="T448" s="61"/>
      <c r="U448" s="150"/>
      <c r="V448" s="151"/>
      <c r="W448" s="150"/>
      <c r="X448" s="128"/>
      <c r="Y448" s="128"/>
      <c r="Z448" s="128"/>
      <c r="AA448" s="128"/>
      <c r="AB448" s="128"/>
      <c r="AC448" s="128"/>
      <c r="AD448" s="128"/>
      <c r="AE448" s="128"/>
      <c r="AF448" s="128"/>
      <c r="AG448" s="128"/>
      <c r="AH448" s="128"/>
      <c r="AI448" s="129"/>
      <c r="AJ448" s="129"/>
      <c r="AK448" s="129"/>
      <c r="AL448" s="129"/>
      <c r="AM448" s="129"/>
      <c r="AN448" s="129"/>
      <c r="AO448" s="129"/>
      <c r="AP448" s="149"/>
      <c r="AQ448" s="129"/>
      <c r="AR448" s="128"/>
      <c r="AS448" s="128"/>
      <c r="AT448" s="128"/>
      <c r="AU448" s="150"/>
      <c r="AV448" s="151"/>
      <c r="AW448" s="150"/>
      <c r="AX448" s="61"/>
      <c r="AY448" s="61"/>
      <c r="AZ448" s="61"/>
      <c r="BA448" s="151" t="e">
        <f t="shared" si="112"/>
        <v>#DIV/0!</v>
      </c>
      <c r="BB448" s="61"/>
      <c r="BC448" s="61"/>
      <c r="BD448" s="61"/>
      <c r="BE448" s="61"/>
    </row>
    <row r="449" spans="2:57" s="62" customFormat="1" ht="15" customHeight="1">
      <c r="B449" s="61"/>
      <c r="C449" s="150"/>
      <c r="D449" s="151"/>
      <c r="E449" s="150"/>
      <c r="F449" s="61"/>
      <c r="G449" s="150"/>
      <c r="H449" s="151"/>
      <c r="I449" s="150"/>
      <c r="J449" s="61"/>
      <c r="K449" s="150"/>
      <c r="L449" s="151"/>
      <c r="M449" s="150"/>
      <c r="N449" s="61"/>
      <c r="O449" s="61"/>
      <c r="P449" s="150"/>
      <c r="Q449" s="151"/>
      <c r="R449" s="150"/>
      <c r="S449" s="61"/>
      <c r="T449" s="61"/>
      <c r="U449" s="150"/>
      <c r="V449" s="151"/>
      <c r="W449" s="150"/>
      <c r="X449" s="128"/>
      <c r="Y449" s="128"/>
      <c r="Z449" s="128"/>
      <c r="AA449" s="128"/>
      <c r="AB449" s="128"/>
      <c r="AC449" s="128"/>
      <c r="AD449" s="128"/>
      <c r="AE449" s="128"/>
      <c r="AF449" s="128"/>
      <c r="AG449" s="128"/>
      <c r="AH449" s="128"/>
      <c r="AI449" s="129"/>
      <c r="AJ449" s="129"/>
      <c r="AK449" s="129"/>
      <c r="AL449" s="129"/>
      <c r="AM449" s="129"/>
      <c r="AN449" s="129"/>
      <c r="AO449" s="129"/>
      <c r="AP449" s="149"/>
      <c r="AQ449" s="129"/>
      <c r="AR449" s="128"/>
      <c r="AS449" s="128"/>
      <c r="AT449" s="128"/>
      <c r="AU449" s="150"/>
      <c r="AV449" s="151"/>
      <c r="AW449" s="150"/>
      <c r="AX449" s="61"/>
      <c r="AY449" s="61"/>
      <c r="AZ449" s="61"/>
      <c r="BA449" s="151" t="e">
        <f t="shared" si="112"/>
        <v>#DIV/0!</v>
      </c>
      <c r="BB449" s="61"/>
      <c r="BC449" s="61"/>
      <c r="BD449" s="61"/>
      <c r="BE449" s="61"/>
    </row>
    <row r="450" spans="2:57" s="62" customFormat="1" ht="15" customHeight="1">
      <c r="B450" s="61"/>
      <c r="C450" s="150"/>
      <c r="D450" s="151"/>
      <c r="E450" s="150"/>
      <c r="F450" s="61"/>
      <c r="G450" s="150"/>
      <c r="H450" s="151"/>
      <c r="I450" s="150"/>
      <c r="J450" s="61"/>
      <c r="K450" s="150"/>
      <c r="L450" s="151"/>
      <c r="M450" s="150"/>
      <c r="N450" s="61"/>
      <c r="O450" s="61"/>
      <c r="P450" s="150"/>
      <c r="Q450" s="151"/>
      <c r="R450" s="150"/>
      <c r="S450" s="61"/>
      <c r="T450" s="61"/>
      <c r="U450" s="150"/>
      <c r="V450" s="151"/>
      <c r="W450" s="150"/>
      <c r="X450" s="128"/>
      <c r="Y450" s="128"/>
      <c r="Z450" s="128"/>
      <c r="AA450" s="128"/>
      <c r="AB450" s="128"/>
      <c r="AC450" s="128"/>
      <c r="AD450" s="128"/>
      <c r="AE450" s="128"/>
      <c r="AF450" s="128"/>
      <c r="AG450" s="128"/>
      <c r="AH450" s="128"/>
      <c r="AI450" s="129"/>
      <c r="AJ450" s="129"/>
      <c r="AK450" s="129"/>
      <c r="AL450" s="129"/>
      <c r="AM450" s="129"/>
      <c r="AN450" s="129"/>
      <c r="AO450" s="129"/>
      <c r="AP450" s="149"/>
      <c r="AQ450" s="129"/>
      <c r="AR450" s="128"/>
      <c r="AS450" s="128"/>
      <c r="AT450" s="128"/>
      <c r="AU450" s="150"/>
      <c r="AV450" s="151"/>
      <c r="AW450" s="150"/>
      <c r="AX450" s="61"/>
      <c r="AY450" s="61"/>
      <c r="AZ450" s="61"/>
      <c r="BA450" s="151" t="e">
        <f t="shared" si="112"/>
        <v>#DIV/0!</v>
      </c>
      <c r="BB450" s="61"/>
      <c r="BC450" s="61"/>
      <c r="BD450" s="61"/>
      <c r="BE450" s="61"/>
    </row>
    <row r="451" spans="2:57" s="62" customFormat="1" ht="15" customHeight="1">
      <c r="B451" s="61"/>
      <c r="C451" s="150"/>
      <c r="D451" s="151"/>
      <c r="E451" s="150"/>
      <c r="F451" s="61"/>
      <c r="G451" s="150"/>
      <c r="H451" s="151"/>
      <c r="I451" s="150"/>
      <c r="J451" s="61"/>
      <c r="K451" s="150"/>
      <c r="L451" s="151"/>
      <c r="M451" s="150"/>
      <c r="N451" s="61"/>
      <c r="O451" s="61"/>
      <c r="P451" s="150"/>
      <c r="Q451" s="151"/>
      <c r="R451" s="150"/>
      <c r="S451" s="61"/>
      <c r="T451" s="61"/>
      <c r="U451" s="150"/>
      <c r="V451" s="151"/>
      <c r="W451" s="150"/>
      <c r="X451" s="128"/>
      <c r="Y451" s="128"/>
      <c r="Z451" s="128"/>
      <c r="AA451" s="128"/>
      <c r="AB451" s="128"/>
      <c r="AC451" s="128"/>
      <c r="AD451" s="128"/>
      <c r="AE451" s="128"/>
      <c r="AF451" s="128"/>
      <c r="AG451" s="128"/>
      <c r="AH451" s="128"/>
      <c r="AI451" s="129"/>
      <c r="AJ451" s="129"/>
      <c r="AK451" s="129"/>
      <c r="AL451" s="129"/>
      <c r="AM451" s="129"/>
      <c r="AN451" s="129"/>
      <c r="AO451" s="129"/>
      <c r="AP451" s="149"/>
      <c r="AQ451" s="129"/>
      <c r="AR451" s="128"/>
      <c r="AS451" s="128"/>
      <c r="AT451" s="128"/>
      <c r="AU451" s="150"/>
      <c r="AV451" s="151"/>
      <c r="AW451" s="150"/>
      <c r="AX451" s="61"/>
      <c r="AY451" s="61"/>
      <c r="AZ451" s="61"/>
      <c r="BA451" s="151" t="e">
        <f t="shared" si="112"/>
        <v>#DIV/0!</v>
      </c>
      <c r="BB451" s="61"/>
      <c r="BC451" s="61"/>
      <c r="BD451" s="61"/>
      <c r="BE451" s="61"/>
    </row>
    <row r="452" spans="2:57" s="62" customFormat="1" ht="15" customHeight="1">
      <c r="B452" s="61"/>
      <c r="C452" s="150"/>
      <c r="D452" s="151"/>
      <c r="E452" s="150"/>
      <c r="F452" s="61"/>
      <c r="G452" s="150"/>
      <c r="H452" s="151"/>
      <c r="I452" s="150"/>
      <c r="J452" s="61"/>
      <c r="K452" s="150"/>
      <c r="L452" s="151"/>
      <c r="M452" s="150"/>
      <c r="N452" s="61"/>
      <c r="O452" s="61"/>
      <c r="P452" s="150"/>
      <c r="Q452" s="151"/>
      <c r="R452" s="150"/>
      <c r="S452" s="61"/>
      <c r="T452" s="61"/>
      <c r="U452" s="150"/>
      <c r="V452" s="151"/>
      <c r="W452" s="150"/>
      <c r="X452" s="128"/>
      <c r="Y452" s="128"/>
      <c r="Z452" s="128"/>
      <c r="AA452" s="128"/>
      <c r="AB452" s="128"/>
      <c r="AC452" s="128"/>
      <c r="AD452" s="128"/>
      <c r="AE452" s="128"/>
      <c r="AF452" s="128"/>
      <c r="AG452" s="128"/>
      <c r="AH452" s="128"/>
      <c r="AI452" s="129"/>
      <c r="AJ452" s="129"/>
      <c r="AK452" s="129"/>
      <c r="AL452" s="129"/>
      <c r="AM452" s="129"/>
      <c r="AN452" s="129"/>
      <c r="AO452" s="129"/>
      <c r="AP452" s="149"/>
      <c r="AQ452" s="129"/>
      <c r="AR452" s="128"/>
      <c r="AS452" s="128"/>
      <c r="AT452" s="128"/>
      <c r="AU452" s="150"/>
      <c r="AV452" s="151"/>
      <c r="AW452" s="150"/>
      <c r="AX452" s="61"/>
      <c r="AY452" s="61"/>
      <c r="AZ452" s="61"/>
      <c r="BA452" s="151" t="e">
        <f t="shared" si="112"/>
        <v>#DIV/0!</v>
      </c>
      <c r="BB452" s="61"/>
      <c r="BC452" s="61"/>
      <c r="BD452" s="61"/>
      <c r="BE452" s="61"/>
    </row>
    <row r="453" spans="2:57" s="62" customFormat="1" ht="15" customHeight="1">
      <c r="B453" s="61"/>
      <c r="C453" s="150"/>
      <c r="D453" s="151"/>
      <c r="E453" s="150"/>
      <c r="F453" s="61"/>
      <c r="G453" s="150"/>
      <c r="H453" s="151"/>
      <c r="I453" s="150"/>
      <c r="J453" s="61"/>
      <c r="K453" s="150"/>
      <c r="L453" s="151"/>
      <c r="M453" s="150"/>
      <c r="N453" s="61"/>
      <c r="O453" s="61"/>
      <c r="P453" s="150"/>
      <c r="Q453" s="151"/>
      <c r="R453" s="150"/>
      <c r="S453" s="61"/>
      <c r="T453" s="61"/>
      <c r="U453" s="150"/>
      <c r="V453" s="151"/>
      <c r="W453" s="150"/>
      <c r="X453" s="128"/>
      <c r="Y453" s="128"/>
      <c r="Z453" s="128"/>
      <c r="AA453" s="128"/>
      <c r="AB453" s="128"/>
      <c r="AC453" s="128"/>
      <c r="AD453" s="128"/>
      <c r="AE453" s="128"/>
      <c r="AF453" s="128"/>
      <c r="AG453" s="128"/>
      <c r="AH453" s="128"/>
      <c r="AI453" s="129"/>
      <c r="AJ453" s="129"/>
      <c r="AK453" s="129"/>
      <c r="AL453" s="129"/>
      <c r="AM453" s="129"/>
      <c r="AN453" s="129"/>
      <c r="AO453" s="129"/>
      <c r="AP453" s="149"/>
      <c r="AQ453" s="129"/>
      <c r="AR453" s="128"/>
      <c r="AS453" s="128"/>
      <c r="AT453" s="128"/>
      <c r="AU453" s="150"/>
      <c r="AV453" s="151"/>
      <c r="AW453" s="150"/>
      <c r="AX453" s="61"/>
      <c r="AY453" s="61"/>
      <c r="AZ453" s="61"/>
      <c r="BA453" s="151" t="e">
        <f t="shared" si="112"/>
        <v>#DIV/0!</v>
      </c>
      <c r="BB453" s="61"/>
      <c r="BC453" s="61"/>
      <c r="BD453" s="61"/>
      <c r="BE453" s="61"/>
    </row>
    <row r="454" spans="2:57" s="62" customFormat="1" ht="15" customHeight="1">
      <c r="B454" s="61"/>
      <c r="C454" s="150"/>
      <c r="D454" s="151"/>
      <c r="E454" s="150"/>
      <c r="F454" s="61"/>
      <c r="G454" s="150"/>
      <c r="H454" s="151"/>
      <c r="I454" s="150"/>
      <c r="J454" s="61"/>
      <c r="K454" s="150"/>
      <c r="L454" s="151"/>
      <c r="M454" s="150"/>
      <c r="N454" s="61"/>
      <c r="O454" s="61"/>
      <c r="P454" s="150"/>
      <c r="Q454" s="151"/>
      <c r="R454" s="150"/>
      <c r="S454" s="61"/>
      <c r="T454" s="61"/>
      <c r="U454" s="150"/>
      <c r="V454" s="151"/>
      <c r="W454" s="150"/>
      <c r="X454" s="128"/>
      <c r="Y454" s="128"/>
      <c r="Z454" s="128"/>
      <c r="AA454" s="128"/>
      <c r="AB454" s="128"/>
      <c r="AC454" s="128"/>
      <c r="AD454" s="128"/>
      <c r="AE454" s="128"/>
      <c r="AF454" s="128"/>
      <c r="AG454" s="128"/>
      <c r="AH454" s="128"/>
      <c r="AI454" s="129"/>
      <c r="AJ454" s="129"/>
      <c r="AK454" s="129"/>
      <c r="AL454" s="129"/>
      <c r="AM454" s="129"/>
      <c r="AN454" s="129"/>
      <c r="AO454" s="129"/>
      <c r="AP454" s="149"/>
      <c r="AQ454" s="129"/>
      <c r="AR454" s="128"/>
      <c r="AS454" s="128"/>
      <c r="AT454" s="128"/>
      <c r="AU454" s="150"/>
      <c r="AV454" s="151"/>
      <c r="AW454" s="150"/>
      <c r="AX454" s="61"/>
      <c r="AY454" s="61"/>
      <c r="AZ454" s="61"/>
      <c r="BA454" s="151" t="e">
        <f t="shared" si="112"/>
        <v>#DIV/0!</v>
      </c>
      <c r="BB454" s="61"/>
      <c r="BC454" s="61"/>
      <c r="BD454" s="61"/>
      <c r="BE454" s="61"/>
    </row>
    <row r="455" spans="2:57" s="62" customFormat="1" ht="15" customHeight="1">
      <c r="B455" s="61"/>
      <c r="C455" s="150"/>
      <c r="D455" s="151"/>
      <c r="E455" s="150"/>
      <c r="F455" s="61"/>
      <c r="G455" s="150"/>
      <c r="H455" s="151"/>
      <c r="I455" s="150"/>
      <c r="J455" s="61"/>
      <c r="K455" s="150"/>
      <c r="L455" s="151"/>
      <c r="M455" s="150"/>
      <c r="N455" s="61"/>
      <c r="O455" s="61"/>
      <c r="P455" s="150"/>
      <c r="Q455" s="151"/>
      <c r="R455" s="150"/>
      <c r="S455" s="61"/>
      <c r="T455" s="61"/>
      <c r="U455" s="150"/>
      <c r="V455" s="151"/>
      <c r="W455" s="150"/>
      <c r="X455" s="128"/>
      <c r="Y455" s="128"/>
      <c r="Z455" s="128"/>
      <c r="AA455" s="128"/>
      <c r="AB455" s="128"/>
      <c r="AC455" s="128"/>
      <c r="AD455" s="128"/>
      <c r="AE455" s="128"/>
      <c r="AF455" s="128"/>
      <c r="AG455" s="128"/>
      <c r="AH455" s="128"/>
      <c r="AI455" s="129"/>
      <c r="AJ455" s="129"/>
      <c r="AK455" s="129"/>
      <c r="AL455" s="129"/>
      <c r="AM455" s="129"/>
      <c r="AN455" s="129"/>
      <c r="AO455" s="129"/>
      <c r="AP455" s="149"/>
      <c r="AQ455" s="129"/>
      <c r="AR455" s="128"/>
      <c r="AS455" s="128"/>
      <c r="AT455" s="128"/>
      <c r="AU455" s="150"/>
      <c r="AV455" s="151"/>
      <c r="AW455" s="150"/>
      <c r="AX455" s="61"/>
      <c r="AY455" s="61"/>
      <c r="AZ455" s="61"/>
      <c r="BA455" s="151" t="e">
        <f t="shared" si="112"/>
        <v>#DIV/0!</v>
      </c>
      <c r="BB455" s="61"/>
      <c r="BC455" s="61"/>
      <c r="BD455" s="61"/>
      <c r="BE455" s="61"/>
    </row>
    <row r="456" spans="2:57" s="62" customFormat="1" ht="15" customHeight="1">
      <c r="B456" s="61"/>
      <c r="C456" s="150"/>
      <c r="D456" s="151"/>
      <c r="E456" s="150"/>
      <c r="F456" s="61"/>
      <c r="G456" s="150"/>
      <c r="H456" s="151"/>
      <c r="I456" s="150"/>
      <c r="J456" s="61"/>
      <c r="K456" s="150"/>
      <c r="L456" s="151"/>
      <c r="M456" s="150"/>
      <c r="N456" s="61"/>
      <c r="O456" s="61"/>
      <c r="P456" s="150"/>
      <c r="Q456" s="151"/>
      <c r="R456" s="150"/>
      <c r="S456" s="61"/>
      <c r="T456" s="61"/>
      <c r="U456" s="150"/>
      <c r="V456" s="151"/>
      <c r="W456" s="150"/>
      <c r="X456" s="128"/>
      <c r="Y456" s="128"/>
      <c r="Z456" s="128"/>
      <c r="AA456" s="128"/>
      <c r="AB456" s="128"/>
      <c r="AC456" s="128"/>
      <c r="AD456" s="128"/>
      <c r="AE456" s="128"/>
      <c r="AF456" s="128"/>
      <c r="AG456" s="128"/>
      <c r="AH456" s="128"/>
      <c r="AI456" s="129"/>
      <c r="AJ456" s="129"/>
      <c r="AK456" s="129"/>
      <c r="AL456" s="129"/>
      <c r="AM456" s="129"/>
      <c r="AN456" s="129"/>
      <c r="AO456" s="129"/>
      <c r="AP456" s="149"/>
      <c r="AQ456" s="129"/>
      <c r="AR456" s="128"/>
      <c r="AS456" s="128"/>
      <c r="AT456" s="128"/>
      <c r="AU456" s="150"/>
      <c r="AV456" s="151"/>
      <c r="AW456" s="150"/>
      <c r="AX456" s="61"/>
      <c r="AY456" s="61"/>
      <c r="AZ456" s="61"/>
      <c r="BA456" s="151" t="e">
        <f t="shared" si="112"/>
        <v>#DIV/0!</v>
      </c>
      <c r="BB456" s="61"/>
      <c r="BC456" s="61"/>
      <c r="BD456" s="61"/>
      <c r="BE456" s="61"/>
    </row>
    <row r="457" spans="2:57" s="62" customFormat="1" ht="15" customHeight="1">
      <c r="B457" s="61"/>
      <c r="C457" s="150"/>
      <c r="D457" s="151"/>
      <c r="E457" s="150"/>
      <c r="F457" s="61"/>
      <c r="G457" s="150"/>
      <c r="H457" s="151"/>
      <c r="I457" s="150"/>
      <c r="J457" s="61"/>
      <c r="K457" s="150"/>
      <c r="L457" s="151"/>
      <c r="M457" s="150"/>
      <c r="N457" s="61"/>
      <c r="O457" s="61"/>
      <c r="P457" s="150"/>
      <c r="Q457" s="151"/>
      <c r="R457" s="150"/>
      <c r="S457" s="61"/>
      <c r="T457" s="61"/>
      <c r="U457" s="150"/>
      <c r="V457" s="151"/>
      <c r="W457" s="150"/>
      <c r="X457" s="128"/>
      <c r="Y457" s="128"/>
      <c r="Z457" s="128"/>
      <c r="AA457" s="128"/>
      <c r="AB457" s="128"/>
      <c r="AC457" s="128"/>
      <c r="AD457" s="128"/>
      <c r="AE457" s="128"/>
      <c r="AF457" s="128"/>
      <c r="AG457" s="128"/>
      <c r="AH457" s="128"/>
      <c r="AI457" s="129"/>
      <c r="AJ457" s="129"/>
      <c r="AK457" s="129"/>
      <c r="AL457" s="129"/>
      <c r="AM457" s="129"/>
      <c r="AN457" s="129"/>
      <c r="AO457" s="129"/>
      <c r="AP457" s="149"/>
      <c r="AQ457" s="129"/>
      <c r="AR457" s="128"/>
      <c r="AS457" s="128"/>
      <c r="AT457" s="128"/>
      <c r="AU457" s="150"/>
      <c r="AV457" s="151"/>
      <c r="AW457" s="150"/>
      <c r="AX457" s="61"/>
      <c r="AY457" s="61"/>
      <c r="AZ457" s="61"/>
      <c r="BA457" s="151" t="e">
        <f t="shared" si="112"/>
        <v>#DIV/0!</v>
      </c>
      <c r="BB457" s="61"/>
      <c r="BC457" s="61"/>
      <c r="BD457" s="61"/>
      <c r="BE457" s="61"/>
    </row>
    <row r="458" spans="2:57" s="62" customFormat="1" ht="15" customHeight="1">
      <c r="B458" s="61"/>
      <c r="C458" s="150"/>
      <c r="D458" s="151"/>
      <c r="E458" s="150"/>
      <c r="F458" s="61"/>
      <c r="G458" s="150"/>
      <c r="H458" s="151"/>
      <c r="I458" s="150"/>
      <c r="J458" s="61"/>
      <c r="K458" s="150"/>
      <c r="L458" s="151"/>
      <c r="M458" s="150"/>
      <c r="N458" s="61"/>
      <c r="O458" s="61"/>
      <c r="P458" s="150"/>
      <c r="Q458" s="151"/>
      <c r="R458" s="150"/>
      <c r="S458" s="61"/>
      <c r="T458" s="61"/>
      <c r="U458" s="150"/>
      <c r="V458" s="151"/>
      <c r="W458" s="150"/>
      <c r="X458" s="128"/>
      <c r="Y458" s="128"/>
      <c r="Z458" s="128"/>
      <c r="AA458" s="128"/>
      <c r="AB458" s="128"/>
      <c r="AC458" s="128"/>
      <c r="AD458" s="128"/>
      <c r="AE458" s="128"/>
      <c r="AF458" s="128"/>
      <c r="AG458" s="128"/>
      <c r="AH458" s="128"/>
      <c r="AI458" s="129"/>
      <c r="AJ458" s="129"/>
      <c r="AK458" s="129"/>
      <c r="AL458" s="129"/>
      <c r="AM458" s="129"/>
      <c r="AN458" s="129"/>
      <c r="AO458" s="129"/>
      <c r="AP458" s="149"/>
      <c r="AQ458" s="129"/>
      <c r="AR458" s="128"/>
      <c r="AS458" s="128"/>
      <c r="AT458" s="128"/>
      <c r="AU458" s="150"/>
      <c r="AV458" s="151"/>
      <c r="AW458" s="150"/>
      <c r="AX458" s="61"/>
      <c r="AY458" s="61"/>
      <c r="AZ458" s="61"/>
      <c r="BA458" s="151" t="e">
        <f t="shared" si="112"/>
        <v>#DIV/0!</v>
      </c>
      <c r="BB458" s="61"/>
      <c r="BC458" s="61"/>
      <c r="BD458" s="61"/>
      <c r="BE458" s="61"/>
    </row>
    <row r="459" spans="2:57" s="62" customFormat="1" ht="15" customHeight="1">
      <c r="B459" s="61"/>
      <c r="C459" s="150"/>
      <c r="D459" s="151"/>
      <c r="E459" s="150"/>
      <c r="F459" s="61"/>
      <c r="G459" s="150"/>
      <c r="H459" s="151"/>
      <c r="I459" s="150"/>
      <c r="J459" s="61"/>
      <c r="K459" s="150"/>
      <c r="L459" s="151"/>
      <c r="M459" s="150"/>
      <c r="N459" s="61"/>
      <c r="O459" s="61"/>
      <c r="P459" s="150"/>
      <c r="Q459" s="151"/>
      <c r="R459" s="150"/>
      <c r="S459" s="61"/>
      <c r="T459" s="61"/>
      <c r="U459" s="150"/>
      <c r="V459" s="151"/>
      <c r="W459" s="150"/>
      <c r="X459" s="128"/>
      <c r="Y459" s="128"/>
      <c r="Z459" s="128"/>
      <c r="AA459" s="128"/>
      <c r="AB459" s="128"/>
      <c r="AC459" s="128"/>
      <c r="AD459" s="128"/>
      <c r="AE459" s="128"/>
      <c r="AF459" s="128"/>
      <c r="AG459" s="128"/>
      <c r="AH459" s="128"/>
      <c r="AI459" s="129"/>
      <c r="AJ459" s="129"/>
      <c r="AK459" s="129"/>
      <c r="AL459" s="129"/>
      <c r="AM459" s="129"/>
      <c r="AN459" s="129"/>
      <c r="AO459" s="129"/>
      <c r="AP459" s="149"/>
      <c r="AQ459" s="129"/>
      <c r="AR459" s="128"/>
      <c r="AS459" s="128"/>
      <c r="AT459" s="128"/>
      <c r="AU459" s="150"/>
      <c r="AV459" s="151"/>
      <c r="AW459" s="150"/>
      <c r="AX459" s="61"/>
      <c r="AY459" s="61"/>
      <c r="AZ459" s="61"/>
      <c r="BA459" s="151" t="e">
        <f t="shared" si="112"/>
        <v>#DIV/0!</v>
      </c>
      <c r="BB459" s="61"/>
      <c r="BC459" s="61"/>
      <c r="BD459" s="61"/>
      <c r="BE459" s="61"/>
    </row>
    <row r="460" spans="2:57" s="62" customFormat="1" ht="15" customHeight="1">
      <c r="B460" s="61"/>
      <c r="C460" s="150"/>
      <c r="D460" s="151"/>
      <c r="E460" s="150"/>
      <c r="F460" s="61"/>
      <c r="G460" s="150"/>
      <c r="H460" s="151"/>
      <c r="I460" s="150"/>
      <c r="J460" s="61"/>
      <c r="K460" s="150"/>
      <c r="L460" s="151"/>
      <c r="M460" s="150"/>
      <c r="N460" s="61"/>
      <c r="O460" s="61"/>
      <c r="P460" s="150"/>
      <c r="Q460" s="151"/>
      <c r="R460" s="150"/>
      <c r="S460" s="61"/>
      <c r="T460" s="61"/>
      <c r="U460" s="150"/>
      <c r="V460" s="151"/>
      <c r="W460" s="150"/>
      <c r="X460" s="128"/>
      <c r="Y460" s="128"/>
      <c r="Z460" s="128"/>
      <c r="AA460" s="128"/>
      <c r="AB460" s="128"/>
      <c r="AC460" s="128"/>
      <c r="AD460" s="128"/>
      <c r="AE460" s="128"/>
      <c r="AF460" s="128"/>
      <c r="AG460" s="128"/>
      <c r="AH460" s="128"/>
      <c r="AI460" s="129"/>
      <c r="AJ460" s="129"/>
      <c r="AK460" s="129"/>
      <c r="AL460" s="129"/>
      <c r="AM460" s="129"/>
      <c r="AN460" s="129"/>
      <c r="AO460" s="129"/>
      <c r="AP460" s="149"/>
      <c r="AQ460" s="129"/>
      <c r="AR460" s="128"/>
      <c r="AS460" s="128"/>
      <c r="AT460" s="128"/>
      <c r="AU460" s="150"/>
      <c r="AV460" s="151"/>
      <c r="AW460" s="150"/>
      <c r="AX460" s="61"/>
      <c r="AY460" s="61"/>
      <c r="AZ460" s="61"/>
      <c r="BA460" s="151" t="e">
        <f t="shared" si="112"/>
        <v>#DIV/0!</v>
      </c>
      <c r="BB460" s="61"/>
      <c r="BC460" s="61"/>
      <c r="BD460" s="61"/>
      <c r="BE460" s="61"/>
    </row>
    <row r="461" spans="2:57" s="62" customFormat="1" ht="15" customHeight="1">
      <c r="B461" s="61"/>
      <c r="C461" s="150"/>
      <c r="D461" s="151"/>
      <c r="E461" s="150"/>
      <c r="F461" s="61"/>
      <c r="G461" s="150"/>
      <c r="H461" s="151"/>
      <c r="I461" s="150"/>
      <c r="J461" s="61"/>
      <c r="K461" s="150"/>
      <c r="L461" s="151"/>
      <c r="M461" s="150"/>
      <c r="N461" s="61"/>
      <c r="O461" s="61"/>
      <c r="P461" s="150"/>
      <c r="Q461" s="151"/>
      <c r="R461" s="150"/>
      <c r="S461" s="61"/>
      <c r="T461" s="61"/>
      <c r="U461" s="150"/>
      <c r="V461" s="151"/>
      <c r="W461" s="150"/>
      <c r="X461" s="128"/>
      <c r="Y461" s="128"/>
      <c r="Z461" s="128"/>
      <c r="AA461" s="128"/>
      <c r="AB461" s="128"/>
      <c r="AC461" s="128"/>
      <c r="AD461" s="128"/>
      <c r="AE461" s="128"/>
      <c r="AF461" s="128"/>
      <c r="AG461" s="128"/>
      <c r="AH461" s="128"/>
      <c r="AI461" s="129"/>
      <c r="AJ461" s="129"/>
      <c r="AK461" s="129"/>
      <c r="AL461" s="129"/>
      <c r="AM461" s="129"/>
      <c r="AN461" s="129"/>
      <c r="AO461" s="129"/>
      <c r="AP461" s="149"/>
      <c r="AQ461" s="129"/>
      <c r="AR461" s="128"/>
      <c r="AS461" s="128"/>
      <c r="AT461" s="128"/>
      <c r="AU461" s="150"/>
      <c r="AV461" s="151"/>
      <c r="AW461" s="150"/>
      <c r="AX461" s="61"/>
      <c r="AY461" s="164"/>
      <c r="AZ461" s="150"/>
      <c r="BA461" s="151" t="e">
        <f>SUM(BA443:BA460)</f>
        <v>#DIV/0!</v>
      </c>
      <c r="BB461" s="61"/>
      <c r="BC461" s="61"/>
      <c r="BD461" s="61"/>
      <c r="BE461" s="61"/>
    </row>
    <row r="462" spans="2:57" s="62" customFormat="1" ht="15" customHeight="1">
      <c r="B462" s="61"/>
      <c r="C462" s="150"/>
      <c r="D462" s="151"/>
      <c r="E462" s="150"/>
      <c r="F462" s="61"/>
      <c r="G462" s="150"/>
      <c r="H462" s="151"/>
      <c r="I462" s="150"/>
      <c r="J462" s="61"/>
      <c r="K462" s="150"/>
      <c r="L462" s="151"/>
      <c r="M462" s="150"/>
      <c r="N462" s="61"/>
      <c r="O462" s="61"/>
      <c r="P462" s="150"/>
      <c r="Q462" s="151"/>
      <c r="R462" s="150"/>
      <c r="S462" s="61"/>
      <c r="T462" s="61"/>
      <c r="U462" s="150"/>
      <c r="V462" s="151"/>
      <c r="W462" s="150"/>
      <c r="X462" s="128"/>
      <c r="Y462" s="128"/>
      <c r="Z462" s="128"/>
      <c r="AA462" s="128"/>
      <c r="AB462" s="128"/>
      <c r="AC462" s="128"/>
      <c r="AD462" s="128"/>
      <c r="AE462" s="128"/>
      <c r="AF462" s="128"/>
      <c r="AG462" s="128"/>
      <c r="AH462" s="128"/>
      <c r="AI462" s="129"/>
      <c r="AJ462" s="129"/>
      <c r="AK462" s="129"/>
      <c r="AL462" s="129"/>
      <c r="AM462" s="129"/>
      <c r="AN462" s="129"/>
      <c r="AO462" s="129"/>
      <c r="AP462" s="149"/>
      <c r="AQ462" s="129"/>
      <c r="AR462" s="128"/>
      <c r="AS462" s="128"/>
      <c r="AT462" s="128"/>
      <c r="AU462" s="164"/>
      <c r="AV462" s="164"/>
      <c r="AW462" s="188"/>
      <c r="AX462" s="61"/>
      <c r="AY462" s="61"/>
      <c r="AZ462" s="164"/>
      <c r="BA462" s="164" t="s">
        <v>6</v>
      </c>
      <c r="BB462" s="61"/>
      <c r="BC462" s="61"/>
      <c r="BD462" s="61"/>
      <c r="BE462" s="61"/>
    </row>
    <row r="463" spans="2:57" s="62" customFormat="1" ht="15" customHeight="1">
      <c r="B463" s="61"/>
      <c r="C463" s="150"/>
      <c r="D463" s="151"/>
      <c r="E463" s="150"/>
      <c r="F463" s="61"/>
      <c r="G463" s="150"/>
      <c r="H463" s="151"/>
      <c r="I463" s="150"/>
      <c r="J463" s="61"/>
      <c r="K463" s="150"/>
      <c r="L463" s="151"/>
      <c r="M463" s="150"/>
      <c r="N463" s="61"/>
      <c r="O463" s="61"/>
      <c r="P463" s="150"/>
      <c r="Q463" s="151"/>
      <c r="R463" s="150"/>
      <c r="S463" s="61"/>
      <c r="T463" s="61"/>
      <c r="U463" s="150"/>
      <c r="V463" s="151"/>
      <c r="W463" s="150"/>
      <c r="X463" s="128"/>
      <c r="Y463" s="185"/>
      <c r="Z463" s="185"/>
      <c r="AA463" s="185"/>
      <c r="AB463" s="185"/>
      <c r="AC463" s="185"/>
      <c r="AD463" s="185"/>
      <c r="AE463" s="185"/>
      <c r="AF463" s="185"/>
      <c r="AG463" s="185"/>
      <c r="AH463" s="185"/>
      <c r="AI463" s="129"/>
      <c r="AJ463" s="129"/>
      <c r="AK463" s="129"/>
      <c r="AL463" s="129"/>
      <c r="AM463" s="129"/>
      <c r="AN463" s="129"/>
      <c r="AO463" s="129"/>
      <c r="AP463" s="149"/>
      <c r="AQ463" s="129"/>
      <c r="AR463" s="128"/>
      <c r="AS463" s="128"/>
      <c r="AT463" s="185"/>
    </row>
    <row r="464" spans="2:57" s="62" customFormat="1" ht="15" customHeight="1">
      <c r="B464" s="61"/>
      <c r="C464" s="61"/>
      <c r="D464" s="151"/>
      <c r="E464" s="150"/>
      <c r="F464" s="61"/>
      <c r="G464" s="61"/>
      <c r="H464" s="61"/>
      <c r="I464" s="150"/>
      <c r="J464" s="61"/>
      <c r="K464" s="61"/>
      <c r="L464" s="61"/>
      <c r="M464" s="150"/>
      <c r="N464" s="61"/>
      <c r="O464" s="61"/>
      <c r="P464" s="61"/>
      <c r="Q464" s="61"/>
      <c r="R464" s="150"/>
      <c r="S464" s="61"/>
      <c r="T464" s="61"/>
      <c r="U464" s="61"/>
      <c r="V464" s="61"/>
      <c r="W464" s="150"/>
      <c r="X464" s="128"/>
      <c r="Y464" s="128"/>
      <c r="Z464" s="128"/>
      <c r="AA464" s="128"/>
      <c r="AB464" s="128"/>
      <c r="AC464" s="128"/>
      <c r="AD464" s="128"/>
      <c r="AE464" s="128"/>
      <c r="AF464" s="128"/>
      <c r="AG464" s="128"/>
      <c r="AH464" s="128"/>
      <c r="AI464" s="185"/>
      <c r="AJ464" s="185"/>
      <c r="AK464" s="185"/>
      <c r="AL464" s="185"/>
      <c r="AM464" s="185"/>
      <c r="AN464" s="185"/>
      <c r="AO464" s="185"/>
      <c r="AP464" s="185"/>
      <c r="AQ464" s="186"/>
      <c r="AR464" s="128"/>
      <c r="AS464" s="128"/>
      <c r="AT464" s="128"/>
    </row>
    <row r="465" spans="2:57" s="62" customFormat="1" ht="15" customHeight="1"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</row>
    <row r="466" spans="2:57" s="62" customFormat="1" ht="15" customHeight="1"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</row>
    <row r="467" spans="2:57" s="62" customFormat="1" ht="15" customHeight="1"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151"/>
      <c r="T467" s="151"/>
      <c r="U467" s="61"/>
      <c r="V467" s="61"/>
      <c r="W467" s="61"/>
      <c r="X467" s="128"/>
      <c r="Y467" s="128"/>
      <c r="Z467" s="128"/>
      <c r="AA467" s="128"/>
      <c r="AB467" s="128"/>
      <c r="AC467" s="128"/>
      <c r="AD467" s="128"/>
      <c r="AE467" s="128"/>
      <c r="AF467" s="128"/>
      <c r="AG467" s="128"/>
      <c r="AH467" s="128"/>
      <c r="AI467" s="128"/>
      <c r="AJ467" s="128"/>
      <c r="AK467" s="128"/>
      <c r="AL467" s="128"/>
      <c r="AM467" s="128"/>
      <c r="AN467" s="128"/>
      <c r="AO467" s="128"/>
      <c r="AP467" s="128"/>
      <c r="AQ467" s="128"/>
      <c r="AR467" s="128"/>
      <c r="AS467" s="128"/>
      <c r="AT467" s="128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</row>
    <row r="468" spans="2:57" s="62" customFormat="1" ht="15" customHeight="1"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</row>
    <row r="469" spans="2:57" s="62" customFormat="1" ht="15" customHeight="1"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150"/>
      <c r="S469" s="61"/>
      <c r="T469" s="61"/>
      <c r="U469" s="61"/>
      <c r="V469" s="61"/>
      <c r="W469" s="61"/>
      <c r="X469" s="128"/>
      <c r="Y469" s="128"/>
      <c r="Z469" s="128"/>
      <c r="AA469" s="128"/>
      <c r="AB469" s="128"/>
      <c r="AC469" s="128"/>
      <c r="AD469" s="128"/>
      <c r="AE469" s="128"/>
      <c r="AF469" s="128"/>
      <c r="AG469" s="128"/>
      <c r="AH469" s="128"/>
      <c r="AI469" s="128"/>
      <c r="AJ469" s="128"/>
      <c r="AK469" s="128"/>
      <c r="AL469" s="128"/>
      <c r="AM469" s="128"/>
      <c r="AN469" s="128"/>
      <c r="AO469" s="128"/>
      <c r="AP469" s="128"/>
      <c r="AQ469" s="128"/>
      <c r="AR469" s="128"/>
      <c r="AS469" s="128"/>
      <c r="AT469" s="128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</row>
    <row r="470" spans="2:57" s="62" customFormat="1" ht="15" customHeight="1"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182"/>
      <c r="S470" s="61"/>
      <c r="T470" s="61"/>
      <c r="U470" s="61"/>
      <c r="V470" s="61"/>
      <c r="W470" s="61"/>
      <c r="X470" s="128"/>
      <c r="Y470" s="128"/>
      <c r="Z470" s="128"/>
      <c r="AA470" s="128"/>
      <c r="AB470" s="128"/>
      <c r="AC470" s="128"/>
      <c r="AD470" s="128"/>
      <c r="AE470" s="128"/>
      <c r="AF470" s="128"/>
      <c r="AG470" s="128"/>
      <c r="AH470" s="128"/>
      <c r="AI470" s="128"/>
      <c r="AJ470" s="128"/>
      <c r="AK470" s="128"/>
      <c r="AL470" s="128"/>
      <c r="AM470" s="128"/>
      <c r="AN470" s="128"/>
      <c r="AO470" s="128"/>
      <c r="AP470" s="128"/>
      <c r="AQ470" s="128"/>
      <c r="AR470" s="128"/>
      <c r="AS470" s="128"/>
      <c r="AT470" s="128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</row>
    <row r="471" spans="2:57" s="62" customFormat="1" ht="15" customHeight="1"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182"/>
      <c r="S471" s="61"/>
      <c r="T471" s="61"/>
      <c r="U471" s="61"/>
      <c r="V471" s="61"/>
      <c r="W471" s="61"/>
      <c r="X471" s="128"/>
      <c r="Y471" s="128"/>
      <c r="Z471" s="128"/>
      <c r="AA471" s="128"/>
      <c r="AB471" s="128"/>
      <c r="AC471" s="128"/>
      <c r="AD471" s="128"/>
      <c r="AE471" s="128"/>
      <c r="AF471" s="128"/>
      <c r="AG471" s="128"/>
      <c r="AH471" s="128"/>
      <c r="AI471" s="128"/>
      <c r="AJ471" s="128"/>
      <c r="AK471" s="128"/>
      <c r="AL471" s="128"/>
      <c r="AM471" s="128"/>
      <c r="AN471" s="128"/>
      <c r="AO471" s="128"/>
      <c r="AP471" s="128"/>
      <c r="AQ471" s="128"/>
      <c r="AR471" s="128"/>
      <c r="AS471" s="128"/>
      <c r="AT471" s="128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</row>
    <row r="472" spans="2:57" s="62" customFormat="1" ht="15" customHeight="1"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182"/>
      <c r="S472" s="61"/>
      <c r="T472" s="61"/>
      <c r="U472" s="61"/>
      <c r="V472" s="61"/>
      <c r="W472" s="61"/>
      <c r="X472" s="128"/>
      <c r="Y472" s="128"/>
      <c r="Z472" s="128"/>
      <c r="AA472" s="128"/>
      <c r="AB472" s="128"/>
      <c r="AC472" s="128"/>
      <c r="AD472" s="128"/>
      <c r="AE472" s="128"/>
      <c r="AF472" s="128"/>
      <c r="AG472" s="128"/>
      <c r="AH472" s="128"/>
      <c r="AI472" s="128"/>
      <c r="AJ472" s="128"/>
      <c r="AK472" s="128"/>
      <c r="AL472" s="128"/>
      <c r="AM472" s="128"/>
      <c r="AN472" s="128"/>
      <c r="AO472" s="128"/>
      <c r="AP472" s="128"/>
      <c r="AQ472" s="128"/>
      <c r="AR472" s="128"/>
      <c r="AS472" s="128"/>
      <c r="AT472" s="128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</row>
    <row r="473" spans="2:57" s="62" customFormat="1" ht="15" customHeight="1"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182"/>
      <c r="S473" s="61"/>
      <c r="T473" s="61"/>
      <c r="U473" s="61"/>
      <c r="V473" s="61"/>
      <c r="W473" s="61"/>
      <c r="X473" s="128"/>
      <c r="Y473" s="128"/>
      <c r="Z473" s="128"/>
      <c r="AA473" s="128"/>
      <c r="AB473" s="128"/>
      <c r="AC473" s="128"/>
      <c r="AD473" s="128"/>
      <c r="AE473" s="128"/>
      <c r="AF473" s="128"/>
      <c r="AG473" s="128"/>
      <c r="AH473" s="128"/>
      <c r="AI473" s="128"/>
      <c r="AJ473" s="128"/>
      <c r="AK473" s="128"/>
      <c r="AL473" s="128"/>
      <c r="AM473" s="128"/>
      <c r="AN473" s="128"/>
      <c r="AO473" s="128"/>
      <c r="AP473" s="128"/>
      <c r="AQ473" s="128"/>
      <c r="AR473" s="128"/>
      <c r="AS473" s="128"/>
      <c r="AT473" s="128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</row>
    <row r="474" spans="2:57" s="62" customFormat="1" ht="15" customHeight="1"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182"/>
      <c r="S474" s="61"/>
      <c r="T474" s="61"/>
      <c r="U474" s="61"/>
      <c r="V474" s="61"/>
      <c r="W474" s="61"/>
      <c r="X474" s="128"/>
      <c r="Y474" s="128"/>
      <c r="Z474" s="128"/>
      <c r="AA474" s="128"/>
      <c r="AB474" s="128"/>
      <c r="AC474" s="128"/>
      <c r="AD474" s="128"/>
      <c r="AE474" s="128"/>
      <c r="AF474" s="128"/>
      <c r="AG474" s="128"/>
      <c r="AH474" s="128"/>
      <c r="AI474" s="128"/>
      <c r="AJ474" s="128"/>
      <c r="AK474" s="128"/>
      <c r="AL474" s="128"/>
      <c r="AM474" s="128"/>
      <c r="AN474" s="128"/>
      <c r="AO474" s="128"/>
      <c r="AP474" s="128"/>
      <c r="AQ474" s="128"/>
      <c r="AR474" s="128"/>
      <c r="AS474" s="128"/>
      <c r="AT474" s="128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</row>
    <row r="475" spans="2:57" s="62" customFormat="1" ht="15" customHeight="1"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182"/>
      <c r="S475" s="61"/>
      <c r="T475" s="61"/>
      <c r="U475" s="61"/>
      <c r="V475" s="61"/>
      <c r="W475" s="61"/>
      <c r="X475" s="128"/>
      <c r="Y475" s="128"/>
      <c r="Z475" s="128"/>
      <c r="AA475" s="128"/>
      <c r="AB475" s="128"/>
      <c r="AC475" s="128"/>
      <c r="AD475" s="128"/>
      <c r="AE475" s="128"/>
      <c r="AF475" s="128"/>
      <c r="AG475" s="128"/>
      <c r="AH475" s="128"/>
      <c r="AI475" s="128"/>
      <c r="AJ475" s="128"/>
      <c r="AK475" s="128"/>
      <c r="AL475" s="128"/>
      <c r="AM475" s="128"/>
      <c r="AN475" s="128"/>
      <c r="AO475" s="128"/>
      <c r="AP475" s="128"/>
      <c r="AQ475" s="128"/>
      <c r="AR475" s="128"/>
      <c r="AS475" s="128"/>
      <c r="AT475" s="128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</row>
    <row r="476" spans="2:57" s="62" customFormat="1" ht="15" customHeight="1"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182"/>
      <c r="S476" s="61"/>
      <c r="T476" s="61"/>
      <c r="U476" s="61"/>
      <c r="V476" s="61"/>
      <c r="W476" s="61"/>
      <c r="X476" s="128"/>
      <c r="Y476" s="128"/>
      <c r="Z476" s="128"/>
      <c r="AA476" s="128"/>
      <c r="AB476" s="128"/>
      <c r="AC476" s="128"/>
      <c r="AD476" s="128"/>
      <c r="AE476" s="128"/>
      <c r="AF476" s="128"/>
      <c r="AG476" s="128"/>
      <c r="AH476" s="128"/>
      <c r="AI476" s="128"/>
      <c r="AJ476" s="128"/>
      <c r="AK476" s="128"/>
      <c r="AL476" s="128"/>
      <c r="AM476" s="128"/>
      <c r="AN476" s="128"/>
      <c r="AO476" s="128"/>
      <c r="AP476" s="128"/>
      <c r="AQ476" s="128"/>
      <c r="AR476" s="128"/>
      <c r="AS476" s="128"/>
      <c r="AT476" s="128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</row>
    <row r="477" spans="2:57" s="62" customFormat="1" ht="15" customHeight="1"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182"/>
      <c r="S477" s="61"/>
      <c r="T477" s="61"/>
      <c r="U477" s="61"/>
      <c r="V477" s="61"/>
      <c r="W477" s="61"/>
      <c r="X477" s="128"/>
      <c r="Y477" s="128"/>
      <c r="Z477" s="128"/>
      <c r="AA477" s="128"/>
      <c r="AB477" s="128"/>
      <c r="AC477" s="128"/>
      <c r="AD477" s="128"/>
      <c r="AE477" s="128"/>
      <c r="AF477" s="128"/>
      <c r="AG477" s="128"/>
      <c r="AH477" s="128"/>
      <c r="AI477" s="128"/>
      <c r="AJ477" s="128"/>
      <c r="AK477" s="128"/>
      <c r="AL477" s="128"/>
      <c r="AM477" s="128"/>
      <c r="AN477" s="128"/>
      <c r="AO477" s="128"/>
      <c r="AP477" s="128"/>
      <c r="AQ477" s="128"/>
      <c r="AR477" s="128"/>
      <c r="AS477" s="128"/>
      <c r="AT477" s="128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</row>
    <row r="478" spans="2:57" s="62" customFormat="1" ht="15" customHeight="1"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182"/>
      <c r="S478" s="61"/>
      <c r="T478" s="61"/>
      <c r="U478" s="61"/>
      <c r="V478" s="61"/>
      <c r="W478" s="61"/>
      <c r="X478" s="128"/>
      <c r="Y478" s="128"/>
      <c r="Z478" s="128"/>
      <c r="AA478" s="128"/>
      <c r="AB478" s="128"/>
      <c r="AC478" s="128"/>
      <c r="AD478" s="128"/>
      <c r="AE478" s="128"/>
      <c r="AF478" s="128"/>
      <c r="AG478" s="128"/>
      <c r="AH478" s="128"/>
      <c r="AI478" s="128"/>
      <c r="AJ478" s="128"/>
      <c r="AK478" s="128"/>
      <c r="AL478" s="128"/>
      <c r="AM478" s="128"/>
      <c r="AN478" s="128"/>
      <c r="AO478" s="128"/>
      <c r="AP478" s="128"/>
      <c r="AQ478" s="128"/>
      <c r="AR478" s="128"/>
      <c r="AS478" s="128"/>
      <c r="AT478" s="128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</row>
    <row r="479" spans="2:57" s="62" customFormat="1" ht="15" customHeight="1"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182"/>
      <c r="S479" s="61"/>
      <c r="T479" s="61"/>
      <c r="U479" s="61"/>
      <c r="V479" s="61"/>
      <c r="W479" s="61"/>
      <c r="X479" s="128"/>
      <c r="Y479" s="128"/>
      <c r="Z479" s="128"/>
      <c r="AA479" s="128"/>
      <c r="AB479" s="128"/>
      <c r="AC479" s="128"/>
      <c r="AD479" s="128"/>
      <c r="AE479" s="128"/>
      <c r="AF479" s="128"/>
      <c r="AG479" s="128"/>
      <c r="AH479" s="128"/>
      <c r="AI479" s="128"/>
      <c r="AJ479" s="128"/>
      <c r="AK479" s="128"/>
      <c r="AL479" s="128"/>
      <c r="AM479" s="128"/>
      <c r="AN479" s="128"/>
      <c r="AO479" s="128"/>
      <c r="AP479" s="128"/>
      <c r="AQ479" s="128"/>
      <c r="AR479" s="128"/>
      <c r="AS479" s="128"/>
      <c r="AT479" s="128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</row>
    <row r="480" spans="2:57" s="62" customFormat="1" ht="15" customHeight="1"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182"/>
      <c r="S480" s="61"/>
      <c r="T480" s="61"/>
      <c r="U480" s="61"/>
      <c r="V480" s="61"/>
      <c r="W480" s="61"/>
      <c r="X480" s="128"/>
      <c r="Y480" s="128"/>
      <c r="Z480" s="128"/>
      <c r="AA480" s="128"/>
      <c r="AB480" s="128"/>
      <c r="AC480" s="128"/>
      <c r="AD480" s="128"/>
      <c r="AE480" s="128"/>
      <c r="AF480" s="128"/>
      <c r="AG480" s="128"/>
      <c r="AH480" s="128"/>
      <c r="AI480" s="128"/>
      <c r="AJ480" s="128"/>
      <c r="AK480" s="128"/>
      <c r="AL480" s="128"/>
      <c r="AM480" s="128"/>
      <c r="AN480" s="128"/>
      <c r="AO480" s="128"/>
      <c r="AP480" s="128"/>
      <c r="AQ480" s="128"/>
      <c r="AR480" s="128"/>
      <c r="AS480" s="128"/>
      <c r="AT480" s="128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</row>
    <row r="481" spans="2:57" s="62" customFormat="1" ht="15" customHeight="1"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182"/>
      <c r="S481" s="61"/>
      <c r="T481" s="61"/>
      <c r="U481" s="61"/>
      <c r="V481" s="61"/>
      <c r="W481" s="61"/>
      <c r="X481" s="128"/>
      <c r="Y481" s="128"/>
      <c r="Z481" s="128"/>
      <c r="AA481" s="128"/>
      <c r="AB481" s="128"/>
      <c r="AC481" s="128"/>
      <c r="AD481" s="128"/>
      <c r="AE481" s="128"/>
      <c r="AF481" s="128"/>
      <c r="AG481" s="128"/>
      <c r="AH481" s="128"/>
      <c r="AI481" s="128"/>
      <c r="AJ481" s="128"/>
      <c r="AK481" s="128"/>
      <c r="AL481" s="128"/>
      <c r="AM481" s="128"/>
      <c r="AN481" s="128"/>
      <c r="AO481" s="128"/>
      <c r="AP481" s="128"/>
      <c r="AQ481" s="128"/>
      <c r="AR481" s="128"/>
      <c r="AS481" s="128"/>
      <c r="AT481" s="128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</row>
    <row r="482" spans="2:57" s="62" customFormat="1" ht="15" customHeight="1"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182"/>
      <c r="S482" s="61"/>
      <c r="T482" s="61"/>
      <c r="U482" s="61"/>
      <c r="V482" s="61"/>
      <c r="W482" s="61"/>
      <c r="X482" s="128"/>
      <c r="Y482" s="128"/>
      <c r="Z482" s="128"/>
      <c r="AA482" s="128"/>
      <c r="AB482" s="128"/>
      <c r="AC482" s="128"/>
      <c r="AD482" s="128"/>
      <c r="AE482" s="128"/>
      <c r="AF482" s="128"/>
      <c r="AG482" s="128"/>
      <c r="AH482" s="128"/>
      <c r="AI482" s="128"/>
      <c r="AJ482" s="128"/>
      <c r="AK482" s="128"/>
      <c r="AL482" s="128"/>
      <c r="AM482" s="128"/>
      <c r="AN482" s="128"/>
      <c r="AO482" s="128"/>
      <c r="AP482" s="128"/>
      <c r="AQ482" s="128"/>
      <c r="AR482" s="128"/>
      <c r="AS482" s="128"/>
      <c r="AT482" s="128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</row>
    <row r="483" spans="2:57" s="62" customFormat="1" ht="15" customHeight="1"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182"/>
      <c r="S483" s="61"/>
      <c r="T483" s="61"/>
      <c r="U483" s="61"/>
      <c r="V483" s="61"/>
      <c r="W483" s="61"/>
      <c r="X483" s="128"/>
      <c r="Y483" s="128"/>
      <c r="Z483" s="128"/>
      <c r="AA483" s="128"/>
      <c r="AB483" s="128"/>
      <c r="AC483" s="128"/>
      <c r="AD483" s="128"/>
      <c r="AE483" s="128"/>
      <c r="AF483" s="128"/>
      <c r="AG483" s="128"/>
      <c r="AH483" s="128"/>
      <c r="AI483" s="128"/>
      <c r="AJ483" s="128"/>
      <c r="AK483" s="128"/>
      <c r="AL483" s="128"/>
      <c r="AM483" s="128"/>
      <c r="AN483" s="128"/>
      <c r="AO483" s="128"/>
      <c r="AP483" s="128"/>
      <c r="AQ483" s="128"/>
      <c r="AR483" s="128"/>
      <c r="AS483" s="128"/>
      <c r="AT483" s="128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</row>
    <row r="484" spans="2:57" s="62" customFormat="1" ht="15" customHeight="1"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182"/>
      <c r="S484" s="61"/>
      <c r="T484" s="61"/>
      <c r="U484" s="61"/>
      <c r="V484" s="61"/>
      <c r="W484" s="61"/>
      <c r="X484" s="128"/>
      <c r="Y484" s="128"/>
      <c r="Z484" s="128"/>
      <c r="AA484" s="128"/>
      <c r="AB484" s="128"/>
      <c r="AC484" s="128"/>
      <c r="AD484" s="128"/>
      <c r="AE484" s="128"/>
      <c r="AF484" s="128"/>
      <c r="AG484" s="128"/>
      <c r="AH484" s="128"/>
      <c r="AI484" s="128"/>
      <c r="AJ484" s="128"/>
      <c r="AK484" s="128"/>
      <c r="AL484" s="128"/>
      <c r="AM484" s="128"/>
      <c r="AN484" s="128"/>
      <c r="AO484" s="128"/>
      <c r="AP484" s="128"/>
      <c r="AQ484" s="128"/>
      <c r="AR484" s="128"/>
      <c r="AS484" s="128"/>
      <c r="AT484" s="128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</row>
    <row r="485" spans="2:57" s="62" customFormat="1" ht="15" customHeight="1"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182"/>
      <c r="S485" s="61"/>
      <c r="T485" s="61"/>
      <c r="U485" s="61"/>
      <c r="V485" s="61"/>
      <c r="W485" s="61"/>
      <c r="X485" s="128"/>
      <c r="Y485" s="128"/>
      <c r="Z485" s="128"/>
      <c r="AA485" s="128"/>
      <c r="AB485" s="128"/>
      <c r="AC485" s="128"/>
      <c r="AD485" s="128"/>
      <c r="AE485" s="128"/>
      <c r="AF485" s="128"/>
      <c r="AG485" s="128"/>
      <c r="AH485" s="128"/>
      <c r="AI485" s="128"/>
      <c r="AJ485" s="128"/>
      <c r="AK485" s="128"/>
      <c r="AL485" s="128"/>
      <c r="AM485" s="128"/>
      <c r="AN485" s="128"/>
      <c r="AO485" s="128"/>
      <c r="AP485" s="128"/>
      <c r="AQ485" s="128"/>
      <c r="AR485" s="128"/>
      <c r="AS485" s="128"/>
      <c r="AT485" s="128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</row>
    <row r="486" spans="2:57" s="62" customFormat="1" ht="15" customHeight="1"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182"/>
      <c r="S486" s="61"/>
      <c r="T486" s="61"/>
      <c r="U486" s="61"/>
      <c r="V486" s="61"/>
      <c r="W486" s="61"/>
      <c r="X486" s="128"/>
      <c r="Y486" s="128"/>
      <c r="Z486" s="128"/>
      <c r="AA486" s="128"/>
      <c r="AB486" s="128"/>
      <c r="AC486" s="128"/>
      <c r="AD486" s="128"/>
      <c r="AE486" s="128"/>
      <c r="AF486" s="128"/>
      <c r="AG486" s="128"/>
      <c r="AH486" s="128"/>
      <c r="AI486" s="128"/>
      <c r="AJ486" s="128"/>
      <c r="AK486" s="128"/>
      <c r="AL486" s="128"/>
      <c r="AM486" s="128"/>
      <c r="AN486" s="128"/>
      <c r="AO486" s="128"/>
      <c r="AP486" s="128"/>
      <c r="AQ486" s="128"/>
      <c r="AR486" s="128"/>
      <c r="AS486" s="128"/>
      <c r="AT486" s="128"/>
    </row>
    <row r="487" spans="2:57" s="62" customFormat="1" ht="15" customHeight="1"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182"/>
      <c r="S487" s="61"/>
      <c r="T487" s="61"/>
      <c r="U487" s="61"/>
      <c r="V487" s="61"/>
      <c r="W487" s="61"/>
      <c r="X487" s="128"/>
      <c r="Y487" s="128"/>
      <c r="Z487" s="128"/>
      <c r="AA487" s="128"/>
      <c r="AB487" s="128"/>
      <c r="AC487" s="128"/>
      <c r="AD487" s="128"/>
      <c r="AE487" s="128"/>
      <c r="AF487" s="128"/>
      <c r="AG487" s="128"/>
      <c r="AH487" s="128"/>
      <c r="AI487" s="128"/>
      <c r="AJ487" s="128"/>
      <c r="AK487" s="128"/>
      <c r="AL487" s="128"/>
      <c r="AM487" s="128"/>
      <c r="AN487" s="128"/>
      <c r="AO487" s="128"/>
      <c r="AP487" s="128"/>
      <c r="AQ487" s="128"/>
      <c r="AR487" s="128"/>
      <c r="AS487" s="128"/>
      <c r="AT487" s="128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</row>
    <row r="488" spans="2:57" s="62" customFormat="1" ht="15" customHeight="1"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</row>
    <row r="489" spans="2:57" s="62" customFormat="1" ht="15" customHeight="1">
      <c r="B489" s="61"/>
      <c r="C489" s="61"/>
      <c r="D489" s="61"/>
      <c r="E489" s="61"/>
      <c r="F489" s="61"/>
      <c r="G489" s="61"/>
      <c r="H489" s="61"/>
      <c r="I489" s="61"/>
      <c r="J489" s="61"/>
      <c r="K489" s="150"/>
      <c r="L489" s="150"/>
      <c r="M489" s="150"/>
      <c r="N489" s="150"/>
      <c r="O489" s="150"/>
      <c r="P489" s="150"/>
      <c r="Q489" s="150"/>
      <c r="R489" s="182"/>
      <c r="S489" s="61"/>
      <c r="T489" s="61"/>
      <c r="U489" s="61"/>
      <c r="V489" s="61"/>
      <c r="W489" s="61"/>
      <c r="X489" s="128"/>
      <c r="Y489" s="128"/>
      <c r="Z489" s="128"/>
      <c r="AA489" s="128"/>
      <c r="AB489" s="128"/>
      <c r="AC489" s="128"/>
      <c r="AD489" s="128"/>
      <c r="AE489" s="128"/>
      <c r="AF489" s="128"/>
      <c r="AG489" s="128"/>
      <c r="AH489" s="128"/>
      <c r="AI489" s="128"/>
      <c r="AJ489" s="128"/>
      <c r="AK489" s="128"/>
      <c r="AL489" s="128"/>
      <c r="AM489" s="128"/>
      <c r="AN489" s="128"/>
      <c r="AO489" s="128"/>
      <c r="AP489" s="128"/>
      <c r="AQ489" s="128"/>
      <c r="AR489" s="128"/>
      <c r="AS489" s="128"/>
      <c r="AT489" s="128"/>
    </row>
    <row r="490" spans="2:57" s="62" customFormat="1" ht="15" customHeight="1"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</row>
    <row r="491" spans="2:57" s="62" customFormat="1" ht="15" customHeight="1"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</row>
    <row r="492" spans="2:57" s="62" customFormat="1" ht="15" customHeight="1"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</row>
    <row r="493" spans="2:57" s="62" customFormat="1" ht="15" customHeight="1"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</row>
    <row r="494" spans="2:57" ht="15" customHeight="1"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spans="2:57" ht="15" customHeight="1"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150"/>
      <c r="S495" s="61"/>
      <c r="T495" s="61"/>
      <c r="U495" s="61"/>
      <c r="V495" s="61"/>
      <c r="W495" s="61"/>
      <c r="X495" s="128"/>
      <c r="Y495" s="128"/>
      <c r="Z495" s="128"/>
      <c r="AA495" s="128"/>
      <c r="AB495" s="128"/>
      <c r="AC495" s="128"/>
      <c r="AD495" s="128"/>
      <c r="AE495" s="128"/>
      <c r="AF495" s="128"/>
      <c r="AG495" s="128"/>
      <c r="AH495" s="128"/>
      <c r="AI495" s="128"/>
      <c r="AJ495" s="128"/>
      <c r="AK495" s="128"/>
      <c r="AL495" s="128"/>
      <c r="AM495" s="128"/>
      <c r="AN495" s="128"/>
      <c r="AO495" s="128"/>
      <c r="AP495" s="128"/>
      <c r="AQ495" s="128"/>
      <c r="AR495" s="128"/>
      <c r="AS495" s="128"/>
      <c r="AT495" s="128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</row>
    <row r="496" spans="2:57" ht="1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26"/>
      <c r="S496" s="5"/>
      <c r="T496" s="5"/>
      <c r="U496" s="5"/>
      <c r="V496" s="5"/>
      <c r="W496" s="5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</row>
    <row r="497" spans="2:57" ht="1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26"/>
      <c r="S497" s="5"/>
      <c r="T497" s="5"/>
      <c r="U497" s="5"/>
      <c r="V497" s="5"/>
      <c r="W497" s="5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</row>
    <row r="498" spans="2:57" ht="1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26"/>
      <c r="S498" s="5"/>
      <c r="T498" s="5"/>
      <c r="U498" s="5"/>
      <c r="V498" s="5"/>
      <c r="W498" s="5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</row>
    <row r="499" spans="2:57" ht="1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26"/>
      <c r="S499" s="5"/>
      <c r="T499" s="5"/>
      <c r="U499" s="5"/>
      <c r="V499" s="5"/>
      <c r="W499" s="5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</row>
    <row r="500" spans="2:57" ht="1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26"/>
      <c r="S500" s="5"/>
      <c r="T500" s="5"/>
      <c r="U500" s="5"/>
      <c r="V500" s="5"/>
      <c r="W500" s="5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</row>
    <row r="501" spans="2:57" ht="1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26"/>
      <c r="S501" s="5"/>
      <c r="T501" s="5"/>
      <c r="U501" s="5"/>
      <c r="V501" s="5"/>
      <c r="W501" s="5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</row>
    <row r="502" spans="2:57" ht="1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26"/>
      <c r="S502" s="5"/>
      <c r="T502" s="5"/>
      <c r="U502" s="5"/>
      <c r="V502" s="5"/>
      <c r="W502" s="5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2:57" ht="1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26"/>
      <c r="S503" s="5"/>
      <c r="T503" s="5"/>
      <c r="U503" s="5"/>
      <c r="V503" s="5"/>
      <c r="W503" s="5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</row>
    <row r="504" spans="2:57" ht="1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26"/>
      <c r="S504" s="5"/>
      <c r="T504" s="5"/>
      <c r="U504" s="5"/>
      <c r="V504" s="5"/>
      <c r="W504" s="5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2:57" ht="1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26"/>
      <c r="S505" s="5"/>
      <c r="T505" s="5"/>
      <c r="U505" s="5"/>
      <c r="V505" s="5"/>
      <c r="W505" s="5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</row>
    <row r="506" spans="2:57" ht="1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26"/>
      <c r="S506" s="5"/>
      <c r="T506" s="5"/>
      <c r="U506" s="5"/>
      <c r="V506" s="5"/>
      <c r="W506" s="5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</row>
    <row r="507" spans="2:57" ht="1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26"/>
      <c r="S507" s="5"/>
      <c r="T507" s="5"/>
      <c r="U507" s="5"/>
      <c r="V507" s="5"/>
      <c r="W507" s="5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</row>
    <row r="508" spans="2:57" ht="1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26"/>
      <c r="S508" s="5"/>
      <c r="T508" s="5"/>
      <c r="U508" s="5"/>
      <c r="V508" s="5"/>
      <c r="W508" s="5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spans="2:57" ht="1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26"/>
      <c r="S509" s="5"/>
      <c r="T509" s="5"/>
      <c r="U509" s="5"/>
      <c r="V509" s="5"/>
      <c r="W509" s="5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</row>
    <row r="510" spans="2:57" ht="1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26"/>
      <c r="S510" s="5"/>
      <c r="T510" s="5"/>
      <c r="U510" s="5"/>
      <c r="V510" s="5"/>
      <c r="W510" s="5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</row>
    <row r="511" spans="2:57" ht="1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26"/>
      <c r="S511" s="5"/>
      <c r="T511" s="5"/>
      <c r="U511" s="5"/>
      <c r="V511" s="5"/>
      <c r="W511" s="5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</row>
    <row r="512" spans="2:57" ht="1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26"/>
      <c r="S512" s="5"/>
      <c r="T512" s="5"/>
      <c r="U512" s="5"/>
      <c r="V512" s="5"/>
      <c r="W512" s="5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</row>
    <row r="513" spans="2:57" ht="15" customHeight="1"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</row>
    <row r="515" spans="2:57" ht="15" customHeight="1">
      <c r="B515" s="5"/>
      <c r="C515" s="5"/>
      <c r="D515" s="5"/>
      <c r="E515" s="5"/>
      <c r="F515" s="5"/>
      <c r="G515" s="5"/>
      <c r="H515" s="5"/>
      <c r="I515" s="5"/>
      <c r="J515" s="5"/>
      <c r="K515" s="7"/>
      <c r="L515" s="7"/>
      <c r="M515" s="7"/>
      <c r="N515" s="7"/>
      <c r="O515" s="7"/>
      <c r="P515" s="7"/>
      <c r="Q515" s="7"/>
      <c r="R515" s="26"/>
      <c r="S515" s="5"/>
      <c r="T515" s="5"/>
      <c r="U515" s="5"/>
      <c r="V515" s="5"/>
      <c r="W515" s="5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</row>
    <row r="516" spans="2:57" ht="15" customHeight="1"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</row>
    <row r="518" spans="2:57" ht="1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26"/>
      <c r="S518" s="5"/>
      <c r="T518" s="5"/>
      <c r="U518" s="5"/>
      <c r="V518" s="5"/>
      <c r="W518" s="5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</row>
    <row r="520" spans="2:57" ht="15" customHeight="1"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</row>
    <row r="521" spans="2:57" ht="15" customHeight="1"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</row>
    <row r="522" spans="2:57" ht="1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7"/>
      <c r="S522" s="5"/>
      <c r="T522" s="5"/>
      <c r="U522" s="5"/>
      <c r="V522" s="5"/>
      <c r="W522" s="5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</row>
    <row r="523" spans="2:57" ht="1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26"/>
      <c r="S523" s="5"/>
      <c r="T523" s="5"/>
      <c r="U523" s="5"/>
      <c r="V523" s="5"/>
      <c r="W523" s="5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</row>
    <row r="524" spans="2:57" ht="1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26"/>
      <c r="S524" s="5"/>
      <c r="T524" s="5"/>
      <c r="U524" s="5"/>
      <c r="V524" s="5"/>
      <c r="W524" s="5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</row>
    <row r="525" spans="2:57" ht="1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26"/>
      <c r="S525" s="5"/>
      <c r="T525" s="5"/>
      <c r="U525" s="5"/>
      <c r="V525" s="5"/>
      <c r="W525" s="5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</row>
    <row r="526" spans="2:57" ht="1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26"/>
      <c r="S526" s="5"/>
      <c r="T526" s="5"/>
      <c r="U526" s="5"/>
      <c r="V526" s="5"/>
      <c r="W526" s="5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</row>
    <row r="527" spans="2:57" ht="1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26"/>
      <c r="S527" s="5"/>
      <c r="T527" s="5"/>
      <c r="U527" s="5"/>
      <c r="V527" s="5"/>
      <c r="W527" s="5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</row>
    <row r="528" spans="2:57" ht="1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26"/>
      <c r="S528" s="5"/>
      <c r="T528" s="5"/>
      <c r="U528" s="5"/>
      <c r="V528" s="5"/>
      <c r="W528" s="5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</row>
    <row r="529" spans="2:57" ht="1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26"/>
      <c r="S529" s="5"/>
      <c r="T529" s="5"/>
      <c r="U529" s="5"/>
      <c r="V529" s="5"/>
      <c r="W529" s="5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</row>
    <row r="530" spans="2:57" ht="1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26"/>
      <c r="S530" s="5"/>
      <c r="T530" s="5"/>
      <c r="U530" s="5"/>
      <c r="V530" s="5"/>
      <c r="W530" s="5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</row>
    <row r="531" spans="2:57" ht="1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26"/>
      <c r="S531" s="5"/>
      <c r="T531" s="5"/>
      <c r="U531" s="5"/>
      <c r="V531" s="5"/>
      <c r="W531" s="5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</row>
    <row r="532" spans="2:57" ht="1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26"/>
      <c r="S532" s="5"/>
      <c r="T532" s="5"/>
      <c r="U532" s="5"/>
      <c r="V532" s="5"/>
      <c r="W532" s="5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</row>
    <row r="533" spans="2:57" ht="1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26"/>
      <c r="S533" s="5"/>
      <c r="T533" s="5"/>
      <c r="U533" s="5"/>
      <c r="V533" s="5"/>
      <c r="W533" s="5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</row>
    <row r="534" spans="2:57" ht="1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26"/>
      <c r="S534" s="5"/>
      <c r="T534" s="5"/>
      <c r="U534" s="5"/>
      <c r="V534" s="5"/>
      <c r="W534" s="5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</row>
    <row r="535" spans="2:57" ht="1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26"/>
      <c r="S535" s="5"/>
      <c r="T535" s="5"/>
      <c r="U535" s="5"/>
      <c r="V535" s="5"/>
      <c r="W535" s="5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</row>
    <row r="536" spans="2:57" ht="1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26"/>
      <c r="S536" s="5"/>
      <c r="T536" s="5"/>
      <c r="U536" s="5"/>
      <c r="V536" s="5"/>
      <c r="W536" s="5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</row>
    <row r="537" spans="2:57" ht="1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26"/>
      <c r="S537" s="5"/>
      <c r="T537" s="5"/>
      <c r="U537" s="5"/>
      <c r="V537" s="5"/>
      <c r="W537" s="5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</row>
    <row r="538" spans="2:57" ht="1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26"/>
      <c r="S538" s="5"/>
      <c r="T538" s="5"/>
      <c r="U538" s="5"/>
      <c r="V538" s="5"/>
      <c r="W538" s="5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</row>
    <row r="539" spans="2:57" ht="1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26"/>
      <c r="S539" s="5"/>
      <c r="T539" s="5"/>
      <c r="U539" s="5"/>
      <c r="V539" s="5"/>
      <c r="W539" s="5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</row>
    <row r="540" spans="2:57" ht="1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26"/>
      <c r="S540" s="5"/>
      <c r="T540" s="5"/>
      <c r="U540" s="5"/>
      <c r="V540" s="5"/>
      <c r="W540" s="5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</row>
    <row r="542" spans="2:57" ht="15" customHeight="1">
      <c r="B542" s="5"/>
      <c r="C542" s="5"/>
      <c r="D542" s="5"/>
      <c r="E542" s="5"/>
      <c r="F542" s="5"/>
      <c r="G542" s="5"/>
      <c r="H542" s="5"/>
      <c r="I542" s="5"/>
      <c r="J542" s="5"/>
      <c r="K542" s="7"/>
      <c r="L542" s="7"/>
      <c r="M542" s="7"/>
      <c r="N542" s="7"/>
      <c r="O542" s="7"/>
      <c r="P542" s="7"/>
      <c r="Q542" s="7"/>
      <c r="R542" s="26"/>
      <c r="S542" s="5"/>
      <c r="T542" s="5"/>
      <c r="U542" s="5"/>
      <c r="V542" s="5"/>
      <c r="W542" s="5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</row>
    <row r="546" spans="2:57" ht="15" customHeight="1"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</row>
    <row r="547" spans="2:57" ht="15" customHeight="1"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</row>
    <row r="548" spans="2:57" ht="1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7"/>
      <c r="S548" s="5"/>
      <c r="T548" s="5"/>
      <c r="U548" s="5"/>
      <c r="V548" s="5"/>
      <c r="W548" s="5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</row>
    <row r="549" spans="2:57" ht="1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26"/>
      <c r="S549" s="5"/>
      <c r="T549" s="5"/>
      <c r="U549" s="5"/>
      <c r="V549" s="5"/>
      <c r="W549" s="5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</row>
    <row r="550" spans="2:57" ht="1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26"/>
      <c r="S550" s="5"/>
      <c r="T550" s="5"/>
      <c r="U550" s="5"/>
      <c r="V550" s="5"/>
      <c r="W550" s="5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</row>
    <row r="551" spans="2:57" ht="1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26"/>
      <c r="S551" s="5"/>
      <c r="T551" s="5"/>
      <c r="U551" s="5"/>
      <c r="V551" s="5"/>
      <c r="W551" s="5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</row>
    <row r="552" spans="2:57" ht="1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26"/>
      <c r="S552" s="5"/>
      <c r="T552" s="5"/>
      <c r="U552" s="5"/>
      <c r="V552" s="5"/>
      <c r="W552" s="5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</row>
    <row r="553" spans="2:57" ht="1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26"/>
      <c r="S553" s="5"/>
      <c r="T553" s="5"/>
      <c r="U553" s="5"/>
      <c r="V553" s="5"/>
      <c r="W553" s="5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</row>
    <row r="554" spans="2:57" ht="1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26"/>
      <c r="S554" s="5"/>
      <c r="T554" s="5"/>
      <c r="U554" s="5"/>
      <c r="V554" s="5"/>
      <c r="W554" s="5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</row>
    <row r="555" spans="2:57" ht="1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26"/>
      <c r="S555" s="5"/>
      <c r="T555" s="5"/>
      <c r="U555" s="5"/>
      <c r="V555" s="5"/>
      <c r="W555" s="5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</row>
    <row r="556" spans="2:57" ht="1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26"/>
      <c r="S556" s="5"/>
      <c r="T556" s="5"/>
      <c r="U556" s="5"/>
      <c r="V556" s="5"/>
      <c r="W556" s="5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</row>
    <row r="557" spans="2:57" ht="1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26"/>
      <c r="S557" s="5"/>
      <c r="T557" s="5"/>
      <c r="U557" s="5"/>
      <c r="V557" s="5"/>
      <c r="W557" s="5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</row>
    <row r="558" spans="2:57" ht="1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26"/>
      <c r="S558" s="5"/>
      <c r="T558" s="5"/>
      <c r="U558" s="5"/>
      <c r="V558" s="5"/>
      <c r="W558" s="5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</row>
    <row r="559" spans="2:57" ht="1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26"/>
      <c r="S559" s="5"/>
      <c r="T559" s="5"/>
      <c r="U559" s="5"/>
      <c r="V559" s="5"/>
      <c r="W559" s="5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</row>
    <row r="560" spans="2:57" ht="1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26"/>
      <c r="S560" s="5"/>
      <c r="T560" s="5"/>
      <c r="U560" s="5"/>
      <c r="V560" s="5"/>
      <c r="W560" s="5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</row>
    <row r="561" spans="2:57" ht="1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26"/>
      <c r="S561" s="5"/>
      <c r="T561" s="5"/>
      <c r="U561" s="5"/>
      <c r="V561" s="5"/>
      <c r="W561" s="5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</row>
    <row r="562" spans="2:57" ht="1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26"/>
      <c r="S562" s="5"/>
      <c r="T562" s="5"/>
      <c r="U562" s="5"/>
      <c r="V562" s="5"/>
      <c r="W562" s="5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</row>
    <row r="563" spans="2:57" ht="1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26"/>
      <c r="S563" s="5"/>
      <c r="T563" s="5"/>
      <c r="U563" s="5"/>
      <c r="V563" s="5"/>
      <c r="W563" s="5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</row>
    <row r="564" spans="2:57" ht="1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26"/>
      <c r="S564" s="5"/>
      <c r="T564" s="5"/>
      <c r="U564" s="5"/>
      <c r="V564" s="5"/>
      <c r="W564" s="5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</row>
    <row r="565" spans="2:57" ht="1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26"/>
      <c r="S565" s="5"/>
      <c r="T565" s="5"/>
      <c r="U565" s="5"/>
      <c r="V565" s="5"/>
      <c r="W565" s="5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</row>
    <row r="566" spans="2:57" ht="1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26"/>
      <c r="S566" s="5"/>
      <c r="T566" s="5"/>
      <c r="U566" s="5"/>
      <c r="V566" s="5"/>
      <c r="W566" s="5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</row>
    <row r="568" spans="2:57" ht="15" customHeight="1">
      <c r="B568" s="5"/>
      <c r="C568" s="5"/>
      <c r="D568" s="5"/>
      <c r="E568" s="5"/>
      <c r="F568" s="5"/>
      <c r="G568" s="5"/>
      <c r="H568" s="5"/>
      <c r="I568" s="5"/>
      <c r="J568" s="5"/>
      <c r="K568" s="7"/>
      <c r="L568" s="7"/>
      <c r="M568" s="7"/>
      <c r="N568" s="7"/>
      <c r="O568" s="7"/>
      <c r="P568" s="7"/>
      <c r="Q568" s="7"/>
      <c r="R568" s="26"/>
      <c r="S568" s="5"/>
      <c r="T568" s="5"/>
      <c r="U568" s="5"/>
      <c r="V568" s="5"/>
      <c r="W568" s="5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</row>
    <row r="570" spans="2:57" ht="15" customHeight="1">
      <c r="B570" s="5"/>
      <c r="C570" s="5"/>
      <c r="D570" s="6"/>
      <c r="E570" s="7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26"/>
      <c r="S570" s="5"/>
      <c r="T570" s="5"/>
      <c r="U570" s="5"/>
      <c r="V570" s="5"/>
      <c r="W570" s="5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</row>
    <row r="572" spans="2:57" ht="15" customHeight="1"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</row>
    <row r="573" spans="2:57" ht="15" customHeight="1"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</row>
    <row r="574" spans="2:57" ht="1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7"/>
      <c r="S574" s="5"/>
      <c r="T574" s="5"/>
      <c r="U574" s="5"/>
      <c r="V574" s="5"/>
      <c r="W574" s="5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</row>
    <row r="575" spans="2:57" ht="1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26"/>
      <c r="S575" s="5"/>
      <c r="T575" s="5"/>
      <c r="U575" s="5"/>
      <c r="V575" s="5"/>
      <c r="W575" s="5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</row>
    <row r="576" spans="2:57" ht="1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26"/>
      <c r="S576" s="5"/>
      <c r="T576" s="5"/>
      <c r="U576" s="5"/>
      <c r="V576" s="5"/>
      <c r="W576" s="5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</row>
    <row r="577" spans="2:57" ht="1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26"/>
      <c r="S577" s="5"/>
      <c r="T577" s="5"/>
      <c r="U577" s="5"/>
      <c r="V577" s="5"/>
      <c r="W577" s="5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</row>
    <row r="578" spans="2:57" ht="1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26"/>
      <c r="S578" s="5"/>
      <c r="T578" s="5"/>
      <c r="U578" s="5"/>
      <c r="V578" s="5"/>
      <c r="W578" s="5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</row>
    <row r="579" spans="2:57" ht="1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26"/>
      <c r="S579" s="5"/>
      <c r="T579" s="5"/>
      <c r="U579" s="5"/>
      <c r="V579" s="5"/>
      <c r="W579" s="5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</row>
    <row r="580" spans="2:57" ht="1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26"/>
      <c r="S580" s="5"/>
      <c r="T580" s="5"/>
      <c r="U580" s="5"/>
      <c r="V580" s="5"/>
      <c r="W580" s="5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</row>
    <row r="581" spans="2:57" ht="1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26"/>
      <c r="S581" s="5"/>
      <c r="T581" s="5"/>
      <c r="U581" s="5"/>
      <c r="V581" s="5"/>
      <c r="W581" s="5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</row>
    <row r="582" spans="2:57" ht="1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26"/>
      <c r="S582" s="5"/>
      <c r="T582" s="5"/>
      <c r="U582" s="5"/>
      <c r="V582" s="5"/>
      <c r="W582" s="5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</row>
    <row r="583" spans="2:57" ht="1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26"/>
      <c r="S583" s="5"/>
      <c r="T583" s="5"/>
      <c r="U583" s="5"/>
      <c r="V583" s="5"/>
      <c r="W583" s="5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</row>
    <row r="584" spans="2:57" ht="1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26"/>
      <c r="S584" s="5"/>
      <c r="T584" s="5"/>
      <c r="U584" s="5"/>
      <c r="V584" s="5"/>
      <c r="W584" s="5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</row>
    <row r="585" spans="2:57" ht="1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26"/>
      <c r="S585" s="5"/>
      <c r="T585" s="5"/>
      <c r="U585" s="5"/>
      <c r="V585" s="5"/>
      <c r="W585" s="5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</row>
    <row r="586" spans="2:57" ht="1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26"/>
      <c r="S586" s="5"/>
      <c r="T586" s="5"/>
      <c r="U586" s="5"/>
      <c r="V586" s="5"/>
      <c r="W586" s="5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</row>
    <row r="587" spans="2:57" ht="1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26"/>
      <c r="S587" s="5"/>
      <c r="T587" s="5"/>
      <c r="U587" s="5"/>
      <c r="V587" s="5"/>
      <c r="W587" s="5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</row>
    <row r="588" spans="2:57" ht="1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26"/>
      <c r="S588" s="5"/>
      <c r="T588" s="5"/>
      <c r="U588" s="5"/>
      <c r="V588" s="5"/>
      <c r="W588" s="5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</row>
    <row r="589" spans="2:57" ht="1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26"/>
      <c r="S589" s="5"/>
      <c r="T589" s="5"/>
      <c r="U589" s="5"/>
      <c r="V589" s="5"/>
      <c r="W589" s="5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</row>
    <row r="590" spans="2:57" ht="1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26"/>
      <c r="S590" s="5"/>
      <c r="T590" s="5"/>
      <c r="U590" s="5"/>
      <c r="V590" s="5"/>
      <c r="W590" s="5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</row>
    <row r="591" spans="2:57" ht="1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26"/>
      <c r="S591" s="5"/>
      <c r="T591" s="5"/>
      <c r="U591" s="5"/>
      <c r="V591" s="5"/>
      <c r="W591" s="5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</row>
    <row r="592" spans="2:57" ht="1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26"/>
      <c r="S592" s="5"/>
      <c r="T592" s="5"/>
      <c r="U592" s="5"/>
      <c r="V592" s="5"/>
      <c r="W592" s="5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</row>
    <row r="593" spans="2:57" ht="15" customHeight="1"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</row>
    <row r="594" spans="2:57" ht="15" customHeight="1">
      <c r="B594" s="5"/>
      <c r="C594" s="5"/>
      <c r="D594" s="5"/>
      <c r="E594" s="5"/>
      <c r="F594" s="5"/>
      <c r="G594" s="5"/>
      <c r="H594" s="5"/>
      <c r="I594" s="5"/>
      <c r="J594" s="5"/>
      <c r="K594" s="7"/>
      <c r="L594" s="7"/>
      <c r="M594" s="7"/>
      <c r="N594" s="7"/>
      <c r="O594" s="7"/>
      <c r="P594" s="7"/>
      <c r="Q594" s="7"/>
      <c r="R594" s="26"/>
      <c r="S594" s="5"/>
      <c r="T594" s="5"/>
      <c r="U594" s="5"/>
      <c r="V594" s="5"/>
      <c r="W594" s="5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</row>
    <row r="595" spans="2:57" ht="15" customHeight="1">
      <c r="B595" s="5"/>
      <c r="C595" s="7"/>
      <c r="D595" s="6"/>
      <c r="E595" s="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</row>
    <row r="596" spans="2:57" ht="15" customHeight="1">
      <c r="B596" s="5"/>
      <c r="C596" s="5"/>
      <c r="D596" s="5"/>
      <c r="E596" s="7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</row>
    <row r="598" spans="2:57" ht="15" customHeight="1"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</row>
    <row r="599" spans="2:57" ht="15" customHeight="1"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</row>
    <row r="600" spans="2:57" ht="1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7"/>
      <c r="S600" s="5"/>
      <c r="T600" s="5"/>
      <c r="U600" s="5"/>
      <c r="V600" s="5"/>
      <c r="W600" s="5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</row>
    <row r="601" spans="2:57" ht="1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26"/>
      <c r="S601" s="5"/>
      <c r="T601" s="5"/>
      <c r="U601" s="5"/>
      <c r="V601" s="5"/>
      <c r="W601" s="5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</row>
    <row r="602" spans="2:57" ht="1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26"/>
      <c r="S602" s="5"/>
      <c r="T602" s="5"/>
      <c r="U602" s="5"/>
      <c r="V602" s="5"/>
      <c r="W602" s="5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</row>
    <row r="603" spans="2:57" ht="1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26"/>
      <c r="S603" s="5"/>
      <c r="T603" s="5"/>
      <c r="U603" s="5"/>
      <c r="V603" s="5"/>
      <c r="W603" s="5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</row>
    <row r="604" spans="2:57" ht="1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26"/>
      <c r="S604" s="5"/>
      <c r="T604" s="5"/>
      <c r="U604" s="5"/>
      <c r="V604" s="5"/>
      <c r="W604" s="5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</row>
    <row r="605" spans="2:57" ht="1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26"/>
      <c r="S605" s="5"/>
      <c r="T605" s="5"/>
      <c r="U605" s="5"/>
      <c r="V605" s="5"/>
      <c r="W605" s="5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</row>
    <row r="606" spans="2:57" ht="1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26"/>
      <c r="S606" s="5"/>
      <c r="T606" s="5"/>
      <c r="U606" s="5"/>
      <c r="V606" s="5"/>
      <c r="W606" s="5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</row>
    <row r="607" spans="2:57" ht="1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26"/>
      <c r="S607" s="5"/>
      <c r="T607" s="5"/>
      <c r="U607" s="5"/>
      <c r="V607" s="5"/>
      <c r="W607" s="5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</row>
    <row r="608" spans="2:57" ht="1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26"/>
      <c r="S608" s="5"/>
      <c r="T608" s="5"/>
      <c r="U608" s="5"/>
      <c r="V608" s="5"/>
      <c r="W608" s="5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</row>
    <row r="609" spans="2:57" ht="1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26"/>
      <c r="S609" s="5"/>
      <c r="T609" s="5"/>
      <c r="U609" s="5"/>
      <c r="V609" s="5"/>
      <c r="W609" s="5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</row>
    <row r="610" spans="2:57" ht="1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26"/>
      <c r="S610" s="5"/>
      <c r="T610" s="5"/>
      <c r="U610" s="5"/>
      <c r="V610" s="5"/>
      <c r="W610" s="5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</row>
    <row r="611" spans="2:57" ht="1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26"/>
      <c r="S611" s="5"/>
      <c r="T611" s="5"/>
      <c r="U611" s="5"/>
      <c r="V611" s="5"/>
      <c r="W611" s="5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</row>
    <row r="612" spans="2:57" ht="1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26"/>
      <c r="S612" s="5"/>
      <c r="T612" s="5"/>
      <c r="U612" s="5"/>
      <c r="V612" s="5"/>
      <c r="W612" s="5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</row>
    <row r="613" spans="2:57" ht="1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26"/>
      <c r="S613" s="5"/>
      <c r="T613" s="5"/>
      <c r="U613" s="5"/>
      <c r="V613" s="5"/>
      <c r="W613" s="5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</row>
    <row r="614" spans="2:57" ht="1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26"/>
      <c r="S614" s="5"/>
      <c r="T614" s="5"/>
      <c r="U614" s="5"/>
      <c r="V614" s="5"/>
      <c r="W614" s="5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</row>
    <row r="615" spans="2:57" ht="1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26"/>
      <c r="S615" s="5"/>
      <c r="T615" s="5"/>
      <c r="U615" s="5"/>
      <c r="V615" s="5"/>
      <c r="W615" s="5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</row>
    <row r="616" spans="2:57" ht="1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26"/>
      <c r="S616" s="5"/>
      <c r="T616" s="5"/>
      <c r="U616" s="5"/>
      <c r="V616" s="5"/>
      <c r="W616" s="5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</row>
    <row r="617" spans="2:57" ht="1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26"/>
      <c r="S617" s="5"/>
      <c r="T617" s="5"/>
      <c r="U617" s="5"/>
      <c r="V617" s="5"/>
      <c r="W617" s="5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</row>
    <row r="618" spans="2:57" ht="1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26"/>
      <c r="S618" s="5"/>
      <c r="T618" s="5"/>
      <c r="U618" s="5"/>
      <c r="V618" s="5"/>
      <c r="W618" s="5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</row>
    <row r="619" spans="2:57" ht="15" customHeight="1"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</row>
    <row r="620" spans="2:57" ht="15" customHeight="1">
      <c r="B620" s="5"/>
      <c r="C620" s="5"/>
      <c r="D620" s="5"/>
      <c r="E620" s="5"/>
      <c r="F620" s="5"/>
      <c r="G620" s="5"/>
      <c r="H620" s="5"/>
      <c r="I620" s="5"/>
      <c r="J620" s="5"/>
      <c r="K620" s="7"/>
      <c r="L620" s="7"/>
      <c r="M620" s="7"/>
      <c r="N620" s="7"/>
      <c r="O620" s="7"/>
      <c r="P620" s="7"/>
      <c r="Q620" s="7"/>
      <c r="R620" s="26"/>
      <c r="S620" s="5"/>
      <c r="T620" s="5"/>
      <c r="U620" s="5"/>
      <c r="V620" s="5"/>
      <c r="W620" s="5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</row>
    <row r="621" spans="2:57" ht="15" customHeight="1">
      <c r="B621" s="5"/>
      <c r="C621" s="7"/>
      <c r="D621" s="6"/>
      <c r="E621" s="7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</row>
    <row r="622" spans="2:57" ht="1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26"/>
      <c r="S622" s="5"/>
      <c r="T622" s="5"/>
      <c r="U622" s="5"/>
      <c r="V622" s="5"/>
      <c r="W622" s="5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</row>
    <row r="624" spans="2:57" ht="15" customHeight="1"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</row>
    <row r="625" spans="2:57" ht="15" customHeight="1"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</row>
    <row r="626" spans="2:57" ht="1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7"/>
      <c r="S626" s="5"/>
      <c r="T626" s="5"/>
      <c r="U626" s="5"/>
      <c r="V626" s="5"/>
      <c r="W626" s="5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</row>
    <row r="627" spans="2:57" ht="1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26"/>
      <c r="S627" s="5"/>
      <c r="T627" s="5"/>
      <c r="U627" s="5"/>
      <c r="V627" s="5"/>
      <c r="W627" s="5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</row>
    <row r="628" spans="2:57" ht="1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26"/>
      <c r="S628" s="5"/>
      <c r="T628" s="5"/>
      <c r="U628" s="5"/>
      <c r="V628" s="5"/>
      <c r="W628" s="5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</row>
    <row r="629" spans="2:57" ht="1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26"/>
      <c r="S629" s="5"/>
      <c r="T629" s="5"/>
      <c r="U629" s="5"/>
      <c r="V629" s="5"/>
      <c r="W629" s="5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</row>
    <row r="630" spans="2:57" ht="1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26"/>
      <c r="S630" s="5"/>
      <c r="T630" s="5"/>
      <c r="U630" s="5"/>
      <c r="V630" s="5"/>
      <c r="W630" s="5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</row>
    <row r="631" spans="2:57" ht="1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26"/>
      <c r="S631" s="5"/>
      <c r="T631" s="5"/>
      <c r="U631" s="5"/>
      <c r="V631" s="5"/>
      <c r="W631" s="5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</row>
    <row r="632" spans="2:57" ht="1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26"/>
      <c r="S632" s="5"/>
      <c r="T632" s="5"/>
      <c r="U632" s="5"/>
      <c r="V632" s="5"/>
      <c r="W632" s="5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</row>
    <row r="633" spans="2:57" ht="1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26"/>
      <c r="S633" s="5"/>
      <c r="T633" s="5"/>
      <c r="U633" s="5"/>
      <c r="V633" s="5"/>
      <c r="W633" s="5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</row>
    <row r="634" spans="2:57" ht="1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26"/>
      <c r="S634" s="5"/>
      <c r="T634" s="5"/>
      <c r="U634" s="5"/>
      <c r="V634" s="5"/>
      <c r="W634" s="5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</row>
    <row r="635" spans="2:57" ht="1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26"/>
      <c r="S635" s="5"/>
      <c r="T635" s="5"/>
      <c r="U635" s="5"/>
      <c r="V635" s="5"/>
      <c r="W635" s="5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</row>
    <row r="636" spans="2:57" ht="1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26"/>
      <c r="S636" s="5"/>
      <c r="T636" s="5"/>
      <c r="U636" s="5"/>
      <c r="V636" s="5"/>
      <c r="W636" s="5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</row>
    <row r="637" spans="2:57" ht="1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26"/>
      <c r="S637" s="5"/>
      <c r="T637" s="5"/>
      <c r="U637" s="5"/>
      <c r="V637" s="5"/>
      <c r="W637" s="5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</row>
    <row r="638" spans="2:57" ht="1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26"/>
      <c r="S638" s="5"/>
      <c r="T638" s="5"/>
      <c r="U638" s="5"/>
      <c r="V638" s="5"/>
      <c r="W638" s="5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</row>
    <row r="639" spans="2:57" ht="1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26"/>
      <c r="S639" s="5"/>
      <c r="T639" s="5"/>
      <c r="U639" s="5"/>
      <c r="V639" s="5"/>
      <c r="W639" s="5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</row>
    <row r="640" spans="2:57" ht="1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26"/>
      <c r="S640" s="5"/>
      <c r="T640" s="5"/>
      <c r="U640" s="5"/>
      <c r="V640" s="5"/>
      <c r="W640" s="5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</row>
    <row r="641" spans="2:57" ht="1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26"/>
      <c r="S641" s="5"/>
      <c r="T641" s="5"/>
      <c r="U641" s="5"/>
      <c r="V641" s="5"/>
      <c r="W641" s="5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</row>
    <row r="642" spans="2:57" ht="1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26"/>
      <c r="S642" s="5"/>
      <c r="T642" s="5"/>
      <c r="U642" s="5"/>
      <c r="V642" s="5"/>
      <c r="W642" s="5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</row>
    <row r="643" spans="2:57" ht="1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26"/>
      <c r="S643" s="5"/>
      <c r="T643" s="5"/>
      <c r="U643" s="5"/>
      <c r="V643" s="5"/>
      <c r="W643" s="5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</row>
    <row r="644" spans="2:57" ht="1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26"/>
      <c r="S644" s="5"/>
      <c r="T644" s="5"/>
      <c r="U644" s="5"/>
      <c r="V644" s="5"/>
      <c r="W644" s="5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</row>
    <row r="646" spans="2:57" ht="15" customHeight="1">
      <c r="B646" s="5"/>
      <c r="C646" s="5"/>
      <c r="D646" s="5"/>
      <c r="E646" s="5"/>
      <c r="F646" s="5"/>
      <c r="G646" s="5"/>
      <c r="H646" s="5"/>
      <c r="I646" s="5"/>
      <c r="J646" s="5"/>
      <c r="K646" s="7"/>
      <c r="L646" s="7"/>
      <c r="M646" s="7"/>
      <c r="N646" s="7"/>
      <c r="O646" s="7"/>
      <c r="P646" s="7"/>
      <c r="Q646" s="7"/>
      <c r="R646" s="26"/>
      <c r="S646" s="5"/>
      <c r="T646" s="5"/>
      <c r="U646" s="5"/>
      <c r="V646" s="5"/>
      <c r="W646" s="5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</row>
    <row r="651" spans="2:57" ht="15" customHeight="1"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</row>
    <row r="652" spans="2:57" ht="15" customHeight="1"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</row>
    <row r="653" spans="2:57" ht="1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7"/>
      <c r="S653" s="5"/>
      <c r="T653" s="5"/>
      <c r="U653" s="5"/>
      <c r="V653" s="5"/>
      <c r="W653" s="5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</row>
    <row r="654" spans="2:57" ht="1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26"/>
      <c r="S654" s="5"/>
      <c r="T654" s="5"/>
      <c r="U654" s="5"/>
      <c r="V654" s="5"/>
      <c r="W654" s="5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</row>
    <row r="655" spans="2:57" ht="1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26"/>
      <c r="S655" s="5"/>
      <c r="T655" s="5"/>
      <c r="U655" s="5"/>
      <c r="V655" s="5"/>
      <c r="W655" s="5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</row>
    <row r="656" spans="2:57" ht="1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26"/>
      <c r="S656" s="5"/>
      <c r="T656" s="5"/>
      <c r="U656" s="5"/>
      <c r="V656" s="5"/>
      <c r="W656" s="5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</row>
    <row r="657" spans="2:57" ht="1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26"/>
      <c r="S657" s="5"/>
      <c r="T657" s="5"/>
      <c r="U657" s="5"/>
      <c r="V657" s="5"/>
      <c r="W657" s="5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</row>
    <row r="658" spans="2:57" ht="1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26"/>
      <c r="S658" s="5"/>
      <c r="T658" s="5"/>
      <c r="U658" s="5"/>
      <c r="V658" s="5"/>
      <c r="W658" s="5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</row>
    <row r="659" spans="2:57" ht="1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26"/>
      <c r="S659" s="5"/>
      <c r="T659" s="5"/>
      <c r="U659" s="5"/>
      <c r="V659" s="5"/>
      <c r="W659" s="5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</row>
    <row r="660" spans="2:57" ht="1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26"/>
      <c r="S660" s="5"/>
      <c r="T660" s="5"/>
      <c r="U660" s="5"/>
      <c r="V660" s="5"/>
      <c r="W660" s="5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</row>
    <row r="661" spans="2:57" ht="1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26"/>
      <c r="S661" s="5"/>
      <c r="T661" s="5"/>
      <c r="U661" s="5"/>
      <c r="V661" s="5"/>
      <c r="W661" s="5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</row>
    <row r="662" spans="2:57" ht="1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26"/>
      <c r="S662" s="5"/>
      <c r="T662" s="5"/>
      <c r="U662" s="5"/>
      <c r="V662" s="5"/>
      <c r="W662" s="5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</row>
    <row r="663" spans="2:57" ht="1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26"/>
      <c r="S663" s="5"/>
      <c r="T663" s="5"/>
      <c r="U663" s="5"/>
      <c r="V663" s="5"/>
      <c r="W663" s="5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</row>
    <row r="664" spans="2:57" ht="1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26"/>
      <c r="S664" s="5"/>
      <c r="T664" s="5"/>
      <c r="U664" s="5"/>
      <c r="V664" s="5"/>
      <c r="W664" s="5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</row>
    <row r="665" spans="2:57" ht="1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26"/>
      <c r="S665" s="5"/>
      <c r="T665" s="5"/>
      <c r="U665" s="5"/>
      <c r="V665" s="5"/>
      <c r="W665" s="5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</row>
    <row r="666" spans="2:57" ht="1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26"/>
      <c r="S666" s="5"/>
      <c r="T666" s="5"/>
      <c r="U666" s="5"/>
      <c r="V666" s="5"/>
      <c r="W666" s="5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</row>
    <row r="667" spans="2:57" ht="1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26"/>
      <c r="S667" s="5"/>
      <c r="T667" s="5"/>
      <c r="U667" s="5"/>
      <c r="V667" s="5"/>
      <c r="W667" s="5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</row>
    <row r="668" spans="2:57" ht="1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26"/>
      <c r="S668" s="5"/>
      <c r="T668" s="5"/>
      <c r="U668" s="5"/>
      <c r="V668" s="5"/>
      <c r="W668" s="5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</row>
    <row r="669" spans="2:57" ht="1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26"/>
      <c r="S669" s="5"/>
      <c r="T669" s="5"/>
      <c r="U669" s="5"/>
      <c r="V669" s="5"/>
      <c r="W669" s="5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</row>
    <row r="670" spans="2:57" ht="1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26"/>
      <c r="S670" s="5"/>
      <c r="T670" s="5"/>
      <c r="U670" s="5"/>
      <c r="V670" s="5"/>
      <c r="W670" s="5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</row>
    <row r="671" spans="2:57" ht="1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26"/>
      <c r="S671" s="5"/>
      <c r="T671" s="5"/>
      <c r="U671" s="5"/>
      <c r="V671" s="5"/>
      <c r="W671" s="5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</row>
    <row r="673" spans="2:46" ht="15" customHeight="1">
      <c r="B673" s="5"/>
      <c r="C673" s="5"/>
      <c r="D673" s="5"/>
      <c r="E673" s="5"/>
      <c r="F673" s="5"/>
      <c r="G673" s="5"/>
      <c r="H673" s="5"/>
      <c r="I673" s="5"/>
      <c r="J673" s="5"/>
      <c r="K673" s="7"/>
      <c r="L673" s="7"/>
      <c r="M673" s="7"/>
      <c r="N673" s="7"/>
      <c r="O673" s="7"/>
      <c r="P673" s="7"/>
      <c r="Q673" s="7"/>
      <c r="R673" s="26"/>
      <c r="S673" s="5"/>
      <c r="T673" s="5"/>
      <c r="U673" s="5"/>
      <c r="V673" s="5"/>
      <c r="W673" s="5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</row>
  </sheetData>
  <mergeCells count="44">
    <mergeCell ref="AR37:AT37"/>
    <mergeCell ref="AZ36:BA36"/>
    <mergeCell ref="S37:T37"/>
    <mergeCell ref="X37:Y37"/>
    <mergeCell ref="AC37:AD37"/>
    <mergeCell ref="AH37:AI37"/>
    <mergeCell ref="AM37:AN37"/>
    <mergeCell ref="AX37:AY37"/>
    <mergeCell ref="BC37:BD37"/>
    <mergeCell ref="B199:I199"/>
    <mergeCell ref="K199:R199"/>
    <mergeCell ref="N37:O37"/>
    <mergeCell ref="B118:I118"/>
    <mergeCell ref="K118:R118"/>
    <mergeCell ref="B92:I92"/>
    <mergeCell ref="K92:R92"/>
    <mergeCell ref="K65:R65"/>
    <mergeCell ref="C68:H68"/>
    <mergeCell ref="L68:Q68"/>
    <mergeCell ref="D37:E37"/>
    <mergeCell ref="I37:J37"/>
    <mergeCell ref="C95:H95"/>
    <mergeCell ref="L95:Q95"/>
    <mergeCell ref="B65:I65"/>
    <mergeCell ref="C256:H256"/>
    <mergeCell ref="L256:Q256"/>
    <mergeCell ref="B226:I226"/>
    <mergeCell ref="K226:R226"/>
    <mergeCell ref="C229:H229"/>
    <mergeCell ref="L229:Q229"/>
    <mergeCell ref="B253:I253"/>
    <mergeCell ref="K253:R253"/>
    <mergeCell ref="C202:H202"/>
    <mergeCell ref="L202:Q202"/>
    <mergeCell ref="L148:Q148"/>
    <mergeCell ref="C121:H121"/>
    <mergeCell ref="L121:Q121"/>
    <mergeCell ref="B145:I145"/>
    <mergeCell ref="K145:R145"/>
    <mergeCell ref="C175:H175"/>
    <mergeCell ref="L175:Q175"/>
    <mergeCell ref="B172:I172"/>
    <mergeCell ref="K172:R172"/>
    <mergeCell ref="C148:H148"/>
  </mergeCells>
  <phoneticPr fontId="20" type="noConversion"/>
  <pageMargins left="0.75" right="0.75" top="1" bottom="1" header="0.5" footer="0.5"/>
  <pageSetup orientation="portrait" r:id="rId1"/>
  <headerFooter alignWithMargins="0"/>
  <ignoredErrors>
    <ignoredError sqref="I150 I70" formulaRange="1"/>
    <ignoredError sqref="AR40" formula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3"/>
  <sheetViews>
    <sheetView zoomScaleNormal="100" workbookViewId="0">
      <selection activeCell="Q60" sqref="Q60"/>
    </sheetView>
  </sheetViews>
  <sheetFormatPr defaultColWidth="8.88671875" defaultRowHeight="11.1" customHeight="1"/>
  <cols>
    <col min="1" max="1" width="5.77734375" style="516" bestFit="1" customWidth="1"/>
    <col min="2" max="2" width="6.21875" style="302" bestFit="1" customWidth="1"/>
    <col min="3" max="3" width="5.6640625" style="302" bestFit="1" customWidth="1"/>
    <col min="4" max="4" width="6.44140625" style="302" customWidth="1"/>
    <col min="5" max="5" width="1.44140625" style="302" customWidth="1"/>
    <col min="6" max="6" width="5.77734375" style="516" bestFit="1" customWidth="1"/>
    <col min="7" max="7" width="6.21875" style="302" bestFit="1" customWidth="1"/>
    <col min="8" max="8" width="5.6640625" style="302" bestFit="1" customWidth="1"/>
    <col min="9" max="9" width="9.44140625" style="302" customWidth="1"/>
    <col min="10" max="10" width="1.33203125" style="302" customWidth="1"/>
    <col min="11" max="11" width="5.77734375" style="516" bestFit="1" customWidth="1"/>
    <col min="12" max="12" width="7.21875" style="302" bestFit="1" customWidth="1"/>
    <col min="13" max="13" width="5.6640625" style="302" bestFit="1" customWidth="1"/>
    <col min="14" max="14" width="6.44140625" style="302" bestFit="1" customWidth="1"/>
    <col min="15" max="15" width="1.6640625" style="302" customWidth="1"/>
    <col min="16" max="16" width="5.77734375" style="516" bestFit="1" customWidth="1"/>
    <col min="17" max="17" width="6.21875" style="302" bestFit="1" customWidth="1"/>
    <col min="18" max="18" width="5.6640625" style="302" bestFit="1" customWidth="1"/>
    <col min="19" max="19" width="6.44140625" style="302" bestFit="1" customWidth="1"/>
    <col min="20" max="20" width="1.77734375" style="302" customWidth="1"/>
    <col min="21" max="21" width="5.77734375" style="516" bestFit="1" customWidth="1"/>
    <col min="22" max="22" width="7.21875" style="302" bestFit="1" customWidth="1"/>
    <col min="23" max="23" width="5.6640625" style="302" bestFit="1" customWidth="1"/>
    <col min="24" max="24" width="11.33203125" style="302" customWidth="1"/>
    <col min="25" max="16384" width="8.88671875" style="302"/>
  </cols>
  <sheetData>
    <row r="2" spans="1:24" ht="11.1" customHeight="1">
      <c r="A2" s="515"/>
      <c r="B2" s="501"/>
      <c r="C2" s="501"/>
      <c r="D2" s="501"/>
      <c r="E2" s="501"/>
      <c r="F2" s="515"/>
      <c r="G2" s="501"/>
      <c r="H2" s="501"/>
      <c r="I2" s="501"/>
    </row>
    <row r="3" spans="1:24" ht="11.1" customHeight="1">
      <c r="A3" s="632" t="s">
        <v>46</v>
      </c>
      <c r="B3" s="632"/>
      <c r="C3" s="633" t="str">
        <f>TotalRunBiomass!C8</f>
        <v>through 5/1/2018</v>
      </c>
      <c r="D3" s="633"/>
      <c r="F3" s="632" t="s">
        <v>46</v>
      </c>
      <c r="G3" s="632"/>
      <c r="H3" s="633">
        <f>TotalRunBiomass!H8</f>
        <v>43222</v>
      </c>
      <c r="I3" s="633"/>
      <c r="J3" s="502"/>
      <c r="K3" s="626" t="s">
        <v>46</v>
      </c>
      <c r="L3" s="626"/>
      <c r="M3" s="627" t="s">
        <v>72</v>
      </c>
      <c r="N3" s="627"/>
      <c r="P3" s="626" t="s">
        <v>46</v>
      </c>
      <c r="Q3" s="626"/>
      <c r="R3" s="627" t="s">
        <v>72</v>
      </c>
      <c r="S3" s="627"/>
      <c r="U3" s="626" t="s">
        <v>46</v>
      </c>
      <c r="V3" s="626"/>
      <c r="W3" s="627" t="s">
        <v>78</v>
      </c>
      <c r="X3" s="627"/>
    </row>
    <row r="4" spans="1:24" ht="11.1" customHeight="1">
      <c r="A4" s="628" t="s">
        <v>47</v>
      </c>
      <c r="B4" s="628"/>
      <c r="C4" s="634" t="str">
        <f>TotalRunBiomass!C9</f>
        <v>Groups 1-5</v>
      </c>
      <c r="D4" s="634"/>
      <c r="E4" s="503"/>
      <c r="F4" s="628" t="s">
        <v>47</v>
      </c>
      <c r="G4" s="628"/>
      <c r="H4" s="629" t="str">
        <f>TotalRunBiomass!H9</f>
        <v>Group 6</v>
      </c>
      <c r="I4" s="629"/>
      <c r="K4" s="628" t="s">
        <v>47</v>
      </c>
      <c r="L4" s="628"/>
      <c r="M4" s="629">
        <f>TotalRunBiomass!M9</f>
        <v>0</v>
      </c>
      <c r="N4" s="629"/>
      <c r="P4" s="628" t="s">
        <v>47</v>
      </c>
      <c r="Q4" s="628"/>
      <c r="R4" s="629" t="str">
        <f>TotalRunBiomass!R9</f>
        <v>Groups 1-5</v>
      </c>
      <c r="S4" s="629"/>
      <c r="U4" s="628" t="s">
        <v>47</v>
      </c>
      <c r="V4" s="628"/>
      <c r="W4" s="629" t="s">
        <v>89</v>
      </c>
      <c r="X4" s="629"/>
    </row>
    <row r="5" spans="1:24" ht="11.1" customHeight="1">
      <c r="A5" s="630" t="s">
        <v>48</v>
      </c>
      <c r="B5" s="630"/>
      <c r="C5" s="631">
        <f>TotalRunBiomass!D10</f>
        <v>14306.1</v>
      </c>
      <c r="D5" s="631"/>
      <c r="F5" s="630" t="s">
        <v>48</v>
      </c>
      <c r="G5" s="630"/>
      <c r="H5" s="631">
        <f>TotalRunBiomass!I10</f>
        <v>1956.9</v>
      </c>
      <c r="I5" s="631"/>
      <c r="K5" s="630" t="s">
        <v>48</v>
      </c>
      <c r="L5" s="630"/>
      <c r="M5" s="631">
        <f>TotalRunBiomass!N10</f>
        <v>115.5</v>
      </c>
      <c r="N5" s="631"/>
      <c r="P5" s="630" t="s">
        <v>48</v>
      </c>
      <c r="Q5" s="630"/>
      <c r="R5" s="631">
        <f>TotalRunBiomass!R10</f>
        <v>0</v>
      </c>
      <c r="S5" s="631"/>
      <c r="U5" s="630" t="s">
        <v>48</v>
      </c>
      <c r="V5" s="630"/>
      <c r="W5" s="631">
        <f>TotalRunBiomass!X10</f>
        <v>19753.5</v>
      </c>
      <c r="X5" s="631"/>
    </row>
    <row r="6" spans="1:24" ht="11.1" customHeight="1">
      <c r="A6" s="516" t="s">
        <v>3</v>
      </c>
      <c r="B6" s="504" t="s">
        <v>9</v>
      </c>
      <c r="C6" s="504" t="s">
        <v>2</v>
      </c>
      <c r="D6" s="504" t="s">
        <v>10</v>
      </c>
      <c r="F6" s="516" t="s">
        <v>3</v>
      </c>
      <c r="G6" s="504" t="s">
        <v>9</v>
      </c>
      <c r="H6" s="504" t="s">
        <v>2</v>
      </c>
      <c r="I6" s="504" t="s">
        <v>10</v>
      </c>
      <c r="K6" s="516" t="s">
        <v>3</v>
      </c>
      <c r="L6" s="504" t="s">
        <v>9</v>
      </c>
      <c r="M6" s="504" t="s">
        <v>2</v>
      </c>
      <c r="N6" s="504" t="s">
        <v>10</v>
      </c>
      <c r="P6" s="516" t="s">
        <v>3</v>
      </c>
      <c r="Q6" s="504" t="s">
        <v>9</v>
      </c>
      <c r="R6" s="504" t="s">
        <v>2</v>
      </c>
      <c r="S6" s="504" t="s">
        <v>10</v>
      </c>
      <c r="U6" s="516" t="s">
        <v>3</v>
      </c>
      <c r="V6" s="504" t="s">
        <v>9</v>
      </c>
      <c r="W6" s="504" t="s">
        <v>2</v>
      </c>
      <c r="X6" s="504" t="s">
        <v>10</v>
      </c>
    </row>
    <row r="7" spans="1:24" ht="11.1" customHeight="1">
      <c r="A7" s="515"/>
      <c r="B7" s="361"/>
      <c r="C7" s="505" t="s">
        <v>5</v>
      </c>
      <c r="D7" s="505" t="s">
        <v>30</v>
      </c>
      <c r="F7" s="515"/>
      <c r="G7" s="361"/>
      <c r="H7" s="505" t="s">
        <v>5</v>
      </c>
      <c r="I7" s="505" t="s">
        <v>30</v>
      </c>
      <c r="K7" s="515"/>
      <c r="L7" s="361"/>
      <c r="M7" s="505" t="s">
        <v>5</v>
      </c>
      <c r="N7" s="505" t="s">
        <v>30</v>
      </c>
      <c r="P7" s="515"/>
      <c r="Q7" s="361"/>
      <c r="R7" s="505" t="s">
        <v>5</v>
      </c>
      <c r="S7" s="505" t="s">
        <v>30</v>
      </c>
      <c r="U7" s="515"/>
      <c r="V7" s="361"/>
      <c r="W7" s="505" t="s">
        <v>5</v>
      </c>
      <c r="X7" s="505" t="s">
        <v>30</v>
      </c>
    </row>
    <row r="8" spans="1:24" ht="11.1" hidden="1" customHeight="1">
      <c r="A8" s="517">
        <v>1</v>
      </c>
      <c r="B8" s="506">
        <f>TotalRunBiomass!C14</f>
        <v>0</v>
      </c>
      <c r="C8" s="507">
        <f>TotalRunBiomass!D14*100</f>
        <v>0</v>
      </c>
      <c r="D8" s="506">
        <f>TotalRunBiomass!E14</f>
        <v>0</v>
      </c>
      <c r="F8" s="517">
        <v>1</v>
      </c>
      <c r="G8" s="302">
        <f>TotalRunBiomass!H14</f>
        <v>0</v>
      </c>
      <c r="H8" s="507">
        <f>TotalRunBiomass!I14*100</f>
        <v>0</v>
      </c>
      <c r="I8" s="506">
        <f>TotalRunBiomass!J14</f>
        <v>0</v>
      </c>
      <c r="K8" s="517">
        <v>1</v>
      </c>
      <c r="L8" s="302">
        <f>TotalRunBiomass!M14</f>
        <v>0</v>
      </c>
      <c r="M8" s="507">
        <f>TotalRunBiomass!N14*100</f>
        <v>0</v>
      </c>
      <c r="N8" s="506">
        <f>TotalRunBiomass!O14</f>
        <v>0</v>
      </c>
      <c r="P8" s="517">
        <v>1</v>
      </c>
      <c r="Q8" s="302">
        <f>TotalRunBiomass!R14</f>
        <v>0</v>
      </c>
      <c r="R8" s="508">
        <f>TotalRunBiomass!S14*100</f>
        <v>0</v>
      </c>
      <c r="S8" s="506">
        <f>TotalRunBiomass!T14</f>
        <v>0</v>
      </c>
      <c r="U8" s="517">
        <v>1</v>
      </c>
      <c r="V8" s="506">
        <f>TotalRunBiomass!W14</f>
        <v>0</v>
      </c>
      <c r="W8" s="508">
        <f>TotalRunBiomass!X14*100</f>
        <v>0</v>
      </c>
      <c r="X8" s="506">
        <f>TotalRunBiomass!Z14</f>
        <v>0</v>
      </c>
    </row>
    <row r="9" spans="1:24" ht="11.1" hidden="1" customHeight="1">
      <c r="A9" s="517">
        <v>2</v>
      </c>
      <c r="B9" s="506">
        <f>TotalRunBiomass!C15</f>
        <v>0</v>
      </c>
      <c r="C9" s="507">
        <f>TotalRunBiomass!D15*100</f>
        <v>0</v>
      </c>
      <c r="D9" s="506">
        <f>TotalRunBiomass!E15</f>
        <v>0</v>
      </c>
      <c r="F9" s="517">
        <v>2</v>
      </c>
      <c r="G9" s="302">
        <f>TotalRunBiomass!H15</f>
        <v>0</v>
      </c>
      <c r="H9" s="507">
        <f>TotalRunBiomass!I15*100</f>
        <v>0</v>
      </c>
      <c r="I9" s="506">
        <f>TotalRunBiomass!J15</f>
        <v>0</v>
      </c>
      <c r="K9" s="517">
        <v>2</v>
      </c>
      <c r="L9" s="302">
        <f>TotalRunBiomass!M15</f>
        <v>0</v>
      </c>
      <c r="M9" s="507">
        <f>TotalRunBiomass!N15*100</f>
        <v>0</v>
      </c>
      <c r="N9" s="506">
        <f>TotalRunBiomass!O15</f>
        <v>0</v>
      </c>
      <c r="P9" s="517">
        <v>2</v>
      </c>
      <c r="Q9" s="302">
        <f>TotalRunBiomass!R15</f>
        <v>0</v>
      </c>
      <c r="R9" s="507">
        <f>TotalRunBiomass!S15*100</f>
        <v>0</v>
      </c>
      <c r="S9" s="506">
        <f>TotalRunBiomass!T15</f>
        <v>0</v>
      </c>
      <c r="U9" s="517">
        <v>2</v>
      </c>
      <c r="V9" s="302">
        <f>TotalRunBiomass!W15</f>
        <v>0</v>
      </c>
      <c r="W9" s="507">
        <f>TotalRunBiomass!X15*100</f>
        <v>0</v>
      </c>
      <c r="X9" s="506">
        <f>TotalRunBiomass!Z15</f>
        <v>0</v>
      </c>
    </row>
    <row r="10" spans="1:24" ht="11.1" customHeight="1">
      <c r="A10" s="517">
        <v>3</v>
      </c>
      <c r="B10" s="506">
        <f>TotalRunBiomass!C16</f>
        <v>0</v>
      </c>
      <c r="C10" s="507">
        <f>TotalRunBiomass!D16*100</f>
        <v>0</v>
      </c>
      <c r="D10" s="506">
        <f>TotalRunBiomass!E16</f>
        <v>0</v>
      </c>
      <c r="F10" s="517">
        <v>3</v>
      </c>
      <c r="G10" s="302">
        <f>TotalRunBiomass!H16</f>
        <v>0</v>
      </c>
      <c r="H10" s="507">
        <f>TotalRunBiomass!I16*100</f>
        <v>0</v>
      </c>
      <c r="I10" s="506">
        <f>TotalRunBiomass!J16</f>
        <v>0</v>
      </c>
      <c r="K10" s="517">
        <v>3</v>
      </c>
      <c r="L10" s="302">
        <f>TotalRunBiomass!M16</f>
        <v>0</v>
      </c>
      <c r="M10" s="507">
        <f>TotalRunBiomass!N16*100</f>
        <v>0</v>
      </c>
      <c r="N10" s="506">
        <f>TotalRunBiomass!O16</f>
        <v>0</v>
      </c>
      <c r="P10" s="517">
        <v>3</v>
      </c>
      <c r="Q10" s="302">
        <f>TotalRunBiomass!R16</f>
        <v>0</v>
      </c>
      <c r="R10" s="507">
        <f>TotalRunBiomass!S16*100</f>
        <v>0</v>
      </c>
      <c r="S10" s="506">
        <f>TotalRunBiomass!T16</f>
        <v>0</v>
      </c>
      <c r="U10" s="517">
        <v>3</v>
      </c>
      <c r="V10" s="302">
        <f>TotalRunBiomass!W16</f>
        <v>0</v>
      </c>
      <c r="W10" s="507">
        <f>TotalRunBiomass!X16*100</f>
        <v>0</v>
      </c>
      <c r="X10" s="506">
        <f>TotalRunBiomass!Z16</f>
        <v>0</v>
      </c>
    </row>
    <row r="11" spans="1:24" ht="11.1" customHeight="1">
      <c r="A11" s="517">
        <v>4</v>
      </c>
      <c r="B11" s="506">
        <f>TotalRunBiomass!C17</f>
        <v>841</v>
      </c>
      <c r="C11" s="507">
        <f>TotalRunBiomass!D17*100</f>
        <v>14.82722143864598</v>
      </c>
      <c r="D11" s="506">
        <f>TotalRunBiomass!E17</f>
        <v>6009.6150222141132</v>
      </c>
      <c r="F11" s="517">
        <v>4</v>
      </c>
      <c r="G11" s="302">
        <f>TotalRunBiomass!H17</f>
        <v>102</v>
      </c>
      <c r="H11" s="507">
        <f>TotalRunBiomass!I17*100</f>
        <v>17.95774647887324</v>
      </c>
      <c r="I11" s="506">
        <f>TotalRunBiomass!J17</f>
        <v>1194.1320584754176</v>
      </c>
      <c r="K11" s="517">
        <v>4</v>
      </c>
      <c r="L11" s="302">
        <f>TotalRunBiomass!M17</f>
        <v>4</v>
      </c>
      <c r="M11" s="507">
        <f>TotalRunBiomass!N17*100</f>
        <v>1.7241379310344827</v>
      </c>
      <c r="N11" s="506">
        <f>TotalRunBiomass!O17</f>
        <v>5.3234894837973892</v>
      </c>
      <c r="P11" s="517">
        <v>4</v>
      </c>
      <c r="Q11" s="302">
        <f>TotalRunBiomass!R17</f>
        <v>841</v>
      </c>
      <c r="R11" s="507">
        <f>TotalRunBiomass!S17*100</f>
        <v>14.82722143864598</v>
      </c>
      <c r="S11" s="506">
        <f>TotalRunBiomass!T17</f>
        <v>1417.7484219998901</v>
      </c>
      <c r="U11" s="517">
        <v>4</v>
      </c>
      <c r="V11" s="302">
        <f>TotalRunBiomass!W17</f>
        <v>1788</v>
      </c>
      <c r="W11" s="507">
        <f>TotalRunBiomass!X17*100</f>
        <v>14.723320158102768</v>
      </c>
      <c r="X11" s="506">
        <f>TotalRunBiomass!Z17</f>
        <v>8626.8189921732173</v>
      </c>
    </row>
    <row r="12" spans="1:24" ht="11.1" customHeight="1">
      <c r="A12" s="517">
        <v>5</v>
      </c>
      <c r="B12" s="506">
        <f>TotalRunBiomass!C18</f>
        <v>1141</v>
      </c>
      <c r="C12" s="507">
        <f>TotalRunBiomass!D18*100</f>
        <v>20.1163610719323</v>
      </c>
      <c r="D12" s="506">
        <f>TotalRunBiomass!E18</f>
        <v>8153.3540313273497</v>
      </c>
      <c r="F12" s="517">
        <v>5</v>
      </c>
      <c r="G12" s="302">
        <f>TotalRunBiomass!H18</f>
        <v>176</v>
      </c>
      <c r="H12" s="507">
        <f>TotalRunBiomass!I18*100</f>
        <v>30.985915492957744</v>
      </c>
      <c r="I12" s="506">
        <f>TotalRunBiomass!J18</f>
        <v>2060.4631597222888</v>
      </c>
      <c r="K12" s="517">
        <v>5</v>
      </c>
      <c r="L12" s="302">
        <f>TotalRunBiomass!M18</f>
        <v>32</v>
      </c>
      <c r="M12" s="507">
        <f>TotalRunBiomass!N18*100</f>
        <v>13.793103448275861</v>
      </c>
      <c r="N12" s="506">
        <f>TotalRunBiomass!O18</f>
        <v>42.587915870379106</v>
      </c>
      <c r="P12" s="517">
        <v>5</v>
      </c>
      <c r="Q12" s="302">
        <f>TotalRunBiomass!R18</f>
        <v>1141</v>
      </c>
      <c r="R12" s="507">
        <f>TotalRunBiomass!S18*100</f>
        <v>20.1163610719323</v>
      </c>
      <c r="S12" s="506">
        <f>TotalRunBiomass!T18</f>
        <v>1923.4850766966404</v>
      </c>
      <c r="U12" s="517">
        <v>5</v>
      </c>
      <c r="V12" s="302">
        <f>TotalRunBiomass!W18</f>
        <v>2490</v>
      </c>
      <c r="W12" s="507">
        <f>TotalRunBiomass!X18*100</f>
        <v>20.503952569169961</v>
      </c>
      <c r="X12" s="506">
        <f>TotalRunBiomass!Z18</f>
        <v>12179.890183616659</v>
      </c>
    </row>
    <row r="13" spans="1:24" ht="11.1" customHeight="1">
      <c r="A13" s="517">
        <v>6</v>
      </c>
      <c r="B13" s="506">
        <f>TotalRunBiomass!C19</f>
        <v>463</v>
      </c>
      <c r="C13" s="507">
        <f>TotalRunBiomass!D19*100</f>
        <v>8.162905500705218</v>
      </c>
      <c r="D13" s="506">
        <f>TotalRunBiomass!E19</f>
        <v>3308.503870731432</v>
      </c>
      <c r="F13" s="517">
        <v>6</v>
      </c>
      <c r="G13" s="302">
        <f>TotalRunBiomass!H19</f>
        <v>68</v>
      </c>
      <c r="H13" s="507">
        <f>TotalRunBiomass!I19*100</f>
        <v>11.971830985915492</v>
      </c>
      <c r="I13" s="506">
        <f>TotalRunBiomass!J19</f>
        <v>796.08803898361168</v>
      </c>
      <c r="K13" s="517">
        <v>6</v>
      </c>
      <c r="L13" s="302">
        <f>TotalRunBiomass!M19</f>
        <v>28</v>
      </c>
      <c r="M13" s="507">
        <f>TotalRunBiomass!N19*100</f>
        <v>12.068965517241379</v>
      </c>
      <c r="N13" s="506">
        <f>TotalRunBiomass!O19</f>
        <v>37.264426386581718</v>
      </c>
      <c r="P13" s="517">
        <v>6</v>
      </c>
      <c r="Q13" s="302">
        <f>TotalRunBiomass!R19</f>
        <v>463</v>
      </c>
      <c r="R13" s="507">
        <f>TotalRunBiomass!S19*100</f>
        <v>8.162905500705218</v>
      </c>
      <c r="S13" s="506">
        <f>TotalRunBiomass!T19</f>
        <v>780.52023708198465</v>
      </c>
      <c r="U13" s="517">
        <v>6</v>
      </c>
      <c r="V13" s="302">
        <f>TotalRunBiomass!W19</f>
        <v>1022</v>
      </c>
      <c r="W13" s="507">
        <f>TotalRunBiomass!X19*100</f>
        <v>8.4156785243741759</v>
      </c>
      <c r="X13" s="506">
        <f>TotalRunBiomass!Z19</f>
        <v>4922.3765731836093</v>
      </c>
    </row>
    <row r="14" spans="1:24" ht="11.1" customHeight="1">
      <c r="A14" s="517">
        <v>7</v>
      </c>
      <c r="B14" s="506">
        <f>TotalRunBiomass!C20</f>
        <v>673</v>
      </c>
      <c r="C14" s="507">
        <f>TotalRunBiomass!D20*100</f>
        <v>11.865303244005641</v>
      </c>
      <c r="D14" s="506">
        <f>TotalRunBiomass!E20</f>
        <v>4809.1211771106982</v>
      </c>
      <c r="F14" s="517">
        <v>7</v>
      </c>
      <c r="G14" s="302">
        <f>TotalRunBiomass!H20</f>
        <v>61</v>
      </c>
      <c r="H14" s="507">
        <f>TotalRunBiomass!I20*100</f>
        <v>10.73943661971831</v>
      </c>
      <c r="I14" s="506">
        <f>TotalRunBiomass!J20</f>
        <v>714.1377996764752</v>
      </c>
      <c r="K14" s="517">
        <v>7</v>
      </c>
      <c r="L14" s="302">
        <f>TotalRunBiomass!M20</f>
        <v>58</v>
      </c>
      <c r="M14" s="507">
        <f>TotalRunBiomass!N20*100</f>
        <v>25</v>
      </c>
      <c r="N14" s="506">
        <f>TotalRunBiomass!O20</f>
        <v>77.190597515062137</v>
      </c>
      <c r="P14" s="517">
        <v>7</v>
      </c>
      <c r="Q14" s="302">
        <f>TotalRunBiomass!R20</f>
        <v>673</v>
      </c>
      <c r="R14" s="507">
        <f>TotalRunBiomass!S20*100</f>
        <v>11.865303244005641</v>
      </c>
      <c r="S14" s="506">
        <f>TotalRunBiomass!T20</f>
        <v>1134.53589536971</v>
      </c>
      <c r="U14" s="517">
        <v>7</v>
      </c>
      <c r="V14" s="302">
        <f>TotalRunBiomass!W20</f>
        <v>1465</v>
      </c>
      <c r="W14" s="507">
        <f>TotalRunBiomass!X20*100</f>
        <v>12.063570487483531</v>
      </c>
      <c r="X14" s="506">
        <f>TotalRunBiomass!Z20</f>
        <v>6734.9854696719449</v>
      </c>
    </row>
    <row r="15" spans="1:24" ht="11.1" customHeight="1">
      <c r="A15" s="517">
        <v>8</v>
      </c>
      <c r="B15" s="506">
        <f>TotalRunBiomass!C21</f>
        <v>830</v>
      </c>
      <c r="C15" s="507">
        <f>TotalRunBiomass!D21*100</f>
        <v>14.633286318758815</v>
      </c>
      <c r="D15" s="506">
        <f>TotalRunBiomass!E21</f>
        <v>5931.0112585466268</v>
      </c>
      <c r="F15" s="517">
        <v>8</v>
      </c>
      <c r="G15" s="302">
        <f>TotalRunBiomass!H21</f>
        <v>46</v>
      </c>
      <c r="H15" s="507">
        <f>TotalRunBiomass!I21*100</f>
        <v>8.0985915492957758</v>
      </c>
      <c r="I15" s="506">
        <f>TotalRunBiomass!J21</f>
        <v>538.53014401832559</v>
      </c>
      <c r="K15" s="517">
        <v>8</v>
      </c>
      <c r="L15" s="302">
        <f>TotalRunBiomass!M21</f>
        <v>48</v>
      </c>
      <c r="M15" s="507">
        <f>TotalRunBiomass!N21*100</f>
        <v>20.689655172413794</v>
      </c>
      <c r="N15" s="506">
        <f>TotalRunBiomass!O21</f>
        <v>63.881873805568659</v>
      </c>
      <c r="P15" s="517">
        <v>8</v>
      </c>
      <c r="Q15" s="302">
        <f>TotalRunBiomass!R21</f>
        <v>830</v>
      </c>
      <c r="R15" s="507">
        <f>TotalRunBiomass!S21*100</f>
        <v>14.633286318758815</v>
      </c>
      <c r="S15" s="506">
        <f>TotalRunBiomass!T21</f>
        <v>1399.2047446610095</v>
      </c>
      <c r="U15" s="517">
        <v>8</v>
      </c>
      <c r="V15" s="302">
        <f>TotalRunBiomass!W21</f>
        <v>1754</v>
      </c>
      <c r="W15" s="507">
        <f>TotalRunBiomass!X21*100</f>
        <v>14.4433465085639</v>
      </c>
      <c r="X15" s="506">
        <f>TotalRunBiomass!Z21</f>
        <v>7932.6280210315308</v>
      </c>
    </row>
    <row r="16" spans="1:24" ht="11.1" customHeight="1">
      <c r="A16" s="517">
        <v>9</v>
      </c>
      <c r="B16" s="506">
        <f>TotalRunBiomass!C22</f>
        <v>685</v>
      </c>
      <c r="C16" s="507">
        <f>TotalRunBiomass!D22*100</f>
        <v>12.076868829337094</v>
      </c>
      <c r="D16" s="506">
        <f>TotalRunBiomass!E22</f>
        <v>4894.8707374752275</v>
      </c>
      <c r="F16" s="517">
        <v>9</v>
      </c>
      <c r="G16" s="302">
        <f>TotalRunBiomass!H22</f>
        <v>49</v>
      </c>
      <c r="H16" s="507">
        <f>TotalRunBiomass!I22*100</f>
        <v>8.626760563380282</v>
      </c>
      <c r="I16" s="506">
        <f>TotalRunBiomass!J22</f>
        <v>573.65167514995551</v>
      </c>
      <c r="K16" s="517">
        <v>9</v>
      </c>
      <c r="L16" s="302">
        <f>TotalRunBiomass!M22</f>
        <v>27</v>
      </c>
      <c r="M16" s="507">
        <f>TotalRunBiomass!N22*100</f>
        <v>11.637931034482758</v>
      </c>
      <c r="N16" s="506">
        <f>TotalRunBiomass!O22</f>
        <v>35.93355401563236</v>
      </c>
      <c r="P16" s="517">
        <v>9</v>
      </c>
      <c r="Q16" s="302">
        <f>TotalRunBiomass!R22</f>
        <v>685</v>
      </c>
      <c r="R16" s="507">
        <f>TotalRunBiomass!S22*100</f>
        <v>12.076868829337094</v>
      </c>
      <c r="S16" s="506">
        <f>TotalRunBiomass!T22</f>
        <v>1154.7653615575796</v>
      </c>
      <c r="U16" s="517">
        <v>9</v>
      </c>
      <c r="V16" s="302">
        <f>TotalRunBiomass!W22</f>
        <v>1446</v>
      </c>
      <c r="W16" s="507">
        <f>TotalRunBiomass!X22*100</f>
        <v>11.90711462450593</v>
      </c>
      <c r="X16" s="506">
        <f>TotalRunBiomass!Z22</f>
        <v>6659.221328198395</v>
      </c>
    </row>
    <row r="17" spans="1:24" ht="11.1" customHeight="1">
      <c r="A17" s="517">
        <v>10</v>
      </c>
      <c r="B17" s="506">
        <f>TotalRunBiomass!C23</f>
        <v>532</v>
      </c>
      <c r="C17" s="507">
        <f>TotalRunBiomass!D23*100</f>
        <v>9.3794076163610729</v>
      </c>
      <c r="D17" s="506">
        <f>TotalRunBiomass!E23</f>
        <v>3801.5638428274765</v>
      </c>
      <c r="F17" s="517">
        <v>10</v>
      </c>
      <c r="G17" s="302">
        <f>TotalRunBiomass!H23</f>
        <v>33</v>
      </c>
      <c r="H17" s="507">
        <f>TotalRunBiomass!I23*100</f>
        <v>5.8098591549295771</v>
      </c>
      <c r="I17" s="506">
        <f>TotalRunBiomass!J23</f>
        <v>386.33684244792914</v>
      </c>
      <c r="K17" s="517">
        <v>10</v>
      </c>
      <c r="L17" s="302">
        <f>TotalRunBiomass!M23</f>
        <v>21</v>
      </c>
      <c r="M17" s="507">
        <f>TotalRunBiomass!N23*100</f>
        <v>9.0517241379310338</v>
      </c>
      <c r="N17" s="506">
        <f>TotalRunBiomass!O23</f>
        <v>27.948319789936289</v>
      </c>
      <c r="P17" s="517">
        <v>10</v>
      </c>
      <c r="Q17" s="302">
        <f>TotalRunBiomass!R23</f>
        <v>532</v>
      </c>
      <c r="R17" s="507">
        <f>TotalRunBiomass!S23*100</f>
        <v>9.3794076163610729</v>
      </c>
      <c r="S17" s="506">
        <f>TotalRunBiomass!T23</f>
        <v>896.83966766223716</v>
      </c>
      <c r="U17" s="517">
        <v>10</v>
      </c>
      <c r="V17" s="302">
        <f>TotalRunBiomass!W23</f>
        <v>1118</v>
      </c>
      <c r="W17" s="507">
        <f>TotalRunBiomass!X23*100</f>
        <v>9.2061923583662715</v>
      </c>
      <c r="X17" s="506">
        <f>TotalRunBiomass!Z23</f>
        <v>5112.6886727275787</v>
      </c>
    </row>
    <row r="18" spans="1:24" ht="11.1" customHeight="1">
      <c r="A18" s="517">
        <v>11</v>
      </c>
      <c r="B18" s="506">
        <f>TotalRunBiomass!C24</f>
        <v>302</v>
      </c>
      <c r="C18" s="507">
        <f>TotalRunBiomass!D24*100</f>
        <v>5.3244005641748942</v>
      </c>
      <c r="D18" s="506">
        <f>TotalRunBiomass!E24</f>
        <v>2158.0306025073269</v>
      </c>
      <c r="F18" s="517">
        <v>11</v>
      </c>
      <c r="G18" s="302">
        <f>TotalRunBiomass!H24</f>
        <v>26</v>
      </c>
      <c r="H18" s="507">
        <f>TotalRunBiomass!I24*100</f>
        <v>4.5774647887323949</v>
      </c>
      <c r="I18" s="506">
        <f>TotalRunBiomass!J24</f>
        <v>304.38660314079277</v>
      </c>
      <c r="K18" s="517">
        <v>11</v>
      </c>
      <c r="L18" s="302">
        <f>TotalRunBiomass!M24</f>
        <v>10</v>
      </c>
      <c r="M18" s="507">
        <f>TotalRunBiomass!N24*100</f>
        <v>4.3103448275862073</v>
      </c>
      <c r="N18" s="506">
        <f>TotalRunBiomass!O24</f>
        <v>13.308723709493469</v>
      </c>
      <c r="P18" s="517">
        <v>11</v>
      </c>
      <c r="Q18" s="302">
        <f>TotalRunBiomass!R24</f>
        <v>302</v>
      </c>
      <c r="R18" s="507">
        <f>TotalRunBiomass!S24*100</f>
        <v>5.3244005641748942</v>
      </c>
      <c r="S18" s="506">
        <f>TotalRunBiomass!T24</f>
        <v>509.1082323947287</v>
      </c>
      <c r="U18" s="517">
        <v>11</v>
      </c>
      <c r="V18" s="302">
        <f>TotalRunBiomass!W24</f>
        <v>640</v>
      </c>
      <c r="W18" s="507">
        <f>TotalRunBiomass!X24*100</f>
        <v>5.2700922266139658</v>
      </c>
      <c r="X18" s="506">
        <f>TotalRunBiomass!Z24</f>
        <v>2984.834161752342</v>
      </c>
    </row>
    <row r="19" spans="1:24" ht="11.1" customHeight="1">
      <c r="A19" s="517">
        <v>12</v>
      </c>
      <c r="B19" s="506">
        <f>TotalRunBiomass!C25</f>
        <v>160</v>
      </c>
      <c r="C19" s="507">
        <f>TotalRunBiomass!D25*100</f>
        <v>2.8208744710860367</v>
      </c>
      <c r="D19" s="506">
        <f>TotalRunBiomass!E25</f>
        <v>1143.3274715270607</v>
      </c>
      <c r="F19" s="517">
        <v>12</v>
      </c>
      <c r="G19" s="302">
        <f>TotalRunBiomass!H25</f>
        <v>6</v>
      </c>
      <c r="H19" s="507">
        <f>TotalRunBiomass!I25*100</f>
        <v>1.056338028169014</v>
      </c>
      <c r="I19" s="506">
        <f>TotalRunBiomass!J25</f>
        <v>70.243062263259858</v>
      </c>
      <c r="K19" s="517">
        <v>12</v>
      </c>
      <c r="L19" s="302">
        <f>TotalRunBiomass!M25</f>
        <v>2</v>
      </c>
      <c r="M19" s="507">
        <f>TotalRunBiomass!N25*100</f>
        <v>0.86206896551724133</v>
      </c>
      <c r="N19" s="506">
        <f>TotalRunBiomass!O25</f>
        <v>2.6617447418986937</v>
      </c>
      <c r="P19" s="517">
        <v>12</v>
      </c>
      <c r="Q19" s="302">
        <f>TotalRunBiomass!R25</f>
        <v>160</v>
      </c>
      <c r="R19" s="507">
        <f>TotalRunBiomass!S25*100</f>
        <v>2.8208744710860367</v>
      </c>
      <c r="S19" s="506">
        <f>TotalRunBiomass!T25</f>
        <v>269.72621583826685</v>
      </c>
      <c r="U19" s="517">
        <v>12</v>
      </c>
      <c r="V19" s="302">
        <f>TotalRunBiomass!W25</f>
        <v>328</v>
      </c>
      <c r="W19" s="507">
        <f>TotalRunBiomass!X25*100</f>
        <v>2.7009222661396577</v>
      </c>
      <c r="X19" s="506">
        <f>TotalRunBiomass!Z25</f>
        <v>1485.9584943704861</v>
      </c>
    </row>
    <row r="20" spans="1:24" ht="11.1" customHeight="1">
      <c r="A20" s="517">
        <v>13</v>
      </c>
      <c r="B20" s="506">
        <f>TotalRunBiomass!C26</f>
        <v>45</v>
      </c>
      <c r="C20" s="507">
        <f>TotalRunBiomass!D26*100</f>
        <v>0.7933709449929478</v>
      </c>
      <c r="D20" s="506">
        <f>TotalRunBiomass!E26</f>
        <v>321.56085136698573</v>
      </c>
      <c r="F20" s="517">
        <v>13</v>
      </c>
      <c r="G20" s="302">
        <f>TotalRunBiomass!H26</f>
        <v>1</v>
      </c>
      <c r="H20" s="507">
        <f>TotalRunBiomass!I26*100</f>
        <v>0.17605633802816903</v>
      </c>
      <c r="I20" s="506">
        <f>TotalRunBiomass!J26</f>
        <v>11.707177043876642</v>
      </c>
      <c r="K20" s="517">
        <v>13</v>
      </c>
      <c r="L20" s="302">
        <f>TotalRunBiomass!M26</f>
        <v>2</v>
      </c>
      <c r="M20" s="507">
        <f>TotalRunBiomass!N26*100</f>
        <v>0.86206896551724133</v>
      </c>
      <c r="N20" s="506">
        <f>TotalRunBiomass!O26</f>
        <v>2.6617447418986941</v>
      </c>
      <c r="P20" s="517">
        <v>13</v>
      </c>
      <c r="Q20" s="302">
        <f>TotalRunBiomass!R26</f>
        <v>45</v>
      </c>
      <c r="R20" s="507">
        <f>TotalRunBiomass!S26*100</f>
        <v>0.7933709449929478</v>
      </c>
      <c r="S20" s="506">
        <f>TotalRunBiomass!T26</f>
        <v>75.860498204512538</v>
      </c>
      <c r="U20" s="517">
        <v>13</v>
      </c>
      <c r="V20" s="302">
        <f>TotalRunBiomass!W26</f>
        <v>93</v>
      </c>
      <c r="W20" s="507">
        <f>TotalRunBiomass!X26*100</f>
        <v>0.76581027667984192</v>
      </c>
      <c r="X20" s="506">
        <f>TotalRunBiomass!Z26</f>
        <v>411.79027135727358</v>
      </c>
    </row>
    <row r="21" spans="1:24" ht="11.1" customHeight="1">
      <c r="A21" s="517">
        <v>14</v>
      </c>
      <c r="B21" s="506">
        <f>TotalRunBiomass!C27</f>
        <v>0</v>
      </c>
      <c r="C21" s="507">
        <f>TotalRunBiomass!D27*100</f>
        <v>0</v>
      </c>
      <c r="D21" s="506">
        <f>TotalRunBiomass!E27</f>
        <v>0</v>
      </c>
      <c r="F21" s="517">
        <v>14</v>
      </c>
      <c r="G21" s="302">
        <f>TotalRunBiomass!H27</f>
        <v>0</v>
      </c>
      <c r="H21" s="507">
        <f>TotalRunBiomass!I27*100</f>
        <v>0</v>
      </c>
      <c r="I21" s="506">
        <f>TotalRunBiomass!J27</f>
        <v>0</v>
      </c>
      <c r="K21" s="517">
        <v>14</v>
      </c>
      <c r="L21" s="302">
        <f>TotalRunBiomass!M27</f>
        <v>0</v>
      </c>
      <c r="M21" s="507">
        <f>TotalRunBiomass!N27*100</f>
        <v>0</v>
      </c>
      <c r="N21" s="506">
        <f>TotalRunBiomass!O27</f>
        <v>0</v>
      </c>
      <c r="P21" s="517">
        <v>14</v>
      </c>
      <c r="Q21" s="302">
        <f>TotalRunBiomass!R27</f>
        <v>0</v>
      </c>
      <c r="R21" s="507">
        <f>TotalRunBiomass!S27*100</f>
        <v>0</v>
      </c>
      <c r="S21" s="506">
        <f>TotalRunBiomass!T27</f>
        <v>0</v>
      </c>
      <c r="U21" s="517">
        <v>14</v>
      </c>
      <c r="V21" s="302">
        <f>TotalRunBiomass!W27</f>
        <v>0</v>
      </c>
      <c r="W21" s="507">
        <f>TotalRunBiomass!X27*100</f>
        <v>0</v>
      </c>
      <c r="X21" s="506">
        <f>TotalRunBiomass!Z27</f>
        <v>0</v>
      </c>
    </row>
    <row r="22" spans="1:24" ht="11.1" customHeight="1">
      <c r="A22" s="517">
        <v>15</v>
      </c>
      <c r="B22" s="506">
        <f>TotalRunBiomass!C28</f>
        <v>0</v>
      </c>
      <c r="C22" s="507">
        <f>TotalRunBiomass!D28*100</f>
        <v>0</v>
      </c>
      <c r="D22" s="506">
        <f>TotalRunBiomass!E28</f>
        <v>0</v>
      </c>
      <c r="F22" s="517">
        <v>15</v>
      </c>
      <c r="G22" s="302">
        <f>TotalRunBiomass!H28</f>
        <v>0</v>
      </c>
      <c r="H22" s="507">
        <f>TotalRunBiomass!I28*100</f>
        <v>0</v>
      </c>
      <c r="I22" s="506">
        <f>TotalRunBiomass!J28</f>
        <v>0</v>
      </c>
      <c r="K22" s="517">
        <v>15</v>
      </c>
      <c r="L22" s="302">
        <f>TotalRunBiomass!M28</f>
        <v>0</v>
      </c>
      <c r="M22" s="507">
        <f>TotalRunBiomass!N28*100</f>
        <v>0</v>
      </c>
      <c r="N22" s="506">
        <f>TotalRunBiomass!O28</f>
        <v>0</v>
      </c>
      <c r="P22" s="517">
        <v>15</v>
      </c>
      <c r="Q22" s="302">
        <f>TotalRunBiomass!R28</f>
        <v>0</v>
      </c>
      <c r="R22" s="507">
        <f>TotalRunBiomass!S28*100</f>
        <v>0</v>
      </c>
      <c r="S22" s="506">
        <f>TotalRunBiomass!T28</f>
        <v>0</v>
      </c>
      <c r="U22" s="517">
        <v>15</v>
      </c>
      <c r="V22" s="302">
        <f>TotalRunBiomass!W28</f>
        <v>0</v>
      </c>
      <c r="W22" s="507">
        <f>TotalRunBiomass!X28*100</f>
        <v>0</v>
      </c>
      <c r="X22" s="506">
        <f>TotalRunBiomass!Z28</f>
        <v>0</v>
      </c>
    </row>
    <row r="23" spans="1:24" ht="11.1" customHeight="1">
      <c r="A23" s="517">
        <v>16</v>
      </c>
      <c r="B23" s="506">
        <f>TotalRunBiomass!C29</f>
        <v>0</v>
      </c>
      <c r="C23" s="507">
        <f>TotalRunBiomass!D29*100</f>
        <v>0</v>
      </c>
      <c r="D23" s="506">
        <f>TotalRunBiomass!E29</f>
        <v>0</v>
      </c>
      <c r="F23" s="517">
        <v>16</v>
      </c>
      <c r="G23" s="302">
        <f>TotalRunBiomass!H29</f>
        <v>0</v>
      </c>
      <c r="H23" s="507">
        <f>TotalRunBiomass!I29*100</f>
        <v>0</v>
      </c>
      <c r="I23" s="506">
        <f>TotalRunBiomass!J29</f>
        <v>0</v>
      </c>
      <c r="K23" s="517">
        <v>16</v>
      </c>
      <c r="L23" s="302">
        <f>TotalRunBiomass!M29</f>
        <v>0</v>
      </c>
      <c r="M23" s="507">
        <f>TotalRunBiomass!N29*100</f>
        <v>0</v>
      </c>
      <c r="N23" s="506">
        <f>TotalRunBiomass!O29</f>
        <v>0</v>
      </c>
      <c r="P23" s="517">
        <v>16</v>
      </c>
      <c r="Q23" s="302">
        <f>TotalRunBiomass!R29</f>
        <v>0</v>
      </c>
      <c r="R23" s="507">
        <f>TotalRunBiomass!S29*100</f>
        <v>0</v>
      </c>
      <c r="S23" s="506">
        <f>TotalRunBiomass!T29</f>
        <v>0</v>
      </c>
      <c r="U23" s="517">
        <v>16</v>
      </c>
      <c r="V23" s="302">
        <f>TotalRunBiomass!W29</f>
        <v>0</v>
      </c>
      <c r="W23" s="507">
        <f>TotalRunBiomass!X29*100</f>
        <v>0</v>
      </c>
      <c r="X23" s="506">
        <f>TotalRunBiomass!Z29</f>
        <v>0</v>
      </c>
    </row>
    <row r="24" spans="1:24" ht="11.1" customHeight="1">
      <c r="A24" s="517">
        <v>17</v>
      </c>
      <c r="B24" s="506">
        <f>TotalRunBiomass!C30</f>
        <v>0</v>
      </c>
      <c r="C24" s="507">
        <f>TotalRunBiomass!D30*100</f>
        <v>0</v>
      </c>
      <c r="D24" s="506">
        <f>TotalRunBiomass!E30</f>
        <v>0</v>
      </c>
      <c r="F24" s="517">
        <v>17</v>
      </c>
      <c r="G24" s="302">
        <f>TotalRunBiomass!H30</f>
        <v>0</v>
      </c>
      <c r="H24" s="507">
        <f>TotalRunBiomass!I30*100</f>
        <v>0</v>
      </c>
      <c r="I24" s="506">
        <f>TotalRunBiomass!J30</f>
        <v>0</v>
      </c>
      <c r="K24" s="517">
        <v>17</v>
      </c>
      <c r="L24" s="302">
        <f>TotalRunBiomass!M30</f>
        <v>0</v>
      </c>
      <c r="M24" s="507">
        <f>TotalRunBiomass!N30*100</f>
        <v>0</v>
      </c>
      <c r="N24" s="506">
        <f>TotalRunBiomass!O30</f>
        <v>0</v>
      </c>
      <c r="P24" s="517">
        <v>17</v>
      </c>
      <c r="Q24" s="302">
        <f>TotalRunBiomass!R30</f>
        <v>0</v>
      </c>
      <c r="R24" s="507">
        <f>TotalRunBiomass!S30*100</f>
        <v>0</v>
      </c>
      <c r="S24" s="506">
        <f>TotalRunBiomass!T30</f>
        <v>0</v>
      </c>
      <c r="U24" s="517">
        <v>17</v>
      </c>
      <c r="V24" s="302">
        <f>TotalRunBiomass!W30</f>
        <v>0</v>
      </c>
      <c r="W24" s="507">
        <f>TotalRunBiomass!X30*100</f>
        <v>0</v>
      </c>
      <c r="X24" s="506">
        <f>TotalRunBiomass!Z30</f>
        <v>0</v>
      </c>
    </row>
    <row r="25" spans="1:24" ht="11.1" customHeight="1">
      <c r="A25" s="517">
        <v>18</v>
      </c>
      <c r="B25" s="506">
        <f>TotalRunBiomass!C31</f>
        <v>0</v>
      </c>
      <c r="C25" s="507">
        <f>TotalRunBiomass!D31*100</f>
        <v>0</v>
      </c>
      <c r="D25" s="506">
        <f>TotalRunBiomass!E31</f>
        <v>0</v>
      </c>
      <c r="F25" s="517">
        <v>18</v>
      </c>
      <c r="G25" s="302">
        <f>TotalRunBiomass!H31</f>
        <v>0</v>
      </c>
      <c r="H25" s="507">
        <f>TotalRunBiomass!I31*100</f>
        <v>0</v>
      </c>
      <c r="I25" s="506">
        <f>TotalRunBiomass!J31</f>
        <v>0</v>
      </c>
      <c r="K25" s="517">
        <v>18</v>
      </c>
      <c r="L25" s="302">
        <f>TotalRunBiomass!M31</f>
        <v>0</v>
      </c>
      <c r="M25" s="507">
        <f>TotalRunBiomass!N31*100</f>
        <v>0</v>
      </c>
      <c r="N25" s="506">
        <f>TotalRunBiomass!O31</f>
        <v>0</v>
      </c>
      <c r="P25" s="517">
        <v>18</v>
      </c>
      <c r="Q25" s="302">
        <f>TotalRunBiomass!R31</f>
        <v>0</v>
      </c>
      <c r="R25" s="507">
        <f>TotalRunBiomass!S31*100</f>
        <v>0</v>
      </c>
      <c r="S25" s="506">
        <f>TotalRunBiomass!T31</f>
        <v>0</v>
      </c>
      <c r="U25" s="517">
        <v>18</v>
      </c>
      <c r="V25" s="302">
        <f>TotalRunBiomass!W31</f>
        <v>0</v>
      </c>
      <c r="W25" s="507">
        <f>TotalRunBiomass!X31*100</f>
        <v>0</v>
      </c>
      <c r="X25" s="506">
        <f>TotalRunBiomass!Z31</f>
        <v>0</v>
      </c>
    </row>
    <row r="26" spans="1:24" ht="11.1" hidden="1" customHeight="1">
      <c r="A26" s="517">
        <v>19</v>
      </c>
      <c r="B26" s="506">
        <f>TotalRunBiomass!C32</f>
        <v>0</v>
      </c>
      <c r="C26" s="507">
        <f>TotalRunBiomass!D32*100</f>
        <v>0</v>
      </c>
      <c r="D26" s="506">
        <f>TotalRunBiomass!E32</f>
        <v>0</v>
      </c>
      <c r="F26" s="517">
        <v>19</v>
      </c>
      <c r="G26" s="302">
        <f>TotalRunBiomass!H32</f>
        <v>0</v>
      </c>
      <c r="H26" s="507">
        <f>TotalRunBiomass!I32*100</f>
        <v>0</v>
      </c>
      <c r="I26" s="506">
        <f>TotalRunBiomass!J32</f>
        <v>0</v>
      </c>
      <c r="K26" s="517">
        <v>19</v>
      </c>
      <c r="L26" s="302">
        <f>TotalRunBiomass!M32</f>
        <v>0</v>
      </c>
      <c r="M26" s="507">
        <f>TotalRunBiomass!N32*100</f>
        <v>0</v>
      </c>
      <c r="N26" s="506">
        <f>TotalRunBiomass!O32</f>
        <v>0</v>
      </c>
      <c r="P26" s="517">
        <v>19</v>
      </c>
      <c r="Q26" s="302">
        <f>TotalRunBiomass!R32</f>
        <v>0</v>
      </c>
      <c r="R26" s="507">
        <f>TotalRunBiomass!S32*100</f>
        <v>0</v>
      </c>
      <c r="S26" s="506">
        <f>TotalRunBiomass!T32</f>
        <v>0</v>
      </c>
      <c r="U26" s="517">
        <v>19</v>
      </c>
      <c r="V26" s="302">
        <f>TotalRunBiomass!W32</f>
        <v>0</v>
      </c>
      <c r="W26" s="507">
        <f>TotalRunBiomass!X32*100</f>
        <v>0</v>
      </c>
      <c r="X26" s="506">
        <f>TotalRunBiomass!Z32</f>
        <v>0</v>
      </c>
    </row>
    <row r="27" spans="1:24" ht="11.1" hidden="1" customHeight="1">
      <c r="A27" s="517">
        <v>20</v>
      </c>
      <c r="B27" s="506" t="e">
        <f>TotalRunBiomass!#REF!</f>
        <v>#REF!</v>
      </c>
      <c r="C27" s="507" t="e">
        <f>TotalRunBiomass!#REF!*100</f>
        <v>#REF!</v>
      </c>
      <c r="D27" s="506" t="e">
        <f>TotalRunBiomass!#REF!</f>
        <v>#REF!</v>
      </c>
      <c r="F27" s="517">
        <v>20</v>
      </c>
      <c r="G27" s="302" t="e">
        <f>TotalRunBiomass!#REF!</f>
        <v>#REF!</v>
      </c>
      <c r="H27" s="507" t="e">
        <f>TotalRunBiomass!#REF!*100</f>
        <v>#REF!</v>
      </c>
      <c r="I27" s="506" t="e">
        <f>TotalRunBiomass!#REF!</f>
        <v>#REF!</v>
      </c>
      <c r="K27" s="517">
        <v>20</v>
      </c>
      <c r="L27" s="302" t="e">
        <f>TotalRunBiomass!#REF!</f>
        <v>#REF!</v>
      </c>
      <c r="M27" s="507" t="e">
        <f>TotalRunBiomass!#REF!*100</f>
        <v>#REF!</v>
      </c>
      <c r="N27" s="506" t="e">
        <f>TotalRunBiomass!#REF!</f>
        <v>#REF!</v>
      </c>
      <c r="P27" s="517">
        <v>20</v>
      </c>
      <c r="Q27" s="302" t="e">
        <f>TotalRunBiomass!#REF!</f>
        <v>#REF!</v>
      </c>
      <c r="R27" s="507" t="e">
        <f>TotalRunBiomass!#REF!*100</f>
        <v>#REF!</v>
      </c>
      <c r="S27" s="506" t="e">
        <f>TotalRunBiomass!#REF!</f>
        <v>#REF!</v>
      </c>
      <c r="U27" s="517">
        <v>20</v>
      </c>
      <c r="V27" s="302" t="e">
        <f>TotalRunBiomass!#REF!</f>
        <v>#REF!</v>
      </c>
      <c r="W27" s="507" t="e">
        <f>TotalRunBiomass!#REF!*100</f>
        <v>#REF!</v>
      </c>
      <c r="X27" s="506" t="e">
        <f>TotalRunBiomass!#REF!</f>
        <v>#REF!</v>
      </c>
    </row>
    <row r="28" spans="1:24" ht="11.1" customHeight="1">
      <c r="A28" s="518" t="s">
        <v>7</v>
      </c>
      <c r="B28" s="509">
        <f>TotalRunBiomass!C33</f>
        <v>5672</v>
      </c>
      <c r="C28" s="510">
        <f>TotalRunBiomass!D33*100</f>
        <v>99.999999999999972</v>
      </c>
      <c r="D28" s="509">
        <f>TotalRunBiomass!E33</f>
        <v>40530.958865634297</v>
      </c>
      <c r="F28" s="518" t="s">
        <v>7</v>
      </c>
      <c r="G28" s="511">
        <f>TotalRunBiomass!H33</f>
        <v>568</v>
      </c>
      <c r="H28" s="510">
        <f>TotalRunBiomass!I33*100</f>
        <v>100</v>
      </c>
      <c r="I28" s="509">
        <f>TotalRunBiomass!J33</f>
        <v>6649.6765609219337</v>
      </c>
      <c r="K28" s="518" t="s">
        <v>7</v>
      </c>
      <c r="L28" s="511">
        <f>TotalRunBiomass!M33</f>
        <v>232</v>
      </c>
      <c r="M28" s="510">
        <f>TotalRunBiomass!N33*100</f>
        <v>100</v>
      </c>
      <c r="N28" s="509">
        <f>TotalRunBiomass!O33</f>
        <v>308.76239006024855</v>
      </c>
      <c r="P28" s="518" t="s">
        <v>7</v>
      </c>
      <c r="Q28" s="511">
        <f>TotalRunBiomass!R33</f>
        <v>5672</v>
      </c>
      <c r="R28" s="510">
        <f>TotalRunBiomass!S33*100</f>
        <v>99.999999999999972</v>
      </c>
      <c r="S28" s="509">
        <f>TotalRunBiomass!T33</f>
        <v>9561.7943514665603</v>
      </c>
      <c r="U28" s="518" t="s">
        <v>7</v>
      </c>
      <c r="V28" s="511">
        <f>TotalRunBiomass!W33</f>
        <v>12144</v>
      </c>
      <c r="W28" s="510">
        <f>TotalRunBiomass!X33*100</f>
        <v>100</v>
      </c>
      <c r="X28" s="509">
        <f>TotalRunBiomass!Z33</f>
        <v>57051.192168083035</v>
      </c>
    </row>
    <row r="29" spans="1:24" ht="11.1" customHeight="1">
      <c r="A29" s="519"/>
      <c r="B29" s="509" t="s">
        <v>31</v>
      </c>
      <c r="C29" s="510" t="s">
        <v>2</v>
      </c>
      <c r="D29" s="509" t="s">
        <v>1</v>
      </c>
      <c r="F29" s="519"/>
      <c r="G29" s="509" t="s">
        <v>31</v>
      </c>
      <c r="H29" s="510" t="s">
        <v>2</v>
      </c>
      <c r="I29" s="509" t="s">
        <v>1</v>
      </c>
      <c r="K29" s="519"/>
      <c r="L29" s="509" t="s">
        <v>31</v>
      </c>
      <c r="M29" s="510" t="s">
        <v>2</v>
      </c>
      <c r="N29" s="509" t="s">
        <v>1</v>
      </c>
      <c r="P29" s="519"/>
      <c r="Q29" s="509" t="s">
        <v>31</v>
      </c>
      <c r="R29" s="510" t="s">
        <v>2</v>
      </c>
      <c r="S29" s="509" t="s">
        <v>1</v>
      </c>
      <c r="U29" s="519"/>
      <c r="V29" s="512" t="s">
        <v>31</v>
      </c>
      <c r="W29" s="513" t="s">
        <v>2</v>
      </c>
      <c r="X29" s="512" t="s">
        <v>1</v>
      </c>
    </row>
    <row r="30" spans="1:24" ht="11.1" customHeight="1">
      <c r="A30" s="520" t="s">
        <v>3</v>
      </c>
      <c r="B30" s="512" t="s">
        <v>91</v>
      </c>
      <c r="C30" s="513" t="s">
        <v>92</v>
      </c>
      <c r="D30" s="512" t="s">
        <v>60</v>
      </c>
      <c r="F30" s="520" t="s">
        <v>3</v>
      </c>
      <c r="G30" s="512" t="s">
        <v>91</v>
      </c>
      <c r="H30" s="513" t="s">
        <v>92</v>
      </c>
      <c r="I30" s="512" t="s">
        <v>60</v>
      </c>
      <c r="K30" s="520" t="s">
        <v>3</v>
      </c>
      <c r="L30" s="512" t="s">
        <v>91</v>
      </c>
      <c r="M30" s="513" t="s">
        <v>92</v>
      </c>
      <c r="N30" s="512" t="s">
        <v>60</v>
      </c>
      <c r="P30" s="520" t="s">
        <v>3</v>
      </c>
      <c r="Q30" s="512" t="s">
        <v>91</v>
      </c>
      <c r="R30" s="513" t="s">
        <v>92</v>
      </c>
      <c r="S30" s="512" t="s">
        <v>60</v>
      </c>
      <c r="U30" s="520" t="s">
        <v>3</v>
      </c>
      <c r="V30" s="512" t="s">
        <v>91</v>
      </c>
      <c r="W30" s="513" t="s">
        <v>92</v>
      </c>
      <c r="X30" s="512" t="s">
        <v>60</v>
      </c>
    </row>
    <row r="31" spans="1:24" ht="11.1" hidden="1" customHeight="1">
      <c r="A31" s="517">
        <v>1</v>
      </c>
      <c r="B31" s="506">
        <f>TotalRunBiomass!C40</f>
        <v>0</v>
      </c>
      <c r="C31" s="507">
        <f>TotalRunBiomass!D40*100</f>
        <v>0</v>
      </c>
      <c r="D31" s="506">
        <f>TotalRunBiomass!E40</f>
        <v>0</v>
      </c>
      <c r="F31" s="517">
        <v>1</v>
      </c>
      <c r="G31" s="506">
        <f>TotalRunBiomass!H40</f>
        <v>0</v>
      </c>
      <c r="H31" s="507">
        <f>TotalRunBiomass!I40*100</f>
        <v>0</v>
      </c>
      <c r="I31" s="506">
        <f>TotalRunBiomass!J40</f>
        <v>0</v>
      </c>
      <c r="K31" s="517">
        <v>1</v>
      </c>
      <c r="L31" s="506">
        <f>TotalRunBiomass!M40</f>
        <v>0</v>
      </c>
      <c r="M31" s="507">
        <f>TotalRunBiomass!N40*100</f>
        <v>0</v>
      </c>
      <c r="N31" s="506">
        <f>TotalRunBiomass!O40</f>
        <v>0</v>
      </c>
      <c r="P31" s="517">
        <v>1</v>
      </c>
      <c r="Q31" s="506">
        <f>TotalRunBiomass!R40</f>
        <v>0</v>
      </c>
      <c r="R31" s="507">
        <f>TotalRunBiomass!S40*100</f>
        <v>0</v>
      </c>
      <c r="S31" s="506">
        <f>TotalRunBiomass!T40</f>
        <v>0</v>
      </c>
      <c r="U31" s="517">
        <v>1</v>
      </c>
      <c r="V31" s="506">
        <f>TotalRunBiomass!W40</f>
        <v>0</v>
      </c>
      <c r="W31" s="507">
        <f>TotalRunBiomass!X40*100</f>
        <v>0</v>
      </c>
      <c r="X31" s="506">
        <f>TotalRunBiomass!Z40</f>
        <v>0</v>
      </c>
    </row>
    <row r="32" spans="1:24" ht="11.1" hidden="1" customHeight="1">
      <c r="A32" s="517">
        <v>2</v>
      </c>
      <c r="B32" s="506">
        <f>TotalRunBiomass!C41</f>
        <v>0</v>
      </c>
      <c r="C32" s="507">
        <f>TotalRunBiomass!D41*100</f>
        <v>0</v>
      </c>
      <c r="D32" s="506">
        <f>TotalRunBiomass!E41</f>
        <v>0</v>
      </c>
      <c r="F32" s="517">
        <v>2</v>
      </c>
      <c r="G32" s="506">
        <f>TotalRunBiomass!H41</f>
        <v>0</v>
      </c>
      <c r="H32" s="507">
        <f>TotalRunBiomass!I41*100</f>
        <v>0</v>
      </c>
      <c r="I32" s="506">
        <f>TotalRunBiomass!J41</f>
        <v>0</v>
      </c>
      <c r="K32" s="517">
        <v>2</v>
      </c>
      <c r="L32" s="506">
        <f>TotalRunBiomass!M41</f>
        <v>0</v>
      </c>
      <c r="M32" s="507">
        <f>TotalRunBiomass!N41*100</f>
        <v>0</v>
      </c>
      <c r="N32" s="506">
        <f>TotalRunBiomass!O41</f>
        <v>0</v>
      </c>
      <c r="P32" s="517">
        <v>2</v>
      </c>
      <c r="Q32" s="506">
        <f>TotalRunBiomass!R41</f>
        <v>0</v>
      </c>
      <c r="R32" s="507">
        <f>TotalRunBiomass!S41*100</f>
        <v>0</v>
      </c>
      <c r="S32" s="506">
        <f>TotalRunBiomass!T41</f>
        <v>0</v>
      </c>
      <c r="U32" s="517">
        <v>2</v>
      </c>
      <c r="V32" s="506">
        <f>TotalRunBiomass!W41</f>
        <v>0</v>
      </c>
      <c r="W32" s="507">
        <f>TotalRunBiomass!X41*100</f>
        <v>0</v>
      </c>
      <c r="X32" s="506">
        <f>TotalRunBiomass!Z41</f>
        <v>0</v>
      </c>
    </row>
    <row r="33" spans="1:24" ht="11.1" customHeight="1">
      <c r="A33" s="517">
        <v>3</v>
      </c>
      <c r="B33" s="506">
        <f>TotalRunBiomass!C42</f>
        <v>0</v>
      </c>
      <c r="C33" s="507">
        <f>TotalRunBiomass!D42*100</f>
        <v>0</v>
      </c>
      <c r="D33" s="506">
        <f>TotalRunBiomass!E42</f>
        <v>0</v>
      </c>
      <c r="F33" s="517">
        <v>3</v>
      </c>
      <c r="G33" s="506">
        <f>TotalRunBiomass!H42</f>
        <v>0</v>
      </c>
      <c r="H33" s="507">
        <f>TotalRunBiomass!I42*100</f>
        <v>0</v>
      </c>
      <c r="I33" s="506">
        <f>TotalRunBiomass!J42</f>
        <v>0</v>
      </c>
      <c r="K33" s="517">
        <v>3</v>
      </c>
      <c r="L33" s="506">
        <f>TotalRunBiomass!M42</f>
        <v>0</v>
      </c>
      <c r="M33" s="507">
        <f>TotalRunBiomass!N42*100</f>
        <v>0</v>
      </c>
      <c r="N33" s="506">
        <f>TotalRunBiomass!O42</f>
        <v>0</v>
      </c>
      <c r="P33" s="517">
        <v>3</v>
      </c>
      <c r="Q33" s="506">
        <f>TotalRunBiomass!R42</f>
        <v>0</v>
      </c>
      <c r="R33" s="507">
        <f>TotalRunBiomass!S42*100</f>
        <v>0</v>
      </c>
      <c r="S33" s="506">
        <f>TotalRunBiomass!T42</f>
        <v>0</v>
      </c>
      <c r="U33" s="517">
        <v>3</v>
      </c>
      <c r="V33" s="506">
        <f>TotalRunBiomass!W42</f>
        <v>0</v>
      </c>
      <c r="W33" s="507">
        <f>TotalRunBiomass!X42*100</f>
        <v>0</v>
      </c>
      <c r="X33" s="506">
        <f>TotalRunBiomass!Z42</f>
        <v>0</v>
      </c>
    </row>
    <row r="34" spans="1:24" ht="11.1" customHeight="1">
      <c r="A34" s="517">
        <v>4</v>
      </c>
      <c r="B34" s="506">
        <f>TotalRunBiomass!C43</f>
        <v>162612</v>
      </c>
      <c r="C34" s="507">
        <f>TotalRunBiomass!D43*100</f>
        <v>8.9532724084304132</v>
      </c>
      <c r="D34" s="506">
        <f>TotalRunBiomass!E43</f>
        <v>1280.8641040224634</v>
      </c>
      <c r="F34" s="517">
        <v>4</v>
      </c>
      <c r="G34" s="506">
        <f>TotalRunBiomass!H43</f>
        <v>18868.999999999964</v>
      </c>
      <c r="H34" s="507">
        <f>TotalRunBiomass!I43*100</f>
        <v>12.443204674197601</v>
      </c>
      <c r="I34" s="506">
        <f>TotalRunBiomass!J43</f>
        <v>243.50107226937286</v>
      </c>
      <c r="K34" s="517">
        <v>4</v>
      </c>
      <c r="L34" s="506">
        <f>TotalRunBiomass!M43</f>
        <v>732</v>
      </c>
      <c r="M34" s="507">
        <f>TotalRunBiomass!N43*100</f>
        <v>0.92974812970748455</v>
      </c>
      <c r="N34" s="506">
        <f>TotalRunBiomass!O43</f>
        <v>1.0738590898121447</v>
      </c>
      <c r="P34" s="517">
        <v>4</v>
      </c>
      <c r="Q34" s="506">
        <f>TotalRunBiomass!R43</f>
        <v>162612</v>
      </c>
      <c r="R34" s="507">
        <f>TotalRunBiomass!S43*100</f>
        <v>8.9532724084304132</v>
      </c>
      <c r="S34" s="506">
        <f>TotalRunBiomass!T43</f>
        <v>302.17294378452641</v>
      </c>
      <c r="U34" s="517">
        <v>4</v>
      </c>
      <c r="V34" s="506">
        <f>TotalRunBiomass!W43</f>
        <v>344825</v>
      </c>
      <c r="W34" s="507">
        <f>TotalRunBiomass!X43*100</f>
        <v>8.9267418001073011</v>
      </c>
      <c r="X34" s="506">
        <f>TotalRunBiomass!Z43</f>
        <v>1827.6119791661749</v>
      </c>
    </row>
    <row r="35" spans="1:24" ht="11.1" customHeight="1">
      <c r="A35" s="517">
        <v>5</v>
      </c>
      <c r="B35" s="506">
        <f>TotalRunBiomass!C44</f>
        <v>257450.9999999998</v>
      </c>
      <c r="C35" s="507">
        <f>TotalRunBiomass!D44*100</f>
        <v>14.175023582655747</v>
      </c>
      <c r="D35" s="506">
        <f>TotalRunBiomass!E44</f>
        <v>2027.8930487583139</v>
      </c>
      <c r="F35" s="517">
        <v>5</v>
      </c>
      <c r="G35" s="506">
        <f>TotalRunBiomass!H44</f>
        <v>36918.99999999992</v>
      </c>
      <c r="H35" s="507">
        <f>TotalRunBiomass!I44*100</f>
        <v>24.346317948312102</v>
      </c>
      <c r="I35" s="506">
        <f>TotalRunBiomass!J44</f>
        <v>476.43309593051953</v>
      </c>
      <c r="K35" s="517">
        <v>5</v>
      </c>
      <c r="L35" s="506">
        <f>TotalRunBiomass!M44</f>
        <v>8041</v>
      </c>
      <c r="M35" s="507">
        <f>TotalRunBiomass!N44*100</f>
        <v>10.213257801882353</v>
      </c>
      <c r="N35" s="506">
        <f>TotalRunBiomass!O44</f>
        <v>11.796312761174118</v>
      </c>
      <c r="P35" s="517">
        <v>5</v>
      </c>
      <c r="Q35" s="506">
        <f>TotalRunBiomass!R44</f>
        <v>257450.9999999998</v>
      </c>
      <c r="R35" s="507">
        <f>TotalRunBiomass!S44*100</f>
        <v>14.175023582655747</v>
      </c>
      <c r="S35" s="506">
        <f>TotalRunBiomass!T44</f>
        <v>478.40704591463145</v>
      </c>
      <c r="U35" s="517">
        <v>5</v>
      </c>
      <c r="V35" s="506">
        <f>TotalRunBiomass!W44</f>
        <v>559861.99999999953</v>
      </c>
      <c r="W35" s="507">
        <f>TotalRunBiomass!X44*100</f>
        <v>14.493564903042616</v>
      </c>
      <c r="X35" s="506">
        <f>TotalRunBiomass!Z44</f>
        <v>2994.5295033646389</v>
      </c>
    </row>
    <row r="36" spans="1:24" ht="11.1" customHeight="1">
      <c r="A36" s="517">
        <v>6</v>
      </c>
      <c r="B36" s="506">
        <f>TotalRunBiomass!C45</f>
        <v>129483.99999999994</v>
      </c>
      <c r="C36" s="507">
        <f>TotalRunBiomass!D45*100</f>
        <v>7.1292741281898202</v>
      </c>
      <c r="D36" s="506">
        <f>TotalRunBiomass!E45</f>
        <v>1019.9210860529639</v>
      </c>
      <c r="F36" s="517">
        <v>6</v>
      </c>
      <c r="G36" s="506">
        <f>TotalRunBiomass!H45</f>
        <v>15837.999999999976</v>
      </c>
      <c r="H36" s="507">
        <f>TotalRunBiomass!I45*100</f>
        <v>10.444404877308902</v>
      </c>
      <c r="I36" s="506">
        <f>TotalRunBiomass!J45</f>
        <v>204.38655904405792</v>
      </c>
      <c r="K36" s="517">
        <v>6</v>
      </c>
      <c r="L36" s="506">
        <f>TotalRunBiomass!M45</f>
        <v>8263.0000000000036</v>
      </c>
      <c r="M36" s="507">
        <f>TotalRunBiomass!N45*100</f>
        <v>10.495230595318235</v>
      </c>
      <c r="N36" s="506">
        <f>TotalRunBiomass!O45</f>
        <v>12.121991337592561</v>
      </c>
      <c r="P36" s="517">
        <v>6</v>
      </c>
      <c r="Q36" s="506">
        <f>TotalRunBiomass!R45</f>
        <v>129483.99999999994</v>
      </c>
      <c r="R36" s="507">
        <f>TotalRunBiomass!S45*100</f>
        <v>7.1292741281898202</v>
      </c>
      <c r="S36" s="506">
        <f>TotalRunBiomass!T45</f>
        <v>240.61300182640645</v>
      </c>
      <c r="U36" s="517">
        <v>6</v>
      </c>
      <c r="V36" s="506">
        <f>TotalRunBiomass!W45</f>
        <v>283068.99999999988</v>
      </c>
      <c r="W36" s="507">
        <f>TotalRunBiomass!X45*100</f>
        <v>7.3280181965187348</v>
      </c>
      <c r="X36" s="506">
        <f>TotalRunBiomass!Z45</f>
        <v>1477.0426382610208</v>
      </c>
    </row>
    <row r="37" spans="1:24" ht="11.1" customHeight="1">
      <c r="A37" s="517">
        <v>7</v>
      </c>
      <c r="B37" s="506">
        <f>TotalRunBiomass!C46</f>
        <v>231519.00000000015</v>
      </c>
      <c r="C37" s="507">
        <f>TotalRunBiomass!D46*100</f>
        <v>12.747230676256377</v>
      </c>
      <c r="D37" s="506">
        <f>TotalRunBiomass!E46</f>
        <v>1823.6315677759135</v>
      </c>
      <c r="F37" s="517">
        <v>7</v>
      </c>
      <c r="G37" s="506">
        <f>TotalRunBiomass!H46</f>
        <v>17732.000000000004</v>
      </c>
      <c r="H37" s="507">
        <f>TotalRunBiomass!I46*100</f>
        <v>11.693407455767254</v>
      </c>
      <c r="I37" s="506">
        <f>TotalRunBiomass!J46</f>
        <v>228.82829050190938</v>
      </c>
      <c r="K37" s="517">
        <v>7</v>
      </c>
      <c r="L37" s="506">
        <f>TotalRunBiomass!M46</f>
        <v>19647.000000000011</v>
      </c>
      <c r="M37" s="507">
        <f>TotalRunBiomass!N46*100</f>
        <v>24.954592219075078</v>
      </c>
      <c r="N37" s="506">
        <f>TotalRunBiomass!O46</f>
        <v>28.822554013031716</v>
      </c>
      <c r="P37" s="517">
        <v>7</v>
      </c>
      <c r="Q37" s="506">
        <f>TotalRunBiomass!R46</f>
        <v>231519.00000000015</v>
      </c>
      <c r="R37" s="507">
        <f>TotalRunBiomass!S46*100</f>
        <v>12.747230676256377</v>
      </c>
      <c r="S37" s="506">
        <f>TotalRunBiomass!T46</f>
        <v>430.21903532365275</v>
      </c>
      <c r="U37" s="517">
        <v>7</v>
      </c>
      <c r="V37" s="506">
        <f>TotalRunBiomass!W46</f>
        <v>500417.00000000035</v>
      </c>
      <c r="W37" s="507">
        <f>TotalRunBiomass!X46*100</f>
        <v>12.95466787902356</v>
      </c>
      <c r="X37" s="506">
        <f>TotalRunBiomass!Z46</f>
        <v>2511.5014476145075</v>
      </c>
    </row>
    <row r="38" spans="1:24" ht="11.1" customHeight="1">
      <c r="A38" s="517">
        <v>8</v>
      </c>
      <c r="B38" s="506">
        <f>TotalRunBiomass!C47</f>
        <v>307797</v>
      </c>
      <c r="C38" s="507">
        <f>TotalRunBiomass!D47*100</f>
        <v>16.947029662618107</v>
      </c>
      <c r="D38" s="506">
        <f>TotalRunBiomass!E47</f>
        <v>2424.459010563809</v>
      </c>
      <c r="F38" s="517">
        <v>8</v>
      </c>
      <c r="G38" s="506">
        <f>TotalRunBiomass!H47</f>
        <v>15632.000000000011</v>
      </c>
      <c r="H38" s="507">
        <f>TotalRunBiomass!I47*100</f>
        <v>10.308557711964459</v>
      </c>
      <c r="I38" s="506">
        <f>TotalRunBiomass!J47</f>
        <v>201.72816586543252</v>
      </c>
      <c r="K38" s="517">
        <v>8</v>
      </c>
      <c r="L38" s="506">
        <f>TotalRunBiomass!M47</f>
        <v>17717.000000000018</v>
      </c>
      <c r="M38" s="507">
        <f>TotalRunBiomass!N47*100</f>
        <v>22.503207122988414</v>
      </c>
      <c r="N38" s="506">
        <f>TotalRunBiomass!O47</f>
        <v>25.991204227051618</v>
      </c>
      <c r="P38" s="517">
        <v>8</v>
      </c>
      <c r="Q38" s="506">
        <f>TotalRunBiomass!R47</f>
        <v>307797</v>
      </c>
      <c r="R38" s="507">
        <f>TotalRunBiomass!S47*100</f>
        <v>16.947029662618107</v>
      </c>
      <c r="S38" s="506">
        <f>TotalRunBiomass!T47</f>
        <v>571.96225111336116</v>
      </c>
      <c r="U38" s="517">
        <v>8</v>
      </c>
      <c r="V38" s="506">
        <f>TotalRunBiomass!W47</f>
        <v>648943</v>
      </c>
      <c r="W38" s="507">
        <f>TotalRunBiomass!X47*100</f>
        <v>16.799671149096014</v>
      </c>
      <c r="X38" s="506">
        <f>TotalRunBiomass!Z47</f>
        <v>3224.1406317696542</v>
      </c>
    </row>
    <row r="39" spans="1:24" ht="11.1" customHeight="1">
      <c r="A39" s="517">
        <v>9</v>
      </c>
      <c r="B39" s="506">
        <f>TotalRunBiomass!C48</f>
        <v>271431.00000000017</v>
      </c>
      <c r="C39" s="507">
        <f>TotalRunBiomass!D48*100</f>
        <v>14.944749975971494</v>
      </c>
      <c r="D39" s="506">
        <f>TotalRunBiomass!E48</f>
        <v>2138.0108763124581</v>
      </c>
      <c r="F39" s="517">
        <v>9</v>
      </c>
      <c r="G39" s="506">
        <f>TotalRunBiomass!H48</f>
        <v>18653.999999999982</v>
      </c>
      <c r="H39" s="507">
        <f>TotalRunBiomass!I48*100</f>
        <v>12.301422438522563</v>
      </c>
      <c r="I39" s="506">
        <f>TotalRunBiomass!J48</f>
        <v>240.72653569944805</v>
      </c>
      <c r="K39" s="517">
        <v>9</v>
      </c>
      <c r="L39" s="506">
        <f>TotalRunBiomass!M48</f>
        <v>10413.000000000009</v>
      </c>
      <c r="M39" s="507">
        <f>TotalRunBiomass!N48*100</f>
        <v>13.226048189404432</v>
      </c>
      <c r="N39" s="506">
        <f>TotalRunBiomass!O48</f>
        <v>15.276085658762119</v>
      </c>
      <c r="P39" s="517">
        <v>9</v>
      </c>
      <c r="Q39" s="506">
        <f>TotalRunBiomass!R48</f>
        <v>271431.00000000017</v>
      </c>
      <c r="R39" s="507">
        <f>TotalRunBiomass!S48*100</f>
        <v>14.944749975971494</v>
      </c>
      <c r="S39" s="506">
        <f>TotalRunBiomass!T48</f>
        <v>504.38531168903791</v>
      </c>
      <c r="U39" s="517">
        <v>9</v>
      </c>
      <c r="V39" s="506">
        <f>TotalRunBiomass!W48</f>
        <v>571929.00000000035</v>
      </c>
      <c r="W39" s="507">
        <f>TotalRunBiomass!X48*100</f>
        <v>14.805952326523808</v>
      </c>
      <c r="X39" s="506">
        <f>TotalRunBiomass!Z48</f>
        <v>2898.3988093597059</v>
      </c>
    </row>
    <row r="40" spans="1:24" ht="11.1" customHeight="1">
      <c r="A40" s="517">
        <v>10</v>
      </c>
      <c r="B40" s="506">
        <f>TotalRunBiomass!C49</f>
        <v>224480.99999999985</v>
      </c>
      <c r="C40" s="507">
        <f>TotalRunBiomass!D49*100</f>
        <v>12.359724642196554</v>
      </c>
      <c r="D40" s="506">
        <f>TotalRunBiomass!E49</f>
        <v>1768.1945670372813</v>
      </c>
      <c r="F40" s="517">
        <v>10</v>
      </c>
      <c r="G40" s="506">
        <f>TotalRunBiomass!H49</f>
        <v>13503.999999999993</v>
      </c>
      <c r="H40" s="507">
        <f>TotalRunBiomass!I49*100</f>
        <v>8.905243304910945</v>
      </c>
      <c r="I40" s="506">
        <f>TotalRunBiomass!J49</f>
        <v>174.2667062338023</v>
      </c>
      <c r="K40" s="517">
        <v>10</v>
      </c>
      <c r="L40" s="506">
        <f>TotalRunBiomass!M49</f>
        <v>8034.0000000000091</v>
      </c>
      <c r="M40" s="507">
        <f>TotalRunBiomass!N49*100</f>
        <v>10.204366767855108</v>
      </c>
      <c r="N40" s="506">
        <f>TotalRunBiomass!O49</f>
        <v>11.78604361687265</v>
      </c>
      <c r="P40" s="517">
        <v>10</v>
      </c>
      <c r="Q40" s="506">
        <f>TotalRunBiomass!R49</f>
        <v>224480.99999999985</v>
      </c>
      <c r="R40" s="507">
        <f>TotalRunBiomass!S49*100</f>
        <v>12.359724642196554</v>
      </c>
      <c r="S40" s="506">
        <f>TotalRunBiomass!T49</f>
        <v>417.1407066741337</v>
      </c>
      <c r="U40" s="517">
        <v>10</v>
      </c>
      <c r="V40" s="506">
        <f>TotalRunBiomass!W49</f>
        <v>470499.99999999971</v>
      </c>
      <c r="W40" s="507">
        <f>TotalRunBiomass!X49*100</f>
        <v>12.180184200537903</v>
      </c>
      <c r="X40" s="506">
        <f>TotalRunBiomass!Z49</f>
        <v>2371.38802356209</v>
      </c>
    </row>
    <row r="41" spans="1:24" ht="11.1" customHeight="1">
      <c r="A41" s="517">
        <v>11</v>
      </c>
      <c r="B41" s="506">
        <f>TotalRunBiomass!C50</f>
        <v>133945.99999999988</v>
      </c>
      <c r="C41" s="507">
        <f>TotalRunBiomass!D50*100</f>
        <v>7.3749478883453801</v>
      </c>
      <c r="D41" s="506">
        <f>TotalRunBiomass!E50</f>
        <v>1055.0674198545785</v>
      </c>
      <c r="F41" s="517">
        <v>11</v>
      </c>
      <c r="G41" s="506">
        <f>TotalRunBiomass!H50</f>
        <v>11421.000000000005</v>
      </c>
      <c r="H41" s="507">
        <f>TotalRunBiomass!I50*100</f>
        <v>7.5316042495103677</v>
      </c>
      <c r="I41" s="506">
        <f>TotalRunBiomass!J50</f>
        <v>147.38596355866841</v>
      </c>
      <c r="K41" s="517">
        <v>11</v>
      </c>
      <c r="L41" s="506">
        <f>TotalRunBiomass!M50</f>
        <v>4073</v>
      </c>
      <c r="M41" s="507">
        <f>TotalRunBiomass!N50*100</f>
        <v>5.1733116561456072</v>
      </c>
      <c r="N41" s="506">
        <f>TotalRunBiomass!O50</f>
        <v>5.9751749628481763</v>
      </c>
      <c r="P41" s="517">
        <v>11</v>
      </c>
      <c r="Q41" s="506">
        <f>TotalRunBiomass!R50</f>
        <v>133945.99999999988</v>
      </c>
      <c r="R41" s="507">
        <f>TotalRunBiomass!S50*100</f>
        <v>7.3749478883453801</v>
      </c>
      <c r="S41" s="506">
        <f>TotalRunBiomass!T50</f>
        <v>248.90449123165658</v>
      </c>
      <c r="U41" s="517">
        <v>11</v>
      </c>
      <c r="V41" s="506">
        <f>TotalRunBiomass!W50</f>
        <v>283385.99999999977</v>
      </c>
      <c r="W41" s="507">
        <f>TotalRunBiomass!X50*100</f>
        <v>7.3362246118036847</v>
      </c>
      <c r="X41" s="506">
        <f>TotalRunBiomass!Z50</f>
        <v>1457.3330496077515</v>
      </c>
    </row>
    <row r="42" spans="1:24" ht="11.1" customHeight="1">
      <c r="A42" s="517">
        <v>12</v>
      </c>
      <c r="B42" s="506">
        <f>TotalRunBiomass!C51</f>
        <v>74370.782608695663</v>
      </c>
      <c r="C42" s="507">
        <f>TotalRunBiomass!D51*100</f>
        <v>4.094789289374777</v>
      </c>
      <c r="D42" s="506">
        <f>TotalRunBiomass!E51</f>
        <v>585.80465052724503</v>
      </c>
      <c r="F42" s="517">
        <v>12</v>
      </c>
      <c r="G42" s="506">
        <f>TotalRunBiomass!H51</f>
        <v>2704.9999999999977</v>
      </c>
      <c r="H42" s="507">
        <f>TotalRunBiomass!I51*100</f>
        <v>1.7838183604697941</v>
      </c>
      <c r="I42" s="506">
        <f>TotalRunBiomass!J51</f>
        <v>34.907541496033403</v>
      </c>
      <c r="K42" s="517">
        <v>12</v>
      </c>
      <c r="L42" s="506">
        <f>TotalRunBiomass!M51</f>
        <v>938</v>
      </c>
      <c r="M42" s="507">
        <f>TotalRunBiomass!N51*100</f>
        <v>1.191398559652487</v>
      </c>
      <c r="N42" s="506">
        <f>TotalRunBiomass!O51</f>
        <v>1.3760653363986224</v>
      </c>
      <c r="P42" s="517">
        <v>12</v>
      </c>
      <c r="Q42" s="506">
        <f>TotalRunBiomass!R51</f>
        <v>74370.782608695663</v>
      </c>
      <c r="R42" s="507">
        <f>TotalRunBiomass!S51*100</f>
        <v>4.094789289374777</v>
      </c>
      <c r="S42" s="506">
        <f>TotalRunBiomass!T51</f>
        <v>138.19913851639873</v>
      </c>
      <c r="U42" s="517">
        <v>12</v>
      </c>
      <c r="V42" s="506">
        <f>TotalRunBiomass!W51</f>
        <v>152384.56521739133</v>
      </c>
      <c r="W42" s="507">
        <f>TotalRunBiomass!X51*100</f>
        <v>3.9448928239462466</v>
      </c>
      <c r="X42" s="506">
        <f>TotalRunBiomass!Z51</f>
        <v>760.28739587607583</v>
      </c>
    </row>
    <row r="43" spans="1:24" ht="11.1" customHeight="1">
      <c r="A43" s="517">
        <v>13</v>
      </c>
      <c r="B43" s="506">
        <f>TotalRunBiomass!C52</f>
        <v>23138.000000000011</v>
      </c>
      <c r="C43" s="507">
        <f>TotalRunBiomass!D52*100</f>
        <v>1.2739577459613249</v>
      </c>
      <c r="D43" s="506">
        <f>TotalRunBiomass!E52</f>
        <v>182.25366909497313</v>
      </c>
      <c r="F43" s="517">
        <v>13</v>
      </c>
      <c r="G43" s="506">
        <f>TotalRunBiomass!H52</f>
        <v>367</v>
      </c>
      <c r="H43" s="507">
        <f>TotalRunBiomass!I52*100</f>
        <v>0.24201897903601291</v>
      </c>
      <c r="I43" s="506">
        <f>TotalRunBiomass!J52</f>
        <v>4.7360694007557367</v>
      </c>
      <c r="K43" s="517">
        <v>13</v>
      </c>
      <c r="L43" s="506">
        <f>TotalRunBiomass!M52</f>
        <v>873</v>
      </c>
      <c r="M43" s="507">
        <f>TotalRunBiomass!N52*100</f>
        <v>1.1088389579708113</v>
      </c>
      <c r="N43" s="506">
        <f>TotalRunBiomass!O52</f>
        <v>1.2807089964562872</v>
      </c>
      <c r="P43" s="517">
        <v>13</v>
      </c>
      <c r="Q43" s="506">
        <f>TotalRunBiomass!R52</f>
        <v>23138.000000000011</v>
      </c>
      <c r="R43" s="507">
        <f>TotalRunBiomass!S52*100</f>
        <v>1.2739577459613249</v>
      </c>
      <c r="S43" s="506">
        <f>TotalRunBiomass!T52</f>
        <v>42.996073926194718</v>
      </c>
      <c r="U43" s="517">
        <v>13</v>
      </c>
      <c r="V43" s="506">
        <f>TotalRunBiomass!W52</f>
        <v>47516.000000000022</v>
      </c>
      <c r="W43" s="507">
        <f>TotalRunBiomass!X52*100</f>
        <v>1.2300821094001269</v>
      </c>
      <c r="X43" s="506">
        <f>TotalRunBiomass!Z52</f>
        <v>231.26652141837988</v>
      </c>
    </row>
    <row r="44" spans="1:24" ht="11.1" customHeight="1">
      <c r="A44" s="517">
        <v>14</v>
      </c>
      <c r="B44" s="506">
        <f>TotalRunBiomass!C53</f>
        <v>0</v>
      </c>
      <c r="C44" s="507">
        <f>TotalRunBiomass!D53*100</f>
        <v>0</v>
      </c>
      <c r="D44" s="506">
        <f>TotalRunBiomass!E53</f>
        <v>0</v>
      </c>
      <c r="F44" s="517">
        <v>14</v>
      </c>
      <c r="G44" s="506">
        <f>TotalRunBiomass!H53</f>
        <v>0</v>
      </c>
      <c r="H44" s="507">
        <f>TotalRunBiomass!I53*100</f>
        <v>0</v>
      </c>
      <c r="I44" s="506">
        <f>TotalRunBiomass!J53</f>
        <v>0</v>
      </c>
      <c r="K44" s="517">
        <v>14</v>
      </c>
      <c r="L44" s="506">
        <f>TotalRunBiomass!M53</f>
        <v>0</v>
      </c>
      <c r="M44" s="507">
        <f>TotalRunBiomass!N53*100</f>
        <v>0</v>
      </c>
      <c r="N44" s="506">
        <f>TotalRunBiomass!O53</f>
        <v>0</v>
      </c>
      <c r="P44" s="517">
        <v>14</v>
      </c>
      <c r="Q44" s="506">
        <f>TotalRunBiomass!R53</f>
        <v>0</v>
      </c>
      <c r="R44" s="507">
        <f>TotalRunBiomass!S53*100</f>
        <v>0</v>
      </c>
      <c r="S44" s="506">
        <f>TotalRunBiomass!T53</f>
        <v>0</v>
      </c>
      <c r="U44" s="517">
        <v>14</v>
      </c>
      <c r="V44" s="506">
        <f>TotalRunBiomass!W53</f>
        <v>0</v>
      </c>
      <c r="W44" s="507">
        <f>TotalRunBiomass!X53*100</f>
        <v>0</v>
      </c>
      <c r="X44" s="506">
        <f>TotalRunBiomass!Z53</f>
        <v>0</v>
      </c>
    </row>
    <row r="45" spans="1:24" ht="11.1" customHeight="1">
      <c r="A45" s="517">
        <v>15</v>
      </c>
      <c r="B45" s="506">
        <f>TotalRunBiomass!C54</f>
        <v>0</v>
      </c>
      <c r="C45" s="507">
        <f>TotalRunBiomass!D54*100</f>
        <v>0</v>
      </c>
      <c r="D45" s="506">
        <f>TotalRunBiomass!E54</f>
        <v>0</v>
      </c>
      <c r="F45" s="517">
        <v>15</v>
      </c>
      <c r="G45" s="506">
        <f>TotalRunBiomass!H54</f>
        <v>0</v>
      </c>
      <c r="H45" s="507">
        <f>TotalRunBiomass!I54*100</f>
        <v>0</v>
      </c>
      <c r="I45" s="506">
        <f>TotalRunBiomass!J54</f>
        <v>0</v>
      </c>
      <c r="K45" s="517">
        <v>15</v>
      </c>
      <c r="L45" s="506">
        <f>TotalRunBiomass!M54</f>
        <v>0</v>
      </c>
      <c r="M45" s="507">
        <f>TotalRunBiomass!N54*100</f>
        <v>0</v>
      </c>
      <c r="N45" s="506">
        <f>TotalRunBiomass!O54</f>
        <v>0</v>
      </c>
      <c r="P45" s="517">
        <v>15</v>
      </c>
      <c r="Q45" s="506">
        <f>TotalRunBiomass!R54</f>
        <v>0</v>
      </c>
      <c r="R45" s="507">
        <f>TotalRunBiomass!S54*100</f>
        <v>0</v>
      </c>
      <c r="S45" s="506">
        <f>TotalRunBiomass!T54</f>
        <v>0</v>
      </c>
      <c r="U45" s="517">
        <v>15</v>
      </c>
      <c r="V45" s="506">
        <f>TotalRunBiomass!W54</f>
        <v>0</v>
      </c>
      <c r="W45" s="507">
        <f>TotalRunBiomass!X54*100</f>
        <v>0</v>
      </c>
      <c r="X45" s="506">
        <f>TotalRunBiomass!Z54</f>
        <v>0</v>
      </c>
    </row>
    <row r="46" spans="1:24" ht="11.1" customHeight="1">
      <c r="A46" s="517">
        <v>16</v>
      </c>
      <c r="B46" s="506">
        <f>TotalRunBiomass!C55</f>
        <v>0</v>
      </c>
      <c r="C46" s="507">
        <f>TotalRunBiomass!D55*100</f>
        <v>0</v>
      </c>
      <c r="D46" s="506">
        <f>TotalRunBiomass!E55</f>
        <v>0</v>
      </c>
      <c r="F46" s="517">
        <v>16</v>
      </c>
      <c r="G46" s="506">
        <f>TotalRunBiomass!H55</f>
        <v>0</v>
      </c>
      <c r="H46" s="507">
        <f>TotalRunBiomass!I55*100</f>
        <v>0</v>
      </c>
      <c r="I46" s="506">
        <f>TotalRunBiomass!J55</f>
        <v>0</v>
      </c>
      <c r="K46" s="517">
        <v>16</v>
      </c>
      <c r="L46" s="506">
        <f>TotalRunBiomass!M55</f>
        <v>0</v>
      </c>
      <c r="M46" s="507">
        <f>TotalRunBiomass!N55*100</f>
        <v>0</v>
      </c>
      <c r="N46" s="506">
        <f>TotalRunBiomass!O55</f>
        <v>0</v>
      </c>
      <c r="P46" s="517">
        <v>16</v>
      </c>
      <c r="Q46" s="506">
        <f>TotalRunBiomass!R55</f>
        <v>0</v>
      </c>
      <c r="R46" s="507">
        <f>TotalRunBiomass!S55*100</f>
        <v>0</v>
      </c>
      <c r="S46" s="506">
        <f>TotalRunBiomass!T55</f>
        <v>0</v>
      </c>
      <c r="U46" s="517">
        <v>16</v>
      </c>
      <c r="V46" s="506">
        <f>TotalRunBiomass!W55</f>
        <v>0</v>
      </c>
      <c r="W46" s="507">
        <f>TotalRunBiomass!X55*100</f>
        <v>0</v>
      </c>
      <c r="X46" s="506">
        <f>TotalRunBiomass!Z55</f>
        <v>0</v>
      </c>
    </row>
    <row r="47" spans="1:24" ht="11.1" customHeight="1">
      <c r="A47" s="517">
        <v>17</v>
      </c>
      <c r="B47" s="506">
        <f>TotalRunBiomass!C56</f>
        <v>0</v>
      </c>
      <c r="C47" s="507">
        <f>TotalRunBiomass!D56*100</f>
        <v>0</v>
      </c>
      <c r="D47" s="506">
        <f>TotalRunBiomass!E56</f>
        <v>0</v>
      </c>
      <c r="F47" s="517">
        <v>17</v>
      </c>
      <c r="G47" s="506">
        <f>TotalRunBiomass!H56</f>
        <v>0</v>
      </c>
      <c r="H47" s="507">
        <f>TotalRunBiomass!I56*100</f>
        <v>0</v>
      </c>
      <c r="I47" s="506">
        <f>TotalRunBiomass!J56</f>
        <v>0</v>
      </c>
      <c r="K47" s="517">
        <v>17</v>
      </c>
      <c r="L47" s="506">
        <f>TotalRunBiomass!M56</f>
        <v>0</v>
      </c>
      <c r="M47" s="507">
        <f>TotalRunBiomass!N56*100</f>
        <v>0</v>
      </c>
      <c r="N47" s="506">
        <f>TotalRunBiomass!O56</f>
        <v>0</v>
      </c>
      <c r="P47" s="517">
        <v>17</v>
      </c>
      <c r="Q47" s="506">
        <f>TotalRunBiomass!R56</f>
        <v>0</v>
      </c>
      <c r="R47" s="507">
        <f>TotalRunBiomass!S56*100</f>
        <v>0</v>
      </c>
      <c r="S47" s="506">
        <f>TotalRunBiomass!T56</f>
        <v>0</v>
      </c>
      <c r="U47" s="517">
        <v>17</v>
      </c>
      <c r="V47" s="506">
        <f>TotalRunBiomass!W56</f>
        <v>0</v>
      </c>
      <c r="W47" s="507">
        <f>TotalRunBiomass!X56*100</f>
        <v>0</v>
      </c>
      <c r="X47" s="506">
        <f>TotalRunBiomass!Z56</f>
        <v>0</v>
      </c>
    </row>
    <row r="48" spans="1:24" ht="11.1" customHeight="1">
      <c r="A48" s="517">
        <v>18</v>
      </c>
      <c r="B48" s="506">
        <f>TotalRunBiomass!C57</f>
        <v>0</v>
      </c>
      <c r="C48" s="507">
        <f>TotalRunBiomass!D57*100</f>
        <v>0</v>
      </c>
      <c r="D48" s="506">
        <f>TotalRunBiomass!E57</f>
        <v>0</v>
      </c>
      <c r="F48" s="517">
        <v>18</v>
      </c>
      <c r="G48" s="506">
        <f>TotalRunBiomass!H57</f>
        <v>0</v>
      </c>
      <c r="H48" s="507">
        <f>TotalRunBiomass!I57*100</f>
        <v>0</v>
      </c>
      <c r="I48" s="506">
        <f>TotalRunBiomass!J57</f>
        <v>0</v>
      </c>
      <c r="K48" s="517">
        <v>18</v>
      </c>
      <c r="L48" s="506">
        <f>TotalRunBiomass!M57</f>
        <v>0</v>
      </c>
      <c r="M48" s="507">
        <f>TotalRunBiomass!N57*100</f>
        <v>0</v>
      </c>
      <c r="N48" s="506">
        <f>TotalRunBiomass!O57</f>
        <v>0</v>
      </c>
      <c r="P48" s="517">
        <v>18</v>
      </c>
      <c r="Q48" s="506">
        <f>TotalRunBiomass!R57</f>
        <v>0</v>
      </c>
      <c r="R48" s="507">
        <f>TotalRunBiomass!S57*100</f>
        <v>0</v>
      </c>
      <c r="S48" s="506">
        <f>TotalRunBiomass!T57</f>
        <v>0</v>
      </c>
      <c r="U48" s="517">
        <v>18</v>
      </c>
      <c r="V48" s="506">
        <f>TotalRunBiomass!W57</f>
        <v>0</v>
      </c>
      <c r="W48" s="507">
        <f>TotalRunBiomass!X57*100</f>
        <v>0</v>
      </c>
      <c r="X48" s="506">
        <f>TotalRunBiomass!Z57</f>
        <v>0</v>
      </c>
    </row>
    <row r="49" spans="1:24" ht="11.1" hidden="1" customHeight="1">
      <c r="A49" s="517">
        <v>19</v>
      </c>
      <c r="B49" s="506">
        <f>TotalRunBiomass!C58</f>
        <v>0</v>
      </c>
      <c r="C49" s="507">
        <f>TotalRunBiomass!D58*100</f>
        <v>0</v>
      </c>
      <c r="D49" s="506">
        <f>TotalRunBiomass!E58</f>
        <v>0</v>
      </c>
      <c r="F49" s="517">
        <v>19</v>
      </c>
      <c r="G49" s="506">
        <f>TotalRunBiomass!H58</f>
        <v>0</v>
      </c>
      <c r="H49" s="507">
        <f>TotalRunBiomass!I58*100</f>
        <v>0</v>
      </c>
      <c r="I49" s="506">
        <f>TotalRunBiomass!J58</f>
        <v>0</v>
      </c>
      <c r="K49" s="517">
        <v>19</v>
      </c>
      <c r="L49" s="506">
        <f>TotalRunBiomass!M58</f>
        <v>0</v>
      </c>
      <c r="M49" s="507">
        <f>TotalRunBiomass!N58*100</f>
        <v>0</v>
      </c>
      <c r="N49" s="506">
        <f>TotalRunBiomass!O58</f>
        <v>0</v>
      </c>
      <c r="P49" s="517">
        <v>19</v>
      </c>
      <c r="Q49" s="506">
        <f>TotalRunBiomass!R58</f>
        <v>0</v>
      </c>
      <c r="R49" s="507">
        <f>TotalRunBiomass!S58*100</f>
        <v>0</v>
      </c>
      <c r="S49" s="506">
        <f>TotalRunBiomass!T58</f>
        <v>0</v>
      </c>
      <c r="U49" s="517">
        <v>19</v>
      </c>
      <c r="V49" s="506">
        <f>TotalRunBiomass!W58</f>
        <v>0</v>
      </c>
      <c r="W49" s="507">
        <f>TotalRunBiomass!X58*100</f>
        <v>0</v>
      </c>
      <c r="X49" s="506">
        <f>TotalRunBiomass!Z58</f>
        <v>0</v>
      </c>
    </row>
    <row r="50" spans="1:24" ht="11.1" hidden="1" customHeight="1">
      <c r="A50" s="517">
        <v>20</v>
      </c>
      <c r="B50" s="506" t="e">
        <f>TotalRunBiomass!#REF!</f>
        <v>#REF!</v>
      </c>
      <c r="C50" s="507" t="e">
        <f>TotalRunBiomass!#REF!*100</f>
        <v>#REF!</v>
      </c>
      <c r="D50" s="506" t="e">
        <f>TotalRunBiomass!#REF!</f>
        <v>#REF!</v>
      </c>
      <c r="E50" s="461"/>
      <c r="F50" s="517">
        <v>20</v>
      </c>
      <c r="G50" s="506" t="e">
        <f>TotalRunBiomass!#REF!</f>
        <v>#REF!</v>
      </c>
      <c r="H50" s="507" t="e">
        <f>TotalRunBiomass!#REF!*100</f>
        <v>#REF!</v>
      </c>
      <c r="I50" s="506" t="e">
        <f>TotalRunBiomass!#REF!</f>
        <v>#REF!</v>
      </c>
      <c r="K50" s="517">
        <v>20</v>
      </c>
      <c r="L50" s="506" t="e">
        <f>TotalRunBiomass!#REF!</f>
        <v>#REF!</v>
      </c>
      <c r="M50" s="507" t="e">
        <f>TotalRunBiomass!#REF!*100</f>
        <v>#REF!</v>
      </c>
      <c r="N50" s="506" t="e">
        <f>TotalRunBiomass!#REF!</f>
        <v>#REF!</v>
      </c>
      <c r="P50" s="520">
        <v>20</v>
      </c>
      <c r="Q50" s="512" t="e">
        <f>TotalRunBiomass!#REF!</f>
        <v>#REF!</v>
      </c>
      <c r="R50" s="513" t="e">
        <f>TotalRunBiomass!#REF!*100</f>
        <v>#REF!</v>
      </c>
      <c r="S50" s="512" t="e">
        <f>TotalRunBiomass!#REF!</f>
        <v>#REF!</v>
      </c>
      <c r="U50" s="520">
        <v>20</v>
      </c>
      <c r="V50" s="512" t="e">
        <f>TotalRunBiomass!#REF!</f>
        <v>#REF!</v>
      </c>
      <c r="W50" s="513" t="e">
        <f>TotalRunBiomass!#REF!*100</f>
        <v>#REF!</v>
      </c>
      <c r="X50" s="512" t="e">
        <f>TotalRunBiomass!#REF!</f>
        <v>#REF!</v>
      </c>
    </row>
    <row r="51" spans="1:24" ht="11.1" customHeight="1">
      <c r="A51" s="518" t="s">
        <v>7</v>
      </c>
      <c r="B51" s="509">
        <f>TotalRunBiomass!C59</f>
        <v>1816229.7826086956</v>
      </c>
      <c r="C51" s="510">
        <f>TotalRunBiomass!D59*100</f>
        <v>100</v>
      </c>
      <c r="D51" s="509">
        <f>TotalRunBiomass!E59</f>
        <v>14306.099999999999</v>
      </c>
      <c r="E51" s="501"/>
      <c r="F51" s="518" t="s">
        <v>7</v>
      </c>
      <c r="G51" s="509">
        <f>TotalRunBiomass!H59</f>
        <v>151640.99999999985</v>
      </c>
      <c r="H51" s="510">
        <f>TotalRunBiomass!I59*100</f>
        <v>100.00000000000003</v>
      </c>
      <c r="I51" s="509">
        <f>TotalRunBiomass!J59</f>
        <v>1956.9000000000003</v>
      </c>
      <c r="J51" s="501"/>
      <c r="K51" s="518" t="s">
        <v>7</v>
      </c>
      <c r="L51" s="509">
        <f>TotalRunBiomass!M59</f>
        <v>78731.000000000044</v>
      </c>
      <c r="M51" s="510">
        <f>TotalRunBiomass!N59*100</f>
        <v>100.00000000000003</v>
      </c>
      <c r="N51" s="509">
        <f>TotalRunBiomass!O59</f>
        <v>115.49999999999999</v>
      </c>
      <c r="O51" s="501"/>
      <c r="P51" s="518" t="s">
        <v>7</v>
      </c>
      <c r="Q51" s="509">
        <f>TotalRunBiomass!R59</f>
        <v>1816229.7826086956</v>
      </c>
      <c r="R51" s="510">
        <f>TotalRunBiomass!S59*100</f>
        <v>100</v>
      </c>
      <c r="S51" s="509">
        <f>TotalRunBiomass!T59</f>
        <v>3374.9999999999995</v>
      </c>
      <c r="U51" s="518" t="s">
        <v>7</v>
      </c>
      <c r="V51" s="509">
        <f>TotalRunBiomass!W59</f>
        <v>3862831.5652173911</v>
      </c>
      <c r="W51" s="510">
        <f>TotalRunBiomass!X59*100</f>
        <v>100</v>
      </c>
      <c r="X51" s="509">
        <f>TotalRunBiomass!Z59</f>
        <v>19753.5</v>
      </c>
    </row>
    <row r="52" spans="1:24" ht="11.1" customHeight="1">
      <c r="E52" s="461"/>
    </row>
    <row r="53" spans="1:24" ht="11.1" customHeight="1">
      <c r="E53" s="461"/>
    </row>
  </sheetData>
  <mergeCells count="30">
    <mergeCell ref="H3:I3"/>
    <mergeCell ref="F4:G4"/>
    <mergeCell ref="H4:I4"/>
    <mergeCell ref="F5:G5"/>
    <mergeCell ref="H5:I5"/>
    <mergeCell ref="A5:B5"/>
    <mergeCell ref="C5:D5"/>
    <mergeCell ref="F3:G3"/>
    <mergeCell ref="A3:B3"/>
    <mergeCell ref="C3:D3"/>
    <mergeCell ref="A4:B4"/>
    <mergeCell ref="C4:D4"/>
    <mergeCell ref="K3:L3"/>
    <mergeCell ref="M3:N3"/>
    <mergeCell ref="K4:L4"/>
    <mergeCell ref="M4:N4"/>
    <mergeCell ref="K5:L5"/>
    <mergeCell ref="M5:N5"/>
    <mergeCell ref="P3:Q3"/>
    <mergeCell ref="R3:S3"/>
    <mergeCell ref="P4:Q4"/>
    <mergeCell ref="R4:S4"/>
    <mergeCell ref="P5:Q5"/>
    <mergeCell ref="R5:S5"/>
    <mergeCell ref="U3:V3"/>
    <mergeCell ref="W3:X3"/>
    <mergeCell ref="U4:V4"/>
    <mergeCell ref="W4:X4"/>
    <mergeCell ref="U5:V5"/>
    <mergeCell ref="W5:X5"/>
  </mergeCells>
  <phoneticPr fontId="2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topLeftCell="I1" zoomScaleNormal="100" workbookViewId="0">
      <selection activeCell="U52" sqref="U52"/>
    </sheetView>
  </sheetViews>
  <sheetFormatPr defaultColWidth="7.77734375" defaultRowHeight="11.1" customHeight="1"/>
  <cols>
    <col min="1" max="1" width="4.88671875" style="1" customWidth="1"/>
    <col min="2" max="2" width="5.33203125" style="1" customWidth="1"/>
    <col min="3" max="4" width="7.77734375" style="1"/>
    <col min="5" max="5" width="2.44140625" style="33" customWidth="1"/>
    <col min="6" max="6" width="4.5546875" style="1" customWidth="1"/>
    <col min="7" max="7" width="5.33203125" style="1" customWidth="1"/>
    <col min="8" max="9" width="7.77734375" style="1"/>
    <col min="10" max="10" width="1.77734375" style="33" customWidth="1"/>
    <col min="11" max="12" width="5.21875" style="1" customWidth="1"/>
    <col min="13" max="14" width="7.77734375" style="1"/>
    <col min="15" max="15" width="1.6640625" style="33" customWidth="1"/>
    <col min="16" max="16" width="4.6640625" style="1" customWidth="1"/>
    <col min="17" max="17" width="5.44140625" style="1" customWidth="1"/>
    <col min="18" max="19" width="7.77734375" style="1"/>
    <col min="20" max="20" width="1.5546875" style="33" customWidth="1"/>
    <col min="21" max="22" width="5.88671875" style="1" customWidth="1"/>
    <col min="23" max="24" width="7.77734375" style="1"/>
    <col min="25" max="25" width="2.109375" style="33" customWidth="1"/>
    <col min="26" max="26" width="4.21875" style="1" customWidth="1"/>
    <col min="27" max="27" width="5.5546875" style="1" customWidth="1"/>
    <col min="28" max="29" width="7.77734375" style="1"/>
    <col min="30" max="30" width="1.21875" style="1" customWidth="1"/>
    <col min="31" max="31" width="4.77734375" style="1" customWidth="1"/>
    <col min="32" max="32" width="5.88671875" style="1" customWidth="1"/>
    <col min="33" max="34" width="7.77734375" style="1"/>
    <col min="35" max="35" width="1.6640625" style="1" customWidth="1"/>
    <col min="36" max="36" width="4.88671875" style="1" customWidth="1"/>
    <col min="37" max="37" width="5.88671875" style="1" customWidth="1"/>
    <col min="38" max="39" width="7.77734375" style="1"/>
    <col min="40" max="40" width="2" style="1" customWidth="1"/>
    <col min="41" max="41" width="4.88671875" style="1" customWidth="1"/>
    <col min="42" max="42" width="7.109375" style="1" customWidth="1"/>
    <col min="43" max="16384" width="7.77734375" style="1"/>
  </cols>
  <sheetData>
    <row r="1" spans="1:44" ht="11.1" customHeight="1">
      <c r="U1" s="355"/>
      <c r="V1" s="355"/>
      <c r="W1" s="355"/>
      <c r="X1" s="355"/>
      <c r="Z1" s="355"/>
      <c r="AA1" s="355"/>
      <c r="AB1" s="355"/>
      <c r="AC1" s="355"/>
    </row>
    <row r="2" spans="1:44" ht="11.1" customHeight="1">
      <c r="A2" s="645" t="s">
        <v>58</v>
      </c>
      <c r="B2" s="645"/>
      <c r="C2" s="638">
        <f>'PurseSeine Biomass'!D6</f>
        <v>1</v>
      </c>
      <c r="D2" s="639"/>
      <c r="F2" s="645" t="s">
        <v>58</v>
      </c>
      <c r="G2" s="645"/>
      <c r="H2" s="638">
        <f>'PurseSeine Biomass'!I6</f>
        <v>2</v>
      </c>
      <c r="I2" s="639"/>
      <c r="J2" s="486"/>
      <c r="K2" s="637" t="s">
        <v>58</v>
      </c>
      <c r="L2" s="637"/>
      <c r="M2" s="638">
        <f>'PurseSeine Biomass'!N6</f>
        <v>3</v>
      </c>
      <c r="N2" s="639"/>
      <c r="P2" s="646" t="s">
        <v>58</v>
      </c>
      <c r="Q2" s="646"/>
      <c r="R2" s="639">
        <f>'PurseSeine Biomass'!S6</f>
        <v>4</v>
      </c>
      <c r="S2" s="639"/>
      <c r="U2" s="640" t="s">
        <v>58</v>
      </c>
      <c r="V2" s="640"/>
      <c r="W2" s="644">
        <f>'PurseSeine Biomass'!X6</f>
        <v>5</v>
      </c>
      <c r="X2" s="644"/>
      <c r="Z2" s="640" t="s">
        <v>58</v>
      </c>
      <c r="AA2" s="640"/>
      <c r="AB2" s="643">
        <f>'PurseSeine Biomass'!AC6</f>
        <v>6</v>
      </c>
      <c r="AC2" s="644"/>
      <c r="AE2" s="637" t="s">
        <v>58</v>
      </c>
      <c r="AF2" s="637"/>
      <c r="AG2" s="638">
        <f>'PurseSeine Biomass'!AH6</f>
        <v>7</v>
      </c>
      <c r="AH2" s="639"/>
      <c r="AJ2" s="637" t="s">
        <v>58</v>
      </c>
      <c r="AK2" s="637"/>
      <c r="AL2" s="638">
        <f>'PurseSeine Biomass'!AM6</f>
        <v>8</v>
      </c>
      <c r="AM2" s="639"/>
      <c r="AO2" s="637" t="s">
        <v>58</v>
      </c>
      <c r="AP2" s="637"/>
      <c r="AQ2" s="638" t="s">
        <v>90</v>
      </c>
      <c r="AR2" s="639"/>
    </row>
    <row r="3" spans="1:44" ht="11.1" customHeight="1">
      <c r="A3" s="648" t="s">
        <v>43</v>
      </c>
      <c r="B3" s="648"/>
      <c r="C3" s="649" t="str">
        <f>'PurseSeine Biomass'!D8</f>
        <v>4/18-4/25</v>
      </c>
      <c r="D3" s="649"/>
      <c r="F3" s="648" t="s">
        <v>43</v>
      </c>
      <c r="G3" s="648"/>
      <c r="H3" s="641">
        <f>'PurseSeine Biomass'!I8</f>
        <v>43216</v>
      </c>
      <c r="I3" s="641"/>
      <c r="K3" s="640" t="s">
        <v>43</v>
      </c>
      <c r="L3" s="640"/>
      <c r="M3" s="641" t="str">
        <f>'PurseSeine Biomass'!N8</f>
        <v>4/27-4/28</v>
      </c>
      <c r="N3" s="641"/>
      <c r="P3" s="648" t="s">
        <v>43</v>
      </c>
      <c r="Q3" s="648"/>
      <c r="R3" s="647" t="str">
        <f>'PurseSeine Biomass'!S8</f>
        <v>4/29-4/30</v>
      </c>
      <c r="S3" s="647"/>
      <c r="U3" s="640" t="s">
        <v>43</v>
      </c>
      <c r="V3" s="640"/>
      <c r="W3" s="649">
        <f>'PurseSeine Biomass'!X8</f>
        <v>43221</v>
      </c>
      <c r="X3" s="649"/>
      <c r="Z3" s="640" t="s">
        <v>43</v>
      </c>
      <c r="AA3" s="640"/>
      <c r="AB3" s="641">
        <f>'PurseSeine Biomass'!AC8</f>
        <v>43222</v>
      </c>
      <c r="AC3" s="641"/>
      <c r="AE3" s="640" t="s">
        <v>43</v>
      </c>
      <c r="AF3" s="640"/>
      <c r="AG3" s="647">
        <f>'PurseSeine Biomass'!AH8</f>
        <v>0</v>
      </c>
      <c r="AH3" s="647"/>
      <c r="AJ3" s="640" t="s">
        <v>43</v>
      </c>
      <c r="AK3" s="640"/>
      <c r="AL3" s="641">
        <f>'PurseSeine Biomass'!AM8</f>
        <v>0</v>
      </c>
      <c r="AM3" s="641"/>
      <c r="AO3" s="640" t="s">
        <v>43</v>
      </c>
      <c r="AP3" s="640"/>
      <c r="AQ3" s="641" t="s">
        <v>94</v>
      </c>
      <c r="AR3" s="641"/>
    </row>
    <row r="4" spans="1:44" ht="11.1" customHeight="1">
      <c r="A4" s="648" t="s">
        <v>44</v>
      </c>
      <c r="B4" s="648"/>
      <c r="C4" s="642">
        <f>'PurseSeine Biomass'!D9</f>
        <v>0</v>
      </c>
      <c r="D4" s="642"/>
      <c r="F4" s="648" t="s">
        <v>44</v>
      </c>
      <c r="G4" s="648"/>
      <c r="H4" s="642">
        <f>'PurseSeine Biomass'!I9</f>
        <v>0</v>
      </c>
      <c r="I4" s="642"/>
      <c r="K4" s="640" t="s">
        <v>44</v>
      </c>
      <c r="L4" s="640"/>
      <c r="M4" s="642">
        <f>'PurseSeine Biomass'!N9</f>
        <v>0</v>
      </c>
      <c r="N4" s="642"/>
      <c r="P4" s="648" t="s">
        <v>44</v>
      </c>
      <c r="Q4" s="648"/>
      <c r="R4" s="647">
        <f>'PurseSeine Biomass'!S9</f>
        <v>0</v>
      </c>
      <c r="S4" s="647"/>
      <c r="U4" s="640" t="s">
        <v>44</v>
      </c>
      <c r="V4" s="640"/>
      <c r="W4" s="647">
        <f>'PurseSeine Biomass'!X9</f>
        <v>0</v>
      </c>
      <c r="X4" s="647"/>
      <c r="Z4" s="640" t="s">
        <v>44</v>
      </c>
      <c r="AA4" s="640"/>
      <c r="AB4" s="641">
        <f>'PurseSeine Biomass'!AC9</f>
        <v>0</v>
      </c>
      <c r="AC4" s="641"/>
      <c r="AE4" s="640" t="s">
        <v>44</v>
      </c>
      <c r="AF4" s="640"/>
      <c r="AG4" s="642">
        <f>'PurseSeine Biomass'!AH9</f>
        <v>0</v>
      </c>
      <c r="AH4" s="642"/>
      <c r="AJ4" s="640" t="s">
        <v>44</v>
      </c>
      <c r="AK4" s="640"/>
      <c r="AL4" s="642">
        <f>'PurseSeine Biomass'!AM9</f>
        <v>0</v>
      </c>
      <c r="AM4" s="642"/>
      <c r="AO4" s="640" t="s">
        <v>44</v>
      </c>
      <c r="AP4" s="640"/>
      <c r="AQ4" s="642" t="s">
        <v>90</v>
      </c>
      <c r="AR4" s="642"/>
    </row>
    <row r="5" spans="1:44" ht="11.1" customHeight="1">
      <c r="A5" s="650" t="s">
        <v>45</v>
      </c>
      <c r="B5" s="650"/>
      <c r="C5" s="636">
        <f>'PurseSeine Biomass'!D10</f>
        <v>1380.3945000000001</v>
      </c>
      <c r="D5" s="636"/>
      <c r="F5" s="650" t="s">
        <v>45</v>
      </c>
      <c r="G5" s="650"/>
      <c r="H5" s="636">
        <f>'PurseSeine Biomass'!I10</f>
        <v>3655.9385000000002</v>
      </c>
      <c r="I5" s="636"/>
      <c r="K5" s="635" t="s">
        <v>45</v>
      </c>
      <c r="L5" s="635"/>
      <c r="M5" s="636">
        <f>'PurseSeine Biomass'!N10</f>
        <v>3218.2730000000001</v>
      </c>
      <c r="N5" s="636"/>
      <c r="P5" s="650" t="s">
        <v>45</v>
      </c>
      <c r="Q5" s="650"/>
      <c r="R5" s="636">
        <f>'PurseSeine Biomass'!S10</f>
        <v>2336.2534999999998</v>
      </c>
      <c r="S5" s="636"/>
      <c r="U5" s="635" t="s">
        <v>45</v>
      </c>
      <c r="V5" s="635"/>
      <c r="W5" s="636">
        <f>'PurseSeine Biomass'!X10</f>
        <v>3715.2404999999999</v>
      </c>
      <c r="X5" s="636"/>
      <c r="Z5" s="635" t="s">
        <v>45</v>
      </c>
      <c r="AA5" s="635"/>
      <c r="AB5" s="636">
        <f>'PurseSeine Biomass'!AC10</f>
        <v>1549.7104999999999</v>
      </c>
      <c r="AC5" s="636"/>
      <c r="AE5" s="635" t="s">
        <v>45</v>
      </c>
      <c r="AF5" s="635"/>
      <c r="AG5" s="636">
        <f>'PurseSeine Biomass'!AH10</f>
        <v>0</v>
      </c>
      <c r="AH5" s="636"/>
      <c r="AJ5" s="635" t="s">
        <v>45</v>
      </c>
      <c r="AK5" s="635"/>
      <c r="AL5" s="636">
        <f>'PurseSeine Biomass'!AM10</f>
        <v>0</v>
      </c>
      <c r="AM5" s="636"/>
      <c r="AO5" s="635" t="s">
        <v>45</v>
      </c>
      <c r="AP5" s="635"/>
      <c r="AQ5" s="636">
        <f>'PurseSeine Biomass'!AR10</f>
        <v>15855.8105</v>
      </c>
      <c r="AR5" s="636"/>
    </row>
    <row r="6" spans="1:44" ht="11.1" customHeight="1">
      <c r="A6" s="457" t="s">
        <v>3</v>
      </c>
      <c r="B6" s="30" t="s">
        <v>9</v>
      </c>
      <c r="C6" s="30" t="s">
        <v>2</v>
      </c>
      <c r="D6" s="30" t="s">
        <v>10</v>
      </c>
      <c r="F6" s="457" t="s">
        <v>3</v>
      </c>
      <c r="G6" s="30" t="s">
        <v>9</v>
      </c>
      <c r="H6" s="30" t="s">
        <v>2</v>
      </c>
      <c r="I6" s="30" t="s">
        <v>10</v>
      </c>
      <c r="K6" s="457" t="s">
        <v>3</v>
      </c>
      <c r="L6" s="30" t="s">
        <v>9</v>
      </c>
      <c r="M6" s="30" t="s">
        <v>2</v>
      </c>
      <c r="N6" s="30" t="s">
        <v>10</v>
      </c>
      <c r="P6" s="457" t="s">
        <v>3</v>
      </c>
      <c r="Q6" s="30" t="s">
        <v>9</v>
      </c>
      <c r="R6" s="30" t="s">
        <v>2</v>
      </c>
      <c r="S6" s="30" t="s">
        <v>10</v>
      </c>
      <c r="U6" s="457" t="s">
        <v>3</v>
      </c>
      <c r="V6" s="30" t="s">
        <v>9</v>
      </c>
      <c r="W6" s="30" t="s">
        <v>2</v>
      </c>
      <c r="X6" s="30" t="s">
        <v>10</v>
      </c>
      <c r="Z6" s="457" t="s">
        <v>3</v>
      </c>
      <c r="AA6" s="30" t="s">
        <v>9</v>
      </c>
      <c r="AB6" s="30" t="s">
        <v>2</v>
      </c>
      <c r="AC6" s="30" t="s">
        <v>10</v>
      </c>
      <c r="AE6" s="457" t="s">
        <v>3</v>
      </c>
      <c r="AF6" s="30" t="s">
        <v>9</v>
      </c>
      <c r="AG6" s="30" t="s">
        <v>2</v>
      </c>
      <c r="AH6" s="30" t="s">
        <v>10</v>
      </c>
      <c r="AJ6" s="457" t="s">
        <v>3</v>
      </c>
      <c r="AK6" s="30" t="s">
        <v>9</v>
      </c>
      <c r="AL6" s="30" t="s">
        <v>2</v>
      </c>
      <c r="AM6" s="30" t="s">
        <v>10</v>
      </c>
      <c r="AO6" s="497" t="s">
        <v>3</v>
      </c>
      <c r="AP6" s="30" t="s">
        <v>9</v>
      </c>
      <c r="AQ6" s="30" t="s">
        <v>2</v>
      </c>
      <c r="AR6" s="30" t="s">
        <v>10</v>
      </c>
    </row>
    <row r="7" spans="1:44" ht="11.1" customHeight="1">
      <c r="A7" s="391"/>
      <c r="B7" s="48"/>
      <c r="C7" s="47" t="s">
        <v>5</v>
      </c>
      <c r="D7" s="47" t="s">
        <v>30</v>
      </c>
      <c r="F7" s="391"/>
      <c r="G7" s="48"/>
      <c r="H7" s="47" t="s">
        <v>5</v>
      </c>
      <c r="I7" s="47" t="s">
        <v>30</v>
      </c>
      <c r="K7" s="391"/>
      <c r="L7" s="48"/>
      <c r="M7" s="47" t="s">
        <v>5</v>
      </c>
      <c r="N7" s="47" t="s">
        <v>30</v>
      </c>
      <c r="P7" s="391"/>
      <c r="Q7" s="48"/>
      <c r="R7" s="47" t="s">
        <v>5</v>
      </c>
      <c r="S7" s="47" t="s">
        <v>30</v>
      </c>
      <c r="U7" s="391"/>
      <c r="V7" s="48"/>
      <c r="W7" s="47" t="s">
        <v>5</v>
      </c>
      <c r="X7" s="47" t="s">
        <v>30</v>
      </c>
      <c r="Z7" s="391"/>
      <c r="AA7" s="48"/>
      <c r="AB7" s="47" t="s">
        <v>5</v>
      </c>
      <c r="AC7" s="47" t="s">
        <v>30</v>
      </c>
      <c r="AE7" s="391"/>
      <c r="AF7" s="48"/>
      <c r="AG7" s="47" t="s">
        <v>5</v>
      </c>
      <c r="AH7" s="47" t="s">
        <v>30</v>
      </c>
      <c r="AJ7" s="391"/>
      <c r="AK7" s="48"/>
      <c r="AL7" s="47" t="s">
        <v>5</v>
      </c>
      <c r="AM7" s="47" t="s">
        <v>30</v>
      </c>
      <c r="AO7" s="496"/>
      <c r="AP7" s="48"/>
      <c r="AQ7" s="47" t="s">
        <v>5</v>
      </c>
      <c r="AR7" s="47" t="s">
        <v>30</v>
      </c>
    </row>
    <row r="8" spans="1:44" ht="11.1" customHeight="1">
      <c r="A8" s="457">
        <v>1</v>
      </c>
      <c r="B8" s="1">
        <f>'PurseSeine Biomass'!C14</f>
        <v>0</v>
      </c>
      <c r="C8" s="387">
        <f>'PurseSeine Biomass'!D14*100</f>
        <v>0</v>
      </c>
      <c r="D8" s="388">
        <f>'PurseSeine Biomass'!E14</f>
        <v>0</v>
      </c>
      <c r="F8" s="457">
        <v>1</v>
      </c>
      <c r="G8" s="1">
        <f>'PurseSeine Biomass'!H14</f>
        <v>0</v>
      </c>
      <c r="H8" s="387">
        <f>'PurseSeine Biomass'!I14*100</f>
        <v>0</v>
      </c>
      <c r="I8" s="388">
        <f>'PurseSeine Biomass'!J14</f>
        <v>0</v>
      </c>
      <c r="K8" s="457">
        <v>1</v>
      </c>
      <c r="L8" s="1">
        <f>'PurseSeine Biomass'!M14</f>
        <v>0</v>
      </c>
      <c r="M8" s="387">
        <f>'PurseSeine Biomass'!N14*100</f>
        <v>0</v>
      </c>
      <c r="N8" s="388">
        <f>'PurseSeine Biomass'!O14</f>
        <v>0</v>
      </c>
      <c r="P8" s="457">
        <v>1</v>
      </c>
      <c r="Q8" s="1">
        <f>'PurseSeine Biomass'!R14</f>
        <v>0</v>
      </c>
      <c r="R8" s="387">
        <f>'PurseSeine Biomass'!S14*100</f>
        <v>0</v>
      </c>
      <c r="S8" s="388">
        <f>'PurseSeine Biomass'!T14</f>
        <v>0</v>
      </c>
      <c r="U8" s="457">
        <v>1</v>
      </c>
      <c r="V8" s="1">
        <f>'PurseSeine Biomass'!W14</f>
        <v>0</v>
      </c>
      <c r="W8" s="387">
        <f>'PurseSeine Biomass'!X14*100</f>
        <v>0</v>
      </c>
      <c r="X8" s="388">
        <f>'PurseSeine Biomass'!Y14</f>
        <v>0</v>
      </c>
      <c r="Z8" s="457">
        <v>1</v>
      </c>
      <c r="AA8" s="1">
        <f>'PurseSeine Biomass'!AB14</f>
        <v>0</v>
      </c>
      <c r="AB8" s="387">
        <f>'PurseSeine Biomass'!AC14*100</f>
        <v>0</v>
      </c>
      <c r="AC8" s="388">
        <f>'PurseSeine Biomass'!AD14</f>
        <v>0</v>
      </c>
      <c r="AE8" s="457">
        <v>1</v>
      </c>
      <c r="AF8" s="1">
        <f>'PurseSeine Biomass'!AG14</f>
        <v>0</v>
      </c>
      <c r="AG8" s="387" t="e">
        <f>'PurseSeine Biomass'!AH14*100</f>
        <v>#DIV/0!</v>
      </c>
      <c r="AH8" s="388">
        <f>'PurseSeine Biomass'!AI14</f>
        <v>0</v>
      </c>
      <c r="AJ8" s="457">
        <v>1</v>
      </c>
      <c r="AK8" s="1">
        <f>'PurseSeine Biomass'!AL14</f>
        <v>0</v>
      </c>
      <c r="AL8" s="387" t="e">
        <f>'PurseSeine Biomass'!AM14*100</f>
        <v>#DIV/0!</v>
      </c>
      <c r="AM8" s="388">
        <f>'PurseSeine Biomass'!AN14</f>
        <v>0</v>
      </c>
      <c r="AO8" s="497">
        <v>1</v>
      </c>
      <c r="AP8" s="1">
        <f>'PurseSeine Biomass'!AQ14</f>
        <v>0</v>
      </c>
      <c r="AQ8" s="387">
        <f>'PurseSeine Biomass'!AR14*100</f>
        <v>0</v>
      </c>
      <c r="AR8" s="388">
        <f>'PurseSeine Biomass'!AT14</f>
        <v>0</v>
      </c>
    </row>
    <row r="9" spans="1:44" ht="11.1" customHeight="1">
      <c r="A9" s="457">
        <v>2</v>
      </c>
      <c r="B9" s="1">
        <f>'PurseSeine Biomass'!C15</f>
        <v>0</v>
      </c>
      <c r="C9" s="387">
        <f>'PurseSeine Biomass'!D15*100</f>
        <v>0</v>
      </c>
      <c r="D9" s="388">
        <f>'PurseSeine Biomass'!E15</f>
        <v>0</v>
      </c>
      <c r="F9" s="457">
        <v>2</v>
      </c>
      <c r="G9" s="1">
        <f>'PurseSeine Biomass'!H15</f>
        <v>0</v>
      </c>
      <c r="H9" s="387">
        <f>'PurseSeine Biomass'!I15*100</f>
        <v>0</v>
      </c>
      <c r="I9" s="388">
        <f>'PurseSeine Biomass'!J15</f>
        <v>0</v>
      </c>
      <c r="K9" s="457">
        <v>2</v>
      </c>
      <c r="L9" s="1">
        <f>'PurseSeine Biomass'!M15</f>
        <v>0</v>
      </c>
      <c r="M9" s="387">
        <f>'PurseSeine Biomass'!N15*100</f>
        <v>0</v>
      </c>
      <c r="N9" s="388">
        <f>'PurseSeine Biomass'!O15</f>
        <v>0</v>
      </c>
      <c r="P9" s="457">
        <v>2</v>
      </c>
      <c r="Q9" s="1">
        <f>'PurseSeine Biomass'!R15</f>
        <v>0</v>
      </c>
      <c r="R9" s="387">
        <f>'PurseSeine Biomass'!S15*100</f>
        <v>0</v>
      </c>
      <c r="S9" s="388">
        <f>'PurseSeine Biomass'!T15</f>
        <v>0</v>
      </c>
      <c r="U9" s="457">
        <v>2</v>
      </c>
      <c r="V9" s="1">
        <f>'PurseSeine Biomass'!W15</f>
        <v>0</v>
      </c>
      <c r="W9" s="387">
        <f>'PurseSeine Biomass'!X15*100</f>
        <v>0</v>
      </c>
      <c r="X9" s="388">
        <f>'PurseSeine Biomass'!Y15</f>
        <v>0</v>
      </c>
      <c r="Z9" s="457">
        <v>2</v>
      </c>
      <c r="AA9" s="1">
        <f>'PurseSeine Biomass'!AB15</f>
        <v>0</v>
      </c>
      <c r="AB9" s="387">
        <f>'PurseSeine Biomass'!AC15*100</f>
        <v>0</v>
      </c>
      <c r="AC9" s="388">
        <f>'PurseSeine Biomass'!AD15</f>
        <v>0</v>
      </c>
      <c r="AE9" s="457">
        <v>2</v>
      </c>
      <c r="AF9" s="1">
        <f>'PurseSeine Biomass'!AG15</f>
        <v>0</v>
      </c>
      <c r="AG9" s="387" t="e">
        <f>'PurseSeine Biomass'!AH15*100</f>
        <v>#DIV/0!</v>
      </c>
      <c r="AH9" s="388">
        <f>'PurseSeine Biomass'!AI15</f>
        <v>0</v>
      </c>
      <c r="AJ9" s="457">
        <v>2</v>
      </c>
      <c r="AK9" s="1">
        <f>'PurseSeine Biomass'!AL15</f>
        <v>0</v>
      </c>
      <c r="AL9" s="387" t="e">
        <f>'PurseSeine Biomass'!AM15*100</f>
        <v>#DIV/0!</v>
      </c>
      <c r="AM9" s="388">
        <f>'PurseSeine Biomass'!AN15</f>
        <v>0</v>
      </c>
      <c r="AO9" s="497">
        <v>2</v>
      </c>
      <c r="AP9" s="1">
        <f>'PurseSeine Biomass'!AQ15</f>
        <v>0</v>
      </c>
      <c r="AQ9" s="387">
        <f>'PurseSeine Biomass'!AR15*100</f>
        <v>0</v>
      </c>
      <c r="AR9" s="388">
        <f>'PurseSeine Biomass'!AT15</f>
        <v>0</v>
      </c>
    </row>
    <row r="10" spans="1:44" ht="11.1" customHeight="1">
      <c r="A10" s="457">
        <v>3</v>
      </c>
      <c r="B10" s="1">
        <f>'PurseSeine Biomass'!C16</f>
        <v>0</v>
      </c>
      <c r="C10" s="387">
        <f>'PurseSeine Biomass'!D16*100</f>
        <v>0</v>
      </c>
      <c r="D10" s="388">
        <f>'PurseSeine Biomass'!E16</f>
        <v>0</v>
      </c>
      <c r="F10" s="457">
        <v>3</v>
      </c>
      <c r="G10" s="1">
        <f>'PurseSeine Biomass'!H16</f>
        <v>0</v>
      </c>
      <c r="H10" s="387">
        <f>'PurseSeine Biomass'!I16*100</f>
        <v>0</v>
      </c>
      <c r="I10" s="388">
        <f>'PurseSeine Biomass'!J16</f>
        <v>0</v>
      </c>
      <c r="K10" s="457">
        <v>3</v>
      </c>
      <c r="L10" s="1">
        <f>'PurseSeine Biomass'!M16</f>
        <v>0</v>
      </c>
      <c r="M10" s="387">
        <f>'PurseSeine Biomass'!N16*100</f>
        <v>0</v>
      </c>
      <c r="N10" s="388">
        <f>'PurseSeine Biomass'!O16</f>
        <v>0</v>
      </c>
      <c r="P10" s="457">
        <v>3</v>
      </c>
      <c r="Q10" s="1">
        <f>'PurseSeine Biomass'!R16</f>
        <v>0</v>
      </c>
      <c r="R10" s="387">
        <f>'PurseSeine Biomass'!S16*100</f>
        <v>0</v>
      </c>
      <c r="S10" s="388">
        <f>'PurseSeine Biomass'!T16</f>
        <v>0</v>
      </c>
      <c r="U10" s="457">
        <v>3</v>
      </c>
      <c r="V10" s="1">
        <f>'PurseSeine Biomass'!W16</f>
        <v>0</v>
      </c>
      <c r="W10" s="387">
        <f>'PurseSeine Biomass'!X16*100</f>
        <v>0</v>
      </c>
      <c r="X10" s="388">
        <f>'PurseSeine Biomass'!Y16</f>
        <v>0</v>
      </c>
      <c r="Z10" s="457">
        <v>3</v>
      </c>
      <c r="AA10" s="1">
        <f>'PurseSeine Biomass'!AB16</f>
        <v>0</v>
      </c>
      <c r="AB10" s="387">
        <f>'PurseSeine Biomass'!AC16*100</f>
        <v>0</v>
      </c>
      <c r="AC10" s="388">
        <f>'PurseSeine Biomass'!AD16</f>
        <v>0</v>
      </c>
      <c r="AE10" s="457">
        <v>3</v>
      </c>
      <c r="AF10" s="1">
        <f>'PurseSeine Biomass'!AG16</f>
        <v>0</v>
      </c>
      <c r="AG10" s="387" t="e">
        <f>'PurseSeine Biomass'!AH16*100</f>
        <v>#DIV/0!</v>
      </c>
      <c r="AH10" s="388">
        <f>'PurseSeine Biomass'!AI16</f>
        <v>0</v>
      </c>
      <c r="AJ10" s="457">
        <v>3</v>
      </c>
      <c r="AK10" s="1">
        <f>'PurseSeine Biomass'!AL16</f>
        <v>0</v>
      </c>
      <c r="AL10" s="387" t="e">
        <f>'PurseSeine Biomass'!AM16*100</f>
        <v>#DIV/0!</v>
      </c>
      <c r="AM10" s="388">
        <f>'PurseSeine Biomass'!AN16</f>
        <v>0</v>
      </c>
      <c r="AO10" s="497">
        <v>3</v>
      </c>
      <c r="AP10" s="1">
        <f>'PurseSeine Biomass'!AQ16</f>
        <v>0</v>
      </c>
      <c r="AQ10" s="387">
        <f>'PurseSeine Biomass'!AR16*100</f>
        <v>0</v>
      </c>
      <c r="AR10" s="388">
        <f>'PurseSeine Biomass'!AT16</f>
        <v>0</v>
      </c>
    </row>
    <row r="11" spans="1:44" ht="11.1" customHeight="1">
      <c r="A11" s="457">
        <v>4</v>
      </c>
      <c r="B11" s="1">
        <f>'PurseSeine Biomass'!C17</f>
        <v>76</v>
      </c>
      <c r="C11" s="387">
        <f>'PurseSeine Biomass'!D17*100</f>
        <v>3.175929795236105</v>
      </c>
      <c r="D11" s="388">
        <f>'PurseSeine Biomass'!E17</f>
        <v>105.19652018446934</v>
      </c>
      <c r="F11" s="457">
        <v>4</v>
      </c>
      <c r="G11" s="1">
        <f>'PurseSeine Biomass'!H17</f>
        <v>16</v>
      </c>
      <c r="H11" s="387">
        <f>'PurseSeine Biomass'!I17*100</f>
        <v>4.6920821114369504</v>
      </c>
      <c r="I11" s="388">
        <f>'PurseSeine Biomass'!J17</f>
        <v>433.68309115634389</v>
      </c>
      <c r="K11" s="457">
        <v>4</v>
      </c>
      <c r="L11" s="1">
        <f>'PurseSeine Biomass'!M17</f>
        <v>292</v>
      </c>
      <c r="M11" s="387">
        <f>'PurseSeine Biomass'!N17*100</f>
        <v>19.248516809492418</v>
      </c>
      <c r="N11" s="388">
        <f>'PurseSeine Biomass'!O17</f>
        <v>1987.2137532671568</v>
      </c>
      <c r="P11" s="457">
        <v>4</v>
      </c>
      <c r="Q11" s="1">
        <f>'PurseSeine Biomass'!R17</f>
        <v>240</v>
      </c>
      <c r="R11" s="387">
        <f>'PurseSeine Biomass'!S17*100</f>
        <v>35.767511177347245</v>
      </c>
      <c r="S11" s="388">
        <f>'PurseSeine Biomass'!T17</f>
        <v>3077.7785757191755</v>
      </c>
      <c r="U11" s="457">
        <v>4</v>
      </c>
      <c r="V11" s="1">
        <f>'PurseSeine Biomass'!W17</f>
        <v>217</v>
      </c>
      <c r="W11" s="387">
        <f>'PurseSeine Biomass'!X17*100</f>
        <v>30.780141843971631</v>
      </c>
      <c r="X11" s="388">
        <f>'PurseSeine Biomass'!Y17</f>
        <v>4204.4814348198679</v>
      </c>
      <c r="Z11" s="457">
        <v>4</v>
      </c>
      <c r="AA11" s="1">
        <f>'PurseSeine Biomass'!AB17</f>
        <v>102</v>
      </c>
      <c r="AB11" s="387">
        <f>'PurseSeine Biomass'!AC17*100</f>
        <v>17.95774647887324</v>
      </c>
      <c r="AC11" s="388">
        <f>'PurseSeine Biomass'!AD17</f>
        <v>945.65843395470824</v>
      </c>
      <c r="AE11" s="457">
        <v>4</v>
      </c>
      <c r="AF11" s="1">
        <f>'PurseSeine Biomass'!AG17</f>
        <v>0</v>
      </c>
      <c r="AG11" s="387" t="e">
        <f>'PurseSeine Biomass'!AH17*100</f>
        <v>#DIV/0!</v>
      </c>
      <c r="AH11" s="388">
        <f>'PurseSeine Biomass'!AI17</f>
        <v>0</v>
      </c>
      <c r="AJ11" s="457">
        <v>4</v>
      </c>
      <c r="AK11" s="1">
        <f>'PurseSeine Biomass'!AL17</f>
        <v>0</v>
      </c>
      <c r="AL11" s="387" t="e">
        <f>'PurseSeine Biomass'!AM17*100</f>
        <v>#DIV/0!</v>
      </c>
      <c r="AM11" s="388">
        <f>'PurseSeine Biomass'!AN17</f>
        <v>0</v>
      </c>
      <c r="AO11" s="497">
        <v>4</v>
      </c>
      <c r="AP11" s="1">
        <f>'PurseSeine Biomass'!AQ17</f>
        <v>943</v>
      </c>
      <c r="AQ11" s="387">
        <f>'PurseSeine Biomass'!AR17*100</f>
        <v>21.333152727080126</v>
      </c>
      <c r="AR11" s="388">
        <f>'PurseSeine Biomass'!AT17</f>
        <v>10754.011809101721</v>
      </c>
    </row>
    <row r="12" spans="1:44" ht="11.1" customHeight="1">
      <c r="A12" s="457">
        <v>5</v>
      </c>
      <c r="B12" s="1">
        <f>'PurseSeine Biomass'!C18</f>
        <v>213</v>
      </c>
      <c r="C12" s="387">
        <f>'PurseSeine Biomass'!D18*100</f>
        <v>8.9009611366485579</v>
      </c>
      <c r="D12" s="388">
        <f>'PurseSeine Biomass'!E18</f>
        <v>294.82708946436804</v>
      </c>
      <c r="F12" s="457">
        <v>5</v>
      </c>
      <c r="G12" s="1">
        <f>'PurseSeine Biomass'!H18</f>
        <v>49</v>
      </c>
      <c r="H12" s="387">
        <f>'PurseSeine Biomass'!I18*100</f>
        <v>14.369501466275661</v>
      </c>
      <c r="I12" s="388">
        <f>'PurseSeine Biomass'!J18</f>
        <v>1328.1544666663035</v>
      </c>
      <c r="K12" s="457">
        <v>5</v>
      </c>
      <c r="L12" s="1">
        <f>'PurseSeine Biomass'!M18</f>
        <v>455</v>
      </c>
      <c r="M12" s="387">
        <f>'PurseSeine Biomass'!N18*100</f>
        <v>29.993408042188531</v>
      </c>
      <c r="N12" s="388">
        <f>'PurseSeine Biomass'!O18</f>
        <v>3096.5145812895767</v>
      </c>
      <c r="P12" s="457">
        <v>5</v>
      </c>
      <c r="Q12" s="1">
        <f>'PurseSeine Biomass'!R18</f>
        <v>222</v>
      </c>
      <c r="R12" s="387">
        <f>'PurseSeine Biomass'!S18*100</f>
        <v>33.084947839046194</v>
      </c>
      <c r="S12" s="388">
        <f>'PurseSeine Biomass'!T18</f>
        <v>2846.9451825402371</v>
      </c>
      <c r="U12" s="457">
        <v>5</v>
      </c>
      <c r="V12" s="1">
        <f>'PurseSeine Biomass'!W18</f>
        <v>202</v>
      </c>
      <c r="W12" s="387">
        <f>'PurseSeine Biomass'!X18*100</f>
        <v>28.652482269503547</v>
      </c>
      <c r="X12" s="388">
        <f>'PurseSeine Biomass'!Y18</f>
        <v>3913.8490775742548</v>
      </c>
      <c r="Z12" s="457">
        <v>5</v>
      </c>
      <c r="AA12" s="1">
        <f>'PurseSeine Biomass'!AB18</f>
        <v>176</v>
      </c>
      <c r="AB12" s="387">
        <f>'PurseSeine Biomass'!AC18*100</f>
        <v>30.985915492957744</v>
      </c>
      <c r="AC12" s="388">
        <f>'PurseSeine Biomass'!AD18</f>
        <v>1631.7243566277318</v>
      </c>
      <c r="AE12" s="457">
        <v>5</v>
      </c>
      <c r="AF12" s="1">
        <f>'PurseSeine Biomass'!AG18</f>
        <v>0</v>
      </c>
      <c r="AG12" s="387" t="e">
        <f>'PurseSeine Biomass'!AH18*100</f>
        <v>#DIV/0!</v>
      </c>
      <c r="AH12" s="388">
        <f>'PurseSeine Biomass'!AI18</f>
        <v>0</v>
      </c>
      <c r="AJ12" s="457">
        <v>5</v>
      </c>
      <c r="AK12" s="1">
        <f>'PurseSeine Biomass'!AL18</f>
        <v>0</v>
      </c>
      <c r="AL12" s="387" t="e">
        <f>'PurseSeine Biomass'!AM18*100</f>
        <v>#DIV/0!</v>
      </c>
      <c r="AM12" s="388">
        <f>'PurseSeine Biomass'!AN18</f>
        <v>0</v>
      </c>
      <c r="AO12" s="497">
        <v>5</v>
      </c>
      <c r="AP12" s="1">
        <f>'PurseSeine Biomass'!AQ18</f>
        <v>1317</v>
      </c>
      <c r="AQ12" s="387">
        <f>'PurseSeine Biomass'!AR18*100</f>
        <v>26.010815152121442</v>
      </c>
      <c r="AR12" s="388">
        <f>'PurseSeine Biomass'!AT18</f>
        <v>13112.014754162472</v>
      </c>
    </row>
    <row r="13" spans="1:44" ht="11.1" customHeight="1">
      <c r="A13" s="457">
        <v>6</v>
      </c>
      <c r="B13" s="1">
        <f>'PurseSeine Biomass'!C19</f>
        <v>156</v>
      </c>
      <c r="C13" s="387">
        <f>'PurseSeine Biomass'!D19*100</f>
        <v>6.5190137902214795</v>
      </c>
      <c r="D13" s="388">
        <f>'PurseSeine Biomass'!E19</f>
        <v>215.92969932601599</v>
      </c>
      <c r="F13" s="457">
        <v>6</v>
      </c>
      <c r="G13" s="1">
        <f>'PurseSeine Biomass'!H19</f>
        <v>34</v>
      </c>
      <c r="H13" s="387">
        <f>'PurseSeine Biomass'!I19*100</f>
        <v>9.9706744868035191</v>
      </c>
      <c r="I13" s="388">
        <f>'PurseSeine Biomass'!J19</f>
        <v>921.57656870723088</v>
      </c>
      <c r="K13" s="457">
        <v>6</v>
      </c>
      <c r="L13" s="1">
        <f>'PurseSeine Biomass'!M19</f>
        <v>135</v>
      </c>
      <c r="M13" s="387">
        <f>'PurseSeine Biomass'!N19*100</f>
        <v>8.8991430454845091</v>
      </c>
      <c r="N13" s="388">
        <f>'PurseSeine Biomass'!O19</f>
        <v>918.74608455844577</v>
      </c>
      <c r="P13" s="457">
        <v>6</v>
      </c>
      <c r="Q13" s="1">
        <f>'PurseSeine Biomass'!R19</f>
        <v>63</v>
      </c>
      <c r="R13" s="387">
        <f>'PurseSeine Biomass'!S19*100</f>
        <v>9.3889716840536508</v>
      </c>
      <c r="S13" s="388">
        <f>'PurseSeine Biomass'!T19</f>
        <v>807.91687612628334</v>
      </c>
      <c r="U13" s="457">
        <v>6</v>
      </c>
      <c r="V13" s="1">
        <f>'PurseSeine Biomass'!W19</f>
        <v>75</v>
      </c>
      <c r="W13" s="387">
        <f>'PurseSeine Biomass'!X19*100</f>
        <v>10.638297872340425</v>
      </c>
      <c r="X13" s="388">
        <f>'PurseSeine Biomass'!Y19</f>
        <v>1453.161786228065</v>
      </c>
      <c r="Z13" s="457">
        <v>6</v>
      </c>
      <c r="AA13" s="1">
        <f>'PurseSeine Biomass'!AB19</f>
        <v>68</v>
      </c>
      <c r="AB13" s="387">
        <f>'PurseSeine Biomass'!AC19*100</f>
        <v>11.971830985915492</v>
      </c>
      <c r="AC13" s="388">
        <f>'PurseSeine Biomass'!AD19</f>
        <v>630.43895596980542</v>
      </c>
      <c r="AE13" s="457">
        <v>6</v>
      </c>
      <c r="AF13" s="1">
        <f>'PurseSeine Biomass'!AG19</f>
        <v>0</v>
      </c>
      <c r="AG13" s="387" t="e">
        <f>'PurseSeine Biomass'!AH19*100</f>
        <v>#DIV/0!</v>
      </c>
      <c r="AH13" s="388">
        <f>'PurseSeine Biomass'!AI19</f>
        <v>0</v>
      </c>
      <c r="AJ13" s="457">
        <v>6</v>
      </c>
      <c r="AK13" s="1">
        <f>'PurseSeine Biomass'!AL19</f>
        <v>0</v>
      </c>
      <c r="AL13" s="387" t="e">
        <f>'PurseSeine Biomass'!AM19*100</f>
        <v>#DIV/0!</v>
      </c>
      <c r="AM13" s="388">
        <f>'PurseSeine Biomass'!AN19</f>
        <v>0</v>
      </c>
      <c r="AO13" s="497">
        <v>6</v>
      </c>
      <c r="AP13" s="1">
        <f>'PurseSeine Biomass'!AQ19</f>
        <v>531</v>
      </c>
      <c r="AQ13" s="387">
        <f>'PurseSeine Biomass'!AR19*100</f>
        <v>9.8150842979988528</v>
      </c>
      <c r="AR13" s="388">
        <f>'PurseSeine Biomass'!AT19</f>
        <v>4947.769970915846</v>
      </c>
    </row>
    <row r="14" spans="1:44" ht="11.1" customHeight="1">
      <c r="A14" s="457">
        <v>7</v>
      </c>
      <c r="B14" s="1">
        <f>'PurseSeine Biomass'!C20</f>
        <v>352</v>
      </c>
      <c r="C14" s="387">
        <f>'PurseSeine Biomass'!D20*100</f>
        <v>14.709569577935646</v>
      </c>
      <c r="D14" s="388">
        <f>'PurseSeine Biomass'!E20</f>
        <v>487.22598822280531</v>
      </c>
      <c r="F14" s="457">
        <v>7</v>
      </c>
      <c r="G14" s="1">
        <f>'PurseSeine Biomass'!H20</f>
        <v>53</v>
      </c>
      <c r="H14" s="387">
        <f>'PurseSeine Biomass'!I20*100</f>
        <v>15.542521994134898</v>
      </c>
      <c r="I14" s="388">
        <f>'PurseSeine Biomass'!J20</f>
        <v>1436.5752394553892</v>
      </c>
      <c r="K14" s="457">
        <v>7</v>
      </c>
      <c r="L14" s="1">
        <f>'PurseSeine Biomass'!M20</f>
        <v>166</v>
      </c>
      <c r="M14" s="387">
        <f>'PurseSeine Biomass'!N20*100</f>
        <v>10.942649967040211</v>
      </c>
      <c r="N14" s="388">
        <f>'PurseSeine Biomass'!O20</f>
        <v>1129.7174076792739</v>
      </c>
      <c r="P14" s="457">
        <v>7</v>
      </c>
      <c r="Q14" s="1">
        <f>'PurseSeine Biomass'!R20</f>
        <v>37</v>
      </c>
      <c r="R14" s="387">
        <f>'PurseSeine Biomass'!S20*100</f>
        <v>5.5141579731743668</v>
      </c>
      <c r="S14" s="388">
        <f>'PurseSeine Biomass'!T20</f>
        <v>474.49086375670618</v>
      </c>
      <c r="U14" s="457">
        <v>7</v>
      </c>
      <c r="V14" s="1">
        <f>'PurseSeine Biomass'!W20</f>
        <v>65</v>
      </c>
      <c r="W14" s="387">
        <f>'PurseSeine Biomass'!X20*100</f>
        <v>9.2198581560283674</v>
      </c>
      <c r="X14" s="388">
        <f>'PurseSeine Biomass'!Y20</f>
        <v>1259.4068813976562</v>
      </c>
      <c r="Z14" s="457">
        <v>7</v>
      </c>
      <c r="AA14" s="1">
        <f>'PurseSeine Biomass'!AB20</f>
        <v>61</v>
      </c>
      <c r="AB14" s="387">
        <f>'PurseSeine Biomass'!AC20*100</f>
        <v>10.73943661971831</v>
      </c>
      <c r="AC14" s="388">
        <f>'PurseSeine Biomass'!AD20</f>
        <v>565.54082814938431</v>
      </c>
      <c r="AE14" s="457">
        <v>7</v>
      </c>
      <c r="AF14" s="1">
        <f>'PurseSeine Biomass'!AG20</f>
        <v>0</v>
      </c>
      <c r="AG14" s="387" t="e">
        <f>'PurseSeine Biomass'!AH20*100</f>
        <v>#DIV/0!</v>
      </c>
      <c r="AH14" s="388">
        <f>'PurseSeine Biomass'!AI20</f>
        <v>0</v>
      </c>
      <c r="AJ14" s="457">
        <v>7</v>
      </c>
      <c r="AK14" s="1">
        <f>'PurseSeine Biomass'!AL20</f>
        <v>0</v>
      </c>
      <c r="AL14" s="387" t="e">
        <f>'PurseSeine Biomass'!AM20*100</f>
        <v>#DIV/0!</v>
      </c>
      <c r="AM14" s="388">
        <f>'PurseSeine Biomass'!AN20</f>
        <v>0</v>
      </c>
      <c r="AO14" s="497">
        <v>7</v>
      </c>
      <c r="AP14" s="1">
        <f>'PurseSeine Biomass'!AQ20</f>
        <v>734</v>
      </c>
      <c r="AQ14" s="387">
        <f>'PurseSeine Biomass'!AR20*100</f>
        <v>10.618870027392404</v>
      </c>
      <c r="AR14" s="388">
        <f>'PurseSeine Biomass'!AT20</f>
        <v>5352.9572086612161</v>
      </c>
    </row>
    <row r="15" spans="1:44" ht="11.1" customHeight="1">
      <c r="A15" s="457">
        <v>8</v>
      </c>
      <c r="B15" s="1">
        <f>'PurseSeine Biomass'!C21</f>
        <v>471</v>
      </c>
      <c r="C15" s="387">
        <f>'PurseSeine Biomass'!D21*100</f>
        <v>19.68240702047639</v>
      </c>
      <c r="D15" s="388">
        <f>'PurseSeine Biomass'!E21</f>
        <v>651.94159219585617</v>
      </c>
      <c r="F15" s="457">
        <v>8</v>
      </c>
      <c r="G15" s="1">
        <f>'PurseSeine Biomass'!H21</f>
        <v>68</v>
      </c>
      <c r="H15" s="387">
        <f>'PurseSeine Biomass'!I21*100</f>
        <v>19.941348973607038</v>
      </c>
      <c r="I15" s="388">
        <f>'PurseSeine Biomass'!J21</f>
        <v>1843.1531374144615</v>
      </c>
      <c r="K15" s="457">
        <v>8</v>
      </c>
      <c r="L15" s="1">
        <f>'PurseSeine Biomass'!M21</f>
        <v>182</v>
      </c>
      <c r="M15" s="387">
        <f>'PurseSeine Biomass'!N21*100</f>
        <v>11.997363216875412</v>
      </c>
      <c r="N15" s="388">
        <f>'PurseSeine Biomass'!O21</f>
        <v>1238.6058325158306</v>
      </c>
      <c r="P15" s="457">
        <v>8</v>
      </c>
      <c r="Q15" s="1">
        <f>'PurseSeine Biomass'!R21</f>
        <v>41</v>
      </c>
      <c r="R15" s="387">
        <f>'PurseSeine Biomass'!S21*100</f>
        <v>6.1102831594634877</v>
      </c>
      <c r="S15" s="388">
        <f>'PurseSeine Biomass'!T21</f>
        <v>525.78717335202577</v>
      </c>
      <c r="U15" s="457">
        <v>8</v>
      </c>
      <c r="V15" s="1">
        <f>'PurseSeine Biomass'!W21</f>
        <v>68</v>
      </c>
      <c r="W15" s="387">
        <f>'PurseSeine Biomass'!X21*100</f>
        <v>9.6453900709219855</v>
      </c>
      <c r="X15" s="388">
        <f>'PurseSeine Biomass'!Y21</f>
        <v>1317.5333528467791</v>
      </c>
      <c r="Z15" s="457">
        <v>8</v>
      </c>
      <c r="AA15" s="1">
        <f>'PurseSeine Biomass'!AB21</f>
        <v>46</v>
      </c>
      <c r="AB15" s="387">
        <f>'PurseSeine Biomass'!AC21*100</f>
        <v>8.0985915492957758</v>
      </c>
      <c r="AC15" s="388">
        <f>'PurseSeine Biomass'!AD21</f>
        <v>426.47341139133897</v>
      </c>
      <c r="AE15" s="457">
        <v>8</v>
      </c>
      <c r="AF15" s="1">
        <f>'PurseSeine Biomass'!AG21</f>
        <v>0</v>
      </c>
      <c r="AG15" s="387" t="e">
        <f>'PurseSeine Biomass'!AH21*100</f>
        <v>#DIV/0!</v>
      </c>
      <c r="AH15" s="388">
        <f>'PurseSeine Biomass'!AI21</f>
        <v>0</v>
      </c>
      <c r="AJ15" s="457">
        <v>8</v>
      </c>
      <c r="AK15" s="1">
        <f>'PurseSeine Biomass'!AL21</f>
        <v>0</v>
      </c>
      <c r="AL15" s="387" t="e">
        <f>'PurseSeine Biomass'!AM21*100</f>
        <v>#DIV/0!</v>
      </c>
      <c r="AM15" s="388">
        <f>'PurseSeine Biomass'!AN21</f>
        <v>0</v>
      </c>
      <c r="AO15" s="497">
        <v>8</v>
      </c>
      <c r="AP15" s="1">
        <f>'PurseSeine Biomass'!AQ21</f>
        <v>876</v>
      </c>
      <c r="AQ15" s="387">
        <f>'PurseSeine Biomass'!AR21*100</f>
        <v>11.90936622835372</v>
      </c>
      <c r="AR15" s="388">
        <f>'PurseSeine Biomass'!AT21</f>
        <v>6003.494499716292</v>
      </c>
    </row>
    <row r="16" spans="1:44" ht="11.1" customHeight="1">
      <c r="A16" s="457">
        <v>9</v>
      </c>
      <c r="B16" s="1">
        <f>'PurseSeine Biomass'!C22</f>
        <v>433</v>
      </c>
      <c r="C16" s="387">
        <f>'PurseSeine Biomass'!D22*100</f>
        <v>18.094442122858336</v>
      </c>
      <c r="D16" s="388">
        <f>'PurseSeine Biomass'!E22</f>
        <v>599.34333210362138</v>
      </c>
      <c r="F16" s="457">
        <v>9</v>
      </c>
      <c r="G16" s="1">
        <f>'PurseSeine Biomass'!H22</f>
        <v>61</v>
      </c>
      <c r="H16" s="387">
        <f>'PurseSeine Biomass'!I22*100</f>
        <v>17.888563049853374</v>
      </c>
      <c r="I16" s="388">
        <f>'PurseSeine Biomass'!J22</f>
        <v>1653.4167850335612</v>
      </c>
      <c r="K16" s="457">
        <v>9</v>
      </c>
      <c r="L16" s="1">
        <f>'PurseSeine Biomass'!M22</f>
        <v>124</v>
      </c>
      <c r="M16" s="387">
        <f>'PurseSeine Biomass'!N22*100</f>
        <v>8.174027686222809</v>
      </c>
      <c r="N16" s="388">
        <f>'PurseSeine Biomass'!O22</f>
        <v>843.88529248331315</v>
      </c>
      <c r="P16" s="457">
        <v>9</v>
      </c>
      <c r="Q16" s="1">
        <f>'PurseSeine Biomass'!R22</f>
        <v>31</v>
      </c>
      <c r="R16" s="387">
        <f>'PurseSeine Biomass'!S22*100</f>
        <v>4.6199701937406861</v>
      </c>
      <c r="S16" s="388">
        <f>'PurseSeine Biomass'!T22</f>
        <v>397.54639936372678</v>
      </c>
      <c r="U16" s="457">
        <v>9</v>
      </c>
      <c r="V16" s="1">
        <f>'PurseSeine Biomass'!W22</f>
        <v>36</v>
      </c>
      <c r="W16" s="387">
        <f>'PurseSeine Biomass'!X22*100</f>
        <v>5.1063829787234036</v>
      </c>
      <c r="X16" s="388">
        <f>'PurseSeine Biomass'!Y22</f>
        <v>697.51765738947108</v>
      </c>
      <c r="Z16" s="457">
        <v>9</v>
      </c>
      <c r="AA16" s="1">
        <f>'PurseSeine Biomass'!AB22</f>
        <v>49</v>
      </c>
      <c r="AB16" s="387">
        <f>'PurseSeine Biomass'!AC22*100</f>
        <v>8.626760563380282</v>
      </c>
      <c r="AC16" s="388">
        <f>'PurseSeine Biomass'!AD22</f>
        <v>454.28689474294805</v>
      </c>
      <c r="AE16" s="457">
        <v>9</v>
      </c>
      <c r="AF16" s="1">
        <f>'PurseSeine Biomass'!AG22</f>
        <v>0</v>
      </c>
      <c r="AG16" s="387" t="e">
        <f>'PurseSeine Biomass'!AH22*100</f>
        <v>#DIV/0!</v>
      </c>
      <c r="AH16" s="388">
        <f>'PurseSeine Biomass'!AI22</f>
        <v>0</v>
      </c>
      <c r="AJ16" s="457">
        <v>9</v>
      </c>
      <c r="AK16" s="1">
        <f>'PurseSeine Biomass'!AL22</f>
        <v>0</v>
      </c>
      <c r="AL16" s="387" t="e">
        <f>'PurseSeine Biomass'!AM22*100</f>
        <v>#DIV/0!</v>
      </c>
      <c r="AM16" s="388">
        <f>'PurseSeine Biomass'!AN22</f>
        <v>0</v>
      </c>
      <c r="AO16" s="497">
        <v>9</v>
      </c>
      <c r="AP16" s="1">
        <f>'PurseSeine Biomass'!AQ22</f>
        <v>734</v>
      </c>
      <c r="AQ16" s="387">
        <f>'PurseSeine Biomass'!AR22*100</f>
        <v>9.2164442164062255</v>
      </c>
      <c r="AR16" s="388">
        <f>'PurseSeine Biomass'!AT22</f>
        <v>4645.9963611166413</v>
      </c>
    </row>
    <row r="17" spans="1:44" ht="11.1" customHeight="1">
      <c r="A17" s="457">
        <v>10</v>
      </c>
      <c r="B17" s="1">
        <f>'PurseSeine Biomass'!C23</f>
        <v>354</v>
      </c>
      <c r="C17" s="387">
        <f>'PurseSeine Biomass'!D23*100</f>
        <v>14.793146677810279</v>
      </c>
      <c r="D17" s="388">
        <f>'PurseSeine Biomass'!E23</f>
        <v>489.99431770134407</v>
      </c>
      <c r="F17" s="457">
        <v>10</v>
      </c>
      <c r="G17" s="1">
        <f>'PurseSeine Biomass'!H23</f>
        <v>42</v>
      </c>
      <c r="H17" s="387">
        <f>'PurseSeine Biomass'!I23*100</f>
        <v>12.316715542521994</v>
      </c>
      <c r="I17" s="388">
        <f>'PurseSeine Biomass'!J23</f>
        <v>1138.4181142854031</v>
      </c>
      <c r="K17" s="457">
        <v>10</v>
      </c>
      <c r="L17" s="1">
        <f>'PurseSeine Biomass'!M23</f>
        <v>88</v>
      </c>
      <c r="M17" s="387">
        <f>'PurseSeine Biomass'!N23*100</f>
        <v>5.8009228740936063</v>
      </c>
      <c r="N17" s="388">
        <f>'PurseSeine Biomass'!O23</f>
        <v>598.88633660106098</v>
      </c>
      <c r="P17" s="457">
        <v>10</v>
      </c>
      <c r="Q17" s="1">
        <f>'PurseSeine Biomass'!R23</f>
        <v>22</v>
      </c>
      <c r="R17" s="387">
        <f>'PurseSeine Biomass'!S23*100</f>
        <v>3.278688524590164</v>
      </c>
      <c r="S17" s="388">
        <f>'PurseSeine Biomass'!T23</f>
        <v>282.12970277425768</v>
      </c>
      <c r="U17" s="457">
        <v>10</v>
      </c>
      <c r="V17" s="1">
        <f>'PurseSeine Biomass'!W23</f>
        <v>26</v>
      </c>
      <c r="W17" s="387">
        <f>'PurseSeine Biomass'!X23*100</f>
        <v>3.6879432624113475</v>
      </c>
      <c r="X17" s="388">
        <f>'PurseSeine Biomass'!Y23</f>
        <v>503.76275255906256</v>
      </c>
      <c r="Z17" s="457">
        <v>10</v>
      </c>
      <c r="AA17" s="1">
        <f>'PurseSeine Biomass'!AB23</f>
        <v>33</v>
      </c>
      <c r="AB17" s="387">
        <f>'PurseSeine Biomass'!AC23*100</f>
        <v>5.8098591549295771</v>
      </c>
      <c r="AC17" s="388">
        <f>'PurseSeine Biomass'!AD23</f>
        <v>305.9483168676997</v>
      </c>
      <c r="AE17" s="457">
        <v>10</v>
      </c>
      <c r="AF17" s="1">
        <f>'PurseSeine Biomass'!AG23</f>
        <v>0</v>
      </c>
      <c r="AG17" s="387" t="e">
        <f>'PurseSeine Biomass'!AH23*100</f>
        <v>#DIV/0!</v>
      </c>
      <c r="AH17" s="388">
        <f>'PurseSeine Biomass'!AI23</f>
        <v>0</v>
      </c>
      <c r="AJ17" s="457">
        <v>10</v>
      </c>
      <c r="AK17" s="1">
        <f>'PurseSeine Biomass'!AL23</f>
        <v>0</v>
      </c>
      <c r="AL17" s="387" t="e">
        <f>'PurseSeine Biomass'!AM23*100</f>
        <v>#DIV/0!</v>
      </c>
      <c r="AM17" s="388">
        <f>'PurseSeine Biomass'!AN23</f>
        <v>0</v>
      </c>
      <c r="AO17" s="497">
        <v>10</v>
      </c>
      <c r="AP17" s="1">
        <f>'PurseSeine Biomass'!AQ23</f>
        <v>565</v>
      </c>
      <c r="AQ17" s="387">
        <f>'PurseSeine Biomass'!AR23*100</f>
        <v>6.5843065827963985</v>
      </c>
      <c r="AR17" s="388">
        <f>'PurseSeine Biomass'!AT23</f>
        <v>3319.1395407888281</v>
      </c>
    </row>
    <row r="18" spans="1:44" ht="11.1" customHeight="1">
      <c r="A18" s="457">
        <v>11</v>
      </c>
      <c r="B18" s="1">
        <f>'PurseSeine Biomass'!C24</f>
        <v>214</v>
      </c>
      <c r="C18" s="387">
        <f>'PurseSeine Biomass'!D24*100</f>
        <v>8.9427496865858753</v>
      </c>
      <c r="D18" s="388">
        <f>'PurseSeine Biomass'!E24</f>
        <v>296.21125420363728</v>
      </c>
      <c r="F18" s="457">
        <v>11</v>
      </c>
      <c r="G18" s="1">
        <f>'PurseSeine Biomass'!H24</f>
        <v>12</v>
      </c>
      <c r="H18" s="387">
        <f>'PurseSeine Biomass'!I24*100</f>
        <v>3.519061583577713</v>
      </c>
      <c r="I18" s="388">
        <f>'PurseSeine Biomass'!J24</f>
        <v>325.26231836725793</v>
      </c>
      <c r="K18" s="457">
        <v>11</v>
      </c>
      <c r="L18" s="1">
        <f>'PurseSeine Biomass'!M24</f>
        <v>54</v>
      </c>
      <c r="M18" s="387">
        <f>'PurseSeine Biomass'!N24*100</f>
        <v>3.5596572181938035</v>
      </c>
      <c r="N18" s="388">
        <f>'PurseSeine Biomass'!O24</f>
        <v>367.49843382337832</v>
      </c>
      <c r="P18" s="457">
        <v>11</v>
      </c>
      <c r="Q18" s="1">
        <f>'PurseSeine Biomass'!R24</f>
        <v>9</v>
      </c>
      <c r="R18" s="387">
        <f>'PurseSeine Biomass'!S24*100</f>
        <v>1.3412816691505216</v>
      </c>
      <c r="S18" s="388">
        <f>'PurseSeine Biomass'!T24</f>
        <v>115.41669658946908</v>
      </c>
      <c r="U18" s="457">
        <v>11</v>
      </c>
      <c r="V18" s="1">
        <f>'PurseSeine Biomass'!W24</f>
        <v>13</v>
      </c>
      <c r="W18" s="387">
        <f>'PurseSeine Biomass'!X24*100</f>
        <v>1.8439716312056738</v>
      </c>
      <c r="X18" s="388">
        <f>'PurseSeine Biomass'!Y24</f>
        <v>251.88137627953128</v>
      </c>
      <c r="Z18" s="457">
        <v>11</v>
      </c>
      <c r="AA18" s="1">
        <f>'PurseSeine Biomass'!AB24</f>
        <v>26</v>
      </c>
      <c r="AB18" s="387">
        <f>'PurseSeine Biomass'!AC24*100</f>
        <v>4.5774647887323949</v>
      </c>
      <c r="AC18" s="388">
        <f>'PurseSeine Biomass'!AD24</f>
        <v>241.05018904727854</v>
      </c>
      <c r="AE18" s="457">
        <v>11</v>
      </c>
      <c r="AF18" s="1">
        <f>'PurseSeine Biomass'!AG24</f>
        <v>0</v>
      </c>
      <c r="AG18" s="387" t="e">
        <f>'PurseSeine Biomass'!AH24*100</f>
        <v>#DIV/0!</v>
      </c>
      <c r="AH18" s="388">
        <f>'PurseSeine Biomass'!AI24</f>
        <v>0</v>
      </c>
      <c r="AJ18" s="457">
        <v>11</v>
      </c>
      <c r="AK18" s="1">
        <f>'PurseSeine Biomass'!AL24</f>
        <v>0</v>
      </c>
      <c r="AL18" s="387" t="e">
        <f>'PurseSeine Biomass'!AM24*100</f>
        <v>#DIV/0!</v>
      </c>
      <c r="AM18" s="388">
        <f>'PurseSeine Biomass'!AN24</f>
        <v>0</v>
      </c>
      <c r="AO18" s="497">
        <v>11</v>
      </c>
      <c r="AP18" s="1">
        <f>'PurseSeine Biomass'!AQ24</f>
        <v>328</v>
      </c>
      <c r="AQ18" s="387">
        <f>'PurseSeine Biomass'!AR24*100</f>
        <v>3.1686665258345079</v>
      </c>
      <c r="AR18" s="388">
        <f>'PurseSeine Biomass'!AT24</f>
        <v>1597.3202683105524</v>
      </c>
    </row>
    <row r="19" spans="1:44" ht="11.1" customHeight="1">
      <c r="A19" s="457">
        <v>12</v>
      </c>
      <c r="B19" s="1">
        <f>'PurseSeine Biomass'!C25</f>
        <v>88</v>
      </c>
      <c r="C19" s="387">
        <f>'PurseSeine Biomass'!D25*100</f>
        <v>3.6773923944839115</v>
      </c>
      <c r="D19" s="388">
        <f>'PurseSeine Biomass'!E25</f>
        <v>121.80649705570134</v>
      </c>
      <c r="F19" s="457">
        <v>12</v>
      </c>
      <c r="G19" s="1">
        <f>'PurseSeine Biomass'!H25</f>
        <v>4</v>
      </c>
      <c r="H19" s="387">
        <f>'PurseSeine Biomass'!I25*100</f>
        <v>1.1730205278592376</v>
      </c>
      <c r="I19" s="388">
        <f>'PurseSeine Biomass'!J25</f>
        <v>108.42077278908597</v>
      </c>
      <c r="K19" s="457">
        <v>12</v>
      </c>
      <c r="L19" s="1">
        <f>'PurseSeine Biomass'!M25</f>
        <v>14</v>
      </c>
      <c r="M19" s="387">
        <f>'PurseSeine Biomass'!N25*100</f>
        <v>0.92287409360580097</v>
      </c>
      <c r="N19" s="388">
        <f>'PurseSeine Biomass'!O25</f>
        <v>95.27737173198696</v>
      </c>
      <c r="P19" s="457">
        <v>12</v>
      </c>
      <c r="Q19" s="1">
        <f>'PurseSeine Biomass'!R25</f>
        <v>6</v>
      </c>
      <c r="R19" s="387">
        <f>'PurseSeine Biomass'!S25*100</f>
        <v>0.89418777943368111</v>
      </c>
      <c r="S19" s="388">
        <f>'PurseSeine Biomass'!T25</f>
        <v>76.94446439297937</v>
      </c>
      <c r="U19" s="457">
        <v>12</v>
      </c>
      <c r="V19" s="1">
        <f>'PurseSeine Biomass'!W25</f>
        <v>3</v>
      </c>
      <c r="W19" s="387">
        <f>'PurseSeine Biomass'!X25*100</f>
        <v>0.42553191489361702</v>
      </c>
      <c r="X19" s="388">
        <f>'PurseSeine Biomass'!Y25</f>
        <v>58.12647144912259</v>
      </c>
      <c r="Z19" s="457">
        <v>12</v>
      </c>
      <c r="AA19" s="1">
        <f>'PurseSeine Biomass'!AB25</f>
        <v>6</v>
      </c>
      <c r="AB19" s="387">
        <f>'PurseSeine Biomass'!AC25*100</f>
        <v>1.056338028169014</v>
      </c>
      <c r="AC19" s="388">
        <f>'PurseSeine Biomass'!AD25</f>
        <v>55.626966703218123</v>
      </c>
      <c r="AE19" s="457">
        <v>12</v>
      </c>
      <c r="AF19" s="1">
        <f>'PurseSeine Biomass'!AG25</f>
        <v>0</v>
      </c>
      <c r="AG19" s="387" t="e">
        <f>'PurseSeine Biomass'!AH25*100</f>
        <v>#DIV/0!</v>
      </c>
      <c r="AH19" s="388">
        <f>'PurseSeine Biomass'!AI25</f>
        <v>0</v>
      </c>
      <c r="AJ19" s="457">
        <v>12</v>
      </c>
      <c r="AK19" s="1">
        <f>'PurseSeine Biomass'!AL25</f>
        <v>0</v>
      </c>
      <c r="AL19" s="387" t="e">
        <f>'PurseSeine Biomass'!AM25*100</f>
        <v>#DIV/0!</v>
      </c>
      <c r="AM19" s="388">
        <f>'PurseSeine Biomass'!AN25</f>
        <v>0</v>
      </c>
      <c r="AO19" s="497">
        <v>12</v>
      </c>
      <c r="AP19" s="1">
        <f>'PurseSeine Biomass'!AQ25</f>
        <v>121</v>
      </c>
      <c r="AQ19" s="387">
        <f>'PurseSeine Biomass'!AR25*100</f>
        <v>1.0240111232297227</v>
      </c>
      <c r="AR19" s="388">
        <f>'PurseSeine Biomass'!AT25</f>
        <v>516.20254412209431</v>
      </c>
    </row>
    <row r="20" spans="1:44" ht="11.1" customHeight="1">
      <c r="A20" s="457">
        <v>13</v>
      </c>
      <c r="B20" s="1">
        <f>'PurseSeine Biomass'!C26</f>
        <v>36</v>
      </c>
      <c r="C20" s="387">
        <f>'PurseSeine Biomass'!D26*100</f>
        <v>1.5043877977434184</v>
      </c>
      <c r="D20" s="388">
        <f>'PurseSeine Biomass'!E26</f>
        <v>49.829930613696007</v>
      </c>
      <c r="F20" s="457">
        <v>13</v>
      </c>
      <c r="G20" s="1">
        <f>'PurseSeine Biomass'!H26</f>
        <v>2</v>
      </c>
      <c r="H20" s="387">
        <f>'PurseSeine Biomass'!I26*100</f>
        <v>0.5865102639296188</v>
      </c>
      <c r="I20" s="388">
        <f>'PurseSeine Biomass'!J26</f>
        <v>54.210386394542994</v>
      </c>
      <c r="K20" s="457">
        <v>13</v>
      </c>
      <c r="L20" s="1">
        <f>'PurseSeine Biomass'!M26</f>
        <v>7</v>
      </c>
      <c r="M20" s="387">
        <f>'PurseSeine Biomass'!N26*100</f>
        <v>0.46143704680290049</v>
      </c>
      <c r="N20" s="388">
        <f>'PurseSeine Biomass'!O26</f>
        <v>47.638685865993487</v>
      </c>
      <c r="P20" s="457">
        <v>13</v>
      </c>
      <c r="Q20" s="1">
        <f>'PurseSeine Biomass'!R26</f>
        <v>0</v>
      </c>
      <c r="R20" s="387">
        <f>'PurseSeine Biomass'!S26*100</f>
        <v>0</v>
      </c>
      <c r="S20" s="388">
        <f>'PurseSeine Biomass'!T26</f>
        <v>0</v>
      </c>
      <c r="U20" s="457">
        <v>13</v>
      </c>
      <c r="V20" s="1">
        <f>'PurseSeine Biomass'!W26</f>
        <v>0</v>
      </c>
      <c r="W20" s="387">
        <f>'PurseSeine Biomass'!X26*100</f>
        <v>0</v>
      </c>
      <c r="X20" s="388">
        <f>'PurseSeine Biomass'!Y26</f>
        <v>0</v>
      </c>
      <c r="Z20" s="457">
        <v>13</v>
      </c>
      <c r="AA20" s="1">
        <f>'PurseSeine Biomass'!AB26</f>
        <v>1</v>
      </c>
      <c r="AB20" s="387">
        <f>'PurseSeine Biomass'!AC26*100</f>
        <v>0.17605633802816903</v>
      </c>
      <c r="AC20" s="388">
        <f>'PurseSeine Biomass'!AD26</f>
        <v>9.2711611172030199</v>
      </c>
      <c r="AE20" s="457">
        <v>13</v>
      </c>
      <c r="AF20" s="1">
        <f>'PurseSeine Biomass'!AG26</f>
        <v>0</v>
      </c>
      <c r="AG20" s="387" t="e">
        <f>'PurseSeine Biomass'!AH26*100</f>
        <v>#DIV/0!</v>
      </c>
      <c r="AH20" s="388">
        <f>'PurseSeine Biomass'!AI26</f>
        <v>0</v>
      </c>
      <c r="AJ20" s="457">
        <v>13</v>
      </c>
      <c r="AK20" s="1">
        <f>'PurseSeine Biomass'!AL26</f>
        <v>0</v>
      </c>
      <c r="AL20" s="387" t="e">
        <f>'PurseSeine Biomass'!AM26*100</f>
        <v>#DIV/0!</v>
      </c>
      <c r="AM20" s="388">
        <f>'PurseSeine Biomass'!AN26</f>
        <v>0</v>
      </c>
      <c r="AO20" s="497">
        <v>13</v>
      </c>
      <c r="AP20" s="1">
        <f>'PurseSeine Biomass'!AQ26</f>
        <v>46</v>
      </c>
      <c r="AQ20" s="387">
        <f>'PurseSeine Biomass'!AR26*100</f>
        <v>0.31928311878659649</v>
      </c>
      <c r="AR20" s="388">
        <f>'PurseSeine Biomass'!AT26</f>
        <v>160.95016399143552</v>
      </c>
    </row>
    <row r="21" spans="1:44" ht="11.1" customHeight="1">
      <c r="A21" s="457">
        <v>14</v>
      </c>
      <c r="B21" s="1">
        <f>'PurseSeine Biomass'!C27</f>
        <v>0</v>
      </c>
      <c r="C21" s="387">
        <f>'PurseSeine Biomass'!D27*100</f>
        <v>0</v>
      </c>
      <c r="D21" s="388">
        <f>'PurseSeine Biomass'!E27</f>
        <v>0</v>
      </c>
      <c r="F21" s="457">
        <v>14</v>
      </c>
      <c r="G21" s="1">
        <f>'PurseSeine Biomass'!H27</f>
        <v>0</v>
      </c>
      <c r="H21" s="387">
        <f>'PurseSeine Biomass'!I27*100</f>
        <v>0</v>
      </c>
      <c r="I21" s="388">
        <f>'PurseSeine Biomass'!J27</f>
        <v>0</v>
      </c>
      <c r="K21" s="457">
        <v>14</v>
      </c>
      <c r="L21" s="1">
        <f>'PurseSeine Biomass'!M27</f>
        <v>0</v>
      </c>
      <c r="M21" s="387">
        <f>'PurseSeine Biomass'!N27*100</f>
        <v>0</v>
      </c>
      <c r="N21" s="388">
        <f>'PurseSeine Biomass'!O27</f>
        <v>0</v>
      </c>
      <c r="P21" s="457">
        <v>14</v>
      </c>
      <c r="Q21" s="1">
        <f>'PurseSeine Biomass'!R27</f>
        <v>0</v>
      </c>
      <c r="R21" s="387">
        <f>'PurseSeine Biomass'!S27*100</f>
        <v>0</v>
      </c>
      <c r="S21" s="388">
        <f>'PurseSeine Biomass'!T27</f>
        <v>0</v>
      </c>
      <c r="U21" s="457">
        <v>14</v>
      </c>
      <c r="V21" s="1">
        <f>'PurseSeine Biomass'!W27</f>
        <v>0</v>
      </c>
      <c r="W21" s="387">
        <f>'PurseSeine Biomass'!X27*100</f>
        <v>0</v>
      </c>
      <c r="X21" s="388">
        <f>'PurseSeine Biomass'!Y27</f>
        <v>0</v>
      </c>
      <c r="Z21" s="457">
        <v>14</v>
      </c>
      <c r="AA21" s="1">
        <f>'PurseSeine Biomass'!AB27</f>
        <v>0</v>
      </c>
      <c r="AB21" s="387">
        <f>'PurseSeine Biomass'!AC27*100</f>
        <v>0</v>
      </c>
      <c r="AC21" s="388">
        <f>'PurseSeine Biomass'!AD27</f>
        <v>0</v>
      </c>
      <c r="AE21" s="457">
        <v>14</v>
      </c>
      <c r="AF21" s="1">
        <f>'PurseSeine Biomass'!AG27</f>
        <v>0</v>
      </c>
      <c r="AG21" s="387" t="e">
        <f>'PurseSeine Biomass'!AH27*100</f>
        <v>#DIV/0!</v>
      </c>
      <c r="AH21" s="388">
        <f>'PurseSeine Biomass'!AI27</f>
        <v>0</v>
      </c>
      <c r="AJ21" s="457">
        <v>14</v>
      </c>
      <c r="AK21" s="1">
        <f>'PurseSeine Biomass'!AL27</f>
        <v>0</v>
      </c>
      <c r="AL21" s="387" t="e">
        <f>'PurseSeine Biomass'!AM27*100</f>
        <v>#DIV/0!</v>
      </c>
      <c r="AM21" s="388">
        <f>'PurseSeine Biomass'!AN27</f>
        <v>0</v>
      </c>
      <c r="AO21" s="497">
        <v>14</v>
      </c>
      <c r="AP21" s="1">
        <f>'PurseSeine Biomass'!AQ27</f>
        <v>0</v>
      </c>
      <c r="AQ21" s="387">
        <f>'PurseSeine Biomass'!AR27*100</f>
        <v>0</v>
      </c>
      <c r="AR21" s="388">
        <f>'PurseSeine Biomass'!AT27</f>
        <v>0</v>
      </c>
    </row>
    <row r="22" spans="1:44" ht="11.1" customHeight="1">
      <c r="A22" s="457">
        <v>15</v>
      </c>
      <c r="B22" s="1">
        <f>'PurseSeine Biomass'!C28</f>
        <v>0</v>
      </c>
      <c r="C22" s="387">
        <f>'PurseSeine Biomass'!D28*100</f>
        <v>0</v>
      </c>
      <c r="D22" s="388">
        <f>'PurseSeine Biomass'!E28</f>
        <v>0</v>
      </c>
      <c r="F22" s="457">
        <v>15</v>
      </c>
      <c r="G22" s="1">
        <f>'PurseSeine Biomass'!H28</f>
        <v>0</v>
      </c>
      <c r="H22" s="387">
        <f>'PurseSeine Biomass'!I28*100</f>
        <v>0</v>
      </c>
      <c r="I22" s="388">
        <f>'PurseSeine Biomass'!J28</f>
        <v>0</v>
      </c>
      <c r="K22" s="457">
        <v>15</v>
      </c>
      <c r="L22" s="1">
        <f>'PurseSeine Biomass'!M28</f>
        <v>0</v>
      </c>
      <c r="M22" s="387">
        <f>'PurseSeine Biomass'!N28*100</f>
        <v>0</v>
      </c>
      <c r="N22" s="388">
        <f>'PurseSeine Biomass'!O28</f>
        <v>0</v>
      </c>
      <c r="P22" s="457">
        <v>15</v>
      </c>
      <c r="Q22" s="1">
        <f>'PurseSeine Biomass'!R28</f>
        <v>0</v>
      </c>
      <c r="R22" s="387">
        <f>'PurseSeine Biomass'!S28*100</f>
        <v>0</v>
      </c>
      <c r="S22" s="388">
        <f>'PurseSeine Biomass'!T28</f>
        <v>0</v>
      </c>
      <c r="U22" s="457">
        <v>15</v>
      </c>
      <c r="V22" s="1">
        <f>'PurseSeine Biomass'!W28</f>
        <v>0</v>
      </c>
      <c r="W22" s="387">
        <f>'PurseSeine Biomass'!X28*100</f>
        <v>0</v>
      </c>
      <c r="X22" s="388">
        <f>'PurseSeine Biomass'!Y28</f>
        <v>0</v>
      </c>
      <c r="Z22" s="457">
        <v>15</v>
      </c>
      <c r="AA22" s="1">
        <f>'PurseSeine Biomass'!AB28</f>
        <v>0</v>
      </c>
      <c r="AB22" s="387">
        <f>'PurseSeine Biomass'!AC28*100</f>
        <v>0</v>
      </c>
      <c r="AC22" s="388">
        <f>'PurseSeine Biomass'!AD28</f>
        <v>0</v>
      </c>
      <c r="AE22" s="457">
        <v>15</v>
      </c>
      <c r="AF22" s="1">
        <f>'PurseSeine Biomass'!AG28</f>
        <v>0</v>
      </c>
      <c r="AG22" s="387" t="e">
        <f>'PurseSeine Biomass'!AH28*100</f>
        <v>#DIV/0!</v>
      </c>
      <c r="AH22" s="388">
        <f>'PurseSeine Biomass'!AI28</f>
        <v>0</v>
      </c>
      <c r="AJ22" s="457">
        <v>15</v>
      </c>
      <c r="AK22" s="1">
        <f>'PurseSeine Biomass'!AL28</f>
        <v>0</v>
      </c>
      <c r="AL22" s="387" t="e">
        <f>'PurseSeine Biomass'!AM28*100</f>
        <v>#DIV/0!</v>
      </c>
      <c r="AM22" s="388">
        <f>'PurseSeine Biomass'!AN28</f>
        <v>0</v>
      </c>
      <c r="AO22" s="497">
        <v>15</v>
      </c>
      <c r="AP22" s="1">
        <f>'PurseSeine Biomass'!AQ28</f>
        <v>0</v>
      </c>
      <c r="AQ22" s="387">
        <f>'PurseSeine Biomass'!AR28*100</f>
        <v>0</v>
      </c>
      <c r="AR22" s="388">
        <f>'PurseSeine Biomass'!AT28</f>
        <v>0</v>
      </c>
    </row>
    <row r="23" spans="1:44" ht="11.1" customHeight="1">
      <c r="A23" s="457">
        <v>16</v>
      </c>
      <c r="B23" s="1">
        <f>'PurseSeine Biomass'!C29</f>
        <v>0</v>
      </c>
      <c r="C23" s="387">
        <f>'PurseSeine Biomass'!D29*100</f>
        <v>0</v>
      </c>
      <c r="D23" s="388">
        <f>'PurseSeine Biomass'!E29</f>
        <v>0</v>
      </c>
      <c r="F23" s="457">
        <v>16</v>
      </c>
      <c r="G23" s="1">
        <f>'PurseSeine Biomass'!H29</f>
        <v>0</v>
      </c>
      <c r="H23" s="387">
        <f>'PurseSeine Biomass'!I29*100</f>
        <v>0</v>
      </c>
      <c r="I23" s="388">
        <f>'PurseSeine Biomass'!J29</f>
        <v>0</v>
      </c>
      <c r="K23" s="457">
        <v>16</v>
      </c>
      <c r="L23" s="1">
        <f>'PurseSeine Biomass'!M29</f>
        <v>0</v>
      </c>
      <c r="M23" s="387">
        <f>'PurseSeine Biomass'!N29*100</f>
        <v>0</v>
      </c>
      <c r="N23" s="388">
        <f>'PurseSeine Biomass'!O29</f>
        <v>0</v>
      </c>
      <c r="P23" s="457">
        <v>16</v>
      </c>
      <c r="Q23" s="1">
        <f>'PurseSeine Biomass'!R29</f>
        <v>0</v>
      </c>
      <c r="R23" s="387">
        <f>'PurseSeine Biomass'!S29*100</f>
        <v>0</v>
      </c>
      <c r="S23" s="388">
        <f>'PurseSeine Biomass'!T29</f>
        <v>0</v>
      </c>
      <c r="U23" s="457">
        <v>16</v>
      </c>
      <c r="V23" s="1">
        <f>'PurseSeine Biomass'!W29</f>
        <v>0</v>
      </c>
      <c r="W23" s="387">
        <f>'PurseSeine Biomass'!X29*100</f>
        <v>0</v>
      </c>
      <c r="X23" s="388">
        <f>'PurseSeine Biomass'!Y29</f>
        <v>0</v>
      </c>
      <c r="Z23" s="457">
        <v>16</v>
      </c>
      <c r="AA23" s="1">
        <f>'PurseSeine Biomass'!AB29</f>
        <v>0</v>
      </c>
      <c r="AB23" s="387">
        <f>'PurseSeine Biomass'!AC29*100</f>
        <v>0</v>
      </c>
      <c r="AC23" s="388">
        <f>'PurseSeine Biomass'!AD29</f>
        <v>0</v>
      </c>
      <c r="AE23" s="457">
        <v>16</v>
      </c>
      <c r="AF23" s="1">
        <f>'PurseSeine Biomass'!AG29</f>
        <v>0</v>
      </c>
      <c r="AG23" s="387" t="e">
        <f>'PurseSeine Biomass'!AH29*100</f>
        <v>#DIV/0!</v>
      </c>
      <c r="AH23" s="388">
        <f>'PurseSeine Biomass'!AI29</f>
        <v>0</v>
      </c>
      <c r="AJ23" s="457">
        <v>16</v>
      </c>
      <c r="AK23" s="1">
        <f>'PurseSeine Biomass'!AL29</f>
        <v>0</v>
      </c>
      <c r="AL23" s="387" t="e">
        <f>'PurseSeine Biomass'!AM29*100</f>
        <v>#DIV/0!</v>
      </c>
      <c r="AM23" s="388">
        <f>'PurseSeine Biomass'!AN29</f>
        <v>0</v>
      </c>
      <c r="AO23" s="497">
        <v>16</v>
      </c>
      <c r="AP23" s="1">
        <f>'PurseSeine Biomass'!AQ29</f>
        <v>0</v>
      </c>
      <c r="AQ23" s="387">
        <f>'PurseSeine Biomass'!AR29*100</f>
        <v>0</v>
      </c>
      <c r="AR23" s="388">
        <f>'PurseSeine Biomass'!AT29</f>
        <v>0</v>
      </c>
    </row>
    <row r="24" spans="1:44" ht="11.1" customHeight="1">
      <c r="A24" s="457">
        <v>17</v>
      </c>
      <c r="B24" s="1">
        <f>'PurseSeine Biomass'!C30</f>
        <v>0</v>
      </c>
      <c r="C24" s="387">
        <f>'PurseSeine Biomass'!D30*100</f>
        <v>0</v>
      </c>
      <c r="D24" s="388">
        <f>'PurseSeine Biomass'!E30</f>
        <v>0</v>
      </c>
      <c r="F24" s="457">
        <v>17</v>
      </c>
      <c r="G24" s="1">
        <f>'PurseSeine Biomass'!H30</f>
        <v>0</v>
      </c>
      <c r="H24" s="387">
        <f>'PurseSeine Biomass'!I30*100</f>
        <v>0</v>
      </c>
      <c r="I24" s="388">
        <f>'PurseSeine Biomass'!J30</f>
        <v>0</v>
      </c>
      <c r="K24" s="457">
        <v>17</v>
      </c>
      <c r="L24" s="1">
        <f>'PurseSeine Biomass'!M30</f>
        <v>0</v>
      </c>
      <c r="M24" s="387">
        <f>'PurseSeine Biomass'!N30*100</f>
        <v>0</v>
      </c>
      <c r="N24" s="388">
        <f>'PurseSeine Biomass'!O30</f>
        <v>0</v>
      </c>
      <c r="P24" s="457">
        <v>17</v>
      </c>
      <c r="Q24" s="1">
        <f>'PurseSeine Biomass'!R30</f>
        <v>0</v>
      </c>
      <c r="R24" s="387">
        <f>'PurseSeine Biomass'!S30*100</f>
        <v>0</v>
      </c>
      <c r="S24" s="388">
        <f>'PurseSeine Biomass'!T30</f>
        <v>0</v>
      </c>
      <c r="U24" s="457">
        <v>17</v>
      </c>
      <c r="V24" s="1">
        <f>'PurseSeine Biomass'!W30</f>
        <v>0</v>
      </c>
      <c r="W24" s="387">
        <f>'PurseSeine Biomass'!X30*100</f>
        <v>0</v>
      </c>
      <c r="X24" s="388">
        <f>'PurseSeine Biomass'!Y30</f>
        <v>0</v>
      </c>
      <c r="Z24" s="457">
        <v>17</v>
      </c>
      <c r="AA24" s="1">
        <f>'PurseSeine Biomass'!AB30</f>
        <v>0</v>
      </c>
      <c r="AB24" s="387">
        <f>'PurseSeine Biomass'!AC30*100</f>
        <v>0</v>
      </c>
      <c r="AC24" s="388">
        <f>'PurseSeine Biomass'!AD30</f>
        <v>0</v>
      </c>
      <c r="AE24" s="457">
        <v>17</v>
      </c>
      <c r="AF24" s="1">
        <f>'PurseSeine Biomass'!AG30</f>
        <v>0</v>
      </c>
      <c r="AG24" s="387" t="e">
        <f>'PurseSeine Biomass'!AH30*100</f>
        <v>#DIV/0!</v>
      </c>
      <c r="AH24" s="388">
        <f>'PurseSeine Biomass'!AI30</f>
        <v>0</v>
      </c>
      <c r="AJ24" s="457">
        <v>17</v>
      </c>
      <c r="AK24" s="1">
        <f>'PurseSeine Biomass'!AL30</f>
        <v>0</v>
      </c>
      <c r="AL24" s="387" t="e">
        <f>'PurseSeine Biomass'!AM30*100</f>
        <v>#DIV/0!</v>
      </c>
      <c r="AM24" s="388">
        <f>'PurseSeine Biomass'!AN30</f>
        <v>0</v>
      </c>
      <c r="AO24" s="497">
        <v>17</v>
      </c>
      <c r="AP24" s="1">
        <f>'PurseSeine Biomass'!AQ30</f>
        <v>0</v>
      </c>
      <c r="AQ24" s="387">
        <f>'PurseSeine Biomass'!AR30*100</f>
        <v>0</v>
      </c>
      <c r="AR24" s="388">
        <f>'PurseSeine Biomass'!AT30</f>
        <v>0</v>
      </c>
    </row>
    <row r="25" spans="1:44" ht="11.1" customHeight="1">
      <c r="A25" s="457">
        <v>18</v>
      </c>
      <c r="B25" s="1">
        <f>'PurseSeine Biomass'!C31</f>
        <v>0</v>
      </c>
      <c r="C25" s="387">
        <f>'PurseSeine Biomass'!D31*100</f>
        <v>0</v>
      </c>
      <c r="D25" s="388">
        <f>'PurseSeine Biomass'!E31</f>
        <v>0</v>
      </c>
      <c r="F25" s="457">
        <v>18</v>
      </c>
      <c r="G25" s="1">
        <f>'PurseSeine Biomass'!H31</f>
        <v>0</v>
      </c>
      <c r="H25" s="387">
        <f>'PurseSeine Biomass'!I31*100</f>
        <v>0</v>
      </c>
      <c r="I25" s="388">
        <f>'PurseSeine Biomass'!J31</f>
        <v>0</v>
      </c>
      <c r="K25" s="457">
        <v>18</v>
      </c>
      <c r="L25" s="1">
        <f>'PurseSeine Biomass'!M31</f>
        <v>0</v>
      </c>
      <c r="M25" s="387">
        <f>'PurseSeine Biomass'!N31*100</f>
        <v>0</v>
      </c>
      <c r="N25" s="388">
        <f>'PurseSeine Biomass'!O31</f>
        <v>0</v>
      </c>
      <c r="P25" s="457">
        <v>18</v>
      </c>
      <c r="Q25" s="1">
        <f>'PurseSeine Biomass'!R31</f>
        <v>0</v>
      </c>
      <c r="R25" s="387">
        <f>'PurseSeine Biomass'!S31*100</f>
        <v>0</v>
      </c>
      <c r="S25" s="388">
        <f>'PurseSeine Biomass'!T31</f>
        <v>0</v>
      </c>
      <c r="U25" s="457">
        <v>18</v>
      </c>
      <c r="V25" s="1">
        <f>'PurseSeine Biomass'!W31</f>
        <v>0</v>
      </c>
      <c r="W25" s="387">
        <f>'PurseSeine Biomass'!X31*100</f>
        <v>0</v>
      </c>
      <c r="X25" s="388">
        <f>'PurseSeine Biomass'!Y31</f>
        <v>0</v>
      </c>
      <c r="Z25" s="457">
        <v>18</v>
      </c>
      <c r="AA25" s="1">
        <f>'PurseSeine Biomass'!AB31</f>
        <v>0</v>
      </c>
      <c r="AB25" s="387">
        <f>'PurseSeine Biomass'!AC31*100</f>
        <v>0</v>
      </c>
      <c r="AC25" s="388">
        <f>'PurseSeine Biomass'!AD31</f>
        <v>0</v>
      </c>
      <c r="AE25" s="457">
        <v>18</v>
      </c>
      <c r="AF25" s="1">
        <f>'PurseSeine Biomass'!AG31</f>
        <v>0</v>
      </c>
      <c r="AG25" s="387" t="e">
        <f>'PurseSeine Biomass'!AH31*100</f>
        <v>#DIV/0!</v>
      </c>
      <c r="AH25" s="388">
        <f>'PurseSeine Biomass'!AI31</f>
        <v>0</v>
      </c>
      <c r="AJ25" s="457">
        <v>18</v>
      </c>
      <c r="AK25" s="1">
        <f>'PurseSeine Biomass'!AL31</f>
        <v>0</v>
      </c>
      <c r="AL25" s="387" t="e">
        <f>'PurseSeine Biomass'!AM31*100</f>
        <v>#DIV/0!</v>
      </c>
      <c r="AM25" s="388">
        <f>'PurseSeine Biomass'!AN31</f>
        <v>0</v>
      </c>
      <c r="AO25" s="497">
        <v>18</v>
      </c>
      <c r="AP25" s="1">
        <f>'PurseSeine Biomass'!AQ31</f>
        <v>0</v>
      </c>
      <c r="AQ25" s="387">
        <f>'PurseSeine Biomass'!AR31*100</f>
        <v>0</v>
      </c>
      <c r="AR25" s="388">
        <f>'PurseSeine Biomass'!AT31</f>
        <v>0</v>
      </c>
    </row>
    <row r="26" spans="1:44" s="33" customFormat="1" ht="11.1" customHeight="1">
      <c r="A26" s="392" t="s">
        <v>7</v>
      </c>
      <c r="B26" s="487">
        <f>'PurseSeine Biomass'!C33</f>
        <v>2393</v>
      </c>
      <c r="C26" s="487">
        <f>'PurseSeine Biomass'!D33*100</f>
        <v>100</v>
      </c>
      <c r="D26" s="389">
        <f>'PurseSeine Biomass'!E33</f>
        <v>3312.3062210715148</v>
      </c>
      <c r="F26" s="392" t="s">
        <v>7</v>
      </c>
      <c r="G26" s="487">
        <f>'PurseSeine Biomass'!H33</f>
        <v>341</v>
      </c>
      <c r="H26" s="488">
        <f>'PurseSeine Biomass'!I33*100</f>
        <v>99.999999999999986</v>
      </c>
      <c r="I26" s="389">
        <f>'PurseSeine Biomass'!J33</f>
        <v>9242.8708802695819</v>
      </c>
      <c r="K26" s="392" t="s">
        <v>7</v>
      </c>
      <c r="L26" s="487">
        <f>'PurseSeine Biomass'!M33</f>
        <v>1517</v>
      </c>
      <c r="M26" s="487">
        <f>'PurseSeine Biomass'!N33*100</f>
        <v>100</v>
      </c>
      <c r="N26" s="389">
        <f>'PurseSeine Biomass'!O33</f>
        <v>10323.983779816017</v>
      </c>
      <c r="P26" s="392" t="s">
        <v>7</v>
      </c>
      <c r="Q26" s="487">
        <f>'PurseSeine Biomass'!R33</f>
        <v>671</v>
      </c>
      <c r="R26" s="487">
        <f>'PurseSeine Biomass'!S33*100</f>
        <v>100</v>
      </c>
      <c r="S26" s="389">
        <f>'PurseSeine Biomass'!T33</f>
        <v>8604.9559346148617</v>
      </c>
      <c r="U26" s="392" t="s">
        <v>7</v>
      </c>
      <c r="V26" s="487">
        <f>'PurseSeine Biomass'!W33</f>
        <v>705</v>
      </c>
      <c r="W26" s="487">
        <f>'PurseSeine Biomass'!X33*100</f>
        <v>100.00000000000003</v>
      </c>
      <c r="X26" s="389">
        <f>'PurseSeine Biomass'!Y33</f>
        <v>13659.720790543812</v>
      </c>
      <c r="Z26" s="392" t="s">
        <v>7</v>
      </c>
      <c r="AA26" s="487">
        <f>'PurseSeine Biomass'!AB33</f>
        <v>568</v>
      </c>
      <c r="AB26" s="487">
        <f>'PurseSeine Biomass'!AC33*100</f>
        <v>100</v>
      </c>
      <c r="AC26" s="389">
        <f>'PurseSeine Biomass'!AD33</f>
        <v>5266.019514571316</v>
      </c>
      <c r="AE26" s="392" t="s">
        <v>7</v>
      </c>
      <c r="AF26" s="487">
        <f>'PurseSeine Biomass'!AG33</f>
        <v>0</v>
      </c>
      <c r="AG26" s="487" t="e">
        <f>'PurseSeine Biomass'!AH33*100</f>
        <v>#DIV/0!</v>
      </c>
      <c r="AH26" s="389">
        <f>'PurseSeine Biomass'!AI33</f>
        <v>0</v>
      </c>
      <c r="AJ26" s="392" t="s">
        <v>7</v>
      </c>
      <c r="AK26" s="487">
        <f>'PurseSeine Biomass'!AL33</f>
        <v>0</v>
      </c>
      <c r="AL26" s="487" t="e">
        <f>'PurseSeine Biomass'!AM33*100</f>
        <v>#DIV/0!</v>
      </c>
      <c r="AM26" s="389">
        <f>'PurseSeine Biomass'!AN33</f>
        <v>0</v>
      </c>
      <c r="AO26" s="392" t="s">
        <v>7</v>
      </c>
      <c r="AP26" s="487">
        <f>'PurseSeine Biomass'!AQ33</f>
        <v>6195</v>
      </c>
      <c r="AQ26" s="487">
        <f>'PurseSeine Biomass'!AR33*100</f>
        <v>99.999999999999986</v>
      </c>
      <c r="AR26" s="389">
        <f>'PurseSeine Biomass'!AT33</f>
        <v>50409.8571208871</v>
      </c>
    </row>
    <row r="27" spans="1:44" s="33" customFormat="1" ht="11.1" customHeight="1">
      <c r="A27" s="40"/>
      <c r="B27" s="46" t="s">
        <v>31</v>
      </c>
      <c r="C27" s="489" t="s">
        <v>2</v>
      </c>
      <c r="D27" s="46" t="s">
        <v>1</v>
      </c>
      <c r="F27" s="40"/>
      <c r="G27" s="46" t="s">
        <v>31</v>
      </c>
      <c r="H27" s="489" t="s">
        <v>2</v>
      </c>
      <c r="I27" s="46" t="s">
        <v>1</v>
      </c>
      <c r="K27" s="40"/>
      <c r="L27" s="46" t="s">
        <v>31</v>
      </c>
      <c r="M27" s="489" t="s">
        <v>2</v>
      </c>
      <c r="N27" s="46" t="s">
        <v>1</v>
      </c>
      <c r="P27" s="40"/>
      <c r="Q27" s="46" t="s">
        <v>31</v>
      </c>
      <c r="R27" s="489" t="s">
        <v>2</v>
      </c>
      <c r="S27" s="46" t="s">
        <v>1</v>
      </c>
      <c r="U27" s="40"/>
      <c r="V27" s="46" t="s">
        <v>31</v>
      </c>
      <c r="W27" s="489" t="s">
        <v>2</v>
      </c>
      <c r="X27" s="46" t="s">
        <v>1</v>
      </c>
      <c r="Z27" s="40"/>
      <c r="AA27" s="46" t="s">
        <v>31</v>
      </c>
      <c r="AB27" s="489" t="s">
        <v>2</v>
      </c>
      <c r="AC27" s="46" t="s">
        <v>1</v>
      </c>
      <c r="AE27" s="40"/>
      <c r="AF27" s="46" t="s">
        <v>31</v>
      </c>
      <c r="AG27" s="489" t="s">
        <v>2</v>
      </c>
      <c r="AH27" s="46" t="s">
        <v>1</v>
      </c>
      <c r="AJ27" s="40"/>
      <c r="AK27" s="46" t="s">
        <v>31</v>
      </c>
      <c r="AL27" s="489" t="s">
        <v>2</v>
      </c>
      <c r="AM27" s="46" t="s">
        <v>1</v>
      </c>
      <c r="AO27" s="495"/>
      <c r="AP27" s="46" t="s">
        <v>31</v>
      </c>
      <c r="AQ27" s="489" t="s">
        <v>2</v>
      </c>
      <c r="AR27" s="46" t="s">
        <v>1</v>
      </c>
    </row>
    <row r="28" spans="1:44" s="33" customFormat="1" ht="11.1" customHeight="1">
      <c r="A28" s="391" t="s">
        <v>3</v>
      </c>
      <c r="B28" s="47" t="s">
        <v>61</v>
      </c>
      <c r="C28" s="47" t="s">
        <v>59</v>
      </c>
      <c r="D28" s="47" t="s">
        <v>60</v>
      </c>
      <c r="F28" s="391" t="s">
        <v>3</v>
      </c>
      <c r="G28" s="47" t="s">
        <v>61</v>
      </c>
      <c r="H28" s="47" t="s">
        <v>59</v>
      </c>
      <c r="I28" s="47" t="s">
        <v>60</v>
      </c>
      <c r="K28" s="391" t="s">
        <v>3</v>
      </c>
      <c r="L28" s="47" t="s">
        <v>61</v>
      </c>
      <c r="M28" s="47" t="s">
        <v>59</v>
      </c>
      <c r="N28" s="47" t="s">
        <v>60</v>
      </c>
      <c r="P28" s="391" t="s">
        <v>3</v>
      </c>
      <c r="Q28" s="47" t="s">
        <v>61</v>
      </c>
      <c r="R28" s="47" t="s">
        <v>59</v>
      </c>
      <c r="S28" s="47" t="s">
        <v>60</v>
      </c>
      <c r="U28" s="391" t="s">
        <v>3</v>
      </c>
      <c r="V28" s="47" t="s">
        <v>61</v>
      </c>
      <c r="W28" s="47" t="s">
        <v>59</v>
      </c>
      <c r="X28" s="47" t="s">
        <v>60</v>
      </c>
      <c r="Z28" s="391" t="s">
        <v>3</v>
      </c>
      <c r="AA28" s="47" t="s">
        <v>61</v>
      </c>
      <c r="AB28" s="47" t="s">
        <v>59</v>
      </c>
      <c r="AC28" s="47" t="s">
        <v>60</v>
      </c>
      <c r="AE28" s="391" t="s">
        <v>3</v>
      </c>
      <c r="AF28" s="47" t="s">
        <v>61</v>
      </c>
      <c r="AG28" s="47" t="s">
        <v>59</v>
      </c>
      <c r="AH28" s="47" t="s">
        <v>60</v>
      </c>
      <c r="AJ28" s="391" t="s">
        <v>3</v>
      </c>
      <c r="AK28" s="47" t="s">
        <v>61</v>
      </c>
      <c r="AL28" s="47" t="s">
        <v>59</v>
      </c>
      <c r="AM28" s="47" t="s">
        <v>60</v>
      </c>
      <c r="AO28" s="496" t="s">
        <v>3</v>
      </c>
      <c r="AP28" s="47" t="s">
        <v>61</v>
      </c>
      <c r="AQ28" s="47" t="s">
        <v>59</v>
      </c>
      <c r="AR28" s="47" t="s">
        <v>60</v>
      </c>
    </row>
    <row r="29" spans="1:44" s="33" customFormat="1" ht="11.1" customHeight="1">
      <c r="A29" s="40">
        <v>1</v>
      </c>
      <c r="B29" s="490">
        <f>'PurseSeine Biomass'!C40</f>
        <v>0</v>
      </c>
      <c r="C29" s="491">
        <f>'PurseSeine Biomass'!D40*100</f>
        <v>0</v>
      </c>
      <c r="D29" s="490">
        <f>'PurseSeine Biomass'!E40</f>
        <v>0</v>
      </c>
      <c r="F29" s="40">
        <v>1</v>
      </c>
      <c r="G29" s="490">
        <f>'PurseSeine Biomass'!H40</f>
        <v>0</v>
      </c>
      <c r="H29" s="491">
        <f>'PurseSeine Biomass'!I40*100</f>
        <v>0</v>
      </c>
      <c r="I29" s="490">
        <f>'PurseSeine Biomass'!J40</f>
        <v>0</v>
      </c>
      <c r="K29" s="40">
        <v>1</v>
      </c>
      <c r="L29" s="490">
        <f>'PurseSeine Biomass'!M40</f>
        <v>0</v>
      </c>
      <c r="M29" s="491">
        <f>'PurseSeine Biomass'!N40*100</f>
        <v>0</v>
      </c>
      <c r="N29" s="490">
        <f>'PurseSeine Biomass'!O40</f>
        <v>0</v>
      </c>
      <c r="P29" s="40">
        <v>1</v>
      </c>
      <c r="Q29" s="490">
        <f>'PurseSeine Biomass'!R40</f>
        <v>0</v>
      </c>
      <c r="R29" s="491">
        <f>'PurseSeine Biomass'!S40*100</f>
        <v>0</v>
      </c>
      <c r="S29" s="490">
        <f>'PurseSeine Biomass'!T40</f>
        <v>0</v>
      </c>
      <c r="U29" s="40">
        <v>1</v>
      </c>
      <c r="V29" s="490">
        <f>'PurseSeine Biomass'!W40</f>
        <v>0</v>
      </c>
      <c r="W29" s="491">
        <f>'PurseSeine Biomass'!X40*100</f>
        <v>0</v>
      </c>
      <c r="X29" s="490">
        <f>'PurseSeine Biomass'!Y40</f>
        <v>0</v>
      </c>
      <c r="Z29" s="40">
        <v>1</v>
      </c>
      <c r="AA29" s="490">
        <f>'PurseSeine Biomass'!AB40</f>
        <v>0</v>
      </c>
      <c r="AB29" s="491">
        <f>'PurseSeine Biomass'!AC40*100</f>
        <v>0</v>
      </c>
      <c r="AC29" s="490">
        <f>'PurseSeine Biomass'!AD40</f>
        <v>0</v>
      </c>
      <c r="AE29" s="40">
        <v>1</v>
      </c>
      <c r="AF29" s="490">
        <f>'PurseSeine Biomass'!AG40</f>
        <v>0</v>
      </c>
      <c r="AG29" s="491" t="e">
        <f>'PurseSeine Biomass'!AH40*100</f>
        <v>#DIV/0!</v>
      </c>
      <c r="AH29" s="490" t="e">
        <f>'PurseSeine Biomass'!AI40</f>
        <v>#DIV/0!</v>
      </c>
      <c r="AJ29" s="40">
        <v>1</v>
      </c>
      <c r="AK29" s="490">
        <f>'PurseSeine Biomass'!AL40</f>
        <v>0</v>
      </c>
      <c r="AL29" s="491" t="e">
        <f>'PurseSeine Biomass'!AM40*100</f>
        <v>#DIV/0!</v>
      </c>
      <c r="AM29" s="490" t="e">
        <f>'PurseSeine Biomass'!AN40</f>
        <v>#DIV/0!</v>
      </c>
      <c r="AO29" s="495">
        <v>1</v>
      </c>
      <c r="AP29" s="490">
        <f>'PurseSeine Biomass'!AQ40</f>
        <v>0</v>
      </c>
      <c r="AQ29" s="491">
        <f>'PurseSeine Biomass'!AR40*100</f>
        <v>0</v>
      </c>
      <c r="AR29" s="490">
        <f>'PurseSeine Biomass'!AT40</f>
        <v>0</v>
      </c>
    </row>
    <row r="30" spans="1:44" s="33" customFormat="1" ht="11.1" customHeight="1">
      <c r="A30" s="40">
        <v>2</v>
      </c>
      <c r="B30" s="490">
        <f>'PurseSeine Biomass'!C41</f>
        <v>0</v>
      </c>
      <c r="C30" s="491">
        <f>'PurseSeine Biomass'!D41*100</f>
        <v>0</v>
      </c>
      <c r="D30" s="490">
        <f>'PurseSeine Biomass'!E41</f>
        <v>0</v>
      </c>
      <c r="F30" s="40">
        <v>2</v>
      </c>
      <c r="G30" s="490">
        <f>'PurseSeine Biomass'!H41</f>
        <v>0</v>
      </c>
      <c r="H30" s="491">
        <f>'PurseSeine Biomass'!I41*100</f>
        <v>0</v>
      </c>
      <c r="I30" s="490">
        <f>'PurseSeine Biomass'!J41</f>
        <v>0</v>
      </c>
      <c r="K30" s="40">
        <v>2</v>
      </c>
      <c r="L30" s="490">
        <f>'PurseSeine Biomass'!M41</f>
        <v>0</v>
      </c>
      <c r="M30" s="491">
        <f>'PurseSeine Biomass'!N41*100</f>
        <v>0</v>
      </c>
      <c r="N30" s="490">
        <f>'PurseSeine Biomass'!O41</f>
        <v>0</v>
      </c>
      <c r="P30" s="40">
        <v>2</v>
      </c>
      <c r="Q30" s="490">
        <f>'PurseSeine Biomass'!R41</f>
        <v>0</v>
      </c>
      <c r="R30" s="491">
        <f>'PurseSeine Biomass'!S41*100</f>
        <v>0</v>
      </c>
      <c r="S30" s="490">
        <f>'PurseSeine Biomass'!T41</f>
        <v>0</v>
      </c>
      <c r="U30" s="40">
        <v>2</v>
      </c>
      <c r="V30" s="490">
        <f>'PurseSeine Biomass'!W41</f>
        <v>0</v>
      </c>
      <c r="W30" s="491">
        <f>'PurseSeine Biomass'!X41*100</f>
        <v>0</v>
      </c>
      <c r="X30" s="490">
        <f>'PurseSeine Biomass'!Y41</f>
        <v>0</v>
      </c>
      <c r="Z30" s="40">
        <v>2</v>
      </c>
      <c r="AA30" s="490">
        <f>'PurseSeine Biomass'!AB41</f>
        <v>0</v>
      </c>
      <c r="AB30" s="491">
        <f>'PurseSeine Biomass'!AC41*100</f>
        <v>0</v>
      </c>
      <c r="AC30" s="490">
        <f>'PurseSeine Biomass'!AD41</f>
        <v>0</v>
      </c>
      <c r="AE30" s="40">
        <v>2</v>
      </c>
      <c r="AF30" s="490">
        <f>'PurseSeine Biomass'!AG41</f>
        <v>0</v>
      </c>
      <c r="AG30" s="491" t="e">
        <f>'PurseSeine Biomass'!AH41*100</f>
        <v>#DIV/0!</v>
      </c>
      <c r="AH30" s="490" t="e">
        <f>'PurseSeine Biomass'!AI41</f>
        <v>#DIV/0!</v>
      </c>
      <c r="AJ30" s="40">
        <v>2</v>
      </c>
      <c r="AK30" s="490">
        <f>'PurseSeine Biomass'!AL41</f>
        <v>0</v>
      </c>
      <c r="AL30" s="491" t="e">
        <f>'PurseSeine Biomass'!AM41*100</f>
        <v>#DIV/0!</v>
      </c>
      <c r="AM30" s="490" t="e">
        <f>'PurseSeine Biomass'!AN41</f>
        <v>#DIV/0!</v>
      </c>
      <c r="AO30" s="495">
        <v>2</v>
      </c>
      <c r="AP30" s="490">
        <f>'PurseSeine Biomass'!AQ41</f>
        <v>0</v>
      </c>
      <c r="AQ30" s="491">
        <f>'PurseSeine Biomass'!AR41*100</f>
        <v>0</v>
      </c>
      <c r="AR30" s="490">
        <f>'PurseSeine Biomass'!AT41</f>
        <v>0</v>
      </c>
    </row>
    <row r="31" spans="1:44" ht="11.1" customHeight="1">
      <c r="A31" s="457">
        <v>3</v>
      </c>
      <c r="B31" s="388">
        <f>'PurseSeine Biomass'!C42</f>
        <v>0</v>
      </c>
      <c r="C31" s="387">
        <f>'PurseSeine Biomass'!D42*100</f>
        <v>0</v>
      </c>
      <c r="D31" s="388">
        <f>'PurseSeine Biomass'!E42</f>
        <v>0</v>
      </c>
      <c r="F31" s="457">
        <v>3</v>
      </c>
      <c r="G31" s="388">
        <f>'PurseSeine Biomass'!H42</f>
        <v>0</v>
      </c>
      <c r="H31" s="387">
        <f>'PurseSeine Biomass'!I42*100</f>
        <v>0</v>
      </c>
      <c r="I31" s="388">
        <f>'PurseSeine Biomass'!J42</f>
        <v>0</v>
      </c>
      <c r="K31" s="457">
        <v>3</v>
      </c>
      <c r="L31" s="388">
        <f>'PurseSeine Biomass'!M42</f>
        <v>0</v>
      </c>
      <c r="M31" s="387">
        <f>'PurseSeine Biomass'!N42*100</f>
        <v>0</v>
      </c>
      <c r="N31" s="388">
        <f>'PurseSeine Biomass'!O42</f>
        <v>0</v>
      </c>
      <c r="P31" s="457">
        <v>3</v>
      </c>
      <c r="Q31" s="388">
        <f>'PurseSeine Biomass'!R42</f>
        <v>0</v>
      </c>
      <c r="R31" s="387">
        <f>'PurseSeine Biomass'!S42*100</f>
        <v>0</v>
      </c>
      <c r="S31" s="388">
        <f>'PurseSeine Biomass'!T42</f>
        <v>0</v>
      </c>
      <c r="U31" s="457">
        <v>3</v>
      </c>
      <c r="V31" s="388">
        <f>'PurseSeine Biomass'!W42</f>
        <v>0</v>
      </c>
      <c r="W31" s="387">
        <f>'PurseSeine Biomass'!X42*100</f>
        <v>0</v>
      </c>
      <c r="X31" s="388">
        <f>'PurseSeine Biomass'!Y42</f>
        <v>0</v>
      </c>
      <c r="Z31" s="457">
        <v>3</v>
      </c>
      <c r="AA31" s="388">
        <f>'PurseSeine Biomass'!AB42</f>
        <v>0</v>
      </c>
      <c r="AB31" s="387">
        <f>'PurseSeine Biomass'!AC42*100</f>
        <v>0</v>
      </c>
      <c r="AC31" s="388">
        <f>'PurseSeine Biomass'!AD42</f>
        <v>0</v>
      </c>
      <c r="AE31" s="457">
        <v>3</v>
      </c>
      <c r="AF31" s="388">
        <f>'PurseSeine Biomass'!AG42</f>
        <v>0</v>
      </c>
      <c r="AG31" s="387" t="e">
        <f>'PurseSeine Biomass'!AH42*100</f>
        <v>#DIV/0!</v>
      </c>
      <c r="AH31" s="388" t="e">
        <f>'PurseSeine Biomass'!AI42</f>
        <v>#DIV/0!</v>
      </c>
      <c r="AJ31" s="457">
        <v>3</v>
      </c>
      <c r="AK31" s="388">
        <f>'PurseSeine Biomass'!AL42</f>
        <v>0</v>
      </c>
      <c r="AL31" s="387" t="e">
        <f>'PurseSeine Biomass'!AM42*100</f>
        <v>#DIV/0!</v>
      </c>
      <c r="AM31" s="388" t="e">
        <f>'PurseSeine Biomass'!AN42</f>
        <v>#DIV/0!</v>
      </c>
      <c r="AO31" s="497">
        <v>3</v>
      </c>
      <c r="AP31" s="388">
        <f>'PurseSeine Biomass'!AQ42</f>
        <v>0</v>
      </c>
      <c r="AQ31" s="387">
        <f>'PurseSeine Biomass'!AR42*100</f>
        <v>0</v>
      </c>
      <c r="AR31" s="388">
        <f>'PurseSeine Biomass'!AT42</f>
        <v>0</v>
      </c>
    </row>
    <row r="32" spans="1:44" ht="11.1" customHeight="1">
      <c r="A32" s="457">
        <v>4</v>
      </c>
      <c r="B32" s="388">
        <f>'PurseSeine Biomass'!C43</f>
        <v>15271.000000000016</v>
      </c>
      <c r="C32" s="387">
        <f>'PurseSeine Biomass'!D43*100</f>
        <v>1.6879199489788603</v>
      </c>
      <c r="D32" s="388">
        <f>'PurseSeine Biomass'!E43</f>
        <v>23.299954140106994</v>
      </c>
      <c r="F32" s="457">
        <v>4</v>
      </c>
      <c r="G32" s="388">
        <f>'PurseSeine Biomass'!H43</f>
        <v>3207</v>
      </c>
      <c r="H32" s="387">
        <f>'PurseSeine Biomass'!I43*100</f>
        <v>2.6209117209591204</v>
      </c>
      <c r="I32" s="388">
        <f>'PurseSeine Biomass'!J43</f>
        <v>95.818920657557058</v>
      </c>
      <c r="K32" s="457">
        <v>4</v>
      </c>
      <c r="L32" s="388">
        <f>'PurseSeine Biomass'!M43</f>
        <v>57033.999999999949</v>
      </c>
      <c r="M32" s="387">
        <f>'PurseSeine Biomass'!N43*100</f>
        <v>13.294514736459334</v>
      </c>
      <c r="N32" s="388">
        <f>'PurseSeine Biomass'!O43</f>
        <v>427.85377824449193</v>
      </c>
      <c r="P32" s="457">
        <v>4</v>
      </c>
      <c r="Q32" s="388">
        <f>'PurseSeine Biomass'!R43</f>
        <v>46057.00000000008</v>
      </c>
      <c r="R32" s="387">
        <f>'PurseSeine Biomass'!S43*100</f>
        <v>27.867731590730365</v>
      </c>
      <c r="S32" s="388">
        <f>'PurseSeine Biomass'!T43</f>
        <v>651.0608546590438</v>
      </c>
      <c r="U32" s="457">
        <v>4</v>
      </c>
      <c r="V32" s="388">
        <f>'PurseSeine Biomass'!W43</f>
        <v>41042.999999999942</v>
      </c>
      <c r="W32" s="387">
        <f>'PurseSeine Biomass'!X43*100</f>
        <v>23.594168573300955</v>
      </c>
      <c r="X32" s="388">
        <f>'PurseSeine Biomass'!Y43</f>
        <v>876.58010647354922</v>
      </c>
      <c r="Z32" s="457">
        <v>4</v>
      </c>
      <c r="AA32" s="388">
        <f>'PurseSeine Biomass'!AB43</f>
        <v>18868.999999999964</v>
      </c>
      <c r="AB32" s="387">
        <f>'PurseSeine Biomass'!AC43*100</f>
        <v>12.443204674197601</v>
      </c>
      <c r="AC32" s="388">
        <f>'PurseSeine Biomass'!AD43</f>
        <v>192.833649372531</v>
      </c>
      <c r="AE32" s="457">
        <v>4</v>
      </c>
      <c r="AF32" s="388">
        <f>'PurseSeine Biomass'!AG43</f>
        <v>0</v>
      </c>
      <c r="AG32" s="387" t="e">
        <f>'PurseSeine Biomass'!AH43*100</f>
        <v>#DIV/0!</v>
      </c>
      <c r="AH32" s="388" t="e">
        <f>'PurseSeine Biomass'!AI43</f>
        <v>#DIV/0!</v>
      </c>
      <c r="AJ32" s="457">
        <v>4</v>
      </c>
      <c r="AK32" s="388">
        <f>'PurseSeine Biomass'!AL43</f>
        <v>0</v>
      </c>
      <c r="AL32" s="387" t="e">
        <f>'PurseSeine Biomass'!AM43*100</f>
        <v>#DIV/0!</v>
      </c>
      <c r="AM32" s="388" t="e">
        <f>'PurseSeine Biomass'!AN43</f>
        <v>#DIV/0!</v>
      </c>
      <c r="AO32" s="497">
        <v>4</v>
      </c>
      <c r="AP32" s="388">
        <f>'PurseSeine Biomass'!AQ43</f>
        <v>181480.99999999997</v>
      </c>
      <c r="AQ32" s="387">
        <f>'PurseSeine Biomass'!AR43*100</f>
        <v>14.300418534563589</v>
      </c>
      <c r="AR32" s="388">
        <f>'PurseSeine Biomass'!AT43</f>
        <v>2267.4472635472798</v>
      </c>
    </row>
    <row r="33" spans="1:44" ht="11.1" customHeight="1">
      <c r="A33" s="457">
        <v>5</v>
      </c>
      <c r="B33" s="388">
        <f>'PurseSeine Biomass'!C44</f>
        <v>52445.999999999993</v>
      </c>
      <c r="C33" s="387">
        <f>'PurseSeine Biomass'!D44*100</f>
        <v>5.7969124251290163</v>
      </c>
      <c r="D33" s="388">
        <f>'PurseSeine Biomass'!E44</f>
        <v>80.020260286297557</v>
      </c>
      <c r="F33" s="457">
        <v>5</v>
      </c>
      <c r="G33" s="388">
        <f>'PurseSeine Biomass'!H44</f>
        <v>11625.000000000015</v>
      </c>
      <c r="H33" s="387">
        <f>'PurseSeine Biomass'!I44*100</f>
        <v>9.5004985207826049</v>
      </c>
      <c r="I33" s="388">
        <f>'PurseSeine Biomass'!J44</f>
        <v>347.33238311322179</v>
      </c>
      <c r="K33" s="457">
        <v>5</v>
      </c>
      <c r="L33" s="388">
        <f>'PurseSeine Biomass'!M44</f>
        <v>101674.9999999998</v>
      </c>
      <c r="M33" s="387">
        <f>'PurseSeine Biomass'!N44*100</f>
        <v>23.700245219158774</v>
      </c>
      <c r="N33" s="388">
        <f>'PurseSeine Biomass'!O44</f>
        <v>762.73859282197759</v>
      </c>
      <c r="P33" s="457">
        <v>5</v>
      </c>
      <c r="Q33" s="388">
        <f>'PurseSeine Biomass'!R44</f>
        <v>48233.999999999942</v>
      </c>
      <c r="R33" s="387">
        <f>'PurseSeine Biomass'!S44*100</f>
        <v>29.184970049010666</v>
      </c>
      <c r="S33" s="388">
        <f>'PurseSeine Biomass'!T44</f>
        <v>681.83488424396342</v>
      </c>
      <c r="U33" s="457">
        <v>5</v>
      </c>
      <c r="V33" s="388">
        <f>'PurseSeine Biomass'!W44</f>
        <v>43471.000000000058</v>
      </c>
      <c r="W33" s="387">
        <f>'PurseSeine Biomass'!X44*100</f>
        <v>24.989939869160846</v>
      </c>
      <c r="X33" s="388">
        <f>'PurseSeine Biomass'!Y44</f>
        <v>928.4363669447107</v>
      </c>
      <c r="Z33" s="457">
        <v>5</v>
      </c>
      <c r="AA33" s="388">
        <f>'PurseSeine Biomass'!AB44</f>
        <v>36918.99999999992</v>
      </c>
      <c r="AB33" s="387">
        <f>'PurseSeine Biomass'!AC44*100</f>
        <v>24.346317948312102</v>
      </c>
      <c r="AC33" s="388">
        <f>'PurseSeine Biomass'!AD44</f>
        <v>377.29744560837719</v>
      </c>
      <c r="AE33" s="457">
        <v>5</v>
      </c>
      <c r="AF33" s="388">
        <f>'PurseSeine Biomass'!AG44</f>
        <v>0</v>
      </c>
      <c r="AG33" s="387" t="e">
        <f>'PurseSeine Biomass'!AH44*100</f>
        <v>#DIV/0!</v>
      </c>
      <c r="AH33" s="388" t="e">
        <f>'PurseSeine Biomass'!AI44</f>
        <v>#DIV/0!</v>
      </c>
      <c r="AJ33" s="457">
        <v>5</v>
      </c>
      <c r="AK33" s="388">
        <f>'PurseSeine Biomass'!AL44</f>
        <v>0</v>
      </c>
      <c r="AL33" s="387" t="e">
        <f>'PurseSeine Biomass'!AM44*100</f>
        <v>#DIV/0!</v>
      </c>
      <c r="AM33" s="388" t="e">
        <f>'PurseSeine Biomass'!AN44</f>
        <v>#DIV/0!</v>
      </c>
      <c r="AO33" s="497">
        <v>5</v>
      </c>
      <c r="AP33" s="388">
        <f>'PurseSeine Biomass'!AQ44</f>
        <v>294369.99999999971</v>
      </c>
      <c r="AQ33" s="387">
        <f>'PurseSeine Biomass'!AR44*100</f>
        <v>20.040980768649749</v>
      </c>
      <c r="AR33" s="388">
        <f>'PurseSeine Biomass'!AT44</f>
        <v>3177.6599330185481</v>
      </c>
    </row>
    <row r="34" spans="1:44" ht="11.1" customHeight="1">
      <c r="A34" s="457">
        <v>6</v>
      </c>
      <c r="B34" s="388">
        <f>'PurseSeine Biomass'!C45</f>
        <v>49998.999999999956</v>
      </c>
      <c r="C34" s="387">
        <f>'PurseSeine Biomass'!D45*100</f>
        <v>5.5264429002025981</v>
      </c>
      <c r="D34" s="388">
        <f>'PurseSeine Biomass'!E45</f>
        <v>76.286713840037152</v>
      </c>
      <c r="F34" s="457">
        <v>6</v>
      </c>
      <c r="G34" s="388">
        <f>'PurseSeine Biomass'!H45</f>
        <v>10501.000000000015</v>
      </c>
      <c r="H34" s="387">
        <f>'PurseSeine Biomass'!I45*100</f>
        <v>8.5819126853108081</v>
      </c>
      <c r="I34" s="388">
        <f>'PurseSeine Biomass'!J45</f>
        <v>313.74944989866168</v>
      </c>
      <c r="K34" s="457">
        <v>6</v>
      </c>
      <c r="L34" s="388">
        <f>'PurseSeine Biomass'!M45</f>
        <v>34854.999999999971</v>
      </c>
      <c r="M34" s="387">
        <f>'PurseSeine Biomass'!N45*100</f>
        <v>8.1246328705559865</v>
      </c>
      <c r="N34" s="388">
        <f>'PurseSeine Biomass'!O45</f>
        <v>261.47286602222829</v>
      </c>
      <c r="P34" s="457">
        <v>6</v>
      </c>
      <c r="Q34" s="388">
        <f>'PurseSeine Biomass'!R45</f>
        <v>16399.999999999982</v>
      </c>
      <c r="R34" s="387">
        <f>'PurseSeine Biomass'!S45*100</f>
        <v>9.9231560476795426</v>
      </c>
      <c r="S34" s="388">
        <f>'PurseSeine Biomass'!T45</f>
        <v>231.83008047437494</v>
      </c>
      <c r="U34" s="457">
        <v>6</v>
      </c>
      <c r="V34" s="388">
        <f>'PurseSeine Biomass'!W45</f>
        <v>17729.000000000025</v>
      </c>
      <c r="W34" s="387">
        <f>'PurseSeine Biomass'!X45*100</f>
        <v>10.191774837025894</v>
      </c>
      <c r="X34" s="388">
        <f>'PurseSeine Biomass'!Y45</f>
        <v>378.64894641399502</v>
      </c>
      <c r="Z34" s="457">
        <v>6</v>
      </c>
      <c r="AA34" s="388">
        <f>'PurseSeine Biomass'!AB45</f>
        <v>15837.999999999976</v>
      </c>
      <c r="AB34" s="387">
        <f>'PurseSeine Biomass'!AC45*100</f>
        <v>10.444404877308902</v>
      </c>
      <c r="AC34" s="388">
        <f>'PurseSeine Biomass'!AD45</f>
        <v>161.85803904616816</v>
      </c>
      <c r="AE34" s="457">
        <v>6</v>
      </c>
      <c r="AF34" s="388">
        <f>'PurseSeine Biomass'!AG45</f>
        <v>0</v>
      </c>
      <c r="AG34" s="387" t="e">
        <f>'PurseSeine Biomass'!AH45*100</f>
        <v>#DIV/0!</v>
      </c>
      <c r="AH34" s="388" t="e">
        <f>'PurseSeine Biomass'!AI45</f>
        <v>#DIV/0!</v>
      </c>
      <c r="AJ34" s="457">
        <v>6</v>
      </c>
      <c r="AK34" s="388">
        <f>'PurseSeine Biomass'!AL45</f>
        <v>0</v>
      </c>
      <c r="AL34" s="387" t="e">
        <f>'PurseSeine Biomass'!AM45*100</f>
        <v>#DIV/0!</v>
      </c>
      <c r="AM34" s="388" t="e">
        <f>'PurseSeine Biomass'!AN45</f>
        <v>#DIV/0!</v>
      </c>
      <c r="AO34" s="497">
        <v>6</v>
      </c>
      <c r="AP34" s="388">
        <f>'PurseSeine Biomass'!AQ45</f>
        <v>145321.99999999994</v>
      </c>
      <c r="AQ34" s="387">
        <f>'PurseSeine Biomass'!AR45*100</f>
        <v>8.9799641317324355</v>
      </c>
      <c r="AR34" s="388">
        <f>'PurseSeine Biomass'!AT45</f>
        <v>1423.8460956954652</v>
      </c>
    </row>
    <row r="35" spans="1:44" ht="11.1" customHeight="1">
      <c r="A35" s="457">
        <v>7</v>
      </c>
      <c r="B35" s="388">
        <f>'PurseSeine Biomass'!C46</f>
        <v>126699.00000000003</v>
      </c>
      <c r="C35" s="387">
        <f>'PurseSeine Biomass'!D46*100</f>
        <v>14.004175863772669</v>
      </c>
      <c r="D35" s="388">
        <f>'PurseSeine Biomass'!E46</f>
        <v>193.31287339384542</v>
      </c>
      <c r="F35" s="457">
        <v>7</v>
      </c>
      <c r="G35" s="388">
        <f>'PurseSeine Biomass'!H46</f>
        <v>19794.000000000022</v>
      </c>
      <c r="H35" s="387">
        <f>'PurseSeine Biomass'!I46*100</f>
        <v>16.176590771644804</v>
      </c>
      <c r="I35" s="388">
        <f>'PurseSeine Biomass'!J46</f>
        <v>591.40621000800945</v>
      </c>
      <c r="K35" s="457">
        <v>7</v>
      </c>
      <c r="L35" s="388">
        <f>'PurseSeine Biomass'!M46</f>
        <v>53756.000000000036</v>
      </c>
      <c r="M35" s="387">
        <f>'PurseSeine Biomass'!N46*100</f>
        <v>12.530419296789793</v>
      </c>
      <c r="N35" s="388">
        <f>'PurseSeine Biomass'!O46</f>
        <v>403.26310101537581</v>
      </c>
      <c r="P35" s="457">
        <v>7</v>
      </c>
      <c r="Q35" s="388">
        <f>'PurseSeine Biomass'!R46</f>
        <v>12461.000000000007</v>
      </c>
      <c r="R35" s="387">
        <f>'PurseSeine Biomass'!S46*100</f>
        <v>7.5397833847643287</v>
      </c>
      <c r="S35" s="388">
        <f>'PurseSeine Biomass'!T46</f>
        <v>176.14845321897508</v>
      </c>
      <c r="U35" s="457">
        <v>7</v>
      </c>
      <c r="V35" s="388">
        <f>'PurseSeine Biomass'!W46</f>
        <v>18809.000000000018</v>
      </c>
      <c r="W35" s="387">
        <f>'PurseSeine Biomass'!X46*100</f>
        <v>10.812628625958597</v>
      </c>
      <c r="X35" s="388">
        <f>'PurseSeine Biomass'!Y46</f>
        <v>401.7151578262073</v>
      </c>
      <c r="Z35" s="457">
        <v>7</v>
      </c>
      <c r="AA35" s="388">
        <f>'PurseSeine Biomass'!AB46</f>
        <v>17732.000000000004</v>
      </c>
      <c r="AB35" s="387">
        <f>'PurseSeine Biomass'!AC46*100</f>
        <v>11.693407455767254</v>
      </c>
      <c r="AC35" s="388">
        <f>'PurseSeine Biomass'!AD46</f>
        <v>181.21396314980797</v>
      </c>
      <c r="AE35" s="457">
        <v>7</v>
      </c>
      <c r="AF35" s="388">
        <f>'PurseSeine Biomass'!AG46</f>
        <v>0</v>
      </c>
      <c r="AG35" s="387" t="e">
        <f>'PurseSeine Biomass'!AH46*100</f>
        <v>#DIV/0!</v>
      </c>
      <c r="AH35" s="388" t="e">
        <f>'PurseSeine Biomass'!AI46</f>
        <v>#DIV/0!</v>
      </c>
      <c r="AJ35" s="457">
        <v>7</v>
      </c>
      <c r="AK35" s="388">
        <f>'PurseSeine Biomass'!AL46</f>
        <v>0</v>
      </c>
      <c r="AL35" s="387" t="e">
        <f>'PurseSeine Biomass'!AM46*100</f>
        <v>#DIV/0!</v>
      </c>
      <c r="AM35" s="388" t="e">
        <f>'PurseSeine Biomass'!AN46</f>
        <v>#DIV/0!</v>
      </c>
      <c r="AO35" s="497">
        <v>7</v>
      </c>
      <c r="AP35" s="388">
        <f>'PurseSeine Biomass'!AQ46</f>
        <v>249251.00000000012</v>
      </c>
      <c r="AQ35" s="387">
        <f>'PurseSeine Biomass'!AR46*100</f>
        <v>12.279787013172369</v>
      </c>
      <c r="AR35" s="388">
        <f>'PurseSeine Biomass'!AT46</f>
        <v>1947.059758612221</v>
      </c>
    </row>
    <row r="36" spans="1:44" ht="11.1" customHeight="1">
      <c r="A36" s="457">
        <v>8</v>
      </c>
      <c r="B36" s="388">
        <f>'PurseSeine Biomass'!C47</f>
        <v>178646.00000000012</v>
      </c>
      <c r="C36" s="387">
        <f>'PurseSeine Biomass'!D47*100</f>
        <v>19.74593328565761</v>
      </c>
      <c r="D36" s="388">
        <f>'PurseSeine Biomass'!E47</f>
        <v>272.57177704888699</v>
      </c>
      <c r="F36" s="457">
        <v>8</v>
      </c>
      <c r="G36" s="388">
        <f>'PurseSeine Biomass'!H47</f>
        <v>25908</v>
      </c>
      <c r="H36" s="387">
        <f>'PurseSeine Biomass'!I47*100</f>
        <v>21.173240058187993</v>
      </c>
      <c r="I36" s="388">
        <f>'PurseSeine Biomass'!J47</f>
        <v>774.08063498471722</v>
      </c>
      <c r="K36" s="457">
        <v>8</v>
      </c>
      <c r="L36" s="388">
        <f>'PurseSeine Biomass'!M47</f>
        <v>65512.999999999913</v>
      </c>
      <c r="M36" s="387">
        <f>'PurseSeine Biomass'!N47*100</f>
        <v>15.270953184585686</v>
      </c>
      <c r="N36" s="388">
        <f>'PurseSeine Biomass'!O47</f>
        <v>491.46096318216132</v>
      </c>
      <c r="P36" s="457">
        <v>8</v>
      </c>
      <c r="Q36" s="388">
        <f>'PurseSeine Biomass'!R47</f>
        <v>15274.999999999995</v>
      </c>
      <c r="R36" s="387">
        <f>'PurseSeine Biomass'!S47*100</f>
        <v>9.2424517456283599</v>
      </c>
      <c r="S36" s="388">
        <f>'PurseSeine Biomass'!T47</f>
        <v>215.92710239305364</v>
      </c>
      <c r="U36" s="457">
        <v>8</v>
      </c>
      <c r="V36" s="388">
        <f>'PurseSeine Biomass'!W47</f>
        <v>22454.999999999989</v>
      </c>
      <c r="W36" s="387">
        <f>'PurseSeine Biomass'!X47*100</f>
        <v>12.908585028225847</v>
      </c>
      <c r="X36" s="388">
        <f>'PurseSeine Biomass'!Y47</f>
        <v>479.58497894558309</v>
      </c>
      <c r="Z36" s="457">
        <v>8</v>
      </c>
      <c r="AA36" s="388">
        <f>'PurseSeine Biomass'!AB47</f>
        <v>15632.000000000011</v>
      </c>
      <c r="AB36" s="387">
        <f>'PurseSeine Biomass'!AC47*100</f>
        <v>10.308557711964459</v>
      </c>
      <c r="AC36" s="388">
        <f>'PurseSeine Biomass'!AD47</f>
        <v>159.75280126087299</v>
      </c>
      <c r="AE36" s="457">
        <v>8</v>
      </c>
      <c r="AF36" s="388">
        <f>'PurseSeine Biomass'!AG47</f>
        <v>0</v>
      </c>
      <c r="AG36" s="387" t="e">
        <f>'PurseSeine Biomass'!AH47*100</f>
        <v>#DIV/0!</v>
      </c>
      <c r="AH36" s="388" t="e">
        <f>'PurseSeine Biomass'!AI47</f>
        <v>#DIV/0!</v>
      </c>
      <c r="AJ36" s="457">
        <v>8</v>
      </c>
      <c r="AK36" s="388">
        <f>'PurseSeine Biomass'!AL47</f>
        <v>0</v>
      </c>
      <c r="AL36" s="387" t="e">
        <f>'PurseSeine Biomass'!AM47*100</f>
        <v>#DIV/0!</v>
      </c>
      <c r="AM36" s="388" t="e">
        <f>'PurseSeine Biomass'!AN47</f>
        <v>#DIV/0!</v>
      </c>
      <c r="AO36" s="497">
        <v>8</v>
      </c>
      <c r="AP36" s="388">
        <f>'PurseSeine Biomass'!AQ47</f>
        <v>323429</v>
      </c>
      <c r="AQ36" s="387">
        <f>'PurseSeine Biomass'!AR47*100</f>
        <v>15.094644690760367</v>
      </c>
      <c r="AR36" s="388">
        <f>'PurseSeine Biomass'!AT47</f>
        <v>2393.378257815275</v>
      </c>
    </row>
    <row r="37" spans="1:44" ht="11.1" customHeight="1">
      <c r="A37" s="457">
        <v>9</v>
      </c>
      <c r="B37" s="388">
        <f>'PurseSeine Biomass'!C48</f>
        <v>173999.0000000002</v>
      </c>
      <c r="C37" s="387">
        <f>'PurseSeine Biomass'!D48*100</f>
        <v>19.23229540975527</v>
      </c>
      <c r="D37" s="388">
        <f>'PurseSeine Biomass'!E48</f>
        <v>265.48154806001423</v>
      </c>
      <c r="F37" s="457">
        <v>9</v>
      </c>
      <c r="G37" s="388">
        <f>'PurseSeine Biomass'!H48</f>
        <v>24196</v>
      </c>
      <c r="H37" s="387">
        <f>'PurseSeine Biomass'!I48*100</f>
        <v>19.774112878181128</v>
      </c>
      <c r="I37" s="388">
        <f>'PurseSeine Biomass'!J48</f>
        <v>722.92940574688191</v>
      </c>
      <c r="K37" s="457">
        <v>9</v>
      </c>
      <c r="L37" s="388">
        <f>'PurseSeine Biomass'!M48</f>
        <v>47867.999999999985</v>
      </c>
      <c r="M37" s="387">
        <f>'PurseSeine Biomass'!N48*100</f>
        <v>11.15793792132475</v>
      </c>
      <c r="N37" s="388">
        <f>'PurseSeine Biomass'!O48</f>
        <v>359.09290347875566</v>
      </c>
      <c r="P37" s="457">
        <v>9</v>
      </c>
      <c r="Q37" s="388">
        <f>'PurseSeine Biomass'!R48</f>
        <v>11375.000000000009</v>
      </c>
      <c r="R37" s="387">
        <f>'PurseSeine Biomass'!S48*100</f>
        <v>6.8826768318509144</v>
      </c>
      <c r="S37" s="388">
        <f>'PurseSeine Biomass'!T48</f>
        <v>160.79677837780611</v>
      </c>
      <c r="U37" s="457">
        <v>9</v>
      </c>
      <c r="V37" s="388">
        <f>'PurseSeine Biomass'!W48</f>
        <v>13992.999999999984</v>
      </c>
      <c r="W37" s="387">
        <f>'PurseSeine Biomass'!X48*100</f>
        <v>8.0440806190142133</v>
      </c>
      <c r="X37" s="388">
        <f>'PurseSeine Biomass'!Y48</f>
        <v>298.85694101026672</v>
      </c>
      <c r="Z37" s="457">
        <v>9</v>
      </c>
      <c r="AA37" s="388">
        <f>'PurseSeine Biomass'!AB48</f>
        <v>18653.999999999982</v>
      </c>
      <c r="AB37" s="387">
        <f>'PurseSeine Biomass'!AC48*100</f>
        <v>12.301422438522563</v>
      </c>
      <c r="AC37" s="388">
        <f>'PurseSeine Biomass'!AD48</f>
        <v>190.63643517914019</v>
      </c>
      <c r="AE37" s="457">
        <v>9</v>
      </c>
      <c r="AF37" s="388">
        <f>'PurseSeine Biomass'!AG48</f>
        <v>0</v>
      </c>
      <c r="AG37" s="387" t="e">
        <f>'PurseSeine Biomass'!AH48*100</f>
        <v>#DIV/0!</v>
      </c>
      <c r="AH37" s="388" t="e">
        <f>'PurseSeine Biomass'!AI48</f>
        <v>#DIV/0!</v>
      </c>
      <c r="AJ37" s="457">
        <v>9</v>
      </c>
      <c r="AK37" s="388">
        <f>'PurseSeine Biomass'!AL48</f>
        <v>0</v>
      </c>
      <c r="AL37" s="387" t="e">
        <f>'PurseSeine Biomass'!AM48*100</f>
        <v>#DIV/0!</v>
      </c>
      <c r="AM37" s="388" t="e">
        <f>'PurseSeine Biomass'!AN48</f>
        <v>#DIV/0!</v>
      </c>
      <c r="AO37" s="497">
        <v>9</v>
      </c>
      <c r="AP37" s="388">
        <f>'PurseSeine Biomass'!AQ48</f>
        <v>290085.00000000017</v>
      </c>
      <c r="AQ37" s="387">
        <f>'PurseSeine Biomass'!AR48*100</f>
        <v>12.599759639236762</v>
      </c>
      <c r="AR37" s="388">
        <f>'PurseSeine Biomass'!AT48</f>
        <v>1997.794011852865</v>
      </c>
    </row>
    <row r="38" spans="1:44" ht="11.1" customHeight="1">
      <c r="A38" s="457">
        <v>10</v>
      </c>
      <c r="B38" s="388">
        <f>'PurseSeine Biomass'!C49</f>
        <v>151613.99999999988</v>
      </c>
      <c r="C38" s="387">
        <f>'PurseSeine Biomass'!D49*100</f>
        <v>16.758057438575108</v>
      </c>
      <c r="D38" s="388">
        <f>'PurseSeine Biomass'!E49</f>
        <v>231.32730318893169</v>
      </c>
      <c r="F38" s="457">
        <v>10</v>
      </c>
      <c r="G38" s="388">
        <f>'PurseSeine Biomass'!H49</f>
        <v>18577.999999999985</v>
      </c>
      <c r="H38" s="387">
        <f>'PurseSeine Biomass'!I49*100</f>
        <v>15.182818195191301</v>
      </c>
      <c r="I38" s="388">
        <f>'PurseSeine Biomass'!J49</f>
        <v>555.07449578300395</v>
      </c>
      <c r="K38" s="457">
        <v>10</v>
      </c>
      <c r="L38" s="388">
        <f>'PurseSeine Biomass'!M49</f>
        <v>35440.999999999964</v>
      </c>
      <c r="M38" s="387">
        <f>'PurseSeine Biomass'!N49*100</f>
        <v>8.2612283335353496</v>
      </c>
      <c r="N38" s="388">
        <f>'PurseSeine Biomass'!O49</f>
        <v>265.86888092651816</v>
      </c>
      <c r="P38" s="457">
        <v>10</v>
      </c>
      <c r="Q38" s="388">
        <f>'PurseSeine Biomass'!R49</f>
        <v>8820.9999999999891</v>
      </c>
      <c r="R38" s="387">
        <f>'PurseSeine Biomass'!S49*100</f>
        <v>5.3373267985720263</v>
      </c>
      <c r="S38" s="388">
        <f>'PurseSeine Biomass'!T49</f>
        <v>124.69348413807691</v>
      </c>
      <c r="U38" s="457">
        <v>10</v>
      </c>
      <c r="V38" s="388">
        <f>'PurseSeine Biomass'!W49</f>
        <v>10026.999999999996</v>
      </c>
      <c r="W38" s="387">
        <f>'PurseSeine Biomass'!X49*100</f>
        <v>5.7641675385446707</v>
      </c>
      <c r="X38" s="388">
        <f>'PurseSeine Biomass'!Y49</f>
        <v>214.15268687986472</v>
      </c>
      <c r="Z38" s="457">
        <v>10</v>
      </c>
      <c r="AA38" s="388">
        <f>'PurseSeine Biomass'!AB49</f>
        <v>13503.999999999993</v>
      </c>
      <c r="AB38" s="387">
        <f>'PurseSeine Biomass'!AC49*100</f>
        <v>8.905243304910945</v>
      </c>
      <c r="AC38" s="388">
        <f>'PurseSeine Biomass'!AD49</f>
        <v>138.00549054675193</v>
      </c>
      <c r="AE38" s="457">
        <v>10</v>
      </c>
      <c r="AF38" s="388">
        <f>'PurseSeine Biomass'!AG49</f>
        <v>0</v>
      </c>
      <c r="AG38" s="387" t="e">
        <f>'PurseSeine Biomass'!AH49*100</f>
        <v>#DIV/0!</v>
      </c>
      <c r="AH38" s="388" t="e">
        <f>'PurseSeine Biomass'!AI49</f>
        <v>#DIV/0!</v>
      </c>
      <c r="AJ38" s="457">
        <v>10</v>
      </c>
      <c r="AK38" s="388">
        <f>'PurseSeine Biomass'!AL49</f>
        <v>0</v>
      </c>
      <c r="AL38" s="387" t="e">
        <f>'PurseSeine Biomass'!AM49*100</f>
        <v>#DIV/0!</v>
      </c>
      <c r="AM38" s="388" t="e">
        <f>'PurseSeine Biomass'!AN49</f>
        <v>#DIV/0!</v>
      </c>
      <c r="AO38" s="497">
        <v>10</v>
      </c>
      <c r="AP38" s="388">
        <f>'PurseSeine Biomass'!AQ49</f>
        <v>237984.99999999983</v>
      </c>
      <c r="AQ38" s="387">
        <f>'PurseSeine Biomass'!AR49*100</f>
        <v>9.6439241719188491</v>
      </c>
      <c r="AR38" s="388">
        <f>'PurseSeine Biomass'!AT49</f>
        <v>1529.1223414631472</v>
      </c>
    </row>
    <row r="39" spans="1:44" ht="11.1" customHeight="1">
      <c r="A39" s="457">
        <v>11</v>
      </c>
      <c r="B39" s="388">
        <f>'PurseSeine Biomass'!C50</f>
        <v>95781.999999999898</v>
      </c>
      <c r="C39" s="387">
        <f>'PurseSeine Biomass'!D50*100</f>
        <v>10.586886815080405</v>
      </c>
      <c r="D39" s="388">
        <f>'PurseSeine Biomass'!E50</f>
        <v>146.14080331659508</v>
      </c>
      <c r="F39" s="457">
        <v>11</v>
      </c>
      <c r="G39" s="388">
        <f>'PurseSeine Biomass'!H50</f>
        <v>5492.0000000000045</v>
      </c>
      <c r="H39" s="387">
        <f>'PurseSeine Biomass'!I50*100</f>
        <v>4.4883215377323049</v>
      </c>
      <c r="I39" s="388">
        <f>'PurseSeine Biomass'!J50</f>
        <v>164.09027510174735</v>
      </c>
      <c r="K39" s="457">
        <v>11</v>
      </c>
      <c r="L39" s="388">
        <f>'PurseSeine Biomass'!M50</f>
        <v>23636.999999999989</v>
      </c>
      <c r="M39" s="387">
        <f>'PurseSeine Biomass'!N50*100</f>
        <v>5.5097388369339244</v>
      </c>
      <c r="N39" s="388">
        <f>'PurseSeine Biomass'!O50</f>
        <v>177.31843735955852</v>
      </c>
      <c r="P39" s="457">
        <v>11</v>
      </c>
      <c r="Q39" s="388">
        <f>'PurseSeine Biomass'!R50</f>
        <v>3790.9999999999982</v>
      </c>
      <c r="R39" s="387">
        <f>'PurseSeine Biomass'!S50*100</f>
        <v>2.2938222302898272</v>
      </c>
      <c r="S39" s="388">
        <f>'PurseSeine Biomass'!T50</f>
        <v>53.589502138924146</v>
      </c>
      <c r="U39" s="457">
        <v>11</v>
      </c>
      <c r="V39" s="388">
        <f>'PurseSeine Biomass'!W50</f>
        <v>5243.9999999999955</v>
      </c>
      <c r="W39" s="387">
        <f>'PurseSeine Biomass'!X50*100</f>
        <v>3.0145900640399161</v>
      </c>
      <c r="X39" s="388">
        <f>'PurseSeine Biomass'!Y50</f>
        <v>111.99927096818689</v>
      </c>
      <c r="Z39" s="457">
        <v>11</v>
      </c>
      <c r="AA39" s="388">
        <f>'PurseSeine Biomass'!AB50</f>
        <v>11421.000000000005</v>
      </c>
      <c r="AB39" s="387">
        <f>'PurseSeine Biomass'!AC50*100</f>
        <v>7.5316042495103677</v>
      </c>
      <c r="AC39" s="388">
        <f>'PurseSeine Biomass'!AD50</f>
        <v>116.71806187310837</v>
      </c>
      <c r="AE39" s="457">
        <v>11</v>
      </c>
      <c r="AF39" s="388">
        <f>'PurseSeine Biomass'!AG50</f>
        <v>0</v>
      </c>
      <c r="AG39" s="387" t="e">
        <f>'PurseSeine Biomass'!AH50*100</f>
        <v>#DIV/0!</v>
      </c>
      <c r="AH39" s="388" t="e">
        <f>'PurseSeine Biomass'!AI50</f>
        <v>#DIV/0!</v>
      </c>
      <c r="AJ39" s="457">
        <v>11</v>
      </c>
      <c r="AK39" s="388">
        <f>'PurseSeine Biomass'!AL50</f>
        <v>0</v>
      </c>
      <c r="AL39" s="387" t="e">
        <f>'PurseSeine Biomass'!AM50*100</f>
        <v>#DIV/0!</v>
      </c>
      <c r="AM39" s="388" t="e">
        <f>'PurseSeine Biomass'!AN50</f>
        <v>#DIV/0!</v>
      </c>
      <c r="AO39" s="497">
        <v>11</v>
      </c>
      <c r="AP39" s="388">
        <f>'PurseSeine Biomass'!AQ50</f>
        <v>145366.99999999988</v>
      </c>
      <c r="AQ39" s="387">
        <f>'PurseSeine Biomass'!AR50*100</f>
        <v>4.8553579191560114</v>
      </c>
      <c r="AR39" s="388">
        <f>'PurseSeine Biomass'!AT50</f>
        <v>769.85635075812047</v>
      </c>
    </row>
    <row r="40" spans="1:44" ht="11.1" customHeight="1">
      <c r="A40" s="457">
        <v>12</v>
      </c>
      <c r="B40" s="388">
        <f>'PurseSeine Biomass'!C51</f>
        <v>41748.000000000007</v>
      </c>
      <c r="C40" s="387">
        <f>'PurseSeine Biomass'!D51*100</f>
        <v>4.6144510529742258</v>
      </c>
      <c r="D40" s="388">
        <f>'PurseSeine Biomass'!E51</f>
        <v>63.697628540448299</v>
      </c>
      <c r="F40" s="457">
        <v>12</v>
      </c>
      <c r="G40" s="388">
        <f>'PurseSeine Biomass'!H51</f>
        <v>1950</v>
      </c>
      <c r="H40" s="387">
        <f>'PurseSeine Biomass'!I51*100</f>
        <v>1.5936320099377252</v>
      </c>
      <c r="I40" s="388">
        <f>'PurseSeine Biomass'!J51</f>
        <v>58.262206199637127</v>
      </c>
      <c r="K40" s="457">
        <v>12</v>
      </c>
      <c r="L40" s="388">
        <f>'PurseSeine Biomass'!M51</f>
        <v>5717.0000000000018</v>
      </c>
      <c r="M40" s="387">
        <f>'PurseSeine Biomass'!N51*100</f>
        <v>1.3326216072577428</v>
      </c>
      <c r="N40" s="388">
        <f>'PurseSeine Biomass'!O51</f>
        <v>42.887401378541981</v>
      </c>
      <c r="P40" s="457">
        <v>12</v>
      </c>
      <c r="Q40" s="388">
        <f>'PurseSeine Biomass'!R51</f>
        <v>2856</v>
      </c>
      <c r="R40" s="387">
        <f>'PurseSeine Biomass'!S51*100</f>
        <v>1.7280813214739514</v>
      </c>
      <c r="S40" s="388">
        <f>'PurseSeine Biomass'!T51</f>
        <v>40.372360355781439</v>
      </c>
      <c r="U40" s="457">
        <v>12</v>
      </c>
      <c r="V40" s="388">
        <f>'PurseSeine Biomass'!W51</f>
        <v>1182.9999999999989</v>
      </c>
      <c r="W40" s="387">
        <f>'PurseSeine Biomass'!X51*100</f>
        <v>0.68006484472906559</v>
      </c>
      <c r="X40" s="388">
        <f>'PurseSeine Biomass'!Y51</f>
        <v>25.266044537636361</v>
      </c>
      <c r="Z40" s="457">
        <v>12</v>
      </c>
      <c r="AA40" s="388">
        <f>'PurseSeine Biomass'!AB51</f>
        <v>2704.9999999999977</v>
      </c>
      <c r="AB40" s="387">
        <f>'PurseSeine Biomass'!AC51*100</f>
        <v>1.7838183604697941</v>
      </c>
      <c r="AC40" s="388">
        <f>'PurseSeine Biomass'!AD51</f>
        <v>27.644020433128247</v>
      </c>
      <c r="AE40" s="457">
        <v>12</v>
      </c>
      <c r="AF40" s="388">
        <f>'PurseSeine Biomass'!AG51</f>
        <v>0</v>
      </c>
      <c r="AG40" s="387" t="e">
        <f>'PurseSeine Biomass'!AH51*100</f>
        <v>#DIV/0!</v>
      </c>
      <c r="AH40" s="388" t="e">
        <f>'PurseSeine Biomass'!AI51</f>
        <v>#DIV/0!</v>
      </c>
      <c r="AJ40" s="457">
        <v>12</v>
      </c>
      <c r="AK40" s="388">
        <f>'PurseSeine Biomass'!AL51</f>
        <v>0</v>
      </c>
      <c r="AL40" s="387" t="e">
        <f>'PurseSeine Biomass'!AM51*100</f>
        <v>#DIV/0!</v>
      </c>
      <c r="AM40" s="388" t="e">
        <f>'PurseSeine Biomass'!AN51</f>
        <v>#DIV/0!</v>
      </c>
      <c r="AO40" s="497">
        <v>12</v>
      </c>
      <c r="AP40" s="388">
        <f>'PurseSeine Biomass'!AQ51</f>
        <v>56159.000000000007</v>
      </c>
      <c r="AQ40" s="387">
        <f>'PurseSeine Biomass'!AR51*100</f>
        <v>1.6279814989285688</v>
      </c>
      <c r="AR40" s="388">
        <f>'PurseSeine Biomass'!AT51</f>
        <v>258.12966144517344</v>
      </c>
    </row>
    <row r="41" spans="1:44" ht="11.1" customHeight="1">
      <c r="A41" s="457">
        <v>13</v>
      </c>
      <c r="B41" s="388">
        <f>'PurseSeine Biomass'!C52</f>
        <v>18519.000000000011</v>
      </c>
      <c r="C41" s="387">
        <f>'PurseSeine Biomass'!D52*100</f>
        <v>2.0469248598742387</v>
      </c>
      <c r="D41" s="388">
        <f>'PurseSeine Biomass'!E52</f>
        <v>28.255638184836702</v>
      </c>
      <c r="F41" s="457">
        <v>13</v>
      </c>
      <c r="G41" s="388">
        <f>'PurseSeine Biomass'!H52</f>
        <v>1111</v>
      </c>
      <c r="H41" s="387">
        <f>'PurseSeine Biomass'!I52*100</f>
        <v>0.90796162207221165</v>
      </c>
      <c r="I41" s="388">
        <f>'PurseSeine Biomass'!J52</f>
        <v>33.194518506562488</v>
      </c>
      <c r="K41" s="457">
        <v>13</v>
      </c>
      <c r="L41" s="388">
        <f>'PurseSeine Biomass'!M52</f>
        <v>3507.9999999999991</v>
      </c>
      <c r="M41" s="387">
        <f>'PurseSeine Biomass'!N52*100</f>
        <v>0.81770799339866351</v>
      </c>
      <c r="N41" s="388">
        <f>'PurseSeine Biomass'!O52</f>
        <v>26.316075570390971</v>
      </c>
      <c r="P41" s="457">
        <v>13</v>
      </c>
      <c r="Q41" s="388">
        <f>'PurseSeine Biomass'!R52</f>
        <v>0</v>
      </c>
      <c r="R41" s="387">
        <f>'PurseSeine Biomass'!S52*100</f>
        <v>0</v>
      </c>
      <c r="S41" s="388">
        <f>'PurseSeine Biomass'!T52</f>
        <v>0</v>
      </c>
      <c r="U41" s="457">
        <v>13</v>
      </c>
      <c r="V41" s="388">
        <f>'PurseSeine Biomass'!W52</f>
        <v>0</v>
      </c>
      <c r="W41" s="387">
        <f>'PurseSeine Biomass'!X52*100</f>
        <v>0</v>
      </c>
      <c r="X41" s="388">
        <f>'PurseSeine Biomass'!Y52</f>
        <v>0</v>
      </c>
      <c r="Z41" s="457">
        <v>13</v>
      </c>
      <c r="AA41" s="388">
        <f>'PurseSeine Biomass'!AB52</f>
        <v>367</v>
      </c>
      <c r="AB41" s="387">
        <f>'PurseSeine Biomass'!AC52*100</f>
        <v>0.24201897903601291</v>
      </c>
      <c r="AC41" s="388">
        <f>'PurseSeine Biomass'!AD52</f>
        <v>3.7505935301138904</v>
      </c>
      <c r="AE41" s="457">
        <v>13</v>
      </c>
      <c r="AF41" s="388">
        <f>'PurseSeine Biomass'!AG52</f>
        <v>0</v>
      </c>
      <c r="AG41" s="387" t="e">
        <f>'PurseSeine Biomass'!AH52*100</f>
        <v>#DIV/0!</v>
      </c>
      <c r="AH41" s="388" t="e">
        <f>'PurseSeine Biomass'!AI52</f>
        <v>#DIV/0!</v>
      </c>
      <c r="AJ41" s="457">
        <v>13</v>
      </c>
      <c r="AK41" s="388">
        <f>'PurseSeine Biomass'!AL52</f>
        <v>0</v>
      </c>
      <c r="AL41" s="387" t="e">
        <f>'PurseSeine Biomass'!AM52*100</f>
        <v>#DIV/0!</v>
      </c>
      <c r="AM41" s="388" t="e">
        <f>'PurseSeine Biomass'!AN52</f>
        <v>#DIV/0!</v>
      </c>
      <c r="AO41" s="497">
        <v>13</v>
      </c>
      <c r="AP41" s="388">
        <f>'PurseSeine Biomass'!AQ52</f>
        <v>23505.000000000011</v>
      </c>
      <c r="AQ41" s="387">
        <f>'PurseSeine Biomass'!AR52*100</f>
        <v>0.57718163188128446</v>
      </c>
      <c r="AR41" s="388">
        <f>'PurseSeine Biomass'!AT52</f>
        <v>91.516825791904054</v>
      </c>
    </row>
    <row r="42" spans="1:44" ht="11.1" customHeight="1">
      <c r="A42" s="457">
        <v>14</v>
      </c>
      <c r="B42" s="388">
        <f>'PurseSeine Biomass'!C53</f>
        <v>0</v>
      </c>
      <c r="C42" s="387">
        <f>'PurseSeine Biomass'!D53*100</f>
        <v>0</v>
      </c>
      <c r="D42" s="388">
        <f>'PurseSeine Biomass'!E53</f>
        <v>0</v>
      </c>
      <c r="F42" s="457">
        <v>14</v>
      </c>
      <c r="G42" s="388">
        <f>'PurseSeine Biomass'!H53</f>
        <v>0</v>
      </c>
      <c r="H42" s="387">
        <f>'PurseSeine Biomass'!I53*100</f>
        <v>0</v>
      </c>
      <c r="I42" s="388">
        <f>'PurseSeine Biomass'!J53</f>
        <v>0</v>
      </c>
      <c r="K42" s="457">
        <v>14</v>
      </c>
      <c r="L42" s="388">
        <f>'PurseSeine Biomass'!M53</f>
        <v>0</v>
      </c>
      <c r="M42" s="387">
        <f>'PurseSeine Biomass'!N53*100</f>
        <v>0</v>
      </c>
      <c r="N42" s="388">
        <f>'PurseSeine Biomass'!O53</f>
        <v>0</v>
      </c>
      <c r="P42" s="457">
        <v>14</v>
      </c>
      <c r="Q42" s="388">
        <f>'PurseSeine Biomass'!R53</f>
        <v>0</v>
      </c>
      <c r="R42" s="387">
        <f>'PurseSeine Biomass'!S53*100</f>
        <v>0</v>
      </c>
      <c r="S42" s="388">
        <f>'PurseSeine Biomass'!T53</f>
        <v>0</v>
      </c>
      <c r="U42" s="457">
        <v>14</v>
      </c>
      <c r="V42" s="388">
        <f>'PurseSeine Biomass'!W53</f>
        <v>0</v>
      </c>
      <c r="W42" s="387">
        <f>'PurseSeine Biomass'!X53*100</f>
        <v>0</v>
      </c>
      <c r="X42" s="388">
        <f>'PurseSeine Biomass'!Y53</f>
        <v>0</v>
      </c>
      <c r="Z42" s="457">
        <v>14</v>
      </c>
      <c r="AA42" s="388">
        <f>'PurseSeine Biomass'!AB53</f>
        <v>0</v>
      </c>
      <c r="AB42" s="387">
        <f>'PurseSeine Biomass'!AC53*100</f>
        <v>0</v>
      </c>
      <c r="AC42" s="388">
        <f>'PurseSeine Biomass'!AD53</f>
        <v>0</v>
      </c>
      <c r="AE42" s="457">
        <v>14</v>
      </c>
      <c r="AF42" s="388">
        <f>'PurseSeine Biomass'!AG53</f>
        <v>0</v>
      </c>
      <c r="AG42" s="387" t="e">
        <f>'PurseSeine Biomass'!AH53*100</f>
        <v>#DIV/0!</v>
      </c>
      <c r="AH42" s="388" t="e">
        <f>'PurseSeine Biomass'!AI53</f>
        <v>#DIV/0!</v>
      </c>
      <c r="AJ42" s="457">
        <v>14</v>
      </c>
      <c r="AK42" s="388">
        <f>'PurseSeine Biomass'!AL53</f>
        <v>0</v>
      </c>
      <c r="AL42" s="387" t="e">
        <f>'PurseSeine Biomass'!AM53*100</f>
        <v>#DIV/0!</v>
      </c>
      <c r="AM42" s="388" t="e">
        <f>'PurseSeine Biomass'!AN53</f>
        <v>#DIV/0!</v>
      </c>
      <c r="AO42" s="497">
        <v>14</v>
      </c>
      <c r="AP42" s="388">
        <f>'PurseSeine Biomass'!AQ53</f>
        <v>0</v>
      </c>
      <c r="AQ42" s="387">
        <f>'PurseSeine Biomass'!AR53*100</f>
        <v>0</v>
      </c>
      <c r="AR42" s="388">
        <f>'PurseSeine Biomass'!AT53</f>
        <v>0</v>
      </c>
    </row>
    <row r="43" spans="1:44" ht="11.1" customHeight="1">
      <c r="A43" s="457">
        <v>15</v>
      </c>
      <c r="B43" s="388">
        <f>'PurseSeine Biomass'!C54</f>
        <v>0</v>
      </c>
      <c r="C43" s="387">
        <f>'PurseSeine Biomass'!D54*100</f>
        <v>0</v>
      </c>
      <c r="D43" s="388">
        <f>'PurseSeine Biomass'!E54</f>
        <v>0</v>
      </c>
      <c r="F43" s="457">
        <v>15</v>
      </c>
      <c r="G43" s="388">
        <f>'PurseSeine Biomass'!H54</f>
        <v>0</v>
      </c>
      <c r="H43" s="387">
        <f>'PurseSeine Biomass'!I54*100</f>
        <v>0</v>
      </c>
      <c r="I43" s="388">
        <f>'PurseSeine Biomass'!J54</f>
        <v>0</v>
      </c>
      <c r="K43" s="457">
        <v>15</v>
      </c>
      <c r="L43" s="388">
        <f>'PurseSeine Biomass'!M54</f>
        <v>0</v>
      </c>
      <c r="M43" s="387">
        <f>'PurseSeine Biomass'!N54*100</f>
        <v>0</v>
      </c>
      <c r="N43" s="388">
        <f>'PurseSeine Biomass'!O54</f>
        <v>0</v>
      </c>
      <c r="P43" s="457">
        <v>15</v>
      </c>
      <c r="Q43" s="388">
        <f>'PurseSeine Biomass'!R54</f>
        <v>0</v>
      </c>
      <c r="R43" s="387">
        <f>'PurseSeine Biomass'!S54*100</f>
        <v>0</v>
      </c>
      <c r="S43" s="388">
        <f>'PurseSeine Biomass'!T54</f>
        <v>0</v>
      </c>
      <c r="U43" s="457">
        <v>15</v>
      </c>
      <c r="V43" s="388">
        <f>'PurseSeine Biomass'!W54</f>
        <v>0</v>
      </c>
      <c r="W43" s="387">
        <f>'PurseSeine Biomass'!X54*100</f>
        <v>0</v>
      </c>
      <c r="X43" s="388">
        <f>'PurseSeine Biomass'!Y54</f>
        <v>0</v>
      </c>
      <c r="Z43" s="457">
        <v>15</v>
      </c>
      <c r="AA43" s="388">
        <f>'PurseSeine Biomass'!AB54</f>
        <v>0</v>
      </c>
      <c r="AB43" s="387">
        <f>'PurseSeine Biomass'!AC54*100</f>
        <v>0</v>
      </c>
      <c r="AC43" s="388">
        <f>'PurseSeine Biomass'!AD54</f>
        <v>0</v>
      </c>
      <c r="AE43" s="457">
        <v>15</v>
      </c>
      <c r="AF43" s="388">
        <f>'PurseSeine Biomass'!AG54</f>
        <v>0</v>
      </c>
      <c r="AG43" s="387" t="e">
        <f>'PurseSeine Biomass'!AH54*100</f>
        <v>#DIV/0!</v>
      </c>
      <c r="AH43" s="388" t="e">
        <f>'PurseSeine Biomass'!AI54</f>
        <v>#DIV/0!</v>
      </c>
      <c r="AJ43" s="457">
        <v>15</v>
      </c>
      <c r="AK43" s="388">
        <f>'PurseSeine Biomass'!AL54</f>
        <v>0</v>
      </c>
      <c r="AL43" s="387" t="e">
        <f>'PurseSeine Biomass'!AM54*100</f>
        <v>#DIV/0!</v>
      </c>
      <c r="AM43" s="388" t="e">
        <f>'PurseSeine Biomass'!AN54</f>
        <v>#DIV/0!</v>
      </c>
      <c r="AO43" s="497">
        <v>15</v>
      </c>
      <c r="AP43" s="388">
        <f>'PurseSeine Biomass'!AQ54</f>
        <v>0</v>
      </c>
      <c r="AQ43" s="387">
        <f>'PurseSeine Biomass'!AR54*100</f>
        <v>0</v>
      </c>
      <c r="AR43" s="388">
        <f>'PurseSeine Biomass'!AT54</f>
        <v>0</v>
      </c>
    </row>
    <row r="44" spans="1:44" ht="11.1" customHeight="1">
      <c r="A44" s="457">
        <v>16</v>
      </c>
      <c r="B44" s="388">
        <f>'PurseSeine Biomass'!C55</f>
        <v>0</v>
      </c>
      <c r="C44" s="387">
        <f>'PurseSeine Biomass'!D55*100</f>
        <v>0</v>
      </c>
      <c r="D44" s="388">
        <f>'PurseSeine Biomass'!E55</f>
        <v>0</v>
      </c>
      <c r="F44" s="457">
        <v>16</v>
      </c>
      <c r="G44" s="388">
        <f>'PurseSeine Biomass'!H55</f>
        <v>0</v>
      </c>
      <c r="H44" s="387">
        <f>'PurseSeine Biomass'!I55*100</f>
        <v>0</v>
      </c>
      <c r="I44" s="388">
        <f>'PurseSeine Biomass'!J55</f>
        <v>0</v>
      </c>
      <c r="K44" s="457">
        <v>16</v>
      </c>
      <c r="L44" s="388">
        <f>'PurseSeine Biomass'!M55</f>
        <v>0</v>
      </c>
      <c r="M44" s="387">
        <f>'PurseSeine Biomass'!N55*100</f>
        <v>0</v>
      </c>
      <c r="N44" s="388">
        <f>'PurseSeine Biomass'!O55</f>
        <v>0</v>
      </c>
      <c r="P44" s="457">
        <v>16</v>
      </c>
      <c r="Q44" s="388">
        <f>'PurseSeine Biomass'!R55</f>
        <v>0</v>
      </c>
      <c r="R44" s="387">
        <f>'PurseSeine Biomass'!S55*100</f>
        <v>0</v>
      </c>
      <c r="S44" s="388">
        <f>'PurseSeine Biomass'!T55</f>
        <v>0</v>
      </c>
      <c r="U44" s="457">
        <v>16</v>
      </c>
      <c r="V44" s="388">
        <f>'PurseSeine Biomass'!W55</f>
        <v>0</v>
      </c>
      <c r="W44" s="387">
        <f>'PurseSeine Biomass'!X55*100</f>
        <v>0</v>
      </c>
      <c r="X44" s="388">
        <f>'PurseSeine Biomass'!Y55</f>
        <v>0</v>
      </c>
      <c r="Z44" s="457">
        <v>16</v>
      </c>
      <c r="AA44" s="388">
        <f>'PurseSeine Biomass'!AB55</f>
        <v>0</v>
      </c>
      <c r="AB44" s="387">
        <f>'PurseSeine Biomass'!AC55*100</f>
        <v>0</v>
      </c>
      <c r="AC44" s="388">
        <f>'PurseSeine Biomass'!AD55</f>
        <v>0</v>
      </c>
      <c r="AE44" s="457">
        <v>16</v>
      </c>
      <c r="AF44" s="388">
        <f>'PurseSeine Biomass'!AG55</f>
        <v>0</v>
      </c>
      <c r="AG44" s="387" t="e">
        <f>'PurseSeine Biomass'!AH55*100</f>
        <v>#DIV/0!</v>
      </c>
      <c r="AH44" s="388" t="e">
        <f>'PurseSeine Biomass'!AI55</f>
        <v>#DIV/0!</v>
      </c>
      <c r="AJ44" s="457">
        <v>16</v>
      </c>
      <c r="AK44" s="388">
        <f>'PurseSeine Biomass'!AL55</f>
        <v>0</v>
      </c>
      <c r="AL44" s="387" t="e">
        <f>'PurseSeine Biomass'!AM55*100</f>
        <v>#DIV/0!</v>
      </c>
      <c r="AM44" s="388" t="e">
        <f>'PurseSeine Biomass'!AN55</f>
        <v>#DIV/0!</v>
      </c>
      <c r="AO44" s="497">
        <v>16</v>
      </c>
      <c r="AP44" s="388">
        <f>'PurseSeine Biomass'!AQ55</f>
        <v>0</v>
      </c>
      <c r="AQ44" s="387">
        <f>'PurseSeine Biomass'!AR55*100</f>
        <v>0</v>
      </c>
      <c r="AR44" s="388">
        <f>'PurseSeine Biomass'!AT55</f>
        <v>0</v>
      </c>
    </row>
    <row r="45" spans="1:44" ht="11.1" customHeight="1">
      <c r="A45" s="457">
        <v>17</v>
      </c>
      <c r="B45" s="388">
        <f>'PurseSeine Biomass'!C56</f>
        <v>0</v>
      </c>
      <c r="C45" s="387">
        <f>'PurseSeine Biomass'!D56*100</f>
        <v>0</v>
      </c>
      <c r="D45" s="388">
        <f>'PurseSeine Biomass'!E56</f>
        <v>0</v>
      </c>
      <c r="F45" s="457">
        <v>17</v>
      </c>
      <c r="G45" s="388">
        <f>'PurseSeine Biomass'!H56</f>
        <v>0</v>
      </c>
      <c r="H45" s="387">
        <f>'PurseSeine Biomass'!I56*100</f>
        <v>0</v>
      </c>
      <c r="I45" s="388">
        <f>'PurseSeine Biomass'!J56</f>
        <v>0</v>
      </c>
      <c r="K45" s="457">
        <v>17</v>
      </c>
      <c r="L45" s="388">
        <f>'PurseSeine Biomass'!M56</f>
        <v>0</v>
      </c>
      <c r="M45" s="387">
        <f>'PurseSeine Biomass'!N56*100</f>
        <v>0</v>
      </c>
      <c r="N45" s="388">
        <f>'PurseSeine Biomass'!O56</f>
        <v>0</v>
      </c>
      <c r="P45" s="457">
        <v>17</v>
      </c>
      <c r="Q45" s="388">
        <f>'PurseSeine Biomass'!R56</f>
        <v>0</v>
      </c>
      <c r="R45" s="387">
        <f>'PurseSeine Biomass'!S56*100</f>
        <v>0</v>
      </c>
      <c r="S45" s="388">
        <f>'PurseSeine Biomass'!T56</f>
        <v>0</v>
      </c>
      <c r="U45" s="457">
        <v>17</v>
      </c>
      <c r="V45" s="388">
        <f>'PurseSeine Biomass'!W56</f>
        <v>0</v>
      </c>
      <c r="W45" s="387">
        <f>'PurseSeine Biomass'!X56*100</f>
        <v>0</v>
      </c>
      <c r="X45" s="388">
        <f>'PurseSeine Biomass'!Y56</f>
        <v>0</v>
      </c>
      <c r="Z45" s="457">
        <v>17</v>
      </c>
      <c r="AA45" s="388">
        <f>'PurseSeine Biomass'!AB56</f>
        <v>0</v>
      </c>
      <c r="AB45" s="387">
        <f>'PurseSeine Biomass'!AC56*100</f>
        <v>0</v>
      </c>
      <c r="AC45" s="388">
        <f>'PurseSeine Biomass'!AD56</f>
        <v>0</v>
      </c>
      <c r="AE45" s="457">
        <v>17</v>
      </c>
      <c r="AF45" s="388">
        <f>'PurseSeine Biomass'!AG56</f>
        <v>0</v>
      </c>
      <c r="AG45" s="387" t="e">
        <f>'PurseSeine Biomass'!AH56*100</f>
        <v>#DIV/0!</v>
      </c>
      <c r="AH45" s="388" t="e">
        <f>'PurseSeine Biomass'!AI56</f>
        <v>#DIV/0!</v>
      </c>
      <c r="AJ45" s="457">
        <v>17</v>
      </c>
      <c r="AK45" s="388">
        <f>'PurseSeine Biomass'!AL56</f>
        <v>0</v>
      </c>
      <c r="AL45" s="387" t="e">
        <f>'PurseSeine Biomass'!AM56*100</f>
        <v>#DIV/0!</v>
      </c>
      <c r="AM45" s="388" t="e">
        <f>'PurseSeine Biomass'!AN56</f>
        <v>#DIV/0!</v>
      </c>
      <c r="AO45" s="497">
        <v>17</v>
      </c>
      <c r="AP45" s="388">
        <f>'PurseSeine Biomass'!AQ56</f>
        <v>0</v>
      </c>
      <c r="AQ45" s="387">
        <f>'PurseSeine Biomass'!AR56*100</f>
        <v>0</v>
      </c>
      <c r="AR45" s="388">
        <f>'PurseSeine Biomass'!AT56</f>
        <v>0</v>
      </c>
    </row>
    <row r="46" spans="1:44" ht="11.1" customHeight="1">
      <c r="A46" s="457">
        <v>18</v>
      </c>
      <c r="B46" s="388">
        <f>'PurseSeine Biomass'!C57</f>
        <v>0</v>
      </c>
      <c r="C46" s="492">
        <f>'PurseSeine Biomass'!D57*100</f>
        <v>0</v>
      </c>
      <c r="D46" s="493">
        <f>'PurseSeine Biomass'!E57</f>
        <v>0</v>
      </c>
      <c r="F46" s="391">
        <v>18</v>
      </c>
      <c r="G46" s="493">
        <f>'PurseSeine Biomass'!H57</f>
        <v>0</v>
      </c>
      <c r="H46" s="387">
        <f>'PurseSeine Biomass'!I57*100</f>
        <v>0</v>
      </c>
      <c r="I46" s="388">
        <f>'PurseSeine Biomass'!J57</f>
        <v>0</v>
      </c>
      <c r="K46" s="457">
        <v>18</v>
      </c>
      <c r="L46" s="388">
        <f>'PurseSeine Biomass'!M57</f>
        <v>0</v>
      </c>
      <c r="M46" s="387">
        <f>'PurseSeine Biomass'!N57*100</f>
        <v>0</v>
      </c>
      <c r="N46" s="388">
        <f>'PurseSeine Biomass'!O57</f>
        <v>0</v>
      </c>
      <c r="P46" s="457">
        <v>18</v>
      </c>
      <c r="Q46" s="388">
        <f>'PurseSeine Biomass'!R57</f>
        <v>0</v>
      </c>
      <c r="R46" s="387">
        <f>'PurseSeine Biomass'!S57*100</f>
        <v>0</v>
      </c>
      <c r="S46" s="388">
        <f>'PurseSeine Biomass'!T57</f>
        <v>0</v>
      </c>
      <c r="U46" s="457">
        <v>18</v>
      </c>
      <c r="V46" s="388">
        <f>'PurseSeine Biomass'!W57</f>
        <v>0</v>
      </c>
      <c r="W46" s="387">
        <f>'PurseSeine Biomass'!X57*100</f>
        <v>0</v>
      </c>
      <c r="X46" s="388">
        <f>'PurseSeine Biomass'!Y57</f>
        <v>0</v>
      </c>
      <c r="Z46" s="457">
        <v>18</v>
      </c>
      <c r="AA46" s="388">
        <f>'PurseSeine Biomass'!AB57</f>
        <v>0</v>
      </c>
      <c r="AB46" s="387">
        <f>'PurseSeine Biomass'!AC57*100</f>
        <v>0</v>
      </c>
      <c r="AC46" s="388">
        <f>'PurseSeine Biomass'!AD57</f>
        <v>0</v>
      </c>
      <c r="AE46" s="457">
        <v>18</v>
      </c>
      <c r="AF46" s="388">
        <f>'PurseSeine Biomass'!AG57</f>
        <v>0</v>
      </c>
      <c r="AG46" s="387" t="e">
        <f>'PurseSeine Biomass'!AH57*100</f>
        <v>#DIV/0!</v>
      </c>
      <c r="AH46" s="388" t="e">
        <f>'PurseSeine Biomass'!AI57</f>
        <v>#DIV/0!</v>
      </c>
      <c r="AJ46" s="457">
        <v>18</v>
      </c>
      <c r="AK46" s="388">
        <f>'PurseSeine Biomass'!AL57</f>
        <v>0</v>
      </c>
      <c r="AL46" s="387" t="e">
        <f>'PurseSeine Biomass'!AM57*100</f>
        <v>#DIV/0!</v>
      </c>
      <c r="AM46" s="388" t="e">
        <f>'PurseSeine Biomass'!AN57</f>
        <v>#DIV/0!</v>
      </c>
      <c r="AO46" s="497">
        <v>18</v>
      </c>
      <c r="AP46" s="388">
        <f>'PurseSeine Biomass'!AQ57</f>
        <v>0</v>
      </c>
      <c r="AQ46" s="387">
        <f>'PurseSeine Biomass'!AR57*100</f>
        <v>0</v>
      </c>
      <c r="AR46" s="388">
        <f>'PurseSeine Biomass'!AT57</f>
        <v>0</v>
      </c>
    </row>
    <row r="47" spans="1:44" ht="11.1" customHeight="1">
      <c r="A47" s="392" t="s">
        <v>7</v>
      </c>
      <c r="B47" s="389">
        <f>'PurseSeine Biomass'!C59</f>
        <v>904723.00000000012</v>
      </c>
      <c r="C47" s="492">
        <f>'PurseSeine Biomass'!D59*100</f>
        <v>100</v>
      </c>
      <c r="D47" s="493">
        <f>'PurseSeine Biomass'!E59</f>
        <v>1380.3945000000001</v>
      </c>
      <c r="F47" s="391" t="s">
        <v>7</v>
      </c>
      <c r="G47" s="493">
        <f>'PurseSeine Biomass'!H59</f>
        <v>122362.00000000004</v>
      </c>
      <c r="H47" s="487">
        <f>'PurseSeine Biomass'!I59*100</f>
        <v>100.00000000000003</v>
      </c>
      <c r="I47" s="389">
        <f>'PurseSeine Biomass'!J59</f>
        <v>3655.9384999999997</v>
      </c>
      <c r="K47" s="392" t="s">
        <v>7</v>
      </c>
      <c r="L47" s="389">
        <f>'PurseSeine Biomass'!M59</f>
        <v>429003.99999999959</v>
      </c>
      <c r="M47" s="487">
        <f>'PurseSeine Biomass'!N59*100</f>
        <v>100</v>
      </c>
      <c r="N47" s="389">
        <f>'PurseSeine Biomass'!O59</f>
        <v>3218.2730000000006</v>
      </c>
      <c r="P47" s="392" t="s">
        <v>7</v>
      </c>
      <c r="Q47" s="389">
        <f>'PurseSeine Biomass'!R59</f>
        <v>165270.00000000003</v>
      </c>
      <c r="R47" s="389">
        <f>'PurseSeine Biomass'!S59*100</f>
        <v>99.999999999999972</v>
      </c>
      <c r="S47" s="389">
        <f>'PurseSeine Biomass'!T59</f>
        <v>2336.2534999999998</v>
      </c>
      <c r="U47" s="392" t="s">
        <v>7</v>
      </c>
      <c r="V47" s="389">
        <f>'PurseSeine Biomass'!W59</f>
        <v>173954</v>
      </c>
      <c r="W47" s="389">
        <f>'PurseSeine Biomass'!X59*100</f>
        <v>100</v>
      </c>
      <c r="X47" s="389">
        <f>'PurseSeine Biomass'!Y59</f>
        <v>3715.2405000000003</v>
      </c>
      <c r="Z47" s="392" t="s">
        <v>7</v>
      </c>
      <c r="AA47" s="389">
        <f>'PurseSeine Biomass'!AB59</f>
        <v>151640.99999999985</v>
      </c>
      <c r="AB47" s="389">
        <f>'PurseSeine Biomass'!AC59*100</f>
        <v>100.00000000000003</v>
      </c>
      <c r="AC47" s="389">
        <f>'PurseSeine Biomass'!AD59</f>
        <v>1549.7104999999997</v>
      </c>
      <c r="AE47" s="392" t="s">
        <v>7</v>
      </c>
      <c r="AF47" s="389">
        <f>'PurseSeine Biomass'!AG59</f>
        <v>0</v>
      </c>
      <c r="AG47" s="389" t="e">
        <f>'PurseSeine Biomass'!AH59*100</f>
        <v>#DIV/0!</v>
      </c>
      <c r="AH47" s="389" t="e">
        <f>'PurseSeine Biomass'!AI59</f>
        <v>#DIV/0!</v>
      </c>
      <c r="AJ47" s="392" t="s">
        <v>7</v>
      </c>
      <c r="AK47" s="389">
        <f>'PurseSeine Biomass'!AL59</f>
        <v>0</v>
      </c>
      <c r="AL47" s="389" t="e">
        <f>'PurseSeine Biomass'!AM59*100</f>
        <v>#DIV/0!</v>
      </c>
      <c r="AM47" s="389" t="e">
        <f>'PurseSeine Biomass'!AN59</f>
        <v>#DIV/0!</v>
      </c>
      <c r="AO47" s="392" t="s">
        <v>7</v>
      </c>
      <c r="AP47" s="389">
        <f>'PurseSeine Biomass'!AQ59</f>
        <v>1946953.9999999995</v>
      </c>
      <c r="AQ47" s="389">
        <f>'PurseSeine Biomass'!AR59*100</f>
        <v>99.999999999999986</v>
      </c>
      <c r="AR47" s="389">
        <f>'PurseSeine Biomass'!AT59</f>
        <v>15855.810500000001</v>
      </c>
    </row>
    <row r="48" spans="1:44" ht="11.1" customHeight="1">
      <c r="U48" s="457"/>
    </row>
    <row r="49" spans="7:25" s="1" customFormat="1" ht="11.1" customHeight="1">
      <c r="J49" s="33"/>
      <c r="O49" s="33"/>
      <c r="T49" s="33"/>
      <c r="Y49" s="33"/>
    </row>
    <row r="50" spans="7:25" s="1" customFormat="1" ht="11.1" customHeight="1">
      <c r="J50" s="33"/>
      <c r="O50" s="33"/>
      <c r="T50" s="33"/>
      <c r="Y50" s="33"/>
    </row>
    <row r="51" spans="7:25" s="1" customFormat="1" ht="11.1" customHeight="1">
      <c r="J51" s="33"/>
      <c r="O51" s="33"/>
      <c r="T51" s="33"/>
      <c r="Y51" s="33"/>
    </row>
    <row r="52" spans="7:25" s="1" customFormat="1" ht="11.1" customHeight="1">
      <c r="J52" s="33"/>
      <c r="O52" s="33"/>
      <c r="T52" s="33"/>
      <c r="Y52" s="33"/>
    </row>
    <row r="53" spans="7:25" s="1" customFormat="1" ht="11.1" customHeight="1">
      <c r="J53" s="33"/>
      <c r="O53" s="33"/>
      <c r="T53" s="33"/>
      <c r="Y53" s="33"/>
    </row>
    <row r="54" spans="7:25" s="1" customFormat="1" ht="11.1" customHeight="1">
      <c r="J54" s="33"/>
      <c r="O54" s="33"/>
      <c r="T54" s="33"/>
      <c r="Y54" s="33"/>
    </row>
    <row r="55" spans="7:25" s="1" customFormat="1" ht="11.1" customHeight="1">
      <c r="J55" s="33"/>
      <c r="O55" s="33"/>
      <c r="T55" s="33"/>
      <c r="Y55" s="33"/>
    </row>
    <row r="56" spans="7:25" s="1" customFormat="1" ht="11.1" customHeight="1">
      <c r="G56" s="494"/>
    </row>
  </sheetData>
  <mergeCells count="72">
    <mergeCell ref="AE5:AF5"/>
    <mergeCell ref="AG5:AH5"/>
    <mergeCell ref="AJ2:AK2"/>
    <mergeCell ref="AL2:AM2"/>
    <mergeCell ref="AJ3:AK3"/>
    <mergeCell ref="AL3:AM3"/>
    <mergeCell ref="AJ4:AK4"/>
    <mergeCell ref="AL4:AM4"/>
    <mergeCell ref="AJ5:AK5"/>
    <mergeCell ref="AL5:AM5"/>
    <mergeCell ref="AE2:AF2"/>
    <mergeCell ref="AG2:AH2"/>
    <mergeCell ref="AE3:AF3"/>
    <mergeCell ref="AG3:AH3"/>
    <mergeCell ref="AE4:AF4"/>
    <mergeCell ref="AG4:AH4"/>
    <mergeCell ref="AB5:AC5"/>
    <mergeCell ref="Z3:AA3"/>
    <mergeCell ref="AB3:AC3"/>
    <mergeCell ref="Z4:AA4"/>
    <mergeCell ref="AB4:AC4"/>
    <mergeCell ref="Z5:AA5"/>
    <mergeCell ref="F4:G4"/>
    <mergeCell ref="F5:G5"/>
    <mergeCell ref="P3:Q3"/>
    <mergeCell ref="P4:Q4"/>
    <mergeCell ref="P5:Q5"/>
    <mergeCell ref="H3:I3"/>
    <mergeCell ref="M3:N3"/>
    <mergeCell ref="K3:L3"/>
    <mergeCell ref="A4:B4"/>
    <mergeCell ref="A5:B5"/>
    <mergeCell ref="C3:D3"/>
    <mergeCell ref="C4:D4"/>
    <mergeCell ref="C5:D5"/>
    <mergeCell ref="R4:S4"/>
    <mergeCell ref="R5:S5"/>
    <mergeCell ref="H4:I4"/>
    <mergeCell ref="H5:I5"/>
    <mergeCell ref="M4:N4"/>
    <mergeCell ref="M5:N5"/>
    <mergeCell ref="K4:L4"/>
    <mergeCell ref="K5:L5"/>
    <mergeCell ref="W4:X4"/>
    <mergeCell ref="W5:X5"/>
    <mergeCell ref="U3:V3"/>
    <mergeCell ref="U4:V4"/>
    <mergeCell ref="U5:V5"/>
    <mergeCell ref="W3:X3"/>
    <mergeCell ref="C2:D2"/>
    <mergeCell ref="A2:B2"/>
    <mergeCell ref="H2:I2"/>
    <mergeCell ref="M2:N2"/>
    <mergeCell ref="R3:S3"/>
    <mergeCell ref="A3:B3"/>
    <mergeCell ref="F3:G3"/>
    <mergeCell ref="AB2:AC2"/>
    <mergeCell ref="F2:G2"/>
    <mergeCell ref="R2:S2"/>
    <mergeCell ref="W2:X2"/>
    <mergeCell ref="K2:L2"/>
    <mergeCell ref="P2:Q2"/>
    <mergeCell ref="U2:V2"/>
    <mergeCell ref="Z2:AA2"/>
    <mergeCell ref="AO5:AP5"/>
    <mergeCell ref="AQ5:AR5"/>
    <mergeCell ref="AO2:AP2"/>
    <mergeCell ref="AQ2:AR2"/>
    <mergeCell ref="AO3:AP3"/>
    <mergeCell ref="AQ3:AR3"/>
    <mergeCell ref="AO4:AP4"/>
    <mergeCell ref="AQ4:AR4"/>
  </mergeCells>
  <phoneticPr fontId="2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zoomScaleNormal="100" workbookViewId="0">
      <selection activeCell="L44" sqref="L44"/>
    </sheetView>
  </sheetViews>
  <sheetFormatPr defaultColWidth="8.88671875" defaultRowHeight="12.75"/>
  <cols>
    <col min="1" max="1" width="4" style="1" bestFit="1" customWidth="1"/>
    <col min="2" max="2" width="6.21875" style="1" bestFit="1" customWidth="1"/>
    <col min="3" max="3" width="5.6640625" style="1" bestFit="1" customWidth="1"/>
    <col min="4" max="4" width="6.44140625" style="1" bestFit="1" customWidth="1"/>
    <col min="5" max="5" width="2.109375" style="33" customWidth="1"/>
    <col min="6" max="6" width="4" style="1" bestFit="1" customWidth="1"/>
    <col min="7" max="7" width="6.21875" style="1" bestFit="1" customWidth="1"/>
    <col min="8" max="8" width="5.6640625" style="1" bestFit="1" customWidth="1"/>
    <col min="9" max="9" width="6.44140625" style="1" bestFit="1" customWidth="1"/>
    <col min="10" max="10" width="2.33203125" style="1" customWidth="1"/>
    <col min="11" max="11" width="4" style="1" bestFit="1" customWidth="1"/>
    <col min="12" max="12" width="6.21875" style="1" bestFit="1" customWidth="1"/>
    <col min="13" max="13" width="5.6640625" style="1" customWidth="1"/>
    <col min="14" max="14" width="6.44140625" style="1" bestFit="1" customWidth="1"/>
    <col min="15" max="15" width="3.6640625" style="1" customWidth="1"/>
    <col min="16" max="16" width="4" style="1" bestFit="1" customWidth="1"/>
    <col min="17" max="17" width="6.21875" style="1" bestFit="1" customWidth="1"/>
    <col min="18" max="18" width="5.6640625" style="1" bestFit="1" customWidth="1"/>
    <col min="19" max="19" width="6.44140625" style="1" bestFit="1" customWidth="1"/>
    <col min="20" max="16384" width="8.88671875" style="1"/>
  </cols>
  <sheetData>
    <row r="2" spans="1:19">
      <c r="A2" s="637" t="s">
        <v>58</v>
      </c>
      <c r="B2" s="637"/>
      <c r="C2" s="651">
        <f>'Gillnet Biomass'!D7</f>
        <v>1</v>
      </c>
      <c r="D2" s="651"/>
      <c r="F2" s="637" t="s">
        <v>58</v>
      </c>
      <c r="G2" s="637"/>
      <c r="H2" s="651">
        <f>'Gillnet Biomass'!I7</f>
        <v>2</v>
      </c>
      <c r="I2" s="651"/>
      <c r="J2" s="33"/>
      <c r="K2" s="637" t="s">
        <v>58</v>
      </c>
      <c r="L2" s="637"/>
      <c r="M2" s="651">
        <f>'Gillnet Biomass'!N7</f>
        <v>3</v>
      </c>
      <c r="N2" s="651"/>
      <c r="O2" s="33"/>
      <c r="P2" s="646" t="s">
        <v>58</v>
      </c>
      <c r="Q2" s="646"/>
      <c r="R2" s="651" t="s">
        <v>90</v>
      </c>
      <c r="S2" s="651"/>
    </row>
    <row r="3" spans="1:19">
      <c r="A3" s="648" t="s">
        <v>43</v>
      </c>
      <c r="B3" s="648"/>
      <c r="C3" s="642">
        <f>'Gillnet Biomass'!D9</f>
        <v>42853</v>
      </c>
      <c r="D3" s="642"/>
      <c r="F3" s="648" t="s">
        <v>43</v>
      </c>
      <c r="G3" s="648"/>
      <c r="H3" s="642">
        <f>'Gillnet Biomass'!I9</f>
        <v>42857</v>
      </c>
      <c r="I3" s="642"/>
      <c r="J3" s="33"/>
      <c r="K3" s="648" t="s">
        <v>43</v>
      </c>
      <c r="L3" s="648"/>
      <c r="M3" s="642" t="str">
        <f>'Gillnet Biomass'!N9</f>
        <v>3 - 4 May</v>
      </c>
      <c r="N3" s="642"/>
      <c r="O3" s="33"/>
      <c r="P3" s="648" t="s">
        <v>43</v>
      </c>
      <c r="Q3" s="648"/>
      <c r="R3" s="642" t="s">
        <v>95</v>
      </c>
      <c r="S3" s="642"/>
    </row>
    <row r="4" spans="1:19">
      <c r="A4" s="652" t="s">
        <v>44</v>
      </c>
      <c r="B4" s="652"/>
      <c r="C4" s="653" t="str">
        <f>'Gillnet Biomass'!D10</f>
        <v>KUK</v>
      </c>
      <c r="D4" s="653"/>
      <c r="F4" s="652" t="s">
        <v>44</v>
      </c>
      <c r="G4" s="652"/>
      <c r="H4" s="653" t="str">
        <f>'Gillnet Biomass'!I10</f>
        <v>KUK</v>
      </c>
      <c r="I4" s="653"/>
      <c r="K4" s="652" t="s">
        <v>44</v>
      </c>
      <c r="L4" s="652"/>
      <c r="M4" s="653" t="str">
        <f>'Gillnet Biomass'!N10</f>
        <v>KUK</v>
      </c>
      <c r="N4" s="653"/>
      <c r="P4" s="652" t="s">
        <v>44</v>
      </c>
      <c r="Q4" s="652"/>
      <c r="R4" s="653" t="s">
        <v>83</v>
      </c>
      <c r="S4" s="653"/>
    </row>
    <row r="5" spans="1:19">
      <c r="A5" s="650" t="s">
        <v>45</v>
      </c>
      <c r="B5" s="650"/>
      <c r="C5" s="636">
        <f>'Gillnet Biomass'!D11</f>
        <v>526.89200000000005</v>
      </c>
      <c r="D5" s="636"/>
      <c r="F5" s="650" t="s">
        <v>45</v>
      </c>
      <c r="G5" s="650"/>
      <c r="H5" s="636">
        <f>'Gillnet Biomass'!I11</f>
        <v>0</v>
      </c>
      <c r="I5" s="636"/>
      <c r="K5" s="650" t="s">
        <v>45</v>
      </c>
      <c r="L5" s="650"/>
      <c r="M5" s="636">
        <f>'Gillnet Biomass'!N11</f>
        <v>0</v>
      </c>
      <c r="N5" s="636"/>
      <c r="P5" s="650" t="s">
        <v>45</v>
      </c>
      <c r="Q5" s="650"/>
      <c r="R5" s="636">
        <f>'Gillnet Biomass'!X11</f>
        <v>526.89200000000005</v>
      </c>
      <c r="S5" s="636"/>
    </row>
    <row r="6" spans="1:19">
      <c r="C6" s="30" t="s">
        <v>2</v>
      </c>
      <c r="D6" s="30" t="s">
        <v>10</v>
      </c>
      <c r="H6" s="30" t="s">
        <v>2</v>
      </c>
      <c r="I6" s="30" t="s">
        <v>10</v>
      </c>
      <c r="M6" s="30" t="s">
        <v>2</v>
      </c>
      <c r="N6" s="30" t="s">
        <v>10</v>
      </c>
      <c r="R6" s="30" t="s">
        <v>2</v>
      </c>
      <c r="S6" s="30" t="s">
        <v>10</v>
      </c>
    </row>
    <row r="7" spans="1:19">
      <c r="A7" s="391" t="s">
        <v>3</v>
      </c>
      <c r="B7" s="47" t="s">
        <v>9</v>
      </c>
      <c r="C7" s="47" t="s">
        <v>5</v>
      </c>
      <c r="D7" s="47" t="s">
        <v>30</v>
      </c>
      <c r="F7" s="391" t="s">
        <v>3</v>
      </c>
      <c r="G7" s="47" t="s">
        <v>9</v>
      </c>
      <c r="H7" s="47" t="s">
        <v>5</v>
      </c>
      <c r="I7" s="47" t="s">
        <v>30</v>
      </c>
      <c r="K7" s="391" t="s">
        <v>3</v>
      </c>
      <c r="L7" s="47" t="s">
        <v>9</v>
      </c>
      <c r="M7" s="47" t="s">
        <v>5</v>
      </c>
      <c r="N7" s="47" t="s">
        <v>30</v>
      </c>
      <c r="P7" s="391" t="s">
        <v>3</v>
      </c>
      <c r="Q7" s="47" t="s">
        <v>9</v>
      </c>
      <c r="R7" s="47" t="s">
        <v>5</v>
      </c>
      <c r="S7" s="47" t="s">
        <v>30</v>
      </c>
    </row>
    <row r="8" spans="1:19">
      <c r="A8" s="39">
        <v>1</v>
      </c>
      <c r="B8" s="388">
        <f>'Gillnet Biomass'!C15</f>
        <v>0</v>
      </c>
      <c r="C8" s="387">
        <f>'Gillnet Biomass'!D15*100</f>
        <v>0</v>
      </c>
      <c r="D8" s="388">
        <f>'Gillnet Biomass'!E15</f>
        <v>0</v>
      </c>
      <c r="F8" s="39">
        <v>1</v>
      </c>
      <c r="G8" s="388">
        <f>'Gillnet Biomass'!H15</f>
        <v>0</v>
      </c>
      <c r="H8" s="387" t="e">
        <f>'Gillnet Biomass'!I15*100</f>
        <v>#DIV/0!</v>
      </c>
      <c r="I8" s="388">
        <f>'Gillnet Biomass'!J15</f>
        <v>0</v>
      </c>
      <c r="K8" s="411">
        <v>1</v>
      </c>
      <c r="L8" s="388">
        <f>'Gillnet Biomass'!M15</f>
        <v>0</v>
      </c>
      <c r="M8" s="387" t="e">
        <f>'Gillnet Biomass'!N15*100</f>
        <v>#DIV/0!</v>
      </c>
      <c r="N8" s="388">
        <f>'Gillnet Biomass'!O15</f>
        <v>0</v>
      </c>
      <c r="P8" s="446">
        <v>1</v>
      </c>
      <c r="Q8" s="388">
        <f>'Gillnet Biomass'!W15</f>
        <v>0</v>
      </c>
      <c r="R8" s="499">
        <f>'Gillnet Biomass'!X15*100</f>
        <v>0</v>
      </c>
      <c r="S8" s="388">
        <f>'Gillnet Biomass'!Y15</f>
        <v>0</v>
      </c>
    </row>
    <row r="9" spans="1:19">
      <c r="A9" s="39">
        <v>2</v>
      </c>
      <c r="B9" s="388">
        <f>'Gillnet Biomass'!C16</f>
        <v>0</v>
      </c>
      <c r="C9" s="387">
        <f>'Gillnet Biomass'!D16*100</f>
        <v>0</v>
      </c>
      <c r="D9" s="388">
        <f>'Gillnet Biomass'!E16</f>
        <v>0</v>
      </c>
      <c r="F9" s="39">
        <v>2</v>
      </c>
      <c r="G9" s="388">
        <f>'Gillnet Biomass'!H16</f>
        <v>0</v>
      </c>
      <c r="H9" s="387" t="e">
        <f>'Gillnet Biomass'!I16*100</f>
        <v>#DIV/0!</v>
      </c>
      <c r="I9" s="388">
        <f>'Gillnet Biomass'!J16</f>
        <v>0</v>
      </c>
      <c r="K9" s="411">
        <v>2</v>
      </c>
      <c r="L9" s="388">
        <f>'Gillnet Biomass'!M16</f>
        <v>0</v>
      </c>
      <c r="M9" s="387" t="e">
        <f>'Gillnet Biomass'!N16*100</f>
        <v>#DIV/0!</v>
      </c>
      <c r="N9" s="388">
        <f>'Gillnet Biomass'!O16</f>
        <v>0</v>
      </c>
      <c r="P9" s="446">
        <v>2</v>
      </c>
      <c r="Q9" s="388">
        <f>'Gillnet Biomass'!W16</f>
        <v>0</v>
      </c>
      <c r="R9" s="499">
        <f>'Gillnet Biomass'!X16*100</f>
        <v>0</v>
      </c>
      <c r="S9" s="388">
        <f>'Gillnet Biomass'!Y16</f>
        <v>0</v>
      </c>
    </row>
    <row r="10" spans="1:19">
      <c r="A10" s="39">
        <v>3</v>
      </c>
      <c r="B10" s="388">
        <f>'Gillnet Biomass'!C17</f>
        <v>0</v>
      </c>
      <c r="C10" s="387">
        <f>'Gillnet Biomass'!D17*100</f>
        <v>0</v>
      </c>
      <c r="D10" s="388">
        <f>'Gillnet Biomass'!E17</f>
        <v>0</v>
      </c>
      <c r="F10" s="39">
        <v>3</v>
      </c>
      <c r="G10" s="388">
        <f>'Gillnet Biomass'!H17</f>
        <v>0</v>
      </c>
      <c r="H10" s="387" t="e">
        <f>'Gillnet Biomass'!I17*100</f>
        <v>#DIV/0!</v>
      </c>
      <c r="I10" s="388">
        <f>'Gillnet Biomass'!J17</f>
        <v>0</v>
      </c>
      <c r="K10" s="411">
        <v>3</v>
      </c>
      <c r="L10" s="388">
        <f>'Gillnet Biomass'!M17</f>
        <v>0</v>
      </c>
      <c r="M10" s="387" t="e">
        <f>'Gillnet Biomass'!N17*100</f>
        <v>#DIV/0!</v>
      </c>
      <c r="N10" s="388">
        <f>'Gillnet Biomass'!O17</f>
        <v>0</v>
      </c>
      <c r="P10" s="446">
        <v>3</v>
      </c>
      <c r="Q10" s="388">
        <f>'Gillnet Biomass'!W17</f>
        <v>0</v>
      </c>
      <c r="R10" s="499">
        <f>'Gillnet Biomass'!X17*100</f>
        <v>0</v>
      </c>
      <c r="S10" s="388">
        <f>'Gillnet Biomass'!Y17</f>
        <v>0</v>
      </c>
    </row>
    <row r="11" spans="1:19">
      <c r="A11" s="39">
        <v>4</v>
      </c>
      <c r="B11" s="388">
        <f>'Gillnet Biomass'!C18</f>
        <v>4</v>
      </c>
      <c r="C11" s="387">
        <f>'Gillnet Biomass'!D18*100</f>
        <v>1.7241379310344827</v>
      </c>
      <c r="D11" s="388">
        <f>'Gillnet Biomass'!E18</f>
        <v>24.284883299540898</v>
      </c>
      <c r="F11" s="39">
        <v>4</v>
      </c>
      <c r="G11" s="388">
        <f>'Gillnet Biomass'!H18</f>
        <v>0</v>
      </c>
      <c r="H11" s="387" t="e">
        <f>'Gillnet Biomass'!I18*100</f>
        <v>#DIV/0!</v>
      </c>
      <c r="I11" s="388">
        <f>'Gillnet Biomass'!J18</f>
        <v>0</v>
      </c>
      <c r="K11" s="411">
        <v>4</v>
      </c>
      <c r="L11" s="388">
        <f>'Gillnet Biomass'!M18</f>
        <v>0</v>
      </c>
      <c r="M11" s="387" t="e">
        <f>'Gillnet Biomass'!N18*100</f>
        <v>#DIV/0!</v>
      </c>
      <c r="N11" s="388">
        <f>'Gillnet Biomass'!O18</f>
        <v>0</v>
      </c>
      <c r="P11" s="446">
        <v>4</v>
      </c>
      <c r="Q11" s="388">
        <f>'Gillnet Biomass'!W18</f>
        <v>4</v>
      </c>
      <c r="R11" s="499">
        <f>'Gillnet Biomass'!X18*100</f>
        <v>1.7241379310344824</v>
      </c>
      <c r="S11" s="388">
        <f>'Gillnet Biomass'!Y18</f>
        <v>24.284883299540898</v>
      </c>
    </row>
    <row r="12" spans="1:19">
      <c r="A12" s="39">
        <v>5</v>
      </c>
      <c r="B12" s="388">
        <f>'Gillnet Biomass'!C19</f>
        <v>32</v>
      </c>
      <c r="C12" s="387">
        <f>'Gillnet Biomass'!D19*100</f>
        <v>13.793103448275861</v>
      </c>
      <c r="D12" s="388">
        <f>'Gillnet Biomass'!E19</f>
        <v>194.27906639632712</v>
      </c>
      <c r="F12" s="39">
        <v>5</v>
      </c>
      <c r="G12" s="388">
        <f>'Gillnet Biomass'!H19</f>
        <v>0</v>
      </c>
      <c r="H12" s="387" t="e">
        <f>'Gillnet Biomass'!I19*100</f>
        <v>#DIV/0!</v>
      </c>
      <c r="I12" s="388">
        <f>'Gillnet Biomass'!J19</f>
        <v>0</v>
      </c>
      <c r="K12" s="411">
        <v>5</v>
      </c>
      <c r="L12" s="388">
        <f>'Gillnet Biomass'!M19</f>
        <v>0</v>
      </c>
      <c r="M12" s="387" t="e">
        <f>'Gillnet Biomass'!N19*100</f>
        <v>#DIV/0!</v>
      </c>
      <c r="N12" s="388">
        <f>'Gillnet Biomass'!O19</f>
        <v>0</v>
      </c>
      <c r="P12" s="446">
        <v>5</v>
      </c>
      <c r="Q12" s="388">
        <f>'Gillnet Biomass'!W19</f>
        <v>32</v>
      </c>
      <c r="R12" s="499">
        <f>'Gillnet Biomass'!X19*100</f>
        <v>13.793103448275856</v>
      </c>
      <c r="S12" s="388">
        <f>'Gillnet Biomass'!Y19</f>
        <v>194.27906639632712</v>
      </c>
    </row>
    <row r="13" spans="1:19">
      <c r="A13" s="39">
        <v>6</v>
      </c>
      <c r="B13" s="388">
        <f>'Gillnet Biomass'!C20</f>
        <v>28</v>
      </c>
      <c r="C13" s="387">
        <f>'Gillnet Biomass'!D20*100</f>
        <v>12.068965517241379</v>
      </c>
      <c r="D13" s="388">
        <f>'Gillnet Biomass'!E20</f>
        <v>169.99418309678626</v>
      </c>
      <c r="F13" s="39">
        <v>6</v>
      </c>
      <c r="G13" s="388">
        <f>'Gillnet Biomass'!H20</f>
        <v>0</v>
      </c>
      <c r="H13" s="387" t="e">
        <f>'Gillnet Biomass'!I20*100</f>
        <v>#DIV/0!</v>
      </c>
      <c r="I13" s="388">
        <f>'Gillnet Biomass'!J20</f>
        <v>0</v>
      </c>
      <c r="K13" s="411">
        <v>6</v>
      </c>
      <c r="L13" s="388">
        <f>'Gillnet Biomass'!M20</f>
        <v>0</v>
      </c>
      <c r="M13" s="387" t="e">
        <f>'Gillnet Biomass'!N20*100</f>
        <v>#DIV/0!</v>
      </c>
      <c r="N13" s="388">
        <f>'Gillnet Biomass'!O20</f>
        <v>0</v>
      </c>
      <c r="P13" s="446">
        <v>6</v>
      </c>
      <c r="Q13" s="388">
        <f>'Gillnet Biomass'!W20</f>
        <v>28</v>
      </c>
      <c r="R13" s="499">
        <f>'Gillnet Biomass'!X20*100</f>
        <v>12.068965517241375</v>
      </c>
      <c r="S13" s="388">
        <f>'Gillnet Biomass'!Y20</f>
        <v>169.99418309678626</v>
      </c>
    </row>
    <row r="14" spans="1:19">
      <c r="A14" s="39">
        <v>7</v>
      </c>
      <c r="B14" s="388">
        <f>'Gillnet Biomass'!C21</f>
        <v>58</v>
      </c>
      <c r="C14" s="387">
        <f>'Gillnet Biomass'!D21*100</f>
        <v>25</v>
      </c>
      <c r="D14" s="388">
        <f>'Gillnet Biomass'!E21</f>
        <v>352.13080784334301</v>
      </c>
      <c r="F14" s="39">
        <v>7</v>
      </c>
      <c r="G14" s="388">
        <f>'Gillnet Biomass'!H21</f>
        <v>0</v>
      </c>
      <c r="H14" s="387" t="e">
        <f>'Gillnet Biomass'!I21*100</f>
        <v>#DIV/0!</v>
      </c>
      <c r="I14" s="388">
        <f>'Gillnet Biomass'!J21</f>
        <v>0</v>
      </c>
      <c r="K14" s="411">
        <v>7</v>
      </c>
      <c r="L14" s="388">
        <f>'Gillnet Biomass'!M21</f>
        <v>0</v>
      </c>
      <c r="M14" s="387" t="e">
        <f>'Gillnet Biomass'!N21*100</f>
        <v>#DIV/0!</v>
      </c>
      <c r="N14" s="388">
        <f>'Gillnet Biomass'!O21</f>
        <v>0</v>
      </c>
      <c r="P14" s="446">
        <v>7</v>
      </c>
      <c r="Q14" s="388">
        <f>'Gillnet Biomass'!W21</f>
        <v>58</v>
      </c>
      <c r="R14" s="499">
        <f>'Gillnet Biomass'!X21*100</f>
        <v>24.999999999999996</v>
      </c>
      <c r="S14" s="388">
        <f>'Gillnet Biomass'!Y21</f>
        <v>352.13080784334301</v>
      </c>
    </row>
    <row r="15" spans="1:19">
      <c r="A15" s="39">
        <v>8</v>
      </c>
      <c r="B15" s="388">
        <f>'Gillnet Biomass'!C22</f>
        <v>48</v>
      </c>
      <c r="C15" s="387">
        <f>'Gillnet Biomass'!D22*100</f>
        <v>20.689655172413794</v>
      </c>
      <c r="D15" s="388">
        <f>'Gillnet Biomass'!E22</f>
        <v>291.41859959449079</v>
      </c>
      <c r="F15" s="39">
        <v>8</v>
      </c>
      <c r="G15" s="388">
        <f>'Gillnet Biomass'!H22</f>
        <v>0</v>
      </c>
      <c r="H15" s="387" t="e">
        <f>'Gillnet Biomass'!I22*100</f>
        <v>#DIV/0!</v>
      </c>
      <c r="I15" s="388">
        <f>'Gillnet Biomass'!J22</f>
        <v>0</v>
      </c>
      <c r="K15" s="411">
        <v>8</v>
      </c>
      <c r="L15" s="388">
        <f>'Gillnet Biomass'!M22</f>
        <v>0</v>
      </c>
      <c r="M15" s="387" t="e">
        <f>'Gillnet Biomass'!N22*100</f>
        <v>#DIV/0!</v>
      </c>
      <c r="N15" s="388">
        <f>'Gillnet Biomass'!O22</f>
        <v>0</v>
      </c>
      <c r="P15" s="446">
        <v>8</v>
      </c>
      <c r="Q15" s="388">
        <f>'Gillnet Biomass'!W22</f>
        <v>48</v>
      </c>
      <c r="R15" s="499">
        <f>'Gillnet Biomass'!X22*100</f>
        <v>20.68965517241379</v>
      </c>
      <c r="S15" s="388">
        <f>'Gillnet Biomass'!Y22</f>
        <v>291.41859959449079</v>
      </c>
    </row>
    <row r="16" spans="1:19">
      <c r="A16" s="39">
        <v>9</v>
      </c>
      <c r="B16" s="388">
        <f>'Gillnet Biomass'!C23</f>
        <v>27</v>
      </c>
      <c r="C16" s="387">
        <f>'Gillnet Biomass'!D23*100</f>
        <v>11.637931034482758</v>
      </c>
      <c r="D16" s="388">
        <f>'Gillnet Biomass'!E23</f>
        <v>163.92296227190107</v>
      </c>
      <c r="F16" s="39">
        <v>9</v>
      </c>
      <c r="G16" s="388">
        <f>'Gillnet Biomass'!H23</f>
        <v>0</v>
      </c>
      <c r="H16" s="387" t="e">
        <f>'Gillnet Biomass'!I23*100</f>
        <v>#DIV/0!</v>
      </c>
      <c r="I16" s="388">
        <f>'Gillnet Biomass'!J23</f>
        <v>0</v>
      </c>
      <c r="K16" s="411">
        <v>9</v>
      </c>
      <c r="L16" s="388">
        <f>'Gillnet Biomass'!M23</f>
        <v>0</v>
      </c>
      <c r="M16" s="387" t="e">
        <f>'Gillnet Biomass'!N23*100</f>
        <v>#DIV/0!</v>
      </c>
      <c r="N16" s="388">
        <f>'Gillnet Biomass'!O23</f>
        <v>0</v>
      </c>
      <c r="P16" s="446">
        <v>9</v>
      </c>
      <c r="Q16" s="388">
        <f>'Gillnet Biomass'!W23</f>
        <v>27</v>
      </c>
      <c r="R16" s="499">
        <f>'Gillnet Biomass'!X23*100</f>
        <v>11.637931034482758</v>
      </c>
      <c r="S16" s="388">
        <f>'Gillnet Biomass'!Y23</f>
        <v>163.92296227190107</v>
      </c>
    </row>
    <row r="17" spans="1:19">
      <c r="A17" s="39">
        <v>10</v>
      </c>
      <c r="B17" s="388">
        <f>'Gillnet Biomass'!C24</f>
        <v>21</v>
      </c>
      <c r="C17" s="387">
        <f>'Gillnet Biomass'!D24*100</f>
        <v>9.0517241379310338</v>
      </c>
      <c r="D17" s="388">
        <f>'Gillnet Biomass'!E24</f>
        <v>127.49563732258973</v>
      </c>
      <c r="F17" s="39">
        <v>10</v>
      </c>
      <c r="G17" s="388">
        <f>'Gillnet Biomass'!H24</f>
        <v>0</v>
      </c>
      <c r="H17" s="387" t="e">
        <f>'Gillnet Biomass'!I24*100</f>
        <v>#DIV/0!</v>
      </c>
      <c r="I17" s="388">
        <f>'Gillnet Biomass'!J24</f>
        <v>0</v>
      </c>
      <c r="K17" s="411">
        <v>10</v>
      </c>
      <c r="L17" s="388">
        <f>'Gillnet Biomass'!M24</f>
        <v>0</v>
      </c>
      <c r="M17" s="387" t="e">
        <f>'Gillnet Biomass'!N24*100</f>
        <v>#DIV/0!</v>
      </c>
      <c r="N17" s="388">
        <f>'Gillnet Biomass'!O24</f>
        <v>0</v>
      </c>
      <c r="P17" s="446">
        <v>10</v>
      </c>
      <c r="Q17" s="388">
        <f>'Gillnet Biomass'!W24</f>
        <v>21</v>
      </c>
      <c r="R17" s="499">
        <f>'Gillnet Biomass'!X24*100</f>
        <v>9.0517241379310338</v>
      </c>
      <c r="S17" s="388">
        <f>'Gillnet Biomass'!Y24</f>
        <v>127.49563732258973</v>
      </c>
    </row>
    <row r="18" spans="1:19">
      <c r="A18" s="39">
        <v>11</v>
      </c>
      <c r="B18" s="388">
        <f>'Gillnet Biomass'!C25</f>
        <v>10</v>
      </c>
      <c r="C18" s="387">
        <f>'Gillnet Biomass'!D25*100</f>
        <v>4.3103448275862073</v>
      </c>
      <c r="D18" s="388">
        <f>'Gillnet Biomass'!E25</f>
        <v>60.712208248852249</v>
      </c>
      <c r="F18" s="39">
        <v>11</v>
      </c>
      <c r="G18" s="388">
        <f>'Gillnet Biomass'!H25</f>
        <v>0</v>
      </c>
      <c r="H18" s="387" t="e">
        <f>'Gillnet Biomass'!I25*100</f>
        <v>#DIV/0!</v>
      </c>
      <c r="I18" s="388">
        <f>'Gillnet Biomass'!J25</f>
        <v>0</v>
      </c>
      <c r="K18" s="411">
        <v>11</v>
      </c>
      <c r="L18" s="388">
        <f>'Gillnet Biomass'!M25</f>
        <v>0</v>
      </c>
      <c r="M18" s="387" t="e">
        <f>'Gillnet Biomass'!N25*100</f>
        <v>#DIV/0!</v>
      </c>
      <c r="N18" s="388">
        <f>'Gillnet Biomass'!O25</f>
        <v>0</v>
      </c>
      <c r="P18" s="446">
        <v>11</v>
      </c>
      <c r="Q18" s="388">
        <f>'Gillnet Biomass'!W25</f>
        <v>10</v>
      </c>
      <c r="R18" s="499">
        <f>'Gillnet Biomass'!X25*100</f>
        <v>4.3103448275862064</v>
      </c>
      <c r="S18" s="388">
        <f>'Gillnet Biomass'!Y25</f>
        <v>60.712208248852249</v>
      </c>
    </row>
    <row r="19" spans="1:19">
      <c r="A19" s="39">
        <v>12</v>
      </c>
      <c r="B19" s="388">
        <f>'Gillnet Biomass'!C26</f>
        <v>2</v>
      </c>
      <c r="C19" s="387">
        <f>'Gillnet Biomass'!D26*100</f>
        <v>0.86206896551724133</v>
      </c>
      <c r="D19" s="388">
        <f>'Gillnet Biomass'!E26</f>
        <v>12.142441649770447</v>
      </c>
      <c r="F19" s="39">
        <v>12</v>
      </c>
      <c r="G19" s="388">
        <f>'Gillnet Biomass'!H26</f>
        <v>0</v>
      </c>
      <c r="H19" s="387" t="e">
        <f>'Gillnet Biomass'!I26*100</f>
        <v>#DIV/0!</v>
      </c>
      <c r="I19" s="388">
        <f>'Gillnet Biomass'!J26</f>
        <v>0</v>
      </c>
      <c r="K19" s="411">
        <v>12</v>
      </c>
      <c r="L19" s="388">
        <f>'Gillnet Biomass'!M26</f>
        <v>0</v>
      </c>
      <c r="M19" s="387" t="e">
        <f>'Gillnet Biomass'!N26*100</f>
        <v>#DIV/0!</v>
      </c>
      <c r="N19" s="388">
        <f>'Gillnet Biomass'!O26</f>
        <v>0</v>
      </c>
      <c r="P19" s="446">
        <v>12</v>
      </c>
      <c r="Q19" s="388">
        <f>'Gillnet Biomass'!W26</f>
        <v>2</v>
      </c>
      <c r="R19" s="499">
        <f>'Gillnet Biomass'!X26*100</f>
        <v>0.86206896551724121</v>
      </c>
      <c r="S19" s="388">
        <f>'Gillnet Biomass'!Y26</f>
        <v>12.142441649770447</v>
      </c>
    </row>
    <row r="20" spans="1:19">
      <c r="A20" s="39">
        <v>13</v>
      </c>
      <c r="B20" s="388">
        <f>'Gillnet Biomass'!C27</f>
        <v>2</v>
      </c>
      <c r="C20" s="387">
        <f>'Gillnet Biomass'!D27*100</f>
        <v>0.86206896551724133</v>
      </c>
      <c r="D20" s="388">
        <f>'Gillnet Biomass'!E27</f>
        <v>12.142441649770447</v>
      </c>
      <c r="F20" s="39">
        <v>13</v>
      </c>
      <c r="G20" s="388">
        <f>'Gillnet Biomass'!H27</f>
        <v>0</v>
      </c>
      <c r="H20" s="387" t="e">
        <f>'Gillnet Biomass'!I27*100</f>
        <v>#DIV/0!</v>
      </c>
      <c r="I20" s="388">
        <f>'Gillnet Biomass'!J27</f>
        <v>0</v>
      </c>
      <c r="K20" s="411">
        <v>13</v>
      </c>
      <c r="L20" s="388">
        <f>'Gillnet Biomass'!M27</f>
        <v>0</v>
      </c>
      <c r="M20" s="387" t="e">
        <f>'Gillnet Biomass'!N27*100</f>
        <v>#DIV/0!</v>
      </c>
      <c r="N20" s="388">
        <f>'Gillnet Biomass'!O27</f>
        <v>0</v>
      </c>
      <c r="P20" s="446">
        <v>13</v>
      </c>
      <c r="Q20" s="388">
        <f>'Gillnet Biomass'!W27</f>
        <v>2</v>
      </c>
      <c r="R20" s="499">
        <f>'Gillnet Biomass'!X27*100</f>
        <v>0.86206896551724121</v>
      </c>
      <c r="S20" s="388">
        <f>'Gillnet Biomass'!Y27</f>
        <v>12.142441649770447</v>
      </c>
    </row>
    <row r="21" spans="1:19">
      <c r="A21" s="39">
        <v>14</v>
      </c>
      <c r="B21" s="388">
        <f>'Gillnet Biomass'!C28</f>
        <v>0</v>
      </c>
      <c r="C21" s="387">
        <f>'Gillnet Biomass'!D28*100</f>
        <v>0</v>
      </c>
      <c r="D21" s="388">
        <f>'Gillnet Biomass'!E28</f>
        <v>0</v>
      </c>
      <c r="F21" s="39">
        <v>14</v>
      </c>
      <c r="G21" s="388">
        <f>'Gillnet Biomass'!H28</f>
        <v>0</v>
      </c>
      <c r="H21" s="387" t="e">
        <f>'Gillnet Biomass'!I28*100</f>
        <v>#DIV/0!</v>
      </c>
      <c r="I21" s="388">
        <f>'Gillnet Biomass'!J28</f>
        <v>0</v>
      </c>
      <c r="K21" s="411">
        <v>14</v>
      </c>
      <c r="L21" s="388">
        <f>'Gillnet Biomass'!M28</f>
        <v>0</v>
      </c>
      <c r="M21" s="387" t="e">
        <f>'Gillnet Biomass'!N28*100</f>
        <v>#DIV/0!</v>
      </c>
      <c r="N21" s="388">
        <f>'Gillnet Biomass'!O28</f>
        <v>0</v>
      </c>
      <c r="P21" s="446">
        <v>14</v>
      </c>
      <c r="Q21" s="388">
        <f>'Gillnet Biomass'!W28</f>
        <v>0</v>
      </c>
      <c r="R21" s="499">
        <f>'Gillnet Biomass'!X28*100</f>
        <v>0</v>
      </c>
      <c r="S21" s="388">
        <f>'Gillnet Biomass'!Y28</f>
        <v>0</v>
      </c>
    </row>
    <row r="22" spans="1:19">
      <c r="A22" s="39">
        <v>15</v>
      </c>
      <c r="B22" s="388">
        <f>'Gillnet Biomass'!C29</f>
        <v>0</v>
      </c>
      <c r="C22" s="387">
        <f>'Gillnet Biomass'!D29*100</f>
        <v>0</v>
      </c>
      <c r="D22" s="388">
        <f>'Gillnet Biomass'!E29</f>
        <v>0</v>
      </c>
      <c r="F22" s="39">
        <v>15</v>
      </c>
      <c r="G22" s="388">
        <f>'Gillnet Biomass'!H29</f>
        <v>0</v>
      </c>
      <c r="H22" s="387" t="e">
        <f>'Gillnet Biomass'!I29*100</f>
        <v>#DIV/0!</v>
      </c>
      <c r="I22" s="388">
        <f>'Gillnet Biomass'!J29</f>
        <v>0</v>
      </c>
      <c r="K22" s="411">
        <v>15</v>
      </c>
      <c r="L22" s="388">
        <f>'Gillnet Biomass'!M29</f>
        <v>0</v>
      </c>
      <c r="M22" s="387" t="e">
        <f>'Gillnet Biomass'!N29*100</f>
        <v>#DIV/0!</v>
      </c>
      <c r="N22" s="388">
        <f>'Gillnet Biomass'!O29</f>
        <v>0</v>
      </c>
      <c r="P22" s="446">
        <v>15</v>
      </c>
      <c r="Q22" s="388">
        <f>'Gillnet Biomass'!W29</f>
        <v>0</v>
      </c>
      <c r="R22" s="499">
        <f>'Gillnet Biomass'!X29*100</f>
        <v>0</v>
      </c>
      <c r="S22" s="388">
        <f>'Gillnet Biomass'!Y29</f>
        <v>0</v>
      </c>
    </row>
    <row r="23" spans="1:19">
      <c r="A23" s="39">
        <v>16</v>
      </c>
      <c r="B23" s="388">
        <f>'Gillnet Biomass'!C30</f>
        <v>0</v>
      </c>
      <c r="C23" s="387">
        <f>'Gillnet Biomass'!D30*100</f>
        <v>0</v>
      </c>
      <c r="D23" s="388">
        <f>'Gillnet Biomass'!E30</f>
        <v>0</v>
      </c>
      <c r="F23" s="39">
        <v>16</v>
      </c>
      <c r="G23" s="388">
        <f>'Gillnet Biomass'!H30</f>
        <v>0</v>
      </c>
      <c r="H23" s="387" t="e">
        <f>'Gillnet Biomass'!I30*100</f>
        <v>#DIV/0!</v>
      </c>
      <c r="I23" s="388">
        <f>'Gillnet Biomass'!J30</f>
        <v>0</v>
      </c>
      <c r="K23" s="411">
        <v>16</v>
      </c>
      <c r="L23" s="388">
        <f>'Gillnet Biomass'!M30</f>
        <v>0</v>
      </c>
      <c r="M23" s="387" t="e">
        <f>'Gillnet Biomass'!N30*100</f>
        <v>#DIV/0!</v>
      </c>
      <c r="N23" s="388">
        <f>'Gillnet Biomass'!O30</f>
        <v>0</v>
      </c>
      <c r="P23" s="446">
        <v>16</v>
      </c>
      <c r="Q23" s="388">
        <f>'Gillnet Biomass'!W30</f>
        <v>0</v>
      </c>
      <c r="R23" s="499">
        <f>'Gillnet Biomass'!X30*100</f>
        <v>0</v>
      </c>
      <c r="S23" s="388">
        <f>'Gillnet Biomass'!Y30</f>
        <v>0</v>
      </c>
    </row>
    <row r="24" spans="1:19">
      <c r="A24" s="39">
        <v>17</v>
      </c>
      <c r="B24" s="388">
        <f>'Gillnet Biomass'!C31</f>
        <v>0</v>
      </c>
      <c r="C24" s="387">
        <f>'Gillnet Biomass'!D31*100</f>
        <v>0</v>
      </c>
      <c r="D24" s="388">
        <f>'Gillnet Biomass'!E31</f>
        <v>0</v>
      </c>
      <c r="F24" s="39">
        <v>17</v>
      </c>
      <c r="G24" s="388">
        <f>'Gillnet Biomass'!H31</f>
        <v>0</v>
      </c>
      <c r="H24" s="387" t="e">
        <f>'Gillnet Biomass'!I31*100</f>
        <v>#DIV/0!</v>
      </c>
      <c r="I24" s="388">
        <f>'Gillnet Biomass'!J31</f>
        <v>0</v>
      </c>
      <c r="K24" s="411">
        <v>17</v>
      </c>
      <c r="L24" s="388">
        <f>'Gillnet Biomass'!M31</f>
        <v>0</v>
      </c>
      <c r="M24" s="387" t="e">
        <f>'Gillnet Biomass'!N31*100</f>
        <v>#DIV/0!</v>
      </c>
      <c r="N24" s="388">
        <f>'Gillnet Biomass'!O31</f>
        <v>0</v>
      </c>
      <c r="P24" s="446">
        <v>17</v>
      </c>
      <c r="Q24" s="388">
        <f>'Gillnet Biomass'!W31</f>
        <v>0</v>
      </c>
      <c r="R24" s="499">
        <f>'Gillnet Biomass'!X31*100</f>
        <v>0</v>
      </c>
      <c r="S24" s="388">
        <f>'Gillnet Biomass'!Y31</f>
        <v>0</v>
      </c>
    </row>
    <row r="25" spans="1:19">
      <c r="A25" s="39">
        <v>18</v>
      </c>
      <c r="B25" s="388">
        <f>'Gillnet Biomass'!C32</f>
        <v>0</v>
      </c>
      <c r="C25" s="387">
        <f>'Gillnet Biomass'!D32*100</f>
        <v>0</v>
      </c>
      <c r="D25" s="388">
        <f>'Gillnet Biomass'!E32</f>
        <v>0</v>
      </c>
      <c r="F25" s="39">
        <v>18</v>
      </c>
      <c r="G25" s="388">
        <f>'Gillnet Biomass'!H32</f>
        <v>0</v>
      </c>
      <c r="H25" s="387" t="e">
        <f>'Gillnet Biomass'!I32*100</f>
        <v>#DIV/0!</v>
      </c>
      <c r="I25" s="388">
        <f>'Gillnet Biomass'!J32</f>
        <v>0</v>
      </c>
      <c r="K25" s="411">
        <v>18</v>
      </c>
      <c r="L25" s="388">
        <f>'Gillnet Biomass'!M32</f>
        <v>0</v>
      </c>
      <c r="M25" s="387" t="e">
        <f>'Gillnet Biomass'!N32*100</f>
        <v>#DIV/0!</v>
      </c>
      <c r="N25" s="388">
        <f>'Gillnet Biomass'!O32</f>
        <v>0</v>
      </c>
      <c r="P25" s="446">
        <v>18</v>
      </c>
      <c r="Q25" s="388">
        <f>'Gillnet Biomass'!W32</f>
        <v>0</v>
      </c>
      <c r="R25" s="499">
        <f>'Gillnet Biomass'!X32*100</f>
        <v>0</v>
      </c>
      <c r="S25" s="388">
        <f>'Gillnet Biomass'!Y32</f>
        <v>0</v>
      </c>
    </row>
    <row r="26" spans="1:19">
      <c r="A26" s="392" t="s">
        <v>7</v>
      </c>
      <c r="B26" s="389">
        <f>'Gillnet Biomass'!C33</f>
        <v>232</v>
      </c>
      <c r="C26" s="390">
        <f>'Gillnet Biomass'!D33*100</f>
        <v>100</v>
      </c>
      <c r="D26" s="389">
        <f>'Gillnet Biomass'!E33</f>
        <v>1408.5232313733723</v>
      </c>
      <c r="F26" s="392" t="s">
        <v>7</v>
      </c>
      <c r="G26" s="389">
        <f>'Gillnet Biomass'!H33</f>
        <v>0</v>
      </c>
      <c r="H26" s="390" t="e">
        <f>'Gillnet Biomass'!I33*100</f>
        <v>#DIV/0!</v>
      </c>
      <c r="I26" s="389">
        <f>'Gillnet Biomass'!J33</f>
        <v>0</v>
      </c>
      <c r="K26" s="392" t="s">
        <v>7</v>
      </c>
      <c r="L26" s="389">
        <f>'Gillnet Biomass'!M33</f>
        <v>0</v>
      </c>
      <c r="M26" s="390" t="e">
        <f>'Gillnet Biomass'!N33*100</f>
        <v>#DIV/0!</v>
      </c>
      <c r="N26" s="389">
        <f>'Gillnet Biomass'!O33</f>
        <v>0</v>
      </c>
      <c r="P26" s="392" t="s">
        <v>7</v>
      </c>
      <c r="Q26" s="389">
        <f>'Gillnet Biomass'!W33</f>
        <v>232</v>
      </c>
      <c r="R26" s="500">
        <f>'Gillnet Biomass'!X33*100</f>
        <v>100</v>
      </c>
      <c r="S26" s="389">
        <f>'Gillnet Biomass'!Y33</f>
        <v>1408.5232313733723</v>
      </c>
    </row>
    <row r="27" spans="1:19">
      <c r="A27" s="337"/>
      <c r="B27" s="509" t="s">
        <v>31</v>
      </c>
      <c r="C27" s="510" t="s">
        <v>2</v>
      </c>
      <c r="D27" s="509" t="s">
        <v>1</v>
      </c>
      <c r="F27" s="337"/>
      <c r="G27" s="509" t="s">
        <v>31</v>
      </c>
      <c r="H27" s="510" t="s">
        <v>2</v>
      </c>
      <c r="I27" s="509" t="s">
        <v>1</v>
      </c>
      <c r="K27" s="337"/>
      <c r="L27" s="509" t="s">
        <v>31</v>
      </c>
      <c r="M27" s="510" t="s">
        <v>2</v>
      </c>
      <c r="N27" s="509" t="s">
        <v>1</v>
      </c>
      <c r="P27" s="337"/>
      <c r="Q27" s="509" t="s">
        <v>31</v>
      </c>
      <c r="R27" s="510" t="s">
        <v>2</v>
      </c>
      <c r="S27" s="509" t="s">
        <v>1</v>
      </c>
    </row>
    <row r="28" spans="1:19">
      <c r="A28" s="498" t="s">
        <v>3</v>
      </c>
      <c r="B28" s="512" t="s">
        <v>91</v>
      </c>
      <c r="C28" s="513" t="s">
        <v>92</v>
      </c>
      <c r="D28" s="512" t="s">
        <v>60</v>
      </c>
      <c r="F28" s="498" t="s">
        <v>3</v>
      </c>
      <c r="G28" s="512" t="s">
        <v>91</v>
      </c>
      <c r="H28" s="513" t="s">
        <v>92</v>
      </c>
      <c r="I28" s="512" t="s">
        <v>60</v>
      </c>
      <c r="K28" s="498" t="s">
        <v>3</v>
      </c>
      <c r="L28" s="512" t="s">
        <v>91</v>
      </c>
      <c r="M28" s="513" t="s">
        <v>92</v>
      </c>
      <c r="N28" s="512" t="s">
        <v>60</v>
      </c>
      <c r="P28" s="498" t="s">
        <v>3</v>
      </c>
      <c r="Q28" s="512" t="s">
        <v>91</v>
      </c>
      <c r="R28" s="513" t="s">
        <v>92</v>
      </c>
      <c r="S28" s="512" t="s">
        <v>60</v>
      </c>
    </row>
    <row r="29" spans="1:19">
      <c r="A29" s="35">
        <v>1</v>
      </c>
      <c r="B29" s="388">
        <f>'Gillnet Biomass'!C40</f>
        <v>0</v>
      </c>
      <c r="C29" s="387">
        <f>'Gillnet Biomass'!D40*100</f>
        <v>0</v>
      </c>
      <c r="D29" s="388">
        <f>'Gillnet Biomass'!E40</f>
        <v>0</v>
      </c>
      <c r="F29" s="35">
        <v>1</v>
      </c>
      <c r="G29" s="388">
        <f>'Gillnet Biomass'!H40</f>
        <v>0</v>
      </c>
      <c r="H29" s="387" t="e">
        <f>'Gillnet Biomass'!I40*100</f>
        <v>#DIV/0!</v>
      </c>
      <c r="I29" s="388">
        <f>'Gillnet Biomass'!J40</f>
        <v>0</v>
      </c>
      <c r="K29" s="35">
        <v>1</v>
      </c>
      <c r="L29" s="388">
        <f>'Gillnet Biomass'!M40</f>
        <v>0</v>
      </c>
      <c r="M29" s="387" t="e">
        <f>'Gillnet Biomass'!N40*100</f>
        <v>#DIV/0!</v>
      </c>
      <c r="N29" s="388">
        <f>'Gillnet Biomass'!O40</f>
        <v>0</v>
      </c>
      <c r="P29" s="35">
        <v>1</v>
      </c>
      <c r="Q29" s="388">
        <f>'Gillnet Biomass'!W40</f>
        <v>0</v>
      </c>
      <c r="R29" s="499">
        <f>'Gillnet Biomass'!X40*100</f>
        <v>0</v>
      </c>
      <c r="S29" s="388">
        <f>'Gillnet Biomass'!Y40</f>
        <v>0</v>
      </c>
    </row>
    <row r="30" spans="1:19">
      <c r="A30" s="35">
        <v>2</v>
      </c>
      <c r="B30" s="388">
        <f>'Gillnet Biomass'!C41</f>
        <v>0</v>
      </c>
      <c r="C30" s="387">
        <f>'Gillnet Biomass'!D41*100</f>
        <v>0</v>
      </c>
      <c r="D30" s="388">
        <f>'Gillnet Biomass'!E41</f>
        <v>0</v>
      </c>
      <c r="F30" s="35">
        <v>2</v>
      </c>
      <c r="G30" s="388">
        <f>'Gillnet Biomass'!H41</f>
        <v>0</v>
      </c>
      <c r="H30" s="387" t="e">
        <f>'Gillnet Biomass'!I41*100</f>
        <v>#DIV/0!</v>
      </c>
      <c r="I30" s="388">
        <f>'Gillnet Biomass'!J41</f>
        <v>0</v>
      </c>
      <c r="K30" s="35">
        <v>2</v>
      </c>
      <c r="L30" s="388">
        <f>'Gillnet Biomass'!M41</f>
        <v>0</v>
      </c>
      <c r="M30" s="387" t="e">
        <f>'Gillnet Biomass'!N41*100</f>
        <v>#DIV/0!</v>
      </c>
      <c r="N30" s="388">
        <f>'Gillnet Biomass'!O41</f>
        <v>0</v>
      </c>
      <c r="P30" s="35">
        <v>2</v>
      </c>
      <c r="Q30" s="388">
        <f>'Gillnet Biomass'!W41</f>
        <v>0</v>
      </c>
      <c r="R30" s="499">
        <f>'Gillnet Biomass'!X41*100</f>
        <v>0</v>
      </c>
      <c r="S30" s="388">
        <f>'Gillnet Biomass'!Y41</f>
        <v>0</v>
      </c>
    </row>
    <row r="31" spans="1:19">
      <c r="A31" s="35">
        <v>3</v>
      </c>
      <c r="B31" s="388">
        <f>'Gillnet Biomass'!C42</f>
        <v>0</v>
      </c>
      <c r="C31" s="387">
        <f>'Gillnet Biomass'!D42*100</f>
        <v>0</v>
      </c>
      <c r="D31" s="388">
        <f>'Gillnet Biomass'!E42</f>
        <v>0</v>
      </c>
      <c r="F31" s="35">
        <v>3</v>
      </c>
      <c r="G31" s="388">
        <f>'Gillnet Biomass'!H42</f>
        <v>0</v>
      </c>
      <c r="H31" s="387" t="e">
        <f>'Gillnet Biomass'!I42*100</f>
        <v>#DIV/0!</v>
      </c>
      <c r="I31" s="388">
        <f>'Gillnet Biomass'!J42</f>
        <v>0</v>
      </c>
      <c r="K31" s="35">
        <v>3</v>
      </c>
      <c r="L31" s="388">
        <f>'Gillnet Biomass'!M42</f>
        <v>0</v>
      </c>
      <c r="M31" s="387" t="e">
        <f>'Gillnet Biomass'!N42*100</f>
        <v>#DIV/0!</v>
      </c>
      <c r="N31" s="388">
        <f>'Gillnet Biomass'!O42</f>
        <v>0</v>
      </c>
      <c r="P31" s="35">
        <v>3</v>
      </c>
      <c r="Q31" s="388">
        <f>'Gillnet Biomass'!W42</f>
        <v>0</v>
      </c>
      <c r="R31" s="499">
        <f>'Gillnet Biomass'!X42*100</f>
        <v>0</v>
      </c>
      <c r="S31" s="388">
        <f>'Gillnet Biomass'!Y42</f>
        <v>0</v>
      </c>
    </row>
    <row r="32" spans="1:19">
      <c r="A32" s="35">
        <v>4</v>
      </c>
      <c r="B32" s="388">
        <f>'Gillnet Biomass'!C43</f>
        <v>732</v>
      </c>
      <c r="C32" s="387">
        <f>'Gillnet Biomass'!D43*100</f>
        <v>0.92974812970748455</v>
      </c>
      <c r="D32" s="388">
        <f>'Gillnet Biomass'!E43</f>
        <v>4.89876851557836</v>
      </c>
      <c r="F32" s="35">
        <v>4</v>
      </c>
      <c r="G32" s="388">
        <f>'Gillnet Biomass'!H43</f>
        <v>0</v>
      </c>
      <c r="H32" s="387" t="e">
        <f>'Gillnet Biomass'!I43*100</f>
        <v>#DIV/0!</v>
      </c>
      <c r="I32" s="388">
        <f>'Gillnet Biomass'!J43</f>
        <v>0</v>
      </c>
      <c r="K32" s="35">
        <v>4</v>
      </c>
      <c r="L32" s="388">
        <f>'Gillnet Biomass'!M43</f>
        <v>0</v>
      </c>
      <c r="M32" s="387" t="e">
        <f>'Gillnet Biomass'!N43*100</f>
        <v>#DIV/0!</v>
      </c>
      <c r="N32" s="388">
        <f>'Gillnet Biomass'!O43</f>
        <v>0</v>
      </c>
      <c r="P32" s="35">
        <v>4</v>
      </c>
      <c r="Q32" s="388">
        <f>'Gillnet Biomass'!W43</f>
        <v>732</v>
      </c>
      <c r="R32" s="499">
        <f>'Gillnet Biomass'!X43*100</f>
        <v>0.92974812970748455</v>
      </c>
      <c r="S32" s="388">
        <f>'Gillnet Biomass'!Y43</f>
        <v>4.89876851557836</v>
      </c>
    </row>
    <row r="33" spans="1:19">
      <c r="A33" s="35">
        <v>5</v>
      </c>
      <c r="B33" s="388">
        <f>'Gillnet Biomass'!C44</f>
        <v>8041</v>
      </c>
      <c r="C33" s="387">
        <f>'Gillnet Biomass'!D44*100</f>
        <v>10.213257801882353</v>
      </c>
      <c r="D33" s="388">
        <f>'Gillnet Biomass'!E44</f>
        <v>53.812838297493968</v>
      </c>
      <c r="F33" s="35">
        <v>5</v>
      </c>
      <c r="G33" s="388">
        <f>'Gillnet Biomass'!H44</f>
        <v>0</v>
      </c>
      <c r="H33" s="387" t="e">
        <f>'Gillnet Biomass'!I44*100</f>
        <v>#DIV/0!</v>
      </c>
      <c r="I33" s="388">
        <f>'Gillnet Biomass'!J44</f>
        <v>0</v>
      </c>
      <c r="K33" s="35">
        <v>5</v>
      </c>
      <c r="L33" s="388">
        <f>'Gillnet Biomass'!M44</f>
        <v>0</v>
      </c>
      <c r="M33" s="387" t="e">
        <f>'Gillnet Biomass'!N44*100</f>
        <v>#DIV/0!</v>
      </c>
      <c r="N33" s="388">
        <f>'Gillnet Biomass'!O44</f>
        <v>0</v>
      </c>
      <c r="P33" s="35">
        <v>5</v>
      </c>
      <c r="Q33" s="388">
        <f>'Gillnet Biomass'!W44</f>
        <v>8041</v>
      </c>
      <c r="R33" s="499">
        <f>'Gillnet Biomass'!X44*100</f>
        <v>10.213257801882353</v>
      </c>
      <c r="S33" s="388">
        <f>'Gillnet Biomass'!Y44</f>
        <v>53.812838297493968</v>
      </c>
    </row>
    <row r="34" spans="1:19">
      <c r="A34" s="35">
        <v>6</v>
      </c>
      <c r="B34" s="388">
        <f>'Gillnet Biomass'!C45</f>
        <v>8263.0000000000036</v>
      </c>
      <c r="C34" s="387">
        <f>'Gillnet Biomass'!D45*100</f>
        <v>10.495230595318235</v>
      </c>
      <c r="D34" s="388">
        <f>'Gillnet Biomass'!E45</f>
        <v>55.298530388284156</v>
      </c>
      <c r="F34" s="35">
        <v>6</v>
      </c>
      <c r="G34" s="388">
        <f>'Gillnet Biomass'!H45</f>
        <v>0</v>
      </c>
      <c r="H34" s="387" t="e">
        <f>'Gillnet Biomass'!I45*100</f>
        <v>#DIV/0!</v>
      </c>
      <c r="I34" s="388">
        <f>'Gillnet Biomass'!J45</f>
        <v>0</v>
      </c>
      <c r="K34" s="35">
        <v>6</v>
      </c>
      <c r="L34" s="388">
        <f>'Gillnet Biomass'!M45</f>
        <v>0</v>
      </c>
      <c r="M34" s="387" t="e">
        <f>'Gillnet Biomass'!N45*100</f>
        <v>#DIV/0!</v>
      </c>
      <c r="N34" s="388">
        <f>'Gillnet Biomass'!O45</f>
        <v>0</v>
      </c>
      <c r="P34" s="35">
        <v>6</v>
      </c>
      <c r="Q34" s="388">
        <f>'Gillnet Biomass'!W45</f>
        <v>8263.0000000000036</v>
      </c>
      <c r="R34" s="499">
        <f>'Gillnet Biomass'!X45*100</f>
        <v>10.495230595318235</v>
      </c>
      <c r="S34" s="388">
        <f>'Gillnet Biomass'!Y45</f>
        <v>55.298530388284156</v>
      </c>
    </row>
    <row r="35" spans="1:19">
      <c r="A35" s="35">
        <v>7</v>
      </c>
      <c r="B35" s="388">
        <f>'Gillnet Biomass'!C46</f>
        <v>19647.000000000011</v>
      </c>
      <c r="C35" s="387">
        <f>'Gillnet Biomass'!D46*100</f>
        <v>24.954592219075078</v>
      </c>
      <c r="D35" s="388">
        <f>'Gillnet Biomass'!E46</f>
        <v>131.48375003492907</v>
      </c>
      <c r="F35" s="35">
        <v>7</v>
      </c>
      <c r="G35" s="388">
        <f>'Gillnet Biomass'!H46</f>
        <v>0</v>
      </c>
      <c r="H35" s="387" t="e">
        <f>'Gillnet Biomass'!I46*100</f>
        <v>#DIV/0!</v>
      </c>
      <c r="I35" s="388">
        <f>'Gillnet Biomass'!J46</f>
        <v>0</v>
      </c>
      <c r="K35" s="35">
        <v>7</v>
      </c>
      <c r="L35" s="388">
        <f>'Gillnet Biomass'!M46</f>
        <v>0</v>
      </c>
      <c r="M35" s="387" t="e">
        <f>'Gillnet Biomass'!N46*100</f>
        <v>#DIV/0!</v>
      </c>
      <c r="N35" s="388">
        <f>'Gillnet Biomass'!O46</f>
        <v>0</v>
      </c>
      <c r="P35" s="35">
        <v>7</v>
      </c>
      <c r="Q35" s="388">
        <f>'Gillnet Biomass'!W46</f>
        <v>19647.000000000011</v>
      </c>
      <c r="R35" s="499">
        <f>'Gillnet Biomass'!X46*100</f>
        <v>24.954592219075078</v>
      </c>
      <c r="S35" s="388">
        <f>'Gillnet Biomass'!Y46</f>
        <v>131.48375003492907</v>
      </c>
    </row>
    <row r="36" spans="1:19">
      <c r="A36" s="35">
        <v>8</v>
      </c>
      <c r="B36" s="388">
        <f>'Gillnet Biomass'!C47</f>
        <v>17717.000000000018</v>
      </c>
      <c r="C36" s="387">
        <f>'Gillnet Biomass'!D47*100</f>
        <v>22.503207122988414</v>
      </c>
      <c r="D36" s="388">
        <f>'Gillnet Biomass'!E47</f>
        <v>118.56759807445613</v>
      </c>
      <c r="F36" s="35">
        <v>8</v>
      </c>
      <c r="G36" s="388">
        <f>'Gillnet Biomass'!H47</f>
        <v>0</v>
      </c>
      <c r="H36" s="387" t="e">
        <f>'Gillnet Biomass'!I47*100</f>
        <v>#DIV/0!</v>
      </c>
      <c r="I36" s="388">
        <f>'Gillnet Biomass'!J47</f>
        <v>0</v>
      </c>
      <c r="K36" s="35">
        <v>8</v>
      </c>
      <c r="L36" s="388">
        <f>'Gillnet Biomass'!M47</f>
        <v>0</v>
      </c>
      <c r="M36" s="387" t="e">
        <f>'Gillnet Biomass'!N47*100</f>
        <v>#DIV/0!</v>
      </c>
      <c r="N36" s="388">
        <f>'Gillnet Biomass'!O47</f>
        <v>0</v>
      </c>
      <c r="P36" s="35">
        <v>8</v>
      </c>
      <c r="Q36" s="388">
        <f>'Gillnet Biomass'!W47</f>
        <v>17717.000000000018</v>
      </c>
      <c r="R36" s="499">
        <f>'Gillnet Biomass'!X47*100</f>
        <v>22.503207122988414</v>
      </c>
      <c r="S36" s="388">
        <f>'Gillnet Biomass'!Y47</f>
        <v>118.56759807445613</v>
      </c>
    </row>
    <row r="37" spans="1:19">
      <c r="A37" s="35">
        <v>9</v>
      </c>
      <c r="B37" s="388">
        <f>'Gillnet Biomass'!C48</f>
        <v>10413.000000000009</v>
      </c>
      <c r="C37" s="387">
        <f>'Gillnet Biomass'!D48*100</f>
        <v>13.226048189404432</v>
      </c>
      <c r="D37" s="388">
        <f>'Gillnet Biomass'!E48</f>
        <v>69.686989826116815</v>
      </c>
      <c r="F37" s="35">
        <v>9</v>
      </c>
      <c r="G37" s="388">
        <f>'Gillnet Biomass'!H48</f>
        <v>0</v>
      </c>
      <c r="H37" s="387" t="e">
        <f>'Gillnet Biomass'!I48*100</f>
        <v>#DIV/0!</v>
      </c>
      <c r="I37" s="388">
        <f>'Gillnet Biomass'!J48</f>
        <v>0</v>
      </c>
      <c r="K37" s="35">
        <v>9</v>
      </c>
      <c r="L37" s="388">
        <f>'Gillnet Biomass'!M48</f>
        <v>0</v>
      </c>
      <c r="M37" s="387" t="e">
        <f>'Gillnet Biomass'!N48*100</f>
        <v>#DIV/0!</v>
      </c>
      <c r="N37" s="388">
        <f>'Gillnet Biomass'!O48</f>
        <v>0</v>
      </c>
      <c r="P37" s="35">
        <v>9</v>
      </c>
      <c r="Q37" s="388">
        <f>'Gillnet Biomass'!W48</f>
        <v>10413.000000000009</v>
      </c>
      <c r="R37" s="499">
        <f>'Gillnet Biomass'!X48*100</f>
        <v>13.226048189404432</v>
      </c>
      <c r="S37" s="388">
        <f>'Gillnet Biomass'!Y48</f>
        <v>69.686989826116815</v>
      </c>
    </row>
    <row r="38" spans="1:19">
      <c r="A38" s="35">
        <v>10</v>
      </c>
      <c r="B38" s="388">
        <f>'Gillnet Biomass'!C49</f>
        <v>8034.0000000000091</v>
      </c>
      <c r="C38" s="387">
        <f>'Gillnet Biomass'!D49*100</f>
        <v>10.204366767855108</v>
      </c>
      <c r="D38" s="388">
        <f>'Gillnet Biomass'!E49</f>
        <v>53.765992150487143</v>
      </c>
      <c r="F38" s="35">
        <v>10</v>
      </c>
      <c r="G38" s="388">
        <f>'Gillnet Biomass'!H49</f>
        <v>0</v>
      </c>
      <c r="H38" s="387" t="e">
        <f>'Gillnet Biomass'!I49*100</f>
        <v>#DIV/0!</v>
      </c>
      <c r="I38" s="388">
        <f>'Gillnet Biomass'!J49</f>
        <v>0</v>
      </c>
      <c r="K38" s="35">
        <v>10</v>
      </c>
      <c r="L38" s="388">
        <f>'Gillnet Biomass'!M49</f>
        <v>0</v>
      </c>
      <c r="M38" s="387" t="e">
        <f>'Gillnet Biomass'!N49*100</f>
        <v>#DIV/0!</v>
      </c>
      <c r="N38" s="388">
        <f>'Gillnet Biomass'!O49</f>
        <v>0</v>
      </c>
      <c r="P38" s="35">
        <v>10</v>
      </c>
      <c r="Q38" s="388">
        <f>'Gillnet Biomass'!W49</f>
        <v>8034.0000000000091</v>
      </c>
      <c r="R38" s="499">
        <f>'Gillnet Biomass'!X49*100</f>
        <v>10.204366767855108</v>
      </c>
      <c r="S38" s="388">
        <f>'Gillnet Biomass'!Y49</f>
        <v>53.765992150487143</v>
      </c>
    </row>
    <row r="39" spans="1:19">
      <c r="A39" s="35">
        <v>11</v>
      </c>
      <c r="B39" s="388">
        <f>'Gillnet Biomass'!C50</f>
        <v>4073</v>
      </c>
      <c r="C39" s="387">
        <f>'Gillnet Biomass'!D50*100</f>
        <v>5.1733116561456072</v>
      </c>
      <c r="D39" s="388">
        <f>'Gillnet Biomass'!E50</f>
        <v>27.257765251298714</v>
      </c>
      <c r="F39" s="35">
        <v>11</v>
      </c>
      <c r="G39" s="388">
        <f>'Gillnet Biomass'!H50</f>
        <v>0</v>
      </c>
      <c r="H39" s="387" t="e">
        <f>'Gillnet Biomass'!I50*100</f>
        <v>#DIV/0!</v>
      </c>
      <c r="I39" s="388">
        <f>'Gillnet Biomass'!J50</f>
        <v>0</v>
      </c>
      <c r="K39" s="35">
        <v>11</v>
      </c>
      <c r="L39" s="388">
        <f>'Gillnet Biomass'!M50</f>
        <v>0</v>
      </c>
      <c r="M39" s="387" t="e">
        <f>'Gillnet Biomass'!N50*100</f>
        <v>#DIV/0!</v>
      </c>
      <c r="N39" s="388">
        <f>'Gillnet Biomass'!O50</f>
        <v>0</v>
      </c>
      <c r="P39" s="35">
        <v>11</v>
      </c>
      <c r="Q39" s="388">
        <f>'Gillnet Biomass'!W50</f>
        <v>4073</v>
      </c>
      <c r="R39" s="499">
        <f>'Gillnet Biomass'!X50*100</f>
        <v>5.1733116561456072</v>
      </c>
      <c r="S39" s="388">
        <f>'Gillnet Biomass'!Y50</f>
        <v>27.257765251298714</v>
      </c>
    </row>
    <row r="40" spans="1:19">
      <c r="A40" s="35">
        <v>12</v>
      </c>
      <c r="B40" s="388">
        <f>'Gillnet Biomass'!C51</f>
        <v>938</v>
      </c>
      <c r="C40" s="387">
        <f>'Gillnet Biomass'!D51*100</f>
        <v>1.191398559652487</v>
      </c>
      <c r="D40" s="388">
        <f>'Gillnet Biomass'!E51</f>
        <v>6.277383698924182</v>
      </c>
      <c r="F40" s="35">
        <v>12</v>
      </c>
      <c r="G40" s="388">
        <f>'Gillnet Biomass'!H51</f>
        <v>0</v>
      </c>
      <c r="H40" s="387" t="e">
        <f>'Gillnet Biomass'!I51*100</f>
        <v>#DIV/0!</v>
      </c>
      <c r="I40" s="388">
        <f>'Gillnet Biomass'!J51</f>
        <v>0</v>
      </c>
      <c r="K40" s="35">
        <v>12</v>
      </c>
      <c r="L40" s="388">
        <f>'Gillnet Biomass'!M51</f>
        <v>0</v>
      </c>
      <c r="M40" s="387" t="e">
        <f>'Gillnet Biomass'!N51*100</f>
        <v>#DIV/0!</v>
      </c>
      <c r="N40" s="388">
        <f>'Gillnet Biomass'!O51</f>
        <v>0</v>
      </c>
      <c r="P40" s="35">
        <v>12</v>
      </c>
      <c r="Q40" s="388">
        <f>'Gillnet Biomass'!W51</f>
        <v>938</v>
      </c>
      <c r="R40" s="499">
        <f>'Gillnet Biomass'!X51*100</f>
        <v>1.191398559652487</v>
      </c>
      <c r="S40" s="388">
        <f>'Gillnet Biomass'!Y51</f>
        <v>6.277383698924182</v>
      </c>
    </row>
    <row r="41" spans="1:19">
      <c r="A41" s="35">
        <v>13</v>
      </c>
      <c r="B41" s="388">
        <f>'Gillnet Biomass'!C52</f>
        <v>873</v>
      </c>
      <c r="C41" s="387">
        <f>'Gillnet Biomass'!D52*100</f>
        <v>1.1088389579708113</v>
      </c>
      <c r="D41" s="388">
        <f>'Gillnet Biomass'!E52</f>
        <v>5.8423837624315684</v>
      </c>
      <c r="F41" s="35">
        <v>13</v>
      </c>
      <c r="G41" s="388">
        <f>'Gillnet Biomass'!H52</f>
        <v>0</v>
      </c>
      <c r="H41" s="387" t="e">
        <f>'Gillnet Biomass'!I52*100</f>
        <v>#DIV/0!</v>
      </c>
      <c r="I41" s="388">
        <f>'Gillnet Biomass'!J52</f>
        <v>0</v>
      </c>
      <c r="K41" s="35">
        <v>13</v>
      </c>
      <c r="L41" s="388">
        <f>'Gillnet Biomass'!M52</f>
        <v>0</v>
      </c>
      <c r="M41" s="387" t="e">
        <f>'Gillnet Biomass'!N52*100</f>
        <v>#DIV/0!</v>
      </c>
      <c r="N41" s="388">
        <f>'Gillnet Biomass'!O52</f>
        <v>0</v>
      </c>
      <c r="P41" s="35">
        <v>13</v>
      </c>
      <c r="Q41" s="388">
        <f>'Gillnet Biomass'!W52</f>
        <v>873</v>
      </c>
      <c r="R41" s="499">
        <f>'Gillnet Biomass'!X52*100</f>
        <v>1.1088389579708113</v>
      </c>
      <c r="S41" s="388">
        <f>'Gillnet Biomass'!Y52</f>
        <v>5.8423837624315684</v>
      </c>
    </row>
    <row r="42" spans="1:19">
      <c r="A42" s="35">
        <v>14</v>
      </c>
      <c r="B42" s="388">
        <f>'Gillnet Biomass'!C53</f>
        <v>0</v>
      </c>
      <c r="C42" s="387">
        <f>'Gillnet Biomass'!D53*100</f>
        <v>0</v>
      </c>
      <c r="D42" s="388">
        <f>'Gillnet Biomass'!E53</f>
        <v>0</v>
      </c>
      <c r="F42" s="35">
        <v>14</v>
      </c>
      <c r="G42" s="388">
        <f>'Gillnet Biomass'!H53</f>
        <v>0</v>
      </c>
      <c r="H42" s="387" t="e">
        <f>'Gillnet Biomass'!I53*100</f>
        <v>#DIV/0!</v>
      </c>
      <c r="I42" s="388">
        <f>'Gillnet Biomass'!J53</f>
        <v>0</v>
      </c>
      <c r="K42" s="35">
        <v>14</v>
      </c>
      <c r="L42" s="388">
        <f>'Gillnet Biomass'!M53</f>
        <v>0</v>
      </c>
      <c r="M42" s="387" t="e">
        <f>'Gillnet Biomass'!N53*100</f>
        <v>#DIV/0!</v>
      </c>
      <c r="N42" s="388">
        <f>'Gillnet Biomass'!O53</f>
        <v>0</v>
      </c>
      <c r="P42" s="35">
        <v>14</v>
      </c>
      <c r="Q42" s="388">
        <f>'Gillnet Biomass'!W53</f>
        <v>0</v>
      </c>
      <c r="R42" s="499">
        <f>'Gillnet Biomass'!X53*100</f>
        <v>0</v>
      </c>
      <c r="S42" s="388">
        <f>'Gillnet Biomass'!Y53</f>
        <v>0</v>
      </c>
    </row>
    <row r="43" spans="1:19">
      <c r="A43" s="35">
        <v>15</v>
      </c>
      <c r="B43" s="388">
        <f>'Gillnet Biomass'!C54</f>
        <v>0</v>
      </c>
      <c r="C43" s="387">
        <f>'Gillnet Biomass'!D54*100</f>
        <v>0</v>
      </c>
      <c r="D43" s="388">
        <f>'Gillnet Biomass'!E54</f>
        <v>0</v>
      </c>
      <c r="F43" s="35">
        <v>15</v>
      </c>
      <c r="G43" s="388">
        <f>'Gillnet Biomass'!H54</f>
        <v>0</v>
      </c>
      <c r="H43" s="387" t="e">
        <f>'Gillnet Biomass'!I54*100</f>
        <v>#DIV/0!</v>
      </c>
      <c r="I43" s="388">
        <f>'Gillnet Biomass'!J54</f>
        <v>0</v>
      </c>
      <c r="K43" s="35">
        <v>15</v>
      </c>
      <c r="L43" s="388">
        <f>'Gillnet Biomass'!M54</f>
        <v>0</v>
      </c>
      <c r="M43" s="387" t="e">
        <f>'Gillnet Biomass'!N54*100</f>
        <v>#DIV/0!</v>
      </c>
      <c r="N43" s="388">
        <f>'Gillnet Biomass'!O54</f>
        <v>0</v>
      </c>
      <c r="P43" s="35">
        <v>15</v>
      </c>
      <c r="Q43" s="388">
        <f>'Gillnet Biomass'!W54</f>
        <v>0</v>
      </c>
      <c r="R43" s="499">
        <f>'Gillnet Biomass'!X54*100</f>
        <v>0</v>
      </c>
      <c r="S43" s="388">
        <f>'Gillnet Biomass'!Y54</f>
        <v>0</v>
      </c>
    </row>
    <row r="44" spans="1:19">
      <c r="A44" s="35">
        <v>16</v>
      </c>
      <c r="B44" s="388">
        <f>'Gillnet Biomass'!C55</f>
        <v>0</v>
      </c>
      <c r="C44" s="387">
        <f>'Gillnet Biomass'!D55*100</f>
        <v>0</v>
      </c>
      <c r="D44" s="388">
        <f>'Gillnet Biomass'!E55</f>
        <v>0</v>
      </c>
      <c r="F44" s="35">
        <v>16</v>
      </c>
      <c r="G44" s="388">
        <f>'Gillnet Biomass'!H55</f>
        <v>0</v>
      </c>
      <c r="H44" s="387" t="e">
        <f>'Gillnet Biomass'!I55*100</f>
        <v>#DIV/0!</v>
      </c>
      <c r="I44" s="388">
        <f>'Gillnet Biomass'!J55</f>
        <v>0</v>
      </c>
      <c r="K44" s="35">
        <v>16</v>
      </c>
      <c r="L44" s="388">
        <f>'Gillnet Biomass'!M55</f>
        <v>0</v>
      </c>
      <c r="M44" s="387" t="e">
        <f>'Gillnet Biomass'!N55*100</f>
        <v>#DIV/0!</v>
      </c>
      <c r="N44" s="388">
        <f>'Gillnet Biomass'!O55</f>
        <v>0</v>
      </c>
      <c r="P44" s="35">
        <v>16</v>
      </c>
      <c r="Q44" s="388">
        <f>'Gillnet Biomass'!W55</f>
        <v>0</v>
      </c>
      <c r="R44" s="499">
        <f>'Gillnet Biomass'!X55*100</f>
        <v>0</v>
      </c>
      <c r="S44" s="388">
        <f>'Gillnet Biomass'!Y55</f>
        <v>0</v>
      </c>
    </row>
    <row r="45" spans="1:19">
      <c r="A45" s="35">
        <v>17</v>
      </c>
      <c r="B45" s="388">
        <f>'Gillnet Biomass'!C56</f>
        <v>0</v>
      </c>
      <c r="C45" s="387">
        <f>'Gillnet Biomass'!D56*100</f>
        <v>0</v>
      </c>
      <c r="D45" s="388">
        <f>'Gillnet Biomass'!E56</f>
        <v>0</v>
      </c>
      <c r="F45" s="35">
        <v>17</v>
      </c>
      <c r="G45" s="388">
        <f>'Gillnet Biomass'!H56</f>
        <v>0</v>
      </c>
      <c r="H45" s="387" t="e">
        <f>'Gillnet Biomass'!I56*100</f>
        <v>#DIV/0!</v>
      </c>
      <c r="I45" s="388">
        <f>'Gillnet Biomass'!J56</f>
        <v>0</v>
      </c>
      <c r="K45" s="35">
        <v>17</v>
      </c>
      <c r="L45" s="388">
        <f>'Gillnet Biomass'!M56</f>
        <v>0</v>
      </c>
      <c r="M45" s="387" t="e">
        <f>'Gillnet Biomass'!N56*100</f>
        <v>#DIV/0!</v>
      </c>
      <c r="N45" s="388">
        <f>'Gillnet Biomass'!O56</f>
        <v>0</v>
      </c>
      <c r="P45" s="35">
        <v>17</v>
      </c>
      <c r="Q45" s="388">
        <f>'Gillnet Biomass'!W56</f>
        <v>0</v>
      </c>
      <c r="R45" s="499">
        <f>'Gillnet Biomass'!X56*100</f>
        <v>0</v>
      </c>
      <c r="S45" s="388">
        <f>'Gillnet Biomass'!Y56</f>
        <v>0</v>
      </c>
    </row>
    <row r="46" spans="1:19">
      <c r="A46" s="38">
        <v>18</v>
      </c>
      <c r="B46" s="388">
        <f>'Gillnet Biomass'!C57</f>
        <v>0</v>
      </c>
      <c r="C46" s="387">
        <f>'Gillnet Biomass'!D57*100</f>
        <v>0</v>
      </c>
      <c r="D46" s="388">
        <f>'Gillnet Biomass'!E57</f>
        <v>0</v>
      </c>
      <c r="F46" s="38">
        <v>18</v>
      </c>
      <c r="G46" s="388">
        <f>'Gillnet Biomass'!H57</f>
        <v>0</v>
      </c>
      <c r="H46" s="387" t="e">
        <f>'Gillnet Biomass'!I57*100</f>
        <v>#DIV/0!</v>
      </c>
      <c r="I46" s="388">
        <f>'Gillnet Biomass'!J57</f>
        <v>0</v>
      </c>
      <c r="K46" s="38">
        <v>18</v>
      </c>
      <c r="L46" s="388">
        <f>'Gillnet Biomass'!M57</f>
        <v>0</v>
      </c>
      <c r="M46" s="387" t="e">
        <f>'Gillnet Biomass'!N57*100</f>
        <v>#DIV/0!</v>
      </c>
      <c r="N46" s="388">
        <f>'Gillnet Biomass'!O57</f>
        <v>0</v>
      </c>
      <c r="P46" s="38">
        <v>18</v>
      </c>
      <c r="Q46" s="388">
        <f>'Gillnet Biomass'!W57</f>
        <v>0</v>
      </c>
      <c r="R46" s="499">
        <f>'Gillnet Biomass'!X57*100</f>
        <v>0</v>
      </c>
      <c r="S46" s="388">
        <f>'Gillnet Biomass'!Y57</f>
        <v>0</v>
      </c>
    </row>
    <row r="47" spans="1:19">
      <c r="A47" s="393" t="s">
        <v>7</v>
      </c>
      <c r="B47" s="389">
        <f>'Gillnet Biomass'!C58</f>
        <v>78731.000000000044</v>
      </c>
      <c r="C47" s="390">
        <f>'Gillnet Biomass'!D58*100</f>
        <v>100.00000000000003</v>
      </c>
      <c r="D47" s="389">
        <f>'Gillnet Biomass'!E58</f>
        <v>526.89200000000005</v>
      </c>
      <c r="E47" s="355"/>
      <c r="F47" s="393" t="s">
        <v>7</v>
      </c>
      <c r="G47" s="389">
        <f>'Gillnet Biomass'!H58</f>
        <v>0</v>
      </c>
      <c r="H47" s="390" t="e">
        <f>'Gillnet Biomass'!I58*100</f>
        <v>#DIV/0!</v>
      </c>
      <c r="I47" s="389">
        <f>'Gillnet Biomass'!J58</f>
        <v>0</v>
      </c>
      <c r="J47" s="355"/>
      <c r="K47" s="393" t="s">
        <v>7</v>
      </c>
      <c r="L47" s="389">
        <f>'Gillnet Biomass'!M58</f>
        <v>0</v>
      </c>
      <c r="M47" s="390" t="e">
        <f>'Gillnet Biomass'!N58*100</f>
        <v>#DIV/0!</v>
      </c>
      <c r="N47" s="389">
        <f>'Gillnet Biomass'!O58</f>
        <v>0</v>
      </c>
      <c r="O47" s="355"/>
      <c r="P47" s="393" t="s">
        <v>7</v>
      </c>
      <c r="Q47" s="389">
        <f>'Gillnet Biomass'!W58</f>
        <v>78731.000000000044</v>
      </c>
      <c r="R47" s="500">
        <f>'Gillnet Biomass'!X58*100</f>
        <v>100</v>
      </c>
      <c r="S47" s="389">
        <f>'Gillnet Biomass'!Y58</f>
        <v>526.89200000000005</v>
      </c>
    </row>
  </sheetData>
  <mergeCells count="32">
    <mergeCell ref="P5:Q5"/>
    <mergeCell ref="R5:S5"/>
    <mergeCell ref="P2:Q2"/>
    <mergeCell ref="R2:S2"/>
    <mergeCell ref="P3:Q3"/>
    <mergeCell ref="R3:S3"/>
    <mergeCell ref="P4:Q4"/>
    <mergeCell ref="R4:S4"/>
    <mergeCell ref="A2:B2"/>
    <mergeCell ref="C2:D2"/>
    <mergeCell ref="F2:G2"/>
    <mergeCell ref="H2:I2"/>
    <mergeCell ref="A3:B3"/>
    <mergeCell ref="C3:D3"/>
    <mergeCell ref="A4:B4"/>
    <mergeCell ref="C4:D4"/>
    <mergeCell ref="F3:G3"/>
    <mergeCell ref="A5:B5"/>
    <mergeCell ref="C5:D5"/>
    <mergeCell ref="F5:G5"/>
    <mergeCell ref="F4:G4"/>
    <mergeCell ref="H5:I5"/>
    <mergeCell ref="H3:I3"/>
    <mergeCell ref="K2:L2"/>
    <mergeCell ref="M2:N2"/>
    <mergeCell ref="K3:L3"/>
    <mergeCell ref="M3:N3"/>
    <mergeCell ref="K4:L4"/>
    <mergeCell ref="M4:N4"/>
    <mergeCell ref="K5:L5"/>
    <mergeCell ref="M5:N5"/>
    <mergeCell ref="H4:I4"/>
  </mergeCells>
  <phoneticPr fontId="2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zoomScaleNormal="100" workbookViewId="0">
      <selection activeCell="Q46" sqref="Q46"/>
    </sheetView>
  </sheetViews>
  <sheetFormatPr defaultColWidth="8.88671875" defaultRowHeight="12" customHeight="1"/>
  <cols>
    <col min="1" max="5" width="8.88671875" style="2"/>
    <col min="6" max="6" width="5.21875" style="2" customWidth="1"/>
    <col min="7" max="11" width="8.88671875" style="2"/>
    <col min="12" max="12" width="1.21875" style="2" customWidth="1"/>
    <col min="13" max="16384" width="8.88671875" style="2"/>
  </cols>
  <sheetData>
    <row r="1" spans="1:18" ht="12" customHeight="1">
      <c r="A1" s="412" t="s">
        <v>63</v>
      </c>
    </row>
    <row r="2" spans="1:18" ht="12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 ht="12" customHeight="1">
      <c r="A3" s="655" t="s">
        <v>74</v>
      </c>
      <c r="B3" s="655"/>
      <c r="C3" s="655"/>
      <c r="D3" s="655"/>
      <c r="E3" s="655"/>
      <c r="F3" s="290"/>
      <c r="G3" s="655" t="s">
        <v>75</v>
      </c>
      <c r="H3" s="655"/>
      <c r="I3" s="655"/>
      <c r="J3" s="655"/>
      <c r="K3" s="655"/>
      <c r="L3" s="290"/>
      <c r="M3" s="655" t="s">
        <v>100</v>
      </c>
      <c r="N3" s="655"/>
      <c r="O3" s="655"/>
      <c r="P3" s="655"/>
      <c r="Q3" s="655"/>
    </row>
    <row r="4" spans="1:18" ht="12" customHeight="1">
      <c r="A4" s="290"/>
      <c r="B4" s="290" t="s">
        <v>1</v>
      </c>
      <c r="C4" s="290"/>
      <c r="D4" s="290" t="s">
        <v>42</v>
      </c>
      <c r="E4" s="290"/>
      <c r="F4" s="290"/>
      <c r="G4" s="290"/>
      <c r="H4" s="290" t="s">
        <v>1</v>
      </c>
      <c r="I4" s="290"/>
      <c r="J4" s="290" t="s">
        <v>42</v>
      </c>
      <c r="K4" s="290"/>
      <c r="L4" s="290"/>
      <c r="M4" s="290"/>
      <c r="N4" s="290" t="s">
        <v>1</v>
      </c>
      <c r="O4" s="290"/>
      <c r="P4" s="290" t="s">
        <v>42</v>
      </c>
      <c r="Q4" s="290"/>
    </row>
    <row r="5" spans="1:18" ht="12" customHeight="1">
      <c r="A5" s="232" t="s">
        <v>3</v>
      </c>
      <c r="B5" s="232" t="s">
        <v>39</v>
      </c>
      <c r="C5" s="232" t="s">
        <v>40</v>
      </c>
      <c r="D5" s="232" t="s">
        <v>41</v>
      </c>
      <c r="E5" s="232" t="s">
        <v>40</v>
      </c>
      <c r="F5" s="232"/>
      <c r="G5" s="232" t="s">
        <v>3</v>
      </c>
      <c r="H5" s="232" t="s">
        <v>39</v>
      </c>
      <c r="I5" s="232" t="s">
        <v>40</v>
      </c>
      <c r="J5" s="232" t="s">
        <v>41</v>
      </c>
      <c r="K5" s="232" t="s">
        <v>40</v>
      </c>
      <c r="L5" s="232"/>
      <c r="M5" s="232" t="s">
        <v>3</v>
      </c>
      <c r="N5" s="232" t="s">
        <v>39</v>
      </c>
      <c r="O5" s="232" t="s">
        <v>40</v>
      </c>
      <c r="P5" s="232" t="s">
        <v>41</v>
      </c>
      <c r="Q5" s="232" t="s">
        <v>40</v>
      </c>
    </row>
    <row r="6" spans="1:18" ht="12" customHeight="1">
      <c r="A6" s="291">
        <v>1</v>
      </c>
      <c r="B6" s="292">
        <f>'PurseSeine Biomass'!AT40</f>
        <v>0</v>
      </c>
      <c r="C6" s="293">
        <f t="shared" ref="C6:C23" si="0">(B6/$B$24)*100</f>
        <v>0</v>
      </c>
      <c r="D6" s="292">
        <f>'PurseSeine Biomass'!AT14</f>
        <v>0</v>
      </c>
      <c r="E6" s="293">
        <f t="shared" ref="E6:E23" si="1">(D6/$D$24)*100</f>
        <v>0</v>
      </c>
      <c r="F6" s="291"/>
      <c r="G6" s="291">
        <v>1</v>
      </c>
      <c r="H6" s="292">
        <f>'Gillnet Biomass'!Y40</f>
        <v>0</v>
      </c>
      <c r="I6" s="293">
        <f t="shared" ref="I6:I23" si="2">100*(H6/$H$24)</f>
        <v>0</v>
      </c>
      <c r="J6" s="292">
        <f>'Gillnet Biomass'!AD15</f>
        <v>0</v>
      </c>
      <c r="K6" s="293" t="e">
        <f t="shared" ref="K6:K23" si="3">100*(J6/$J$24)</f>
        <v>#DIV/0!</v>
      </c>
      <c r="L6" s="291"/>
      <c r="M6" s="291">
        <v>1</v>
      </c>
      <c r="N6" s="292">
        <f>B6+H6</f>
        <v>0</v>
      </c>
      <c r="O6" s="293">
        <f t="shared" ref="O6:O23" si="4">100*(N6/$N$24)</f>
        <v>0</v>
      </c>
      <c r="P6" s="292">
        <f>J6+D6</f>
        <v>0</v>
      </c>
      <c r="Q6" s="293">
        <f t="shared" ref="Q6:Q23" si="5">P6/$P$24*100</f>
        <v>0</v>
      </c>
    </row>
    <row r="7" spans="1:18" ht="12" customHeight="1">
      <c r="A7" s="291">
        <v>2</v>
      </c>
      <c r="B7" s="292">
        <f>'PurseSeine Biomass'!AT41</f>
        <v>0</v>
      </c>
      <c r="C7" s="293">
        <f t="shared" si="0"/>
        <v>0</v>
      </c>
      <c r="D7" s="292">
        <f>'PurseSeine Biomass'!AT15</f>
        <v>0</v>
      </c>
      <c r="E7" s="293">
        <f t="shared" si="1"/>
        <v>0</v>
      </c>
      <c r="F7" s="291"/>
      <c r="G7" s="291">
        <v>2</v>
      </c>
      <c r="H7" s="292">
        <f>'Gillnet Biomass'!Y41</f>
        <v>0</v>
      </c>
      <c r="I7" s="293">
        <f t="shared" si="2"/>
        <v>0</v>
      </c>
      <c r="J7" s="292">
        <f>'Gillnet Biomass'!AD16</f>
        <v>0</v>
      </c>
      <c r="K7" s="293" t="e">
        <f t="shared" si="3"/>
        <v>#DIV/0!</v>
      </c>
      <c r="L7" s="291"/>
      <c r="M7" s="291">
        <v>2</v>
      </c>
      <c r="N7" s="292">
        <f t="shared" ref="N7:N23" si="6">B7+H7</f>
        <v>0</v>
      </c>
      <c r="O7" s="293">
        <f t="shared" si="4"/>
        <v>0</v>
      </c>
      <c r="P7" s="292">
        <f t="shared" ref="P7:P23" si="7">J7+D7</f>
        <v>0</v>
      </c>
      <c r="Q7" s="293">
        <f t="shared" si="5"/>
        <v>0</v>
      </c>
    </row>
    <row r="8" spans="1:18" ht="12" customHeight="1">
      <c r="A8" s="291">
        <v>3</v>
      </c>
      <c r="B8" s="292">
        <f>'PurseSeine Biomass'!AT42</f>
        <v>0</v>
      </c>
      <c r="C8" s="293">
        <f t="shared" si="0"/>
        <v>0</v>
      </c>
      <c r="D8" s="292">
        <f>'PurseSeine Biomass'!AT16</f>
        <v>0</v>
      </c>
      <c r="E8" s="293">
        <f t="shared" si="1"/>
        <v>0</v>
      </c>
      <c r="F8" s="291"/>
      <c r="G8" s="291">
        <v>3</v>
      </c>
      <c r="H8" s="292">
        <f>'Gillnet Biomass'!Y42</f>
        <v>0</v>
      </c>
      <c r="I8" s="293">
        <f t="shared" si="2"/>
        <v>0</v>
      </c>
      <c r="J8" s="292">
        <f>'Gillnet Biomass'!AD17</f>
        <v>0</v>
      </c>
      <c r="K8" s="293" t="e">
        <f t="shared" si="3"/>
        <v>#DIV/0!</v>
      </c>
      <c r="L8" s="291"/>
      <c r="M8" s="291">
        <v>3</v>
      </c>
      <c r="N8" s="292">
        <f t="shared" si="6"/>
        <v>0</v>
      </c>
      <c r="O8" s="293">
        <f t="shared" si="4"/>
        <v>0</v>
      </c>
      <c r="P8" s="292">
        <f t="shared" si="7"/>
        <v>0</v>
      </c>
      <c r="Q8" s="293">
        <f t="shared" si="5"/>
        <v>0</v>
      </c>
    </row>
    <row r="9" spans="1:18" ht="12" customHeight="1">
      <c r="A9" s="291">
        <v>4</v>
      </c>
      <c r="B9" s="292">
        <f>'PurseSeine Biomass'!AT43</f>
        <v>2267.4472635472798</v>
      </c>
      <c r="C9" s="293">
        <f t="shared" si="0"/>
        <v>14.300418534563589</v>
      </c>
      <c r="D9" s="292">
        <f>'PurseSeine Biomass'!AT17</f>
        <v>10754.011809101721</v>
      </c>
      <c r="E9" s="293">
        <f t="shared" si="1"/>
        <v>21.333152727080126</v>
      </c>
      <c r="F9" s="291"/>
      <c r="G9" s="291">
        <v>4</v>
      </c>
      <c r="H9" s="292">
        <f>'Gillnet Biomass'!Y43</f>
        <v>4.89876851557836</v>
      </c>
      <c r="I9" s="293">
        <f t="shared" si="2"/>
        <v>0.92974812970748455</v>
      </c>
      <c r="J9" s="292">
        <f>'Gillnet Biomass'!AD18</f>
        <v>0</v>
      </c>
      <c r="K9" s="293" t="e">
        <f t="shared" si="3"/>
        <v>#DIV/0!</v>
      </c>
      <c r="L9" s="291"/>
      <c r="M9" s="291">
        <v>4</v>
      </c>
      <c r="N9" s="292">
        <f t="shared" si="6"/>
        <v>2272.3460320628583</v>
      </c>
      <c r="O9" s="293">
        <f t="shared" si="4"/>
        <v>13.870397952125774</v>
      </c>
      <c r="P9" s="292">
        <f t="shared" si="7"/>
        <v>10754.011809101721</v>
      </c>
      <c r="Q9" s="293">
        <f t="shared" si="5"/>
        <v>21.333152727080126</v>
      </c>
    </row>
    <row r="10" spans="1:18" ht="12" customHeight="1">
      <c r="A10" s="291">
        <v>5</v>
      </c>
      <c r="B10" s="292">
        <f>'PurseSeine Biomass'!AT44</f>
        <v>3177.6599330185481</v>
      </c>
      <c r="C10" s="293">
        <f t="shared" si="0"/>
        <v>20.040980768649749</v>
      </c>
      <c r="D10" s="292">
        <f>'PurseSeine Biomass'!AT18</f>
        <v>13112.014754162472</v>
      </c>
      <c r="E10" s="293">
        <f t="shared" si="1"/>
        <v>26.010815152121442</v>
      </c>
      <c r="F10" s="291"/>
      <c r="G10" s="291">
        <v>5</v>
      </c>
      <c r="H10" s="292">
        <f>'Gillnet Biomass'!Y44</f>
        <v>53.812838297493968</v>
      </c>
      <c r="I10" s="293">
        <f t="shared" si="2"/>
        <v>10.213257801882353</v>
      </c>
      <c r="J10" s="292">
        <f>'Gillnet Biomass'!AD19</f>
        <v>0</v>
      </c>
      <c r="K10" s="293" t="e">
        <f t="shared" si="3"/>
        <v>#DIV/0!</v>
      </c>
      <c r="L10" s="291"/>
      <c r="M10" s="291">
        <v>5</v>
      </c>
      <c r="N10" s="292">
        <f t="shared" si="6"/>
        <v>3231.4727713160423</v>
      </c>
      <c r="O10" s="293">
        <f t="shared" si="4"/>
        <v>19.724906628293116</v>
      </c>
      <c r="P10" s="292">
        <f t="shared" si="7"/>
        <v>13112.014754162472</v>
      </c>
      <c r="Q10" s="293">
        <f t="shared" si="5"/>
        <v>26.010815152121442</v>
      </c>
      <c r="R10" s="160"/>
    </row>
    <row r="11" spans="1:18" ht="12" customHeight="1">
      <c r="A11" s="291">
        <v>6</v>
      </c>
      <c r="B11" s="292">
        <f>'PurseSeine Biomass'!AT45</f>
        <v>1423.8460956954652</v>
      </c>
      <c r="C11" s="293">
        <f t="shared" si="0"/>
        <v>8.9799641317324355</v>
      </c>
      <c r="D11" s="292">
        <f>'PurseSeine Biomass'!AT19</f>
        <v>4947.769970915846</v>
      </c>
      <c r="E11" s="293">
        <f t="shared" si="1"/>
        <v>9.8150842979988528</v>
      </c>
      <c r="F11" s="291"/>
      <c r="G11" s="291">
        <v>6</v>
      </c>
      <c r="H11" s="292">
        <f>'Gillnet Biomass'!Y45</f>
        <v>55.298530388284156</v>
      </c>
      <c r="I11" s="293">
        <f t="shared" si="2"/>
        <v>10.495230595318235</v>
      </c>
      <c r="J11" s="292">
        <f>'Gillnet Biomass'!AD20</f>
        <v>0</v>
      </c>
      <c r="K11" s="293" t="e">
        <f t="shared" si="3"/>
        <v>#DIV/0!</v>
      </c>
      <c r="L11" s="291"/>
      <c r="M11" s="291">
        <v>6</v>
      </c>
      <c r="N11" s="292">
        <f>B11+H11</f>
        <v>1479.1446260837495</v>
      </c>
      <c r="O11" s="293">
        <f t="shared" si="4"/>
        <v>9.0286973476064123</v>
      </c>
      <c r="P11" s="292">
        <f t="shared" si="7"/>
        <v>4947.769970915846</v>
      </c>
      <c r="Q11" s="293">
        <f t="shared" si="5"/>
        <v>9.8150842979988528</v>
      </c>
    </row>
    <row r="12" spans="1:18" ht="12" customHeight="1">
      <c r="A12" s="291">
        <v>7</v>
      </c>
      <c r="B12" s="292">
        <f>'PurseSeine Biomass'!AT46</f>
        <v>1947.059758612221</v>
      </c>
      <c r="C12" s="293">
        <f t="shared" si="0"/>
        <v>12.279787013172369</v>
      </c>
      <c r="D12" s="292">
        <f>'PurseSeine Biomass'!AT20</f>
        <v>5352.9572086612161</v>
      </c>
      <c r="E12" s="293">
        <f t="shared" si="1"/>
        <v>10.618870027392404</v>
      </c>
      <c r="F12" s="291"/>
      <c r="G12" s="291">
        <v>7</v>
      </c>
      <c r="H12" s="292">
        <f>'Gillnet Biomass'!Y46</f>
        <v>131.48375003492907</v>
      </c>
      <c r="I12" s="293">
        <f t="shared" si="2"/>
        <v>24.954592219075078</v>
      </c>
      <c r="J12" s="292">
        <f>'Gillnet Biomass'!AD21</f>
        <v>0</v>
      </c>
      <c r="K12" s="293" t="e">
        <f t="shared" si="3"/>
        <v>#DIV/0!</v>
      </c>
      <c r="L12" s="291"/>
      <c r="M12" s="291">
        <v>7</v>
      </c>
      <c r="N12" s="292">
        <f>B12+H12</f>
        <v>2078.5435086471502</v>
      </c>
      <c r="O12" s="293">
        <f t="shared" si="4"/>
        <v>12.687427539181343</v>
      </c>
      <c r="P12" s="292">
        <f t="shared" si="7"/>
        <v>5352.9572086612161</v>
      </c>
      <c r="Q12" s="293">
        <f t="shared" si="5"/>
        <v>10.618870027392404</v>
      </c>
    </row>
    <row r="13" spans="1:18" ht="12" customHeight="1">
      <c r="A13" s="291">
        <v>8</v>
      </c>
      <c r="B13" s="292">
        <f>'PurseSeine Biomass'!AT47</f>
        <v>2393.378257815275</v>
      </c>
      <c r="C13" s="293">
        <f t="shared" si="0"/>
        <v>15.094644690760367</v>
      </c>
      <c r="D13" s="292">
        <f>'PurseSeine Biomass'!AT21</f>
        <v>6003.494499716292</v>
      </c>
      <c r="E13" s="293">
        <f t="shared" si="1"/>
        <v>11.90936622835372</v>
      </c>
      <c r="F13" s="291"/>
      <c r="G13" s="291">
        <v>8</v>
      </c>
      <c r="H13" s="292">
        <f>'Gillnet Biomass'!Y47</f>
        <v>118.56759807445613</v>
      </c>
      <c r="I13" s="293">
        <f t="shared" si="2"/>
        <v>22.503207122988414</v>
      </c>
      <c r="J13" s="292">
        <f>'Gillnet Biomass'!AD22</f>
        <v>0</v>
      </c>
      <c r="K13" s="293" t="e">
        <f t="shared" si="3"/>
        <v>#DIV/0!</v>
      </c>
      <c r="L13" s="291"/>
      <c r="M13" s="291">
        <v>8</v>
      </c>
      <c r="N13" s="292">
        <f t="shared" si="6"/>
        <v>2511.9458558897313</v>
      </c>
      <c r="O13" s="293">
        <f t="shared" si="4"/>
        <v>15.332915041884762</v>
      </c>
      <c r="P13" s="292">
        <f t="shared" si="7"/>
        <v>6003.494499716292</v>
      </c>
      <c r="Q13" s="293">
        <f t="shared" si="5"/>
        <v>11.90936622835372</v>
      </c>
    </row>
    <row r="14" spans="1:18" ht="12" customHeight="1">
      <c r="A14" s="291">
        <v>9</v>
      </c>
      <c r="B14" s="292">
        <f>'PurseSeine Biomass'!AT48</f>
        <v>1997.794011852865</v>
      </c>
      <c r="C14" s="293">
        <f t="shared" si="0"/>
        <v>12.599759639236762</v>
      </c>
      <c r="D14" s="292">
        <f>'PurseSeine Biomass'!AT22</f>
        <v>4645.9963611166413</v>
      </c>
      <c r="E14" s="293">
        <f t="shared" si="1"/>
        <v>9.2164442164062255</v>
      </c>
      <c r="F14" s="291"/>
      <c r="G14" s="291">
        <v>9</v>
      </c>
      <c r="H14" s="292">
        <f>'Gillnet Biomass'!Y48</f>
        <v>69.686989826116815</v>
      </c>
      <c r="I14" s="293">
        <f t="shared" si="2"/>
        <v>13.226048189404432</v>
      </c>
      <c r="J14" s="292">
        <f>'Gillnet Biomass'!AD23</f>
        <v>0</v>
      </c>
      <c r="K14" s="293" t="e">
        <f t="shared" si="3"/>
        <v>#DIV/0!</v>
      </c>
      <c r="L14" s="291"/>
      <c r="M14" s="291">
        <v>9</v>
      </c>
      <c r="N14" s="292">
        <f t="shared" si="6"/>
        <v>2067.4810016789816</v>
      </c>
      <c r="O14" s="293">
        <f t="shared" si="4"/>
        <v>12.619902007492239</v>
      </c>
      <c r="P14" s="292">
        <f t="shared" si="7"/>
        <v>4645.9963611166413</v>
      </c>
      <c r="Q14" s="293">
        <f t="shared" si="5"/>
        <v>9.2164442164062255</v>
      </c>
    </row>
    <row r="15" spans="1:18" ht="12" customHeight="1">
      <c r="A15" s="291">
        <v>10</v>
      </c>
      <c r="B15" s="292">
        <f>'PurseSeine Biomass'!AT49</f>
        <v>1529.1223414631472</v>
      </c>
      <c r="C15" s="293">
        <f t="shared" si="0"/>
        <v>9.6439241719188491</v>
      </c>
      <c r="D15" s="292">
        <f>'PurseSeine Biomass'!AT23</f>
        <v>3319.1395407888281</v>
      </c>
      <c r="E15" s="293">
        <f t="shared" si="1"/>
        <v>6.5843065827963985</v>
      </c>
      <c r="F15" s="291"/>
      <c r="G15" s="291">
        <v>10</v>
      </c>
      <c r="H15" s="292">
        <f>'Gillnet Biomass'!Y49</f>
        <v>53.765992150487143</v>
      </c>
      <c r="I15" s="293">
        <f t="shared" si="2"/>
        <v>10.204366767855108</v>
      </c>
      <c r="J15" s="292">
        <f>'Gillnet Biomass'!AD24</f>
        <v>0</v>
      </c>
      <c r="K15" s="293" t="e">
        <f t="shared" si="3"/>
        <v>#DIV/0!</v>
      </c>
      <c r="L15" s="291"/>
      <c r="M15" s="291">
        <v>10</v>
      </c>
      <c r="N15" s="292">
        <f t="shared" si="6"/>
        <v>1582.8883336136344</v>
      </c>
      <c r="O15" s="293">
        <f t="shared" si="4"/>
        <v>9.6619488366686408</v>
      </c>
      <c r="P15" s="292">
        <f t="shared" si="7"/>
        <v>3319.1395407888281</v>
      </c>
      <c r="Q15" s="293">
        <f t="shared" si="5"/>
        <v>6.5843065827963985</v>
      </c>
    </row>
    <row r="16" spans="1:18" ht="12" customHeight="1">
      <c r="A16" s="291">
        <v>11</v>
      </c>
      <c r="B16" s="292">
        <f>'PurseSeine Biomass'!AT50</f>
        <v>769.85635075812047</v>
      </c>
      <c r="C16" s="293">
        <f t="shared" si="0"/>
        <v>4.8553579191560114</v>
      </c>
      <c r="D16" s="292">
        <f>'PurseSeine Biomass'!AT24</f>
        <v>1597.3202683105524</v>
      </c>
      <c r="E16" s="293">
        <f t="shared" si="1"/>
        <v>3.1686665258345079</v>
      </c>
      <c r="F16" s="291"/>
      <c r="G16" s="291">
        <v>11</v>
      </c>
      <c r="H16" s="292">
        <f>'Gillnet Biomass'!Y50</f>
        <v>27.257765251298714</v>
      </c>
      <c r="I16" s="293">
        <f t="shared" si="2"/>
        <v>5.1733116561456072</v>
      </c>
      <c r="J16" s="292">
        <f>'Gillnet Biomass'!AD25</f>
        <v>0</v>
      </c>
      <c r="K16" s="293" t="e">
        <f t="shared" si="3"/>
        <v>#DIV/0!</v>
      </c>
      <c r="L16" s="291"/>
      <c r="M16" s="291">
        <v>11</v>
      </c>
      <c r="N16" s="292">
        <f t="shared" si="6"/>
        <v>797.11411600941915</v>
      </c>
      <c r="O16" s="293">
        <f t="shared" si="4"/>
        <v>4.8655837827087387</v>
      </c>
      <c r="P16" s="292">
        <f t="shared" si="7"/>
        <v>1597.3202683105524</v>
      </c>
      <c r="Q16" s="293">
        <f t="shared" si="5"/>
        <v>3.1686665258345079</v>
      </c>
    </row>
    <row r="17" spans="1:18" ht="12" customHeight="1">
      <c r="A17" s="291">
        <v>12</v>
      </c>
      <c r="B17" s="292">
        <f>'PurseSeine Biomass'!AT51</f>
        <v>258.12966144517344</v>
      </c>
      <c r="C17" s="293">
        <f t="shared" si="0"/>
        <v>1.6279814989285688</v>
      </c>
      <c r="D17" s="292">
        <f>'PurseSeine Biomass'!AT25</f>
        <v>516.20254412209431</v>
      </c>
      <c r="E17" s="293">
        <f t="shared" si="1"/>
        <v>1.0240111232297227</v>
      </c>
      <c r="F17" s="291"/>
      <c r="G17" s="291">
        <v>12</v>
      </c>
      <c r="H17" s="292">
        <f>'Gillnet Biomass'!Y51</f>
        <v>6.277383698924182</v>
      </c>
      <c r="I17" s="293">
        <f t="shared" si="2"/>
        <v>1.191398559652487</v>
      </c>
      <c r="J17" s="292">
        <f>'Gillnet Biomass'!AD26</f>
        <v>0</v>
      </c>
      <c r="K17" s="293" t="e">
        <f t="shared" si="3"/>
        <v>#DIV/0!</v>
      </c>
      <c r="L17" s="291"/>
      <c r="M17" s="291">
        <v>12</v>
      </c>
      <c r="N17" s="292">
        <f t="shared" si="6"/>
        <v>264.40704514409759</v>
      </c>
      <c r="O17" s="293">
        <f t="shared" si="4"/>
        <v>1.6139403443607523</v>
      </c>
      <c r="P17" s="292">
        <f t="shared" si="7"/>
        <v>516.20254412209431</v>
      </c>
      <c r="Q17" s="293">
        <f t="shared" si="5"/>
        <v>1.0240111232297227</v>
      </c>
    </row>
    <row r="18" spans="1:18" ht="12" customHeight="1">
      <c r="A18" s="291">
        <v>13</v>
      </c>
      <c r="B18" s="292">
        <f>'PurseSeine Biomass'!AT52</f>
        <v>91.516825791904054</v>
      </c>
      <c r="C18" s="293">
        <f t="shared" si="0"/>
        <v>0.57718163188128446</v>
      </c>
      <c r="D18" s="292">
        <f>'PurseSeine Biomass'!AT26</f>
        <v>160.95016399143552</v>
      </c>
      <c r="E18" s="293">
        <f t="shared" si="1"/>
        <v>0.31928311878659649</v>
      </c>
      <c r="F18" s="291"/>
      <c r="G18" s="291">
        <v>13</v>
      </c>
      <c r="H18" s="292">
        <f>'Gillnet Biomass'!Y52</f>
        <v>5.8423837624315684</v>
      </c>
      <c r="I18" s="293">
        <f t="shared" si="2"/>
        <v>1.1088389579708113</v>
      </c>
      <c r="J18" s="292">
        <f>'Gillnet Biomass'!AD27</f>
        <v>0</v>
      </c>
      <c r="K18" s="293" t="e">
        <f t="shared" si="3"/>
        <v>#DIV/0!</v>
      </c>
      <c r="L18" s="291"/>
      <c r="M18" s="291">
        <v>13</v>
      </c>
      <c r="N18" s="292">
        <f t="shared" si="6"/>
        <v>97.359209554335621</v>
      </c>
      <c r="O18" s="293">
        <f t="shared" si="4"/>
        <v>0.59428051967821316</v>
      </c>
      <c r="P18" s="292">
        <f t="shared" si="7"/>
        <v>160.95016399143552</v>
      </c>
      <c r="Q18" s="293">
        <f t="shared" si="5"/>
        <v>0.31928311878659649</v>
      </c>
    </row>
    <row r="19" spans="1:18" ht="12" customHeight="1">
      <c r="A19" s="291">
        <v>14</v>
      </c>
      <c r="B19" s="292">
        <f>'PurseSeine Biomass'!AT53</f>
        <v>0</v>
      </c>
      <c r="C19" s="293">
        <f t="shared" si="0"/>
        <v>0</v>
      </c>
      <c r="D19" s="292">
        <f>'PurseSeine Biomass'!AT27</f>
        <v>0</v>
      </c>
      <c r="E19" s="293">
        <f t="shared" si="1"/>
        <v>0</v>
      </c>
      <c r="F19" s="291"/>
      <c r="G19" s="291">
        <v>14</v>
      </c>
      <c r="H19" s="292">
        <f>'Gillnet Biomass'!Y53</f>
        <v>0</v>
      </c>
      <c r="I19" s="293">
        <f t="shared" si="2"/>
        <v>0</v>
      </c>
      <c r="J19" s="292">
        <f>'Gillnet Biomass'!AD28</f>
        <v>0</v>
      </c>
      <c r="K19" s="293" t="e">
        <f t="shared" si="3"/>
        <v>#DIV/0!</v>
      </c>
      <c r="L19" s="291"/>
      <c r="M19" s="291">
        <v>14</v>
      </c>
      <c r="N19" s="292">
        <f t="shared" si="6"/>
        <v>0</v>
      </c>
      <c r="O19" s="293">
        <f t="shared" si="4"/>
        <v>0</v>
      </c>
      <c r="P19" s="292">
        <f t="shared" si="7"/>
        <v>0</v>
      </c>
      <c r="Q19" s="293">
        <f t="shared" si="5"/>
        <v>0</v>
      </c>
    </row>
    <row r="20" spans="1:18" ht="12" customHeight="1">
      <c r="A20" s="291">
        <v>15</v>
      </c>
      <c r="B20" s="292">
        <f>'PurseSeine Biomass'!AT54</f>
        <v>0</v>
      </c>
      <c r="C20" s="293">
        <f t="shared" si="0"/>
        <v>0</v>
      </c>
      <c r="D20" s="292">
        <f>'PurseSeine Biomass'!AT28</f>
        <v>0</v>
      </c>
      <c r="E20" s="293">
        <f t="shared" si="1"/>
        <v>0</v>
      </c>
      <c r="F20" s="291"/>
      <c r="G20" s="291">
        <v>15</v>
      </c>
      <c r="H20" s="292">
        <f>'Gillnet Biomass'!Y54</f>
        <v>0</v>
      </c>
      <c r="I20" s="293">
        <f t="shared" si="2"/>
        <v>0</v>
      </c>
      <c r="J20" s="292">
        <f>'Gillnet Biomass'!AD29</f>
        <v>0</v>
      </c>
      <c r="K20" s="293" t="e">
        <f t="shared" si="3"/>
        <v>#DIV/0!</v>
      </c>
      <c r="L20" s="291"/>
      <c r="M20" s="291">
        <v>15</v>
      </c>
      <c r="N20" s="292">
        <f t="shared" si="6"/>
        <v>0</v>
      </c>
      <c r="O20" s="293">
        <f t="shared" si="4"/>
        <v>0</v>
      </c>
      <c r="P20" s="292">
        <f t="shared" si="7"/>
        <v>0</v>
      </c>
      <c r="Q20" s="293">
        <f t="shared" si="5"/>
        <v>0</v>
      </c>
      <c r="R20" s="294"/>
    </row>
    <row r="21" spans="1:18" ht="12" customHeight="1">
      <c r="A21" s="291">
        <v>16</v>
      </c>
      <c r="B21" s="292">
        <f>'PurseSeine Biomass'!AT55</f>
        <v>0</v>
      </c>
      <c r="C21" s="293">
        <f t="shared" si="0"/>
        <v>0</v>
      </c>
      <c r="D21" s="292">
        <f>'PurseSeine Biomass'!AT29</f>
        <v>0</v>
      </c>
      <c r="E21" s="293">
        <f t="shared" si="1"/>
        <v>0</v>
      </c>
      <c r="F21" s="291"/>
      <c r="G21" s="291">
        <v>16</v>
      </c>
      <c r="H21" s="292">
        <f>'Gillnet Biomass'!Y55</f>
        <v>0</v>
      </c>
      <c r="I21" s="293">
        <f t="shared" si="2"/>
        <v>0</v>
      </c>
      <c r="J21" s="292">
        <f>'Gillnet Biomass'!AD30</f>
        <v>0</v>
      </c>
      <c r="K21" s="293" t="e">
        <f t="shared" si="3"/>
        <v>#DIV/0!</v>
      </c>
      <c r="L21" s="291"/>
      <c r="M21" s="291">
        <v>16</v>
      </c>
      <c r="N21" s="292">
        <f t="shared" si="6"/>
        <v>0</v>
      </c>
      <c r="O21" s="293">
        <f t="shared" si="4"/>
        <v>0</v>
      </c>
      <c r="P21" s="292">
        <f t="shared" si="7"/>
        <v>0</v>
      </c>
      <c r="Q21" s="293">
        <f t="shared" si="5"/>
        <v>0</v>
      </c>
    </row>
    <row r="22" spans="1:18" ht="12" customHeight="1">
      <c r="A22" s="291">
        <v>17</v>
      </c>
      <c r="B22" s="292">
        <f>'PurseSeine Biomass'!AT56</f>
        <v>0</v>
      </c>
      <c r="C22" s="293">
        <f t="shared" si="0"/>
        <v>0</v>
      </c>
      <c r="D22" s="292">
        <f>'PurseSeine Biomass'!AT30</f>
        <v>0</v>
      </c>
      <c r="E22" s="293">
        <f t="shared" si="1"/>
        <v>0</v>
      </c>
      <c r="F22" s="291"/>
      <c r="G22" s="291">
        <v>17</v>
      </c>
      <c r="H22" s="292">
        <f>'Gillnet Biomass'!Y56</f>
        <v>0</v>
      </c>
      <c r="I22" s="293">
        <f t="shared" si="2"/>
        <v>0</v>
      </c>
      <c r="J22" s="292">
        <f>'Gillnet Biomass'!AD31</f>
        <v>0</v>
      </c>
      <c r="K22" s="293" t="e">
        <f t="shared" si="3"/>
        <v>#DIV/0!</v>
      </c>
      <c r="L22" s="291"/>
      <c r="M22" s="291">
        <v>17</v>
      </c>
      <c r="N22" s="292">
        <f t="shared" si="6"/>
        <v>0</v>
      </c>
      <c r="O22" s="293">
        <f t="shared" si="4"/>
        <v>0</v>
      </c>
      <c r="P22" s="292">
        <f t="shared" si="7"/>
        <v>0</v>
      </c>
      <c r="Q22" s="293">
        <f t="shared" si="5"/>
        <v>0</v>
      </c>
    </row>
    <row r="23" spans="1:18" ht="12" customHeight="1">
      <c r="A23" s="291">
        <v>18</v>
      </c>
      <c r="B23" s="292">
        <f>'PurseSeine Biomass'!AT57</f>
        <v>0</v>
      </c>
      <c r="C23" s="293">
        <f t="shared" si="0"/>
        <v>0</v>
      </c>
      <c r="D23" s="292">
        <f>'PurseSeine Biomass'!AT31</f>
        <v>0</v>
      </c>
      <c r="E23" s="293">
        <f t="shared" si="1"/>
        <v>0</v>
      </c>
      <c r="F23" s="291"/>
      <c r="G23" s="291">
        <v>18</v>
      </c>
      <c r="H23" s="292">
        <f>'Gillnet Biomass'!Y57</f>
        <v>0</v>
      </c>
      <c r="I23" s="293">
        <f t="shared" si="2"/>
        <v>0</v>
      </c>
      <c r="J23" s="292">
        <f>'Gillnet Biomass'!AD32</f>
        <v>0</v>
      </c>
      <c r="K23" s="293" t="e">
        <f t="shared" si="3"/>
        <v>#DIV/0!</v>
      </c>
      <c r="L23" s="291"/>
      <c r="M23" s="291">
        <v>18</v>
      </c>
      <c r="N23" s="292">
        <f t="shared" si="6"/>
        <v>0</v>
      </c>
      <c r="O23" s="293">
        <f t="shared" si="4"/>
        <v>0</v>
      </c>
      <c r="P23" s="292">
        <f t="shared" si="7"/>
        <v>0</v>
      </c>
      <c r="Q23" s="293">
        <f t="shared" si="5"/>
        <v>0</v>
      </c>
    </row>
    <row r="24" spans="1:18" ht="12" customHeight="1">
      <c r="A24" s="295" t="s">
        <v>7</v>
      </c>
      <c r="B24" s="296">
        <f>SUM(B6:B23)</f>
        <v>15855.810500000001</v>
      </c>
      <c r="C24" s="297">
        <f>SUM(C6:C23)</f>
        <v>99.999999999999986</v>
      </c>
      <c r="D24" s="296">
        <f>SUM(D6:D23)</f>
        <v>50409.8571208871</v>
      </c>
      <c r="E24" s="297">
        <f>SUM(E6:E23)</f>
        <v>100.00000000000001</v>
      </c>
      <c r="F24" s="295"/>
      <c r="G24" s="295" t="s">
        <v>7</v>
      </c>
      <c r="H24" s="296">
        <f>SUM(H6:H23)</f>
        <v>526.89200000000005</v>
      </c>
      <c r="I24" s="297">
        <f>SUM(I6:I23)</f>
        <v>100.00000000000001</v>
      </c>
      <c r="J24" s="296">
        <f>SUM(J6:J23)</f>
        <v>0</v>
      </c>
      <c r="K24" s="297" t="e">
        <f>SUM(K6:K23)</f>
        <v>#DIV/0!</v>
      </c>
      <c r="L24" s="295"/>
      <c r="M24" s="295" t="s">
        <v>7</v>
      </c>
      <c r="N24" s="296">
        <f>SUM(N6:N23)</f>
        <v>16382.702500000001</v>
      </c>
      <c r="O24" s="297">
        <f>SUM(O6:O23)</f>
        <v>100</v>
      </c>
      <c r="P24" s="296">
        <f>SUM(P6:P23)</f>
        <v>50409.8571208871</v>
      </c>
      <c r="Q24" s="297">
        <f>SUM(Q6:Q23)</f>
        <v>100.00000000000001</v>
      </c>
    </row>
    <row r="27" spans="1:18" ht="12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8" ht="12" customHeight="1">
      <c r="A28" s="655" t="s">
        <v>82</v>
      </c>
      <c r="B28" s="655"/>
      <c r="C28" s="655"/>
      <c r="D28" s="655"/>
      <c r="E28" s="655"/>
      <c r="F28" s="85"/>
      <c r="G28" s="655" t="s">
        <v>81</v>
      </c>
      <c r="H28" s="655"/>
      <c r="I28" s="655"/>
      <c r="J28" s="655"/>
      <c r="K28" s="655"/>
      <c r="L28" s="85"/>
      <c r="M28" s="655" t="s">
        <v>78</v>
      </c>
      <c r="N28" s="655"/>
      <c r="O28" s="655"/>
      <c r="P28" s="655"/>
      <c r="Q28" s="655"/>
    </row>
    <row r="29" spans="1:18" ht="12" customHeight="1">
      <c r="A29" s="290"/>
      <c r="B29" s="290" t="s">
        <v>1</v>
      </c>
      <c r="C29" s="290"/>
      <c r="D29" s="290" t="s">
        <v>42</v>
      </c>
      <c r="E29" s="290"/>
      <c r="F29" s="290"/>
      <c r="G29" s="290"/>
      <c r="H29" s="290" t="s">
        <v>1</v>
      </c>
      <c r="I29" s="290"/>
      <c r="J29" s="290" t="s">
        <v>42</v>
      </c>
      <c r="K29" s="290"/>
      <c r="L29" s="290"/>
      <c r="M29" s="290"/>
      <c r="N29" s="290" t="s">
        <v>1</v>
      </c>
      <c r="O29" s="290"/>
      <c r="P29" s="290" t="s">
        <v>42</v>
      </c>
      <c r="Q29" s="290"/>
    </row>
    <row r="30" spans="1:18" ht="12" customHeight="1">
      <c r="A30" s="232" t="s">
        <v>3</v>
      </c>
      <c r="B30" s="232" t="s">
        <v>39</v>
      </c>
      <c r="C30" s="232" t="s">
        <v>40</v>
      </c>
      <c r="D30" s="232" t="s">
        <v>41</v>
      </c>
      <c r="E30" s="232" t="s">
        <v>40</v>
      </c>
      <c r="F30" s="232"/>
      <c r="G30" s="232" t="s">
        <v>3</v>
      </c>
      <c r="H30" s="232" t="s">
        <v>39</v>
      </c>
      <c r="I30" s="232" t="s">
        <v>40</v>
      </c>
      <c r="J30" s="232" t="s">
        <v>41</v>
      </c>
      <c r="K30" s="232" t="s">
        <v>40</v>
      </c>
      <c r="L30" s="232"/>
      <c r="M30" s="232" t="s">
        <v>3</v>
      </c>
      <c r="N30" s="232" t="s">
        <v>39</v>
      </c>
      <c r="O30" s="232" t="s">
        <v>40</v>
      </c>
      <c r="P30" s="232" t="s">
        <v>41</v>
      </c>
      <c r="Q30" s="232" t="s">
        <v>40</v>
      </c>
    </row>
    <row r="31" spans="1:18" ht="12" customHeight="1">
      <c r="A31" s="2">
        <v>1</v>
      </c>
      <c r="B31" s="159">
        <f>TotalRunBiomass!E40+TotalRunBiomass!O40+TotalRunBiomass!T40</f>
        <v>0</v>
      </c>
      <c r="C31" s="160">
        <f t="shared" ref="C31:C49" si="8">100*(B31/$B$50)</f>
        <v>0</v>
      </c>
      <c r="D31" s="159">
        <f>TotalRunBiomass!E14+TotalRunBiomass!O14+TotalRunBiomass!T14</f>
        <v>0</v>
      </c>
      <c r="E31" s="160">
        <f t="shared" ref="E31:E49" si="9">100*(D31/$D$50)</f>
        <v>0</v>
      </c>
      <c r="G31" s="2">
        <v>1</v>
      </c>
      <c r="H31" s="159">
        <f>TotalRunBiomass!J40</f>
        <v>0</v>
      </c>
      <c r="I31" s="160">
        <f t="shared" ref="I31:I49" si="10">100*(H31/$H$50)</f>
        <v>0</v>
      </c>
      <c r="J31" s="159">
        <f>TotalRunBiomass!J14</f>
        <v>0</v>
      </c>
      <c r="K31" s="160">
        <f t="shared" ref="K31:K49" si="11">100*(J31/$J$50)</f>
        <v>0</v>
      </c>
      <c r="M31" s="2">
        <v>1</v>
      </c>
      <c r="N31" s="159">
        <f>B31+H31</f>
        <v>0</v>
      </c>
      <c r="O31" s="160">
        <f t="shared" ref="O31:O49" si="12">100*(N31/$N$50)</f>
        <v>0</v>
      </c>
      <c r="P31" s="159">
        <f>J31+D31</f>
        <v>0</v>
      </c>
      <c r="Q31" s="160">
        <f t="shared" ref="Q31:Q49" si="13">100*(P31/$P$50)</f>
        <v>0</v>
      </c>
    </row>
    <row r="32" spans="1:18" ht="12" customHeight="1">
      <c r="A32" s="2">
        <v>2</v>
      </c>
      <c r="B32" s="159">
        <f>TotalRunBiomass!E41+TotalRunBiomass!O41+TotalRunBiomass!T41</f>
        <v>0</v>
      </c>
      <c r="C32" s="160">
        <f t="shared" si="8"/>
        <v>0</v>
      </c>
      <c r="D32" s="159">
        <f>TotalRunBiomass!E15+TotalRunBiomass!O15+TotalRunBiomass!T15</f>
        <v>0</v>
      </c>
      <c r="E32" s="160">
        <f t="shared" si="9"/>
        <v>0</v>
      </c>
      <c r="G32" s="2">
        <v>2</v>
      </c>
      <c r="H32" s="159">
        <f>TotalRunBiomass!J41</f>
        <v>0</v>
      </c>
      <c r="I32" s="160">
        <f t="shared" si="10"/>
        <v>0</v>
      </c>
      <c r="J32" s="159">
        <f>TotalRunBiomass!J15</f>
        <v>0</v>
      </c>
      <c r="K32" s="160">
        <f t="shared" si="11"/>
        <v>0</v>
      </c>
      <c r="M32" s="2">
        <v>2</v>
      </c>
      <c r="N32" s="159">
        <f t="shared" ref="N32:N49" si="14">B32+H32</f>
        <v>0</v>
      </c>
      <c r="O32" s="160">
        <f t="shared" si="12"/>
        <v>0</v>
      </c>
      <c r="P32" s="159">
        <f t="shared" ref="P32:P49" si="15">J32+D32</f>
        <v>0</v>
      </c>
      <c r="Q32" s="160">
        <f t="shared" si="13"/>
        <v>0</v>
      </c>
    </row>
    <row r="33" spans="1:18" ht="12" customHeight="1">
      <c r="A33" s="2">
        <v>3</v>
      </c>
      <c r="B33" s="159">
        <f>TotalRunBiomass!E42+TotalRunBiomass!O42+TotalRunBiomass!T42</f>
        <v>0</v>
      </c>
      <c r="C33" s="160">
        <f t="shared" si="8"/>
        <v>0</v>
      </c>
      <c r="D33" s="159">
        <f>TotalRunBiomass!E16+TotalRunBiomass!O16+TotalRunBiomass!T16</f>
        <v>0</v>
      </c>
      <c r="E33" s="160">
        <f t="shared" si="9"/>
        <v>0</v>
      </c>
      <c r="G33" s="2">
        <v>3</v>
      </c>
      <c r="H33" s="159">
        <f>TotalRunBiomass!J42</f>
        <v>0</v>
      </c>
      <c r="I33" s="160">
        <f t="shared" si="10"/>
        <v>0</v>
      </c>
      <c r="J33" s="159">
        <f>TotalRunBiomass!J16</f>
        <v>0</v>
      </c>
      <c r="K33" s="160">
        <f t="shared" si="11"/>
        <v>0</v>
      </c>
      <c r="M33" s="2">
        <v>3</v>
      </c>
      <c r="N33" s="159">
        <f t="shared" si="14"/>
        <v>0</v>
      </c>
      <c r="O33" s="160">
        <f t="shared" si="12"/>
        <v>0</v>
      </c>
      <c r="P33" s="159">
        <f t="shared" si="15"/>
        <v>0</v>
      </c>
      <c r="Q33" s="160">
        <f t="shared" si="13"/>
        <v>0</v>
      </c>
    </row>
    <row r="34" spans="1:18" ht="12" customHeight="1">
      <c r="A34" s="2">
        <v>4</v>
      </c>
      <c r="B34" s="159">
        <f>TotalRunBiomass!E43+TotalRunBiomass!O43+TotalRunBiomass!T43</f>
        <v>1584.1109068968021</v>
      </c>
      <c r="C34" s="160">
        <f t="shared" si="8"/>
        <v>8.9011997061056718</v>
      </c>
      <c r="D34" s="159">
        <f>TotalRunBiomass!E17+TotalRunBiomass!O17+TotalRunBiomass!T17</f>
        <v>7432.6869336977998</v>
      </c>
      <c r="E34" s="160">
        <f t="shared" si="9"/>
        <v>14.746951245731498</v>
      </c>
      <c r="G34" s="2">
        <v>4</v>
      </c>
      <c r="H34" s="159">
        <f>TotalRunBiomass!J43</f>
        <v>243.50107226937286</v>
      </c>
      <c r="I34" s="160">
        <f t="shared" si="10"/>
        <v>12.443204674197599</v>
      </c>
      <c r="J34" s="159">
        <f>TotalRunBiomass!J17</f>
        <v>1194.1320584754176</v>
      </c>
      <c r="K34" s="160">
        <f t="shared" si="11"/>
        <v>17.957746478873236</v>
      </c>
      <c r="M34" s="2">
        <v>4</v>
      </c>
      <c r="N34" s="159">
        <f t="shared" si="14"/>
        <v>1827.6119791661749</v>
      </c>
      <c r="O34" s="160">
        <f t="shared" si="12"/>
        <v>9.2520919288540018</v>
      </c>
      <c r="P34" s="159">
        <f t="shared" si="15"/>
        <v>8626.8189921732173</v>
      </c>
      <c r="Q34" s="160">
        <f t="shared" si="13"/>
        <v>15.12118969706551</v>
      </c>
      <c r="R34" s="408"/>
    </row>
    <row r="35" spans="1:18" ht="12" customHeight="1">
      <c r="A35" s="2">
        <v>5</v>
      </c>
      <c r="B35" s="159">
        <f>TotalRunBiomass!E44+TotalRunBiomass!O44+TotalRunBiomass!T44</f>
        <v>2518.0964074341191</v>
      </c>
      <c r="C35" s="160">
        <f t="shared" si="8"/>
        <v>14.149311708046024</v>
      </c>
      <c r="D35" s="159">
        <f>TotalRunBiomass!E18+TotalRunBiomass!O18+TotalRunBiomass!T18</f>
        <v>10119.42702389437</v>
      </c>
      <c r="E35" s="160">
        <f t="shared" si="9"/>
        <v>20.077624456310179</v>
      </c>
      <c r="G35" s="2">
        <v>5</v>
      </c>
      <c r="H35" s="159">
        <f>TotalRunBiomass!J44</f>
        <v>476.43309593051953</v>
      </c>
      <c r="I35" s="160">
        <f t="shared" si="10"/>
        <v>24.346317948312098</v>
      </c>
      <c r="J35" s="159">
        <f>TotalRunBiomass!J18</f>
        <v>2060.4631597222888</v>
      </c>
      <c r="K35" s="160">
        <f t="shared" si="11"/>
        <v>30.985915492957737</v>
      </c>
      <c r="M35" s="2">
        <v>5</v>
      </c>
      <c r="N35" s="159">
        <f t="shared" si="14"/>
        <v>2994.5295033646385</v>
      </c>
      <c r="O35" s="160">
        <f t="shared" si="12"/>
        <v>15.159488208999109</v>
      </c>
      <c r="P35" s="159">
        <f t="shared" si="15"/>
        <v>12179.890183616659</v>
      </c>
      <c r="Q35" s="160">
        <f t="shared" si="13"/>
        <v>21.349054631027727</v>
      </c>
      <c r="R35" s="408"/>
    </row>
    <row r="36" spans="1:18" ht="12" customHeight="1">
      <c r="A36" s="2">
        <v>6</v>
      </c>
      <c r="B36" s="159">
        <f>TotalRunBiomass!E45+TotalRunBiomass!O45+TotalRunBiomass!T45</f>
        <v>1272.6560792169628</v>
      </c>
      <c r="C36" s="160">
        <f t="shared" si="8"/>
        <v>7.1511191981443787</v>
      </c>
      <c r="D36" s="159">
        <f>TotalRunBiomass!E19+TotalRunBiomass!O19+TotalRunBiomass!T19</f>
        <v>4126.2885341999981</v>
      </c>
      <c r="E36" s="160">
        <f t="shared" si="9"/>
        <v>8.1868342340358708</v>
      </c>
      <c r="G36" s="2">
        <v>6</v>
      </c>
      <c r="H36" s="159">
        <f>TotalRunBiomass!J45</f>
        <v>204.38655904405792</v>
      </c>
      <c r="I36" s="160">
        <f t="shared" si="10"/>
        <v>10.444404877308902</v>
      </c>
      <c r="J36" s="159">
        <f>TotalRunBiomass!J19</f>
        <v>796.08803898361168</v>
      </c>
      <c r="K36" s="160">
        <f t="shared" si="11"/>
        <v>11.97183098591549</v>
      </c>
      <c r="M36" s="2">
        <v>6</v>
      </c>
      <c r="N36" s="159">
        <f t="shared" si="14"/>
        <v>1477.0426382610208</v>
      </c>
      <c r="O36" s="160">
        <f t="shared" si="12"/>
        <v>7.4773717987243833</v>
      </c>
      <c r="P36" s="159">
        <f t="shared" si="15"/>
        <v>4922.3765731836102</v>
      </c>
      <c r="Q36" s="160">
        <f t="shared" si="13"/>
        <v>8.6279994968052662</v>
      </c>
      <c r="R36" s="408"/>
    </row>
    <row r="37" spans="1:18" ht="12" customHeight="1">
      <c r="A37" s="2">
        <v>7</v>
      </c>
      <c r="B37" s="159">
        <f>TotalRunBiomass!E46+TotalRunBiomass!O46+TotalRunBiomass!T46</f>
        <v>2282.6731571125979</v>
      </c>
      <c r="C37" s="160">
        <f t="shared" si="8"/>
        <v>12.826456497941166</v>
      </c>
      <c r="D37" s="159">
        <f>TotalRunBiomass!E20+TotalRunBiomass!O20+TotalRunBiomass!T20</f>
        <v>6020.8476699954699</v>
      </c>
      <c r="E37" s="160">
        <f t="shared" si="9"/>
        <v>11.945767101376651</v>
      </c>
      <c r="G37" s="2">
        <v>7</v>
      </c>
      <c r="H37" s="159">
        <f>TotalRunBiomass!J46</f>
        <v>228.82829050190938</v>
      </c>
      <c r="I37" s="160">
        <f t="shared" si="10"/>
        <v>11.693407455767252</v>
      </c>
      <c r="J37" s="159">
        <f>TotalRunBiomass!J20</f>
        <v>714.1377996764752</v>
      </c>
      <c r="K37" s="160">
        <f t="shared" si="11"/>
        <v>10.739436619718308</v>
      </c>
      <c r="M37" s="2">
        <v>7</v>
      </c>
      <c r="N37" s="159">
        <f>B37+H37</f>
        <v>2511.5014476145075</v>
      </c>
      <c r="O37" s="160">
        <f t="shared" si="12"/>
        <v>12.714209874779192</v>
      </c>
      <c r="P37" s="159">
        <f t="shared" si="15"/>
        <v>6734.9854696719449</v>
      </c>
      <c r="Q37" s="160">
        <f t="shared" si="13"/>
        <v>11.805161669241672</v>
      </c>
      <c r="R37" s="408"/>
    </row>
    <row r="38" spans="1:18" ht="12" customHeight="1">
      <c r="A38" s="2">
        <v>8</v>
      </c>
      <c r="B38" s="159">
        <f>TotalRunBiomass!E47+TotalRunBiomass!O47+TotalRunBiomass!T47</f>
        <v>3022.4124659042218</v>
      </c>
      <c r="C38" s="160">
        <f t="shared" si="8"/>
        <v>16.983089274941403</v>
      </c>
      <c r="D38" s="159">
        <f>TotalRunBiomass!E21+TotalRunBiomass!O21+TotalRunBiomass!T21</f>
        <v>7394.0978770132051</v>
      </c>
      <c r="E38" s="160">
        <f t="shared" si="9"/>
        <v>14.67038795944986</v>
      </c>
      <c r="G38" s="2">
        <v>8</v>
      </c>
      <c r="H38" s="159">
        <f>TotalRunBiomass!J47</f>
        <v>201.72816586543252</v>
      </c>
      <c r="I38" s="160">
        <f t="shared" si="10"/>
        <v>10.308557711964458</v>
      </c>
      <c r="J38" s="159">
        <f>TotalRunBiomass!J21</f>
        <v>538.53014401832559</v>
      </c>
      <c r="K38" s="160">
        <f t="shared" si="11"/>
        <v>8.0985915492957741</v>
      </c>
      <c r="M38" s="2">
        <v>8</v>
      </c>
      <c r="N38" s="159">
        <f t="shared" si="14"/>
        <v>3224.1406317696542</v>
      </c>
      <c r="O38" s="160">
        <f t="shared" si="12"/>
        <v>16.321870209176375</v>
      </c>
      <c r="P38" s="159">
        <f t="shared" si="15"/>
        <v>7932.6280210315308</v>
      </c>
      <c r="Q38" s="160">
        <f t="shared" si="13"/>
        <v>13.904403605906406</v>
      </c>
      <c r="R38" s="408"/>
    </row>
    <row r="39" spans="1:18" ht="12" customHeight="1">
      <c r="A39" s="2">
        <v>9</v>
      </c>
      <c r="B39" s="159">
        <f>TotalRunBiomass!E48+TotalRunBiomass!O48+TotalRunBiomass!T48</f>
        <v>2657.6722736602578</v>
      </c>
      <c r="C39" s="160">
        <f t="shared" si="8"/>
        <v>14.933595595002739</v>
      </c>
      <c r="D39" s="159">
        <f>TotalRunBiomass!E22+TotalRunBiomass!O22+TotalRunBiomass!T22</f>
        <v>6085.5696530484402</v>
      </c>
      <c r="E39" s="160">
        <f t="shared" si="9"/>
        <v>12.074179872844528</v>
      </c>
      <c r="G39" s="2">
        <v>9</v>
      </c>
      <c r="H39" s="159">
        <f>TotalRunBiomass!J48</f>
        <v>240.72653569944805</v>
      </c>
      <c r="I39" s="160">
        <f t="shared" si="10"/>
        <v>12.301422438522563</v>
      </c>
      <c r="J39" s="159">
        <f>TotalRunBiomass!J22</f>
        <v>573.65167514995551</v>
      </c>
      <c r="K39" s="160">
        <f t="shared" si="11"/>
        <v>8.626760563380282</v>
      </c>
      <c r="M39" s="2">
        <v>9</v>
      </c>
      <c r="N39" s="159">
        <f t="shared" si="14"/>
        <v>2898.3988093597059</v>
      </c>
      <c r="O39" s="160">
        <f t="shared" si="12"/>
        <v>14.672836759863852</v>
      </c>
      <c r="P39" s="159">
        <f t="shared" si="15"/>
        <v>6659.2213281983959</v>
      </c>
      <c r="Q39" s="160">
        <f t="shared" si="13"/>
        <v>11.672361391816558</v>
      </c>
      <c r="R39" s="408"/>
    </row>
    <row r="40" spans="1:18" ht="12" customHeight="1">
      <c r="A40" s="2">
        <v>10</v>
      </c>
      <c r="B40" s="159">
        <f>TotalRunBiomass!E49+TotalRunBiomass!O49+TotalRunBiomass!T49</f>
        <v>2197.1213173282877</v>
      </c>
      <c r="C40" s="160">
        <f t="shared" si="8"/>
        <v>12.345736361598773</v>
      </c>
      <c r="D40" s="159">
        <f>TotalRunBiomass!E23+TotalRunBiomass!O23+TotalRunBiomass!T23</f>
        <v>4726.3518302796501</v>
      </c>
      <c r="E40" s="160">
        <f t="shared" si="9"/>
        <v>9.3774002097828291</v>
      </c>
      <c r="G40" s="2">
        <v>10</v>
      </c>
      <c r="H40" s="159">
        <f>TotalRunBiomass!J49</f>
        <v>174.2667062338023</v>
      </c>
      <c r="I40" s="160">
        <f t="shared" si="10"/>
        <v>8.9052433049109432</v>
      </c>
      <c r="J40" s="159">
        <f>TotalRunBiomass!J23</f>
        <v>386.33684244792914</v>
      </c>
      <c r="K40" s="160">
        <f t="shared" si="11"/>
        <v>5.8098591549295762</v>
      </c>
      <c r="M40" s="2">
        <v>10</v>
      </c>
      <c r="N40" s="159">
        <f t="shared" si="14"/>
        <v>2371.38802356209</v>
      </c>
      <c r="O40" s="160">
        <f t="shared" si="12"/>
        <v>12.004900516678514</v>
      </c>
      <c r="P40" s="159">
        <f t="shared" si="15"/>
        <v>5112.6886727275796</v>
      </c>
      <c r="Q40" s="160">
        <f t="shared" si="13"/>
        <v>8.9615807811074006</v>
      </c>
      <c r="R40" s="408"/>
    </row>
    <row r="41" spans="1:18" ht="12" customHeight="1">
      <c r="A41" s="2">
        <v>11</v>
      </c>
      <c r="B41" s="159">
        <f>TotalRunBiomass!E50+TotalRunBiomass!O50+TotalRunBiomass!T50</f>
        <v>1309.9470860490831</v>
      </c>
      <c r="C41" s="160">
        <f t="shared" si="8"/>
        <v>7.3606592610334722</v>
      </c>
      <c r="D41" s="159">
        <f>TotalRunBiomass!E24+TotalRunBiomass!O24+TotalRunBiomass!T24</f>
        <v>2680.4475586115486</v>
      </c>
      <c r="E41" s="160">
        <f t="shared" si="9"/>
        <v>5.3181884043001029</v>
      </c>
      <c r="G41" s="2">
        <v>11</v>
      </c>
      <c r="H41" s="159">
        <f>TotalRunBiomass!J50</f>
        <v>147.38596355866841</v>
      </c>
      <c r="I41" s="160">
        <f t="shared" si="10"/>
        <v>7.5316042495103677</v>
      </c>
      <c r="J41" s="159">
        <f>TotalRunBiomass!J24</f>
        <v>304.38660314079277</v>
      </c>
      <c r="K41" s="160">
        <f t="shared" si="11"/>
        <v>4.5774647887323949</v>
      </c>
      <c r="M41" s="2">
        <v>11</v>
      </c>
      <c r="N41" s="159">
        <f t="shared" si="14"/>
        <v>1457.3330496077515</v>
      </c>
      <c r="O41" s="160">
        <f t="shared" si="12"/>
        <v>7.3775940952628734</v>
      </c>
      <c r="P41" s="159">
        <f t="shared" si="15"/>
        <v>2984.8341617523415</v>
      </c>
      <c r="Q41" s="160">
        <f t="shared" si="13"/>
        <v>5.2318523913724455</v>
      </c>
      <c r="R41" s="408"/>
    </row>
    <row r="42" spans="1:18" ht="12" customHeight="1">
      <c r="A42" s="2">
        <v>12</v>
      </c>
      <c r="B42" s="159">
        <f>TotalRunBiomass!E51+TotalRunBiomass!O51+TotalRunBiomass!T51</f>
        <v>725.37985438004239</v>
      </c>
      <c r="C42" s="160">
        <f t="shared" si="8"/>
        <v>4.0759462727714411</v>
      </c>
      <c r="D42" s="159">
        <f>TotalRunBiomass!E25+TotalRunBiomass!O25+TotalRunBiomass!T25</f>
        <v>1415.7154321072262</v>
      </c>
      <c r="E42" s="160">
        <f t="shared" si="9"/>
        <v>2.8088747234142297</v>
      </c>
      <c r="G42" s="2">
        <v>12</v>
      </c>
      <c r="H42" s="159">
        <f>TotalRunBiomass!J51</f>
        <v>34.907541496033403</v>
      </c>
      <c r="I42" s="160">
        <f t="shared" si="10"/>
        <v>1.7838183604697937</v>
      </c>
      <c r="J42" s="159">
        <f>TotalRunBiomass!J25</f>
        <v>70.243062263259858</v>
      </c>
      <c r="K42" s="160">
        <f t="shared" si="11"/>
        <v>1.056338028169014</v>
      </c>
      <c r="M42" s="2">
        <v>12</v>
      </c>
      <c r="N42" s="159">
        <f t="shared" si="14"/>
        <v>760.28739587607583</v>
      </c>
      <c r="O42" s="160">
        <f t="shared" si="12"/>
        <v>3.8488743558158096</v>
      </c>
      <c r="P42" s="159">
        <f t="shared" si="15"/>
        <v>1485.9584943704861</v>
      </c>
      <c r="Q42" s="160">
        <f t="shared" si="13"/>
        <v>2.6046055093688247</v>
      </c>
      <c r="R42" s="408"/>
    </row>
    <row r="43" spans="1:18" ht="12" customHeight="1">
      <c r="A43" s="2">
        <v>13</v>
      </c>
      <c r="B43" s="159">
        <f>TotalRunBiomass!E52+TotalRunBiomass!O52+TotalRunBiomass!T52</f>
        <v>226.53045201762416</v>
      </c>
      <c r="C43" s="160">
        <f t="shared" si="8"/>
        <v>1.2728861244149114</v>
      </c>
      <c r="D43" s="159">
        <f>TotalRunBiomass!E26+TotalRunBiomass!O26+TotalRunBiomass!T26</f>
        <v>400.08309431339694</v>
      </c>
      <c r="E43" s="160">
        <f t="shared" si="9"/>
        <v>0.79379179275424938</v>
      </c>
      <c r="G43" s="2">
        <v>13</v>
      </c>
      <c r="H43" s="159">
        <f>TotalRunBiomass!J52</f>
        <v>4.7360694007557367</v>
      </c>
      <c r="I43" s="160">
        <f t="shared" si="10"/>
        <v>0.24201897903601285</v>
      </c>
      <c r="J43" s="159">
        <f>TotalRunBiomass!J26</f>
        <v>11.707177043876642</v>
      </c>
      <c r="K43" s="160">
        <f t="shared" si="11"/>
        <v>0.176056338028169</v>
      </c>
      <c r="M43" s="2">
        <v>13</v>
      </c>
      <c r="N43" s="159">
        <f t="shared" si="14"/>
        <v>231.26652141837988</v>
      </c>
      <c r="O43" s="160">
        <f t="shared" si="12"/>
        <v>1.1707622518459004</v>
      </c>
      <c r="P43" s="159">
        <f t="shared" si="15"/>
        <v>411.79027135727358</v>
      </c>
      <c r="Q43" s="160">
        <f t="shared" si="13"/>
        <v>0.7217908262881968</v>
      </c>
      <c r="R43" s="408"/>
    </row>
    <row r="44" spans="1:18" ht="12" customHeight="1">
      <c r="A44" s="2">
        <v>14</v>
      </c>
      <c r="B44" s="159">
        <f>TotalRunBiomass!E53+TotalRunBiomass!O53+TotalRunBiomass!T53</f>
        <v>0</v>
      </c>
      <c r="C44" s="160">
        <f t="shared" si="8"/>
        <v>0</v>
      </c>
      <c r="D44" s="159">
        <f>TotalRunBiomass!E27+TotalRunBiomass!O27+TotalRunBiomass!T27</f>
        <v>0</v>
      </c>
      <c r="E44" s="160">
        <f t="shared" si="9"/>
        <v>0</v>
      </c>
      <c r="G44" s="2">
        <v>14</v>
      </c>
      <c r="H44" s="159">
        <f>TotalRunBiomass!J53</f>
        <v>0</v>
      </c>
      <c r="I44" s="160">
        <f t="shared" si="10"/>
        <v>0</v>
      </c>
      <c r="J44" s="159">
        <f>TotalRunBiomass!J27</f>
        <v>0</v>
      </c>
      <c r="K44" s="160">
        <f t="shared" si="11"/>
        <v>0</v>
      </c>
      <c r="M44" s="2">
        <v>14</v>
      </c>
      <c r="N44" s="159">
        <f t="shared" si="14"/>
        <v>0</v>
      </c>
      <c r="O44" s="160">
        <f t="shared" si="12"/>
        <v>0</v>
      </c>
      <c r="P44" s="159">
        <f t="shared" si="15"/>
        <v>0</v>
      </c>
      <c r="Q44" s="160">
        <f t="shared" si="13"/>
        <v>0</v>
      </c>
      <c r="R44" s="408"/>
    </row>
    <row r="45" spans="1:18" ht="12" customHeight="1">
      <c r="A45" s="2">
        <v>15</v>
      </c>
      <c r="B45" s="159">
        <f>TotalRunBiomass!E54+TotalRunBiomass!O54+TotalRunBiomass!T54</f>
        <v>0</v>
      </c>
      <c r="C45" s="160">
        <f t="shared" si="8"/>
        <v>0</v>
      </c>
      <c r="D45" s="159">
        <f>TotalRunBiomass!E28+TotalRunBiomass!O28+TotalRunBiomass!T28</f>
        <v>0</v>
      </c>
      <c r="E45" s="160">
        <f t="shared" si="9"/>
        <v>0</v>
      </c>
      <c r="G45" s="2">
        <v>15</v>
      </c>
      <c r="H45" s="159">
        <f>TotalRunBiomass!J54</f>
        <v>0</v>
      </c>
      <c r="I45" s="160">
        <f t="shared" si="10"/>
        <v>0</v>
      </c>
      <c r="J45" s="159">
        <f>TotalRunBiomass!J28</f>
        <v>0</v>
      </c>
      <c r="K45" s="160">
        <f t="shared" si="11"/>
        <v>0</v>
      </c>
      <c r="M45" s="2">
        <v>15</v>
      </c>
      <c r="N45" s="159">
        <f t="shared" si="14"/>
        <v>0</v>
      </c>
      <c r="O45" s="160">
        <f t="shared" si="12"/>
        <v>0</v>
      </c>
      <c r="P45" s="159">
        <f t="shared" si="15"/>
        <v>0</v>
      </c>
      <c r="Q45" s="160">
        <f t="shared" si="13"/>
        <v>0</v>
      </c>
      <c r="R45" s="408"/>
    </row>
    <row r="46" spans="1:18" ht="12" customHeight="1">
      <c r="A46" s="2">
        <v>16</v>
      </c>
      <c r="B46" s="159">
        <f>TotalRunBiomass!E55+TotalRunBiomass!O55+TotalRunBiomass!T55</f>
        <v>0</v>
      </c>
      <c r="C46" s="160">
        <f t="shared" si="8"/>
        <v>0</v>
      </c>
      <c r="D46" s="159">
        <f>TotalRunBiomass!E29+TotalRunBiomass!O29+TotalRunBiomass!T29</f>
        <v>0</v>
      </c>
      <c r="E46" s="160">
        <f t="shared" si="9"/>
        <v>0</v>
      </c>
      <c r="G46" s="2">
        <v>16</v>
      </c>
      <c r="H46" s="159">
        <f>TotalRunBiomass!J55</f>
        <v>0</v>
      </c>
      <c r="I46" s="160">
        <f t="shared" si="10"/>
        <v>0</v>
      </c>
      <c r="J46" s="159">
        <f>TotalRunBiomass!J29</f>
        <v>0</v>
      </c>
      <c r="K46" s="160">
        <f t="shared" si="11"/>
        <v>0</v>
      </c>
      <c r="M46" s="2">
        <v>16</v>
      </c>
      <c r="N46" s="159">
        <f t="shared" si="14"/>
        <v>0</v>
      </c>
      <c r="O46" s="160">
        <f t="shared" si="12"/>
        <v>0</v>
      </c>
      <c r="P46" s="159">
        <f t="shared" si="15"/>
        <v>0</v>
      </c>
      <c r="Q46" s="160">
        <f t="shared" si="13"/>
        <v>0</v>
      </c>
      <c r="R46" s="160"/>
    </row>
    <row r="47" spans="1:18" ht="12" customHeight="1">
      <c r="A47" s="2">
        <v>17</v>
      </c>
      <c r="B47" s="159">
        <f>TotalRunBiomass!E56+TotalRunBiomass!O56+TotalRunBiomass!T56</f>
        <v>0</v>
      </c>
      <c r="C47" s="160">
        <f t="shared" si="8"/>
        <v>0</v>
      </c>
      <c r="D47" s="159">
        <f>TotalRunBiomass!E30+TotalRunBiomass!O30+TotalRunBiomass!T30</f>
        <v>0</v>
      </c>
      <c r="E47" s="160">
        <f t="shared" si="9"/>
        <v>0</v>
      </c>
      <c r="G47" s="2">
        <v>17</v>
      </c>
      <c r="H47" s="159">
        <f>TotalRunBiomass!J56</f>
        <v>0</v>
      </c>
      <c r="I47" s="160">
        <f t="shared" si="10"/>
        <v>0</v>
      </c>
      <c r="J47" s="159">
        <f>TotalRunBiomass!J30</f>
        <v>0</v>
      </c>
      <c r="K47" s="160">
        <f t="shared" si="11"/>
        <v>0</v>
      </c>
      <c r="M47" s="2">
        <v>17</v>
      </c>
      <c r="N47" s="159">
        <f t="shared" si="14"/>
        <v>0</v>
      </c>
      <c r="O47" s="160">
        <f t="shared" si="12"/>
        <v>0</v>
      </c>
      <c r="P47" s="159">
        <f t="shared" si="15"/>
        <v>0</v>
      </c>
      <c r="Q47" s="160">
        <f t="shared" si="13"/>
        <v>0</v>
      </c>
      <c r="R47" s="160"/>
    </row>
    <row r="48" spans="1:18" ht="12" customHeight="1">
      <c r="A48" s="2">
        <v>18</v>
      </c>
      <c r="B48" s="159">
        <f>TotalRunBiomass!E57+TotalRunBiomass!O57+TotalRunBiomass!T57</f>
        <v>0</v>
      </c>
      <c r="C48" s="160">
        <f t="shared" si="8"/>
        <v>0</v>
      </c>
      <c r="D48" s="159">
        <f>TotalRunBiomass!E31+TotalRunBiomass!O31+TotalRunBiomass!T31</f>
        <v>0</v>
      </c>
      <c r="E48" s="160">
        <f t="shared" si="9"/>
        <v>0</v>
      </c>
      <c r="G48" s="2">
        <v>18</v>
      </c>
      <c r="H48" s="159">
        <f>TotalRunBiomass!J57</f>
        <v>0</v>
      </c>
      <c r="I48" s="160">
        <f t="shared" si="10"/>
        <v>0</v>
      </c>
      <c r="J48" s="159">
        <f>TotalRunBiomass!J31</f>
        <v>0</v>
      </c>
      <c r="K48" s="160">
        <f t="shared" si="11"/>
        <v>0</v>
      </c>
      <c r="M48" s="2">
        <v>18</v>
      </c>
      <c r="N48" s="159">
        <f t="shared" si="14"/>
        <v>0</v>
      </c>
      <c r="O48" s="160">
        <f t="shared" si="12"/>
        <v>0</v>
      </c>
      <c r="P48" s="159">
        <f t="shared" si="15"/>
        <v>0</v>
      </c>
      <c r="Q48" s="160">
        <f t="shared" si="13"/>
        <v>0</v>
      </c>
    </row>
    <row r="49" spans="1:20" ht="12" customHeight="1">
      <c r="A49" s="2">
        <v>19</v>
      </c>
      <c r="B49" s="159">
        <f>TotalRunBiomass!E58+TotalRunBiomass!O58+TotalRunBiomass!T58</f>
        <v>0</v>
      </c>
      <c r="C49" s="160">
        <f t="shared" si="8"/>
        <v>0</v>
      </c>
      <c r="D49" s="159">
        <f>TotalRunBiomass!E32+TotalRunBiomass!O32+TotalRunBiomass!T32</f>
        <v>0</v>
      </c>
      <c r="E49" s="160">
        <f t="shared" si="9"/>
        <v>0</v>
      </c>
      <c r="G49" s="2">
        <v>19</v>
      </c>
      <c r="H49" s="159">
        <f>TotalRunBiomass!J58</f>
        <v>0</v>
      </c>
      <c r="I49" s="160">
        <f t="shared" si="10"/>
        <v>0</v>
      </c>
      <c r="J49" s="159">
        <f>TotalRunBiomass!J32</f>
        <v>0</v>
      </c>
      <c r="K49" s="160">
        <f t="shared" si="11"/>
        <v>0</v>
      </c>
      <c r="M49" s="2">
        <v>19</v>
      </c>
      <c r="N49" s="159">
        <f t="shared" si="14"/>
        <v>0</v>
      </c>
      <c r="O49" s="160">
        <f t="shared" si="12"/>
        <v>0</v>
      </c>
      <c r="P49" s="159">
        <f t="shared" si="15"/>
        <v>0</v>
      </c>
      <c r="Q49" s="160">
        <f t="shared" si="13"/>
        <v>0</v>
      </c>
    </row>
    <row r="50" spans="1:20" ht="12" customHeight="1">
      <c r="A50" s="295" t="s">
        <v>7</v>
      </c>
      <c r="B50" s="298">
        <f>SUM(B31:B49)</f>
        <v>17796.600000000002</v>
      </c>
      <c r="C50" s="297">
        <f>SUM(C31:C49)</f>
        <v>99.999999999999986</v>
      </c>
      <c r="D50" s="298">
        <f>SUM(D31:D49)</f>
        <v>50401.515607161105</v>
      </c>
      <c r="E50" s="297">
        <f>SUM(E31:E49)</f>
        <v>100</v>
      </c>
      <c r="F50" s="299"/>
      <c r="G50" s="295" t="s">
        <v>7</v>
      </c>
      <c r="H50" s="298">
        <f>SUM(H31:H49)</f>
        <v>1956.9000000000003</v>
      </c>
      <c r="I50" s="297">
        <f>SUM(I31:I49)</f>
        <v>99.999999999999986</v>
      </c>
      <c r="J50" s="298">
        <f>SUM(J31:J49)</f>
        <v>6649.6765609219337</v>
      </c>
      <c r="K50" s="297">
        <f>SUM(K31:K49)</f>
        <v>99.999999999999986</v>
      </c>
      <c r="L50" s="299"/>
      <c r="M50" s="295" t="s">
        <v>7</v>
      </c>
      <c r="N50" s="298">
        <f>SUM(N31:N49)</f>
        <v>19753.499999999996</v>
      </c>
      <c r="O50" s="297">
        <f>SUM(O31:O49)</f>
        <v>100.00000000000001</v>
      </c>
      <c r="P50" s="298">
        <f>SUM(P31:P49)</f>
        <v>57051.192168083035</v>
      </c>
      <c r="Q50" s="297">
        <f>SUM(Q31:Q49)</f>
        <v>100</v>
      </c>
    </row>
    <row r="54" spans="1:20" ht="12" customHeight="1">
      <c r="A54" s="654" t="s">
        <v>79</v>
      </c>
      <c r="B54" s="654"/>
      <c r="C54" s="654"/>
      <c r="D54" s="654"/>
      <c r="E54" s="654"/>
    </row>
    <row r="55" spans="1:20" ht="12" customHeight="1">
      <c r="A55" s="290"/>
      <c r="B55" s="290" t="s">
        <v>1</v>
      </c>
      <c r="C55" s="290"/>
      <c r="D55" s="290" t="s">
        <v>42</v>
      </c>
      <c r="E55" s="290"/>
      <c r="H55" s="407"/>
      <c r="I55" s="409"/>
      <c r="J55" s="409"/>
      <c r="K55" s="409"/>
      <c r="L55" s="409"/>
      <c r="M55" s="409"/>
      <c r="N55" s="409"/>
      <c r="O55" s="409"/>
      <c r="P55" s="409"/>
      <c r="Q55" s="409"/>
      <c r="R55" s="409"/>
      <c r="S55" s="409"/>
      <c r="T55" s="406"/>
    </row>
    <row r="56" spans="1:20" ht="12" customHeight="1">
      <c r="A56" s="232" t="s">
        <v>3</v>
      </c>
      <c r="B56" s="232" t="s">
        <v>39</v>
      </c>
      <c r="C56" s="232" t="s">
        <v>40</v>
      </c>
      <c r="D56" s="232" t="s">
        <v>41</v>
      </c>
      <c r="E56" s="232" t="s">
        <v>40</v>
      </c>
      <c r="H56" s="406"/>
      <c r="I56" s="410"/>
      <c r="J56" s="410"/>
      <c r="K56" s="410"/>
      <c r="L56" s="410"/>
      <c r="M56" s="410"/>
      <c r="N56" s="410"/>
      <c r="O56" s="410"/>
      <c r="P56" s="410"/>
      <c r="Q56" s="410"/>
      <c r="R56" s="410"/>
      <c r="S56" s="410"/>
      <c r="T56" s="410"/>
    </row>
    <row r="57" spans="1:20" ht="12" customHeight="1">
      <c r="A57" s="2">
        <v>1</v>
      </c>
      <c r="B57" s="159">
        <f t="shared" ref="B57:B74" si="16">N31-N6</f>
        <v>0</v>
      </c>
      <c r="C57" s="160">
        <f t="shared" ref="C57:C74" si="17">100*(B57/$B$75)</f>
        <v>0</v>
      </c>
      <c r="D57" s="159">
        <f t="shared" ref="D57:D74" si="18">P31-P6</f>
        <v>0</v>
      </c>
      <c r="E57" s="160">
        <f t="shared" ref="E57:E74" si="19">100*(D57/$D$75)</f>
        <v>0</v>
      </c>
    </row>
    <row r="58" spans="1:20" ht="12" customHeight="1">
      <c r="A58" s="2">
        <v>2</v>
      </c>
      <c r="B58" s="159">
        <f t="shared" si="16"/>
        <v>0</v>
      </c>
      <c r="C58" s="160">
        <f t="shared" si="17"/>
        <v>0</v>
      </c>
      <c r="D58" s="159">
        <f t="shared" si="18"/>
        <v>0</v>
      </c>
      <c r="E58" s="160">
        <f t="shared" si="19"/>
        <v>0</v>
      </c>
    </row>
    <row r="59" spans="1:20" ht="12" customHeight="1">
      <c r="A59" s="2">
        <v>3</v>
      </c>
      <c r="B59" s="159">
        <f t="shared" si="16"/>
        <v>0</v>
      </c>
      <c r="C59" s="160">
        <f t="shared" si="17"/>
        <v>0</v>
      </c>
      <c r="D59" s="159">
        <f t="shared" si="18"/>
        <v>0</v>
      </c>
      <c r="E59" s="160">
        <f t="shared" si="19"/>
        <v>0</v>
      </c>
    </row>
    <row r="60" spans="1:20" ht="12" customHeight="1">
      <c r="A60" s="2">
        <v>4</v>
      </c>
      <c r="B60" s="159">
        <f t="shared" si="16"/>
        <v>-444.73405289668335</v>
      </c>
      <c r="C60" s="160">
        <f t="shared" si="17"/>
        <v>-13.19373391301861</v>
      </c>
      <c r="D60" s="159">
        <f t="shared" si="18"/>
        <v>-2127.1928169285038</v>
      </c>
      <c r="E60" s="160">
        <f t="shared" si="19"/>
        <v>-32.029596486426819</v>
      </c>
    </row>
    <row r="61" spans="1:20" ht="12" customHeight="1">
      <c r="A61" s="2">
        <v>5</v>
      </c>
      <c r="B61" s="159">
        <f t="shared" si="16"/>
        <v>-236.94326795140387</v>
      </c>
      <c r="C61" s="160">
        <f t="shared" si="17"/>
        <v>-7.029294045441886</v>
      </c>
      <c r="D61" s="159">
        <f t="shared" si="18"/>
        <v>-932.12457054581319</v>
      </c>
      <c r="E61" s="160">
        <f t="shared" si="19"/>
        <v>-14.035198705106266</v>
      </c>
      <c r="F61" s="160"/>
    </row>
    <row r="62" spans="1:20" ht="12" customHeight="1">
      <c r="A62" s="2">
        <v>6</v>
      </c>
      <c r="B62" s="159">
        <f t="shared" si="16"/>
        <v>-2.1019878227286881</v>
      </c>
      <c r="C62" s="160">
        <f t="shared" si="17"/>
        <v>-6.2358768888629144E-2</v>
      </c>
      <c r="D62" s="159">
        <f t="shared" si="18"/>
        <v>-25.393397732235826</v>
      </c>
      <c r="E62" s="160">
        <f t="shared" si="19"/>
        <v>-0.38235381217451536</v>
      </c>
    </row>
    <row r="63" spans="1:20" ht="12" customHeight="1">
      <c r="A63" s="2">
        <v>7</v>
      </c>
      <c r="B63" s="159">
        <f t="shared" si="16"/>
        <v>432.95793896735722</v>
      </c>
      <c r="C63" s="160">
        <f t="shared" si="17"/>
        <v>12.844377004769861</v>
      </c>
      <c r="D63" s="159">
        <f t="shared" si="18"/>
        <v>1382.0282610107288</v>
      </c>
      <c r="E63" s="160">
        <f t="shared" si="19"/>
        <v>20.809494645120179</v>
      </c>
    </row>
    <row r="64" spans="1:20" ht="12" customHeight="1">
      <c r="A64" s="2">
        <v>8</v>
      </c>
      <c r="B64" s="159">
        <f t="shared" si="16"/>
        <v>712.19477587992287</v>
      </c>
      <c r="C64" s="160">
        <f t="shared" si="17"/>
        <v>21.128376174478685</v>
      </c>
      <c r="D64" s="159">
        <f t="shared" si="18"/>
        <v>1929.1335213152388</v>
      </c>
      <c r="E64" s="160">
        <f t="shared" si="19"/>
        <v>29.047375378686013</v>
      </c>
    </row>
    <row r="65" spans="1:5" ht="12" customHeight="1">
      <c r="A65" s="2">
        <v>9</v>
      </c>
      <c r="B65" s="159">
        <f t="shared" si="16"/>
        <v>830.91780768072431</v>
      </c>
      <c r="C65" s="160">
        <f t="shared" si="17"/>
        <v>24.650481308376566</v>
      </c>
      <c r="D65" s="159">
        <f t="shared" si="18"/>
        <v>2013.2249670817546</v>
      </c>
      <c r="E65" s="160">
        <f t="shared" si="19"/>
        <v>30.313558234526429</v>
      </c>
    </row>
    <row r="66" spans="1:5" ht="12" customHeight="1">
      <c r="A66" s="2">
        <v>10</v>
      </c>
      <c r="B66" s="159">
        <f t="shared" si="16"/>
        <v>788.49968994845563</v>
      </c>
      <c r="C66" s="160">
        <f t="shared" si="17"/>
        <v>23.392081249272788</v>
      </c>
      <c r="D66" s="159">
        <f t="shared" si="18"/>
        <v>1793.5491319387515</v>
      </c>
      <c r="E66" s="160">
        <f t="shared" si="19"/>
        <v>27.005852275078514</v>
      </c>
    </row>
    <row r="67" spans="1:5" ht="12" customHeight="1">
      <c r="A67" s="2">
        <v>11</v>
      </c>
      <c r="B67" s="159">
        <f t="shared" si="16"/>
        <v>660.21893359833234</v>
      </c>
      <c r="C67" s="160">
        <f t="shared" si="17"/>
        <v>19.586431210962171</v>
      </c>
      <c r="D67" s="159">
        <f t="shared" si="18"/>
        <v>1387.5138934417892</v>
      </c>
      <c r="E67" s="160">
        <f t="shared" si="19"/>
        <v>20.892092984039646</v>
      </c>
    </row>
    <row r="68" spans="1:5" ht="12" customHeight="1">
      <c r="A68" s="2">
        <v>12</v>
      </c>
      <c r="B68" s="159">
        <f t="shared" si="16"/>
        <v>495.88035073197824</v>
      </c>
      <c r="C68" s="160">
        <f t="shared" si="17"/>
        <v>14.711069138148419</v>
      </c>
      <c r="D68" s="159">
        <f t="shared" si="18"/>
        <v>969.75595024839174</v>
      </c>
      <c r="E68" s="160">
        <f t="shared" si="19"/>
        <v>14.601822425113692</v>
      </c>
    </row>
    <row r="69" spans="1:5" ht="12" customHeight="1">
      <c r="A69" s="2">
        <v>13</v>
      </c>
      <c r="B69" s="159">
        <f t="shared" si="16"/>
        <v>133.90731186404426</v>
      </c>
      <c r="C69" s="160">
        <f t="shared" si="17"/>
        <v>3.9725706413406412</v>
      </c>
      <c r="D69" s="159">
        <f t="shared" si="18"/>
        <v>250.84010736583807</v>
      </c>
      <c r="E69" s="160">
        <f t="shared" si="19"/>
        <v>3.7769530611431219</v>
      </c>
    </row>
    <row r="70" spans="1:5" ht="12" customHeight="1">
      <c r="A70" s="2">
        <v>14</v>
      </c>
      <c r="B70" s="159">
        <f t="shared" si="16"/>
        <v>0</v>
      </c>
      <c r="C70" s="160">
        <f t="shared" si="17"/>
        <v>0</v>
      </c>
      <c r="D70" s="159">
        <f t="shared" si="18"/>
        <v>0</v>
      </c>
      <c r="E70" s="160">
        <f t="shared" si="19"/>
        <v>0</v>
      </c>
    </row>
    <row r="71" spans="1:5" ht="12" customHeight="1">
      <c r="A71" s="2">
        <v>15</v>
      </c>
      <c r="B71" s="159">
        <f t="shared" si="16"/>
        <v>0</v>
      </c>
      <c r="C71" s="160">
        <f t="shared" si="17"/>
        <v>0</v>
      </c>
      <c r="D71" s="159">
        <f t="shared" si="18"/>
        <v>0</v>
      </c>
      <c r="E71" s="160">
        <f t="shared" si="19"/>
        <v>0</v>
      </c>
    </row>
    <row r="72" spans="1:5" ht="12" customHeight="1">
      <c r="A72" s="2">
        <v>16</v>
      </c>
      <c r="B72" s="159">
        <f t="shared" si="16"/>
        <v>0</v>
      </c>
      <c r="C72" s="160">
        <f t="shared" si="17"/>
        <v>0</v>
      </c>
      <c r="D72" s="159">
        <f t="shared" si="18"/>
        <v>0</v>
      </c>
      <c r="E72" s="160">
        <f t="shared" si="19"/>
        <v>0</v>
      </c>
    </row>
    <row r="73" spans="1:5" ht="12" customHeight="1">
      <c r="A73" s="2">
        <v>17</v>
      </c>
      <c r="B73" s="159">
        <f t="shared" si="16"/>
        <v>0</v>
      </c>
      <c r="C73" s="160">
        <f t="shared" si="17"/>
        <v>0</v>
      </c>
      <c r="D73" s="159">
        <f t="shared" si="18"/>
        <v>0</v>
      </c>
      <c r="E73" s="160">
        <f t="shared" si="19"/>
        <v>0</v>
      </c>
    </row>
    <row r="74" spans="1:5" ht="12" customHeight="1">
      <c r="A74" s="2">
        <v>18</v>
      </c>
      <c r="B74" s="159">
        <f t="shared" si="16"/>
        <v>0</v>
      </c>
      <c r="C74" s="160">
        <f t="shared" si="17"/>
        <v>0</v>
      </c>
      <c r="D74" s="159">
        <f t="shared" si="18"/>
        <v>0</v>
      </c>
      <c r="E74" s="160">
        <f t="shared" si="19"/>
        <v>0</v>
      </c>
    </row>
    <row r="75" spans="1:5" ht="12" customHeight="1">
      <c r="A75" s="295" t="s">
        <v>7</v>
      </c>
      <c r="B75" s="298">
        <f>SUM(B57:B74)</f>
        <v>3370.7974999999988</v>
      </c>
      <c r="C75" s="300">
        <f>SUM(C57:C74)</f>
        <v>100.00000000000001</v>
      </c>
      <c r="D75" s="298">
        <f>SUM(D57:D74)</f>
        <v>6641.3350471959402</v>
      </c>
      <c r="E75" s="300">
        <f>SUM(E57:E74)</f>
        <v>100</v>
      </c>
    </row>
    <row r="76" spans="1:5" ht="12" customHeight="1">
      <c r="A76" s="2" t="s">
        <v>76</v>
      </c>
    </row>
    <row r="77" spans="1:5" ht="12" customHeight="1">
      <c r="A77" s="2" t="s">
        <v>77</v>
      </c>
    </row>
    <row r="78" spans="1:5" ht="12" customHeight="1">
      <c r="A78" s="2" t="s">
        <v>80</v>
      </c>
    </row>
  </sheetData>
  <mergeCells count="7">
    <mergeCell ref="A54:E54"/>
    <mergeCell ref="A3:E3"/>
    <mergeCell ref="G3:K3"/>
    <mergeCell ref="M3:Q3"/>
    <mergeCell ref="A28:E28"/>
    <mergeCell ref="G28:K28"/>
    <mergeCell ref="M28:Q28"/>
  </mergeCells>
  <phoneticPr fontId="20" type="noConversion"/>
  <pageMargins left="0.75" right="0.75" top="1" bottom="1" header="0.5" footer="0.5"/>
  <pageSetup orientation="portrait" r:id="rId1"/>
  <headerFooter alignWithMargins="0"/>
  <ignoredErrors>
    <ignoredError sqref="C58:C74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D31" sqref="D31"/>
    </sheetView>
  </sheetViews>
  <sheetFormatPr defaultColWidth="8.88671875" defaultRowHeight="12"/>
  <cols>
    <col min="1" max="1" width="3.6640625" style="2" customWidth="1"/>
    <col min="2" max="3" width="6.77734375" style="2" customWidth="1"/>
    <col min="4" max="4" width="6" style="2" customWidth="1"/>
    <col min="5" max="16384" width="8.88671875" style="2"/>
  </cols>
  <sheetData>
    <row r="1" spans="1:4">
      <c r="A1" s="2" t="s">
        <v>3</v>
      </c>
      <c r="B1" s="2" t="s">
        <v>84</v>
      </c>
      <c r="C1" s="2" t="s">
        <v>85</v>
      </c>
      <c r="D1" s="2" t="s">
        <v>2</v>
      </c>
    </row>
    <row r="2" spans="1:4">
      <c r="A2" s="2">
        <f>Table7!M6</f>
        <v>1</v>
      </c>
      <c r="B2" s="2" t="s">
        <v>42</v>
      </c>
      <c r="C2" s="2" t="s">
        <v>21</v>
      </c>
      <c r="D2" s="451">
        <f>Table7!Q6</f>
        <v>0</v>
      </c>
    </row>
    <row r="3" spans="1:4">
      <c r="A3" s="2">
        <f>Table7!M7</f>
        <v>2</v>
      </c>
      <c r="B3" s="2" t="s">
        <v>42</v>
      </c>
      <c r="C3" s="2" t="s">
        <v>21</v>
      </c>
      <c r="D3" s="451">
        <f>Table7!Q7</f>
        <v>0</v>
      </c>
    </row>
    <row r="4" spans="1:4">
      <c r="A4" s="2">
        <f>Table7!M8</f>
        <v>3</v>
      </c>
      <c r="B4" s="2" t="s">
        <v>42</v>
      </c>
      <c r="C4" s="2" t="s">
        <v>21</v>
      </c>
      <c r="D4" s="451">
        <f>Table7!Q8</f>
        <v>0</v>
      </c>
    </row>
    <row r="5" spans="1:4">
      <c r="A5" s="2">
        <f>Table7!M9</f>
        <v>4</v>
      </c>
      <c r="B5" s="2" t="s">
        <v>42</v>
      </c>
      <c r="C5" s="2" t="s">
        <v>21</v>
      </c>
      <c r="D5" s="451">
        <f>Table7!Q9</f>
        <v>21.333152727080126</v>
      </c>
    </row>
    <row r="6" spans="1:4">
      <c r="A6" s="2">
        <f>Table7!M10</f>
        <v>5</v>
      </c>
      <c r="B6" s="2" t="s">
        <v>42</v>
      </c>
      <c r="C6" s="2" t="s">
        <v>21</v>
      </c>
      <c r="D6" s="451">
        <f>Table7!Q10</f>
        <v>26.010815152121442</v>
      </c>
    </row>
    <row r="7" spans="1:4">
      <c r="A7" s="2">
        <f>Table7!M11</f>
        <v>6</v>
      </c>
      <c r="B7" s="2" t="s">
        <v>42</v>
      </c>
      <c r="C7" s="2" t="s">
        <v>21</v>
      </c>
      <c r="D7" s="451">
        <f>Table7!Q11</f>
        <v>9.8150842979988528</v>
      </c>
    </row>
    <row r="8" spans="1:4">
      <c r="A8" s="2">
        <f>Table7!M12</f>
        <v>7</v>
      </c>
      <c r="B8" s="2" t="s">
        <v>42</v>
      </c>
      <c r="C8" s="2" t="s">
        <v>21</v>
      </c>
      <c r="D8" s="451">
        <f>Table7!Q12</f>
        <v>10.618870027392404</v>
      </c>
    </row>
    <row r="9" spans="1:4">
      <c r="A9" s="2">
        <f>Table7!M13</f>
        <v>8</v>
      </c>
      <c r="B9" s="2" t="s">
        <v>42</v>
      </c>
      <c r="C9" s="2" t="s">
        <v>21</v>
      </c>
      <c r="D9" s="451">
        <f>Table7!Q13</f>
        <v>11.90936622835372</v>
      </c>
    </row>
    <row r="10" spans="1:4">
      <c r="A10" s="2">
        <f>Table7!M14</f>
        <v>9</v>
      </c>
      <c r="B10" s="2" t="s">
        <v>42</v>
      </c>
      <c r="C10" s="2" t="s">
        <v>21</v>
      </c>
      <c r="D10" s="451">
        <f>Table7!Q14</f>
        <v>9.2164442164062255</v>
      </c>
    </row>
    <row r="11" spans="1:4">
      <c r="A11" s="2">
        <f>Table7!M15</f>
        <v>10</v>
      </c>
      <c r="B11" s="2" t="s">
        <v>42</v>
      </c>
      <c r="C11" s="2" t="s">
        <v>21</v>
      </c>
      <c r="D11" s="451">
        <f>Table7!Q15</f>
        <v>6.5843065827963985</v>
      </c>
    </row>
    <row r="12" spans="1:4">
      <c r="A12" s="2">
        <f>Table7!M16</f>
        <v>11</v>
      </c>
      <c r="B12" s="2" t="s">
        <v>42</v>
      </c>
      <c r="C12" s="2" t="s">
        <v>21</v>
      </c>
      <c r="D12" s="451">
        <f>Table7!Q16</f>
        <v>3.1686665258345079</v>
      </c>
    </row>
    <row r="13" spans="1:4">
      <c r="A13" s="2">
        <f>Table7!M17</f>
        <v>12</v>
      </c>
      <c r="B13" s="2" t="s">
        <v>42</v>
      </c>
      <c r="C13" s="2" t="s">
        <v>21</v>
      </c>
      <c r="D13" s="451">
        <f>Table7!Q17</f>
        <v>1.0240111232297227</v>
      </c>
    </row>
    <row r="14" spans="1:4">
      <c r="A14" s="2">
        <f>Table7!M18</f>
        <v>13</v>
      </c>
      <c r="B14" s="2" t="s">
        <v>42</v>
      </c>
      <c r="C14" s="2" t="s">
        <v>21</v>
      </c>
      <c r="D14" s="451">
        <f>Table7!Q18</f>
        <v>0.31928311878659649</v>
      </c>
    </row>
    <row r="15" spans="1:4">
      <c r="A15" s="2">
        <f>Table7!M19</f>
        <v>14</v>
      </c>
      <c r="B15" s="2" t="s">
        <v>42</v>
      </c>
      <c r="C15" s="2" t="s">
        <v>21</v>
      </c>
      <c r="D15" s="451">
        <f>Table7!Q19</f>
        <v>0</v>
      </c>
    </row>
    <row r="16" spans="1:4">
      <c r="A16" s="2">
        <f>Table7!M20</f>
        <v>15</v>
      </c>
      <c r="B16" s="2" t="s">
        <v>42</v>
      </c>
      <c r="C16" s="2" t="s">
        <v>21</v>
      </c>
      <c r="D16" s="451">
        <f>Table7!Q20</f>
        <v>0</v>
      </c>
    </row>
    <row r="17" spans="1:4">
      <c r="A17" s="2">
        <f>Table7!M21</f>
        <v>16</v>
      </c>
      <c r="B17" s="2" t="s">
        <v>42</v>
      </c>
      <c r="C17" s="2" t="s">
        <v>21</v>
      </c>
      <c r="D17" s="451">
        <f>Table7!Q21</f>
        <v>0</v>
      </c>
    </row>
    <row r="18" spans="1:4">
      <c r="A18" s="2">
        <f>Table7!M22</f>
        <v>17</v>
      </c>
      <c r="B18" s="2" t="s">
        <v>42</v>
      </c>
      <c r="C18" s="2" t="s">
        <v>21</v>
      </c>
      <c r="D18" s="451">
        <f>Table7!Q22</f>
        <v>0</v>
      </c>
    </row>
    <row r="19" spans="1:4">
      <c r="A19" s="2">
        <f>Table7!M23</f>
        <v>18</v>
      </c>
      <c r="B19" s="2" t="s">
        <v>42</v>
      </c>
      <c r="C19" s="2" t="s">
        <v>21</v>
      </c>
      <c r="D19" s="451">
        <f>Table7!Q23</f>
        <v>0</v>
      </c>
    </row>
    <row r="20" spans="1:4">
      <c r="A20" s="2" t="e">
        <f>Table7!#REF!</f>
        <v>#REF!</v>
      </c>
      <c r="B20" s="2" t="s">
        <v>42</v>
      </c>
      <c r="C20" s="2" t="s">
        <v>21</v>
      </c>
      <c r="D20" s="451" t="e">
        <f>Table7!#REF!</f>
        <v>#REF!</v>
      </c>
    </row>
    <row r="21" spans="1:4">
      <c r="A21" s="2">
        <f>Table7!A57</f>
        <v>1</v>
      </c>
      <c r="B21" s="2" t="s">
        <v>42</v>
      </c>
      <c r="C21" s="2" t="s">
        <v>86</v>
      </c>
      <c r="D21" s="2">
        <f>Table7!E57</f>
        <v>0</v>
      </c>
    </row>
    <row r="22" spans="1:4">
      <c r="A22" s="2">
        <f>Table7!A58</f>
        <v>2</v>
      </c>
      <c r="B22" s="2" t="s">
        <v>42</v>
      </c>
      <c r="C22" s="2" t="s">
        <v>86</v>
      </c>
      <c r="D22" s="2">
        <f>Table7!E58</f>
        <v>0</v>
      </c>
    </row>
    <row r="23" spans="1:4">
      <c r="A23" s="2">
        <f>Table7!A59</f>
        <v>3</v>
      </c>
      <c r="B23" s="2" t="s">
        <v>42</v>
      </c>
      <c r="C23" s="2" t="s">
        <v>86</v>
      </c>
      <c r="D23" s="2">
        <f>Table7!E59</f>
        <v>0</v>
      </c>
    </row>
    <row r="24" spans="1:4">
      <c r="A24" s="2">
        <f>Table7!A60</f>
        <v>4</v>
      </c>
      <c r="B24" s="2" t="s">
        <v>42</v>
      </c>
      <c r="C24" s="2" t="s">
        <v>86</v>
      </c>
      <c r="D24" s="2">
        <f>Table7!E60</f>
        <v>-32.029596486426819</v>
      </c>
    </row>
    <row r="25" spans="1:4">
      <c r="A25" s="2">
        <f>Table7!A61</f>
        <v>5</v>
      </c>
      <c r="B25" s="2" t="s">
        <v>42</v>
      </c>
      <c r="C25" s="2" t="s">
        <v>86</v>
      </c>
      <c r="D25" s="2">
        <f>Table7!E61</f>
        <v>-14.035198705106266</v>
      </c>
    </row>
    <row r="26" spans="1:4">
      <c r="A26" s="2">
        <f>Table7!A62</f>
        <v>6</v>
      </c>
      <c r="B26" s="2" t="s">
        <v>42</v>
      </c>
      <c r="C26" s="2" t="s">
        <v>86</v>
      </c>
      <c r="D26" s="2">
        <f>Table7!E62</f>
        <v>-0.38235381217451536</v>
      </c>
    </row>
    <row r="27" spans="1:4">
      <c r="A27" s="2">
        <f>Table7!A63</f>
        <v>7</v>
      </c>
      <c r="B27" s="2" t="s">
        <v>42</v>
      </c>
      <c r="C27" s="2" t="s">
        <v>86</v>
      </c>
      <c r="D27" s="2">
        <f>Table7!E63</f>
        <v>20.809494645120179</v>
      </c>
    </row>
    <row r="28" spans="1:4">
      <c r="A28" s="2">
        <f>Table7!A64</f>
        <v>8</v>
      </c>
      <c r="B28" s="2" t="s">
        <v>42</v>
      </c>
      <c r="C28" s="2" t="s">
        <v>86</v>
      </c>
      <c r="D28" s="2">
        <f>Table7!E64</f>
        <v>29.047375378686013</v>
      </c>
    </row>
    <row r="29" spans="1:4">
      <c r="A29" s="2">
        <f>Table7!A65</f>
        <v>9</v>
      </c>
      <c r="B29" s="2" t="s">
        <v>42</v>
      </c>
      <c r="C29" s="2" t="s">
        <v>86</v>
      </c>
      <c r="D29" s="2">
        <f>Table7!E65</f>
        <v>30.313558234526429</v>
      </c>
    </row>
    <row r="30" spans="1:4">
      <c r="A30" s="2">
        <f>Table7!A66</f>
        <v>10</v>
      </c>
      <c r="B30" s="2" t="s">
        <v>42</v>
      </c>
      <c r="C30" s="2" t="s">
        <v>86</v>
      </c>
      <c r="D30" s="2">
        <f>Table7!E66</f>
        <v>27.005852275078514</v>
      </c>
    </row>
    <row r="31" spans="1:4">
      <c r="A31" s="2">
        <f>Table7!A67</f>
        <v>11</v>
      </c>
      <c r="B31" s="2" t="s">
        <v>42</v>
      </c>
      <c r="C31" s="2" t="s">
        <v>86</v>
      </c>
      <c r="D31" s="2">
        <f>Table7!E67</f>
        <v>20.892092984039646</v>
      </c>
    </row>
    <row r="32" spans="1:4">
      <c r="A32" s="2">
        <f>Table7!A68</f>
        <v>12</v>
      </c>
      <c r="B32" s="2" t="s">
        <v>42</v>
      </c>
      <c r="C32" s="2" t="s">
        <v>86</v>
      </c>
      <c r="D32" s="2">
        <f>Table7!E68</f>
        <v>14.601822425113692</v>
      </c>
    </row>
    <row r="33" spans="1:4">
      <c r="A33" s="2">
        <f>Table7!A69</f>
        <v>13</v>
      </c>
      <c r="B33" s="2" t="s">
        <v>42</v>
      </c>
      <c r="C33" s="2" t="s">
        <v>86</v>
      </c>
      <c r="D33" s="2">
        <f>Table7!E69</f>
        <v>3.7769530611431219</v>
      </c>
    </row>
    <row r="34" spans="1:4">
      <c r="A34" s="2">
        <f>Table7!A70</f>
        <v>14</v>
      </c>
      <c r="B34" s="2" t="s">
        <v>42</v>
      </c>
      <c r="C34" s="2" t="s">
        <v>86</v>
      </c>
      <c r="D34" s="2">
        <f>Table7!E70</f>
        <v>0</v>
      </c>
    </row>
    <row r="35" spans="1:4">
      <c r="A35" s="2">
        <f>Table7!A71</f>
        <v>15</v>
      </c>
      <c r="B35" s="2" t="s">
        <v>42</v>
      </c>
      <c r="C35" s="2" t="s">
        <v>86</v>
      </c>
      <c r="D35" s="2">
        <f>Table7!E71</f>
        <v>0</v>
      </c>
    </row>
    <row r="36" spans="1:4">
      <c r="A36" s="2">
        <f>Table7!A72</f>
        <v>16</v>
      </c>
      <c r="B36" s="2" t="s">
        <v>42</v>
      </c>
      <c r="C36" s="2" t="s">
        <v>86</v>
      </c>
      <c r="D36" s="2">
        <f>Table7!E72</f>
        <v>0</v>
      </c>
    </row>
    <row r="37" spans="1:4">
      <c r="A37" s="2">
        <f>Table7!A73</f>
        <v>17</v>
      </c>
      <c r="B37" s="2" t="s">
        <v>42</v>
      </c>
      <c r="C37" s="2" t="s">
        <v>86</v>
      </c>
      <c r="D37" s="2">
        <f>Table7!E73</f>
        <v>0</v>
      </c>
    </row>
    <row r="38" spans="1:4">
      <c r="A38" s="2">
        <f>Table7!A74</f>
        <v>18</v>
      </c>
      <c r="B38" s="2" t="s">
        <v>42</v>
      </c>
      <c r="C38" s="2" t="s">
        <v>86</v>
      </c>
      <c r="D38" s="2">
        <f>Table7!E74</f>
        <v>0</v>
      </c>
    </row>
    <row r="39" spans="1:4">
      <c r="A39" s="2" t="e">
        <f>Table7!#REF!</f>
        <v>#REF!</v>
      </c>
      <c r="B39" s="2" t="s">
        <v>42</v>
      </c>
      <c r="C39" s="2" t="s">
        <v>86</v>
      </c>
      <c r="D39" s="2" t="e">
        <f>Table7!#REF!</f>
        <v>#REF!</v>
      </c>
    </row>
    <row r="40" spans="1:4">
      <c r="A40" s="2">
        <f>Table7!M31</f>
        <v>1</v>
      </c>
      <c r="B40" s="2" t="s">
        <v>42</v>
      </c>
      <c r="C40" s="2" t="s">
        <v>87</v>
      </c>
      <c r="D40" s="2">
        <f>Table7!Q31</f>
        <v>0</v>
      </c>
    </row>
    <row r="41" spans="1:4">
      <c r="A41" s="2">
        <f>Table7!M32</f>
        <v>2</v>
      </c>
      <c r="B41" s="2" t="s">
        <v>42</v>
      </c>
      <c r="C41" s="2" t="s">
        <v>87</v>
      </c>
      <c r="D41" s="2">
        <f>Table7!Q32</f>
        <v>0</v>
      </c>
    </row>
    <row r="42" spans="1:4">
      <c r="A42" s="2">
        <f>Table7!M33</f>
        <v>3</v>
      </c>
      <c r="B42" s="2" t="s">
        <v>42</v>
      </c>
      <c r="C42" s="2" t="s">
        <v>87</v>
      </c>
      <c r="D42" s="2">
        <f>Table7!Q33</f>
        <v>0</v>
      </c>
    </row>
    <row r="43" spans="1:4">
      <c r="A43" s="2">
        <f>Table7!M34</f>
        <v>4</v>
      </c>
      <c r="B43" s="2" t="s">
        <v>42</v>
      </c>
      <c r="C43" s="2" t="s">
        <v>87</v>
      </c>
      <c r="D43" s="2">
        <f>Table7!Q34</f>
        <v>15.12118969706551</v>
      </c>
    </row>
    <row r="44" spans="1:4">
      <c r="A44" s="2">
        <f>Table7!M35</f>
        <v>5</v>
      </c>
      <c r="B44" s="2" t="s">
        <v>42</v>
      </c>
      <c r="C44" s="2" t="s">
        <v>87</v>
      </c>
      <c r="D44" s="2">
        <f>Table7!Q35</f>
        <v>21.349054631027727</v>
      </c>
    </row>
    <row r="45" spans="1:4">
      <c r="A45" s="2">
        <f>Table7!M36</f>
        <v>6</v>
      </c>
      <c r="B45" s="2" t="s">
        <v>42</v>
      </c>
      <c r="C45" s="2" t="s">
        <v>87</v>
      </c>
      <c r="D45" s="2">
        <f>Table7!Q36</f>
        <v>8.6279994968052662</v>
      </c>
    </row>
    <row r="46" spans="1:4">
      <c r="A46" s="2">
        <f>Table7!M37</f>
        <v>7</v>
      </c>
      <c r="B46" s="2" t="s">
        <v>42</v>
      </c>
      <c r="C46" s="2" t="s">
        <v>87</v>
      </c>
      <c r="D46" s="2">
        <f>Table7!Q37</f>
        <v>11.805161669241672</v>
      </c>
    </row>
    <row r="47" spans="1:4">
      <c r="A47" s="2">
        <f>Table7!M38</f>
        <v>8</v>
      </c>
      <c r="B47" s="2" t="s">
        <v>42</v>
      </c>
      <c r="C47" s="2" t="s">
        <v>87</v>
      </c>
      <c r="D47" s="2">
        <f>Table7!Q38</f>
        <v>13.904403605906406</v>
      </c>
    </row>
    <row r="48" spans="1:4">
      <c r="A48" s="2">
        <f>Table7!M39</f>
        <v>9</v>
      </c>
      <c r="B48" s="2" t="s">
        <v>42</v>
      </c>
      <c r="C48" s="2" t="s">
        <v>87</v>
      </c>
      <c r="D48" s="2">
        <f>Table7!Q39</f>
        <v>11.672361391816558</v>
      </c>
    </row>
    <row r="49" spans="1:4">
      <c r="A49" s="2">
        <f>Table7!M40</f>
        <v>10</v>
      </c>
      <c r="B49" s="2" t="s">
        <v>42</v>
      </c>
      <c r="C49" s="2" t="s">
        <v>87</v>
      </c>
      <c r="D49" s="2">
        <f>Table7!Q40</f>
        <v>8.9615807811074006</v>
      </c>
    </row>
    <row r="50" spans="1:4">
      <c r="A50" s="2">
        <f>Table7!M41</f>
        <v>11</v>
      </c>
      <c r="B50" s="2" t="s">
        <v>42</v>
      </c>
      <c r="C50" s="2" t="s">
        <v>87</v>
      </c>
      <c r="D50" s="2">
        <f>Table7!Q41</f>
        <v>5.2318523913724455</v>
      </c>
    </row>
    <row r="51" spans="1:4">
      <c r="A51" s="2">
        <f>Table7!M42</f>
        <v>12</v>
      </c>
      <c r="B51" s="2" t="s">
        <v>42</v>
      </c>
      <c r="C51" s="2" t="s">
        <v>87</v>
      </c>
      <c r="D51" s="2">
        <f>Table7!Q42</f>
        <v>2.6046055093688247</v>
      </c>
    </row>
    <row r="52" spans="1:4">
      <c r="A52" s="2">
        <f>Table7!M43</f>
        <v>13</v>
      </c>
      <c r="B52" s="2" t="s">
        <v>42</v>
      </c>
      <c r="C52" s="2" t="s">
        <v>87</v>
      </c>
      <c r="D52" s="2">
        <f>Table7!Q43</f>
        <v>0.7217908262881968</v>
      </c>
    </row>
    <row r="53" spans="1:4">
      <c r="A53" s="2">
        <f>Table7!M44</f>
        <v>14</v>
      </c>
      <c r="B53" s="2" t="s">
        <v>42</v>
      </c>
      <c r="C53" s="2" t="s">
        <v>87</v>
      </c>
      <c r="D53" s="2">
        <f>Table7!Q44</f>
        <v>0</v>
      </c>
    </row>
    <row r="54" spans="1:4">
      <c r="A54" s="2">
        <f>Table7!M45</f>
        <v>15</v>
      </c>
      <c r="B54" s="2" t="s">
        <v>42</v>
      </c>
      <c r="C54" s="2" t="s">
        <v>87</v>
      </c>
      <c r="D54" s="2">
        <f>Table7!Q45</f>
        <v>0</v>
      </c>
    </row>
    <row r="55" spans="1:4">
      <c r="A55" s="2">
        <f>Table7!M46</f>
        <v>16</v>
      </c>
      <c r="B55" s="2" t="s">
        <v>42</v>
      </c>
      <c r="C55" s="2" t="s">
        <v>87</v>
      </c>
      <c r="D55" s="2">
        <f>Table7!Q46</f>
        <v>0</v>
      </c>
    </row>
    <row r="56" spans="1:4">
      <c r="A56" s="2">
        <f>Table7!M47</f>
        <v>17</v>
      </c>
      <c r="B56" s="2" t="s">
        <v>42</v>
      </c>
      <c r="C56" s="2" t="s">
        <v>87</v>
      </c>
      <c r="D56" s="2">
        <f>Table7!Q47</f>
        <v>0</v>
      </c>
    </row>
    <row r="57" spans="1:4">
      <c r="A57" s="2">
        <f>Table7!M48</f>
        <v>18</v>
      </c>
      <c r="B57" s="2" t="s">
        <v>42</v>
      </c>
      <c r="C57" s="2" t="s">
        <v>87</v>
      </c>
      <c r="D57" s="2">
        <f>Table7!Q48</f>
        <v>0</v>
      </c>
    </row>
    <row r="58" spans="1:4">
      <c r="A58" s="2">
        <f>Table7!M49</f>
        <v>19</v>
      </c>
      <c r="B58" s="2" t="s">
        <v>42</v>
      </c>
      <c r="C58" s="2" t="s">
        <v>87</v>
      </c>
      <c r="D58" s="2">
        <f>Table7!Q49</f>
        <v>0</v>
      </c>
    </row>
    <row r="59" spans="1:4">
      <c r="A59" s="2">
        <f>Table7!M6</f>
        <v>1</v>
      </c>
      <c r="B59" s="2" t="s">
        <v>1</v>
      </c>
      <c r="C59" s="2" t="s">
        <v>21</v>
      </c>
      <c r="D59" s="406">
        <f>Table7!O6</f>
        <v>0</v>
      </c>
    </row>
    <row r="60" spans="1:4">
      <c r="A60" s="2">
        <f>Table7!M7</f>
        <v>2</v>
      </c>
      <c r="B60" s="2" t="s">
        <v>1</v>
      </c>
      <c r="C60" s="2" t="s">
        <v>21</v>
      </c>
      <c r="D60" s="406">
        <f>Table7!O7</f>
        <v>0</v>
      </c>
    </row>
    <row r="61" spans="1:4">
      <c r="A61" s="2">
        <f>Table7!M8</f>
        <v>3</v>
      </c>
      <c r="B61" s="2" t="s">
        <v>1</v>
      </c>
      <c r="C61" s="2" t="s">
        <v>21</v>
      </c>
      <c r="D61" s="406">
        <f>Table7!O8</f>
        <v>0</v>
      </c>
    </row>
    <row r="62" spans="1:4">
      <c r="A62" s="2">
        <f>Table7!M9</f>
        <v>4</v>
      </c>
      <c r="B62" s="2" t="s">
        <v>1</v>
      </c>
      <c r="C62" s="2" t="s">
        <v>21</v>
      </c>
      <c r="D62" s="406">
        <f>Table7!O9</f>
        <v>13.870397952125774</v>
      </c>
    </row>
    <row r="63" spans="1:4">
      <c r="A63" s="2">
        <f>Table7!M10</f>
        <v>5</v>
      </c>
      <c r="B63" s="2" t="s">
        <v>1</v>
      </c>
      <c r="C63" s="2" t="s">
        <v>21</v>
      </c>
      <c r="D63" s="406">
        <f>Table7!O10</f>
        <v>19.724906628293116</v>
      </c>
    </row>
    <row r="64" spans="1:4">
      <c r="A64" s="2">
        <f>Table7!M11</f>
        <v>6</v>
      </c>
      <c r="B64" s="2" t="s">
        <v>1</v>
      </c>
      <c r="C64" s="2" t="s">
        <v>21</v>
      </c>
      <c r="D64" s="406">
        <f>Table7!O11</f>
        <v>9.0286973476064123</v>
      </c>
    </row>
    <row r="65" spans="1:4">
      <c r="A65" s="2">
        <f>Table7!M12</f>
        <v>7</v>
      </c>
      <c r="B65" s="2" t="s">
        <v>1</v>
      </c>
      <c r="C65" s="2" t="s">
        <v>21</v>
      </c>
      <c r="D65" s="406">
        <f>Table7!O12</f>
        <v>12.687427539181343</v>
      </c>
    </row>
    <row r="66" spans="1:4">
      <c r="A66" s="2">
        <f>Table7!M13</f>
        <v>8</v>
      </c>
      <c r="B66" s="2" t="s">
        <v>1</v>
      </c>
      <c r="C66" s="2" t="s">
        <v>21</v>
      </c>
      <c r="D66" s="406">
        <f>Table7!O13</f>
        <v>15.332915041884762</v>
      </c>
    </row>
    <row r="67" spans="1:4">
      <c r="A67" s="2">
        <f>Table7!M14</f>
        <v>9</v>
      </c>
      <c r="B67" s="2" t="s">
        <v>1</v>
      </c>
      <c r="C67" s="2" t="s">
        <v>21</v>
      </c>
      <c r="D67" s="406">
        <f>Table7!O14</f>
        <v>12.619902007492239</v>
      </c>
    </row>
    <row r="68" spans="1:4">
      <c r="A68" s="2">
        <f>Table7!M15</f>
        <v>10</v>
      </c>
      <c r="B68" s="2" t="s">
        <v>1</v>
      </c>
      <c r="C68" s="2" t="s">
        <v>21</v>
      </c>
      <c r="D68" s="406">
        <f>Table7!O15</f>
        <v>9.6619488366686408</v>
      </c>
    </row>
    <row r="69" spans="1:4">
      <c r="A69" s="2">
        <f>Table7!M16</f>
        <v>11</v>
      </c>
      <c r="B69" s="2" t="s">
        <v>1</v>
      </c>
      <c r="C69" s="2" t="s">
        <v>21</v>
      </c>
      <c r="D69" s="406">
        <f>Table7!O16</f>
        <v>4.8655837827087387</v>
      </c>
    </row>
    <row r="70" spans="1:4">
      <c r="A70" s="2">
        <f>Table7!M17</f>
        <v>12</v>
      </c>
      <c r="B70" s="2" t="s">
        <v>1</v>
      </c>
      <c r="C70" s="2" t="s">
        <v>21</v>
      </c>
      <c r="D70" s="406">
        <f>Table7!O17</f>
        <v>1.6139403443607523</v>
      </c>
    </row>
    <row r="71" spans="1:4">
      <c r="A71" s="2">
        <f>Table7!M18</f>
        <v>13</v>
      </c>
      <c r="B71" s="2" t="s">
        <v>1</v>
      </c>
      <c r="C71" s="2" t="s">
        <v>21</v>
      </c>
      <c r="D71" s="406">
        <f>Table7!O18</f>
        <v>0.59428051967821316</v>
      </c>
    </row>
    <row r="72" spans="1:4">
      <c r="A72" s="2">
        <f>Table7!M19</f>
        <v>14</v>
      </c>
      <c r="B72" s="2" t="s">
        <v>1</v>
      </c>
      <c r="C72" s="2" t="s">
        <v>21</v>
      </c>
      <c r="D72" s="406">
        <f>Table7!O19</f>
        <v>0</v>
      </c>
    </row>
    <row r="73" spans="1:4">
      <c r="A73" s="2">
        <f>Table7!M20</f>
        <v>15</v>
      </c>
      <c r="B73" s="2" t="s">
        <v>1</v>
      </c>
      <c r="C73" s="2" t="s">
        <v>21</v>
      </c>
      <c r="D73" s="406">
        <f>Table7!O20</f>
        <v>0</v>
      </c>
    </row>
    <row r="74" spans="1:4">
      <c r="A74" s="2">
        <f>Table7!M21</f>
        <v>16</v>
      </c>
      <c r="B74" s="2" t="s">
        <v>1</v>
      </c>
      <c r="C74" s="2" t="s">
        <v>21</v>
      </c>
      <c r="D74" s="406">
        <f>Table7!O21</f>
        <v>0</v>
      </c>
    </row>
    <row r="75" spans="1:4">
      <c r="A75" s="2">
        <f>Table7!M22</f>
        <v>17</v>
      </c>
      <c r="B75" s="2" t="s">
        <v>1</v>
      </c>
      <c r="C75" s="2" t="s">
        <v>21</v>
      </c>
      <c r="D75" s="406">
        <f>Table7!O22</f>
        <v>0</v>
      </c>
    </row>
    <row r="76" spans="1:4">
      <c r="A76" s="2">
        <f>Table7!M23</f>
        <v>18</v>
      </c>
      <c r="B76" s="2" t="s">
        <v>1</v>
      </c>
      <c r="C76" s="2" t="s">
        <v>21</v>
      </c>
      <c r="D76" s="406">
        <f>Table7!O23</f>
        <v>0</v>
      </c>
    </row>
    <row r="77" spans="1:4">
      <c r="A77" s="2" t="e">
        <f>Table7!#REF!</f>
        <v>#REF!</v>
      </c>
      <c r="B77" s="2" t="s">
        <v>1</v>
      </c>
      <c r="C77" s="2" t="s">
        <v>21</v>
      </c>
      <c r="D77" s="406" t="e">
        <f>Table7!#REF!</f>
        <v>#REF!</v>
      </c>
    </row>
    <row r="78" spans="1:4">
      <c r="A78" s="2">
        <f>Table7!A57</f>
        <v>1</v>
      </c>
      <c r="B78" s="2" t="s">
        <v>1</v>
      </c>
      <c r="C78" s="2" t="s">
        <v>86</v>
      </c>
      <c r="D78" s="406">
        <f>Table7!C57</f>
        <v>0</v>
      </c>
    </row>
    <row r="79" spans="1:4">
      <c r="A79" s="2">
        <f>Table7!A58</f>
        <v>2</v>
      </c>
      <c r="B79" s="2" t="s">
        <v>1</v>
      </c>
      <c r="C79" s="2" t="s">
        <v>86</v>
      </c>
      <c r="D79" s="406">
        <f>Table7!C58</f>
        <v>0</v>
      </c>
    </row>
    <row r="80" spans="1:4">
      <c r="A80" s="2">
        <f>Table7!A59</f>
        <v>3</v>
      </c>
      <c r="B80" s="2" t="s">
        <v>1</v>
      </c>
      <c r="C80" s="2" t="s">
        <v>86</v>
      </c>
      <c r="D80" s="406">
        <f>Table7!C59</f>
        <v>0</v>
      </c>
    </row>
    <row r="81" spans="1:4">
      <c r="A81" s="2">
        <f>Table7!A60</f>
        <v>4</v>
      </c>
      <c r="B81" s="2" t="s">
        <v>1</v>
      </c>
      <c r="C81" s="2" t="s">
        <v>86</v>
      </c>
      <c r="D81" s="406">
        <f>Table7!C60</f>
        <v>-13.19373391301861</v>
      </c>
    </row>
    <row r="82" spans="1:4">
      <c r="A82" s="2">
        <f>Table7!A61</f>
        <v>5</v>
      </c>
      <c r="B82" s="2" t="s">
        <v>1</v>
      </c>
      <c r="C82" s="2" t="s">
        <v>86</v>
      </c>
      <c r="D82" s="406">
        <f>Table7!C61</f>
        <v>-7.029294045441886</v>
      </c>
    </row>
    <row r="83" spans="1:4">
      <c r="A83" s="2">
        <f>Table7!A62</f>
        <v>6</v>
      </c>
      <c r="B83" s="2" t="s">
        <v>1</v>
      </c>
      <c r="C83" s="2" t="s">
        <v>86</v>
      </c>
      <c r="D83" s="406">
        <f>Table7!C62</f>
        <v>-6.2358768888629144E-2</v>
      </c>
    </row>
    <row r="84" spans="1:4">
      <c r="A84" s="2">
        <f>Table7!A63</f>
        <v>7</v>
      </c>
      <c r="B84" s="2" t="s">
        <v>1</v>
      </c>
      <c r="C84" s="2" t="s">
        <v>86</v>
      </c>
      <c r="D84" s="406">
        <f>Table7!C63</f>
        <v>12.844377004769861</v>
      </c>
    </row>
    <row r="85" spans="1:4">
      <c r="A85" s="2">
        <f>Table7!A64</f>
        <v>8</v>
      </c>
      <c r="B85" s="2" t="s">
        <v>1</v>
      </c>
      <c r="C85" s="2" t="s">
        <v>86</v>
      </c>
      <c r="D85" s="406">
        <f>Table7!C64</f>
        <v>21.128376174478685</v>
      </c>
    </row>
    <row r="86" spans="1:4">
      <c r="A86" s="2">
        <f>Table7!A65</f>
        <v>9</v>
      </c>
      <c r="B86" s="2" t="s">
        <v>1</v>
      </c>
      <c r="C86" s="2" t="s">
        <v>86</v>
      </c>
      <c r="D86" s="406">
        <f>Table7!C65</f>
        <v>24.650481308376566</v>
      </c>
    </row>
    <row r="87" spans="1:4">
      <c r="A87" s="2">
        <f>Table7!A66</f>
        <v>10</v>
      </c>
      <c r="B87" s="2" t="s">
        <v>1</v>
      </c>
      <c r="C87" s="2" t="s">
        <v>86</v>
      </c>
      <c r="D87" s="406">
        <f>Table7!C66</f>
        <v>23.392081249272788</v>
      </c>
    </row>
    <row r="88" spans="1:4">
      <c r="A88" s="2">
        <f>Table7!A67</f>
        <v>11</v>
      </c>
      <c r="B88" s="2" t="s">
        <v>1</v>
      </c>
      <c r="C88" s="2" t="s">
        <v>86</v>
      </c>
      <c r="D88" s="406">
        <f>Table7!C67</f>
        <v>19.586431210962171</v>
      </c>
    </row>
    <row r="89" spans="1:4">
      <c r="A89" s="2">
        <f>Table7!A68</f>
        <v>12</v>
      </c>
      <c r="B89" s="2" t="s">
        <v>1</v>
      </c>
      <c r="C89" s="2" t="s">
        <v>86</v>
      </c>
      <c r="D89" s="406">
        <f>Table7!C68</f>
        <v>14.711069138148419</v>
      </c>
    </row>
    <row r="90" spans="1:4">
      <c r="A90" s="2">
        <f>Table7!A69</f>
        <v>13</v>
      </c>
      <c r="B90" s="2" t="s">
        <v>1</v>
      </c>
      <c r="C90" s="2" t="s">
        <v>86</v>
      </c>
      <c r="D90" s="406">
        <f>Table7!C69</f>
        <v>3.9725706413406412</v>
      </c>
    </row>
    <row r="91" spans="1:4">
      <c r="A91" s="2">
        <f>Table7!A70</f>
        <v>14</v>
      </c>
      <c r="B91" s="2" t="s">
        <v>1</v>
      </c>
      <c r="C91" s="2" t="s">
        <v>86</v>
      </c>
      <c r="D91" s="406">
        <f>Table7!C70</f>
        <v>0</v>
      </c>
    </row>
    <row r="92" spans="1:4">
      <c r="A92" s="2">
        <f>Table7!A71</f>
        <v>15</v>
      </c>
      <c r="B92" s="2" t="s">
        <v>1</v>
      </c>
      <c r="C92" s="2" t="s">
        <v>86</v>
      </c>
      <c r="D92" s="406">
        <f>Table7!C71</f>
        <v>0</v>
      </c>
    </row>
    <row r="93" spans="1:4">
      <c r="A93" s="2">
        <f>Table7!A72</f>
        <v>16</v>
      </c>
      <c r="B93" s="2" t="s">
        <v>1</v>
      </c>
      <c r="C93" s="2" t="s">
        <v>86</v>
      </c>
      <c r="D93" s="406">
        <f>Table7!C72</f>
        <v>0</v>
      </c>
    </row>
    <row r="94" spans="1:4">
      <c r="A94" s="2">
        <f>Table7!A73</f>
        <v>17</v>
      </c>
      <c r="B94" s="2" t="s">
        <v>1</v>
      </c>
      <c r="C94" s="2" t="s">
        <v>86</v>
      </c>
      <c r="D94" s="406">
        <f>Table7!C73</f>
        <v>0</v>
      </c>
    </row>
    <row r="95" spans="1:4">
      <c r="A95" s="2">
        <f>Table7!A74</f>
        <v>18</v>
      </c>
      <c r="B95" s="2" t="s">
        <v>1</v>
      </c>
      <c r="C95" s="2" t="s">
        <v>86</v>
      </c>
      <c r="D95" s="406">
        <f>Table7!C74</f>
        <v>0</v>
      </c>
    </row>
    <row r="96" spans="1:4">
      <c r="A96" s="2" t="e">
        <f>Table7!#REF!</f>
        <v>#REF!</v>
      </c>
      <c r="B96" s="2" t="s">
        <v>1</v>
      </c>
      <c r="C96" s="2" t="s">
        <v>86</v>
      </c>
      <c r="D96" s="406" t="e">
        <f>Table7!#REF!</f>
        <v>#REF!</v>
      </c>
    </row>
    <row r="97" spans="1:4">
      <c r="A97" s="2">
        <f>Table7!M31</f>
        <v>1</v>
      </c>
      <c r="B97" s="2" t="s">
        <v>1</v>
      </c>
      <c r="C97" s="2" t="s">
        <v>87</v>
      </c>
      <c r="D97" s="2">
        <f>Table7!O31</f>
        <v>0</v>
      </c>
    </row>
    <row r="98" spans="1:4">
      <c r="A98" s="2">
        <f>Table7!M32</f>
        <v>2</v>
      </c>
      <c r="B98" s="2" t="s">
        <v>1</v>
      </c>
      <c r="C98" s="2" t="s">
        <v>87</v>
      </c>
      <c r="D98" s="2">
        <f>Table7!O32</f>
        <v>0</v>
      </c>
    </row>
    <row r="99" spans="1:4">
      <c r="A99" s="2">
        <f>Table7!M33</f>
        <v>3</v>
      </c>
      <c r="B99" s="2" t="s">
        <v>1</v>
      </c>
      <c r="C99" s="2" t="s">
        <v>87</v>
      </c>
      <c r="D99" s="2">
        <f>Table7!O33</f>
        <v>0</v>
      </c>
    </row>
    <row r="100" spans="1:4">
      <c r="A100" s="2">
        <f>Table7!M34</f>
        <v>4</v>
      </c>
      <c r="B100" s="2" t="s">
        <v>1</v>
      </c>
      <c r="C100" s="2" t="s">
        <v>87</v>
      </c>
      <c r="D100" s="2">
        <f>Table7!O34</f>
        <v>9.2520919288540018</v>
      </c>
    </row>
    <row r="101" spans="1:4">
      <c r="A101" s="2">
        <f>Table7!M35</f>
        <v>5</v>
      </c>
      <c r="B101" s="2" t="s">
        <v>1</v>
      </c>
      <c r="C101" s="2" t="s">
        <v>87</v>
      </c>
      <c r="D101" s="2">
        <f>Table7!O35</f>
        <v>15.159488208999109</v>
      </c>
    </row>
    <row r="102" spans="1:4">
      <c r="A102" s="2">
        <f>Table7!M36</f>
        <v>6</v>
      </c>
      <c r="B102" s="2" t="s">
        <v>1</v>
      </c>
      <c r="C102" s="2" t="s">
        <v>87</v>
      </c>
      <c r="D102" s="2">
        <f>Table7!O36</f>
        <v>7.4773717987243833</v>
      </c>
    </row>
    <row r="103" spans="1:4">
      <c r="A103" s="2">
        <f>Table7!M37</f>
        <v>7</v>
      </c>
      <c r="B103" s="2" t="s">
        <v>1</v>
      </c>
      <c r="C103" s="2" t="s">
        <v>87</v>
      </c>
      <c r="D103" s="2">
        <f>Table7!O37</f>
        <v>12.714209874779192</v>
      </c>
    </row>
    <row r="104" spans="1:4">
      <c r="A104" s="2">
        <f>Table7!M38</f>
        <v>8</v>
      </c>
      <c r="B104" s="2" t="s">
        <v>1</v>
      </c>
      <c r="C104" s="2" t="s">
        <v>87</v>
      </c>
      <c r="D104" s="2">
        <f>Table7!O38</f>
        <v>16.321870209176375</v>
      </c>
    </row>
    <row r="105" spans="1:4">
      <c r="A105" s="2">
        <f>Table7!M39</f>
        <v>9</v>
      </c>
      <c r="B105" s="2" t="s">
        <v>1</v>
      </c>
      <c r="C105" s="2" t="s">
        <v>87</v>
      </c>
      <c r="D105" s="2">
        <f>Table7!O39</f>
        <v>14.672836759863852</v>
      </c>
    </row>
    <row r="106" spans="1:4">
      <c r="A106" s="2">
        <f>Table7!M40</f>
        <v>10</v>
      </c>
      <c r="B106" s="2" t="s">
        <v>1</v>
      </c>
      <c r="C106" s="2" t="s">
        <v>87</v>
      </c>
      <c r="D106" s="2">
        <f>Table7!O40</f>
        <v>12.004900516678514</v>
      </c>
    </row>
    <row r="107" spans="1:4">
      <c r="A107" s="2">
        <f>Table7!M41</f>
        <v>11</v>
      </c>
      <c r="B107" s="2" t="s">
        <v>1</v>
      </c>
      <c r="C107" s="2" t="s">
        <v>87</v>
      </c>
      <c r="D107" s="2">
        <f>Table7!O41</f>
        <v>7.3775940952628734</v>
      </c>
    </row>
    <row r="108" spans="1:4">
      <c r="A108" s="2">
        <f>Table7!M42</f>
        <v>12</v>
      </c>
      <c r="B108" s="2" t="s">
        <v>1</v>
      </c>
      <c r="C108" s="2" t="s">
        <v>87</v>
      </c>
      <c r="D108" s="2">
        <f>Table7!O42</f>
        <v>3.8488743558158096</v>
      </c>
    </row>
    <row r="109" spans="1:4">
      <c r="A109" s="2">
        <f>Table7!M43</f>
        <v>13</v>
      </c>
      <c r="B109" s="2" t="s">
        <v>1</v>
      </c>
      <c r="C109" s="2" t="s">
        <v>87</v>
      </c>
      <c r="D109" s="2">
        <f>Table7!O43</f>
        <v>1.1707622518459004</v>
      </c>
    </row>
    <row r="110" spans="1:4">
      <c r="A110" s="2">
        <f>Table7!M44</f>
        <v>14</v>
      </c>
      <c r="B110" s="2" t="s">
        <v>1</v>
      </c>
      <c r="C110" s="2" t="s">
        <v>87</v>
      </c>
      <c r="D110" s="2">
        <f>Table7!O44</f>
        <v>0</v>
      </c>
    </row>
    <row r="111" spans="1:4">
      <c r="A111" s="2">
        <f>Table7!M45</f>
        <v>15</v>
      </c>
      <c r="B111" s="2" t="s">
        <v>1</v>
      </c>
      <c r="C111" s="2" t="s">
        <v>87</v>
      </c>
      <c r="D111" s="2">
        <f>Table7!O45</f>
        <v>0</v>
      </c>
    </row>
    <row r="112" spans="1:4">
      <c r="A112" s="2">
        <f>Table7!M46</f>
        <v>16</v>
      </c>
      <c r="B112" s="2" t="s">
        <v>1</v>
      </c>
      <c r="C112" s="2" t="s">
        <v>87</v>
      </c>
      <c r="D112" s="2">
        <f>Table7!O46</f>
        <v>0</v>
      </c>
    </row>
    <row r="113" spans="1:4">
      <c r="A113" s="2">
        <f>Table7!M47</f>
        <v>17</v>
      </c>
      <c r="B113" s="2" t="s">
        <v>1</v>
      </c>
      <c r="C113" s="2" t="s">
        <v>87</v>
      </c>
      <c r="D113" s="2">
        <f>Table7!O47</f>
        <v>0</v>
      </c>
    </row>
    <row r="114" spans="1:4">
      <c r="A114" s="2">
        <f>Table7!M48</f>
        <v>18</v>
      </c>
      <c r="B114" s="2" t="s">
        <v>1</v>
      </c>
      <c r="C114" s="2" t="s">
        <v>87</v>
      </c>
      <c r="D114" s="2">
        <f>Table7!O48</f>
        <v>0</v>
      </c>
    </row>
    <row r="115" spans="1:4">
      <c r="A115" s="2">
        <f>Table7!M49</f>
        <v>19</v>
      </c>
      <c r="B115" s="2" t="s">
        <v>1</v>
      </c>
      <c r="C115" s="2" t="s">
        <v>87</v>
      </c>
      <c r="D115" s="2">
        <f>Table7!O49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"/>
    </sheetView>
  </sheetViews>
  <sheetFormatPr defaultColWidth="8.88671875" defaultRowHeight="12"/>
  <cols>
    <col min="1" max="16384" width="8.88671875" style="2"/>
  </cols>
  <sheetData>
    <row r="1" spans="1:5">
      <c r="A1" s="2" t="s">
        <v>67</v>
      </c>
      <c r="B1" s="2" t="s">
        <v>65</v>
      </c>
      <c r="C1" s="2" t="s">
        <v>66</v>
      </c>
      <c r="D1" s="2" t="s">
        <v>68</v>
      </c>
      <c r="E1" s="2" t="s">
        <v>69</v>
      </c>
    </row>
    <row r="2" spans="1:5">
      <c r="A2" s="2">
        <f>'Gillnet Biomass'!V18</f>
        <v>4</v>
      </c>
      <c r="B2" s="2">
        <f>'Gillnet Biomass'!X18*100</f>
        <v>1.7241379310344824</v>
      </c>
      <c r="C2" s="2">
        <f>'PurseSeine Biomass'!AR17*100</f>
        <v>21.333152727080126</v>
      </c>
      <c r="D2" s="2">
        <f>'Gillnet Biomass'!X43*100</f>
        <v>0.92974812970748455</v>
      </c>
      <c r="E2" s="2">
        <f>'PurseSeine Biomass'!AR43*100</f>
        <v>14.300418534563589</v>
      </c>
    </row>
    <row r="3" spans="1:5">
      <c r="A3" s="2">
        <f>'Gillnet Biomass'!V19</f>
        <v>5</v>
      </c>
      <c r="B3" s="2">
        <f>'Gillnet Biomass'!X19*100</f>
        <v>13.793103448275856</v>
      </c>
      <c r="C3" s="2">
        <f>'PurseSeine Biomass'!AR18*100</f>
        <v>26.010815152121442</v>
      </c>
      <c r="D3" s="2">
        <f>'Gillnet Biomass'!X44*100</f>
        <v>10.213257801882353</v>
      </c>
      <c r="E3" s="2">
        <f>'PurseSeine Biomass'!AR44*100</f>
        <v>20.040980768649749</v>
      </c>
    </row>
    <row r="4" spans="1:5">
      <c r="A4" s="2">
        <f>'Gillnet Biomass'!V20</f>
        <v>6</v>
      </c>
      <c r="B4" s="2">
        <f>'Gillnet Biomass'!X20*100</f>
        <v>12.068965517241375</v>
      </c>
      <c r="C4" s="2">
        <f>'PurseSeine Biomass'!AR19*100</f>
        <v>9.8150842979988528</v>
      </c>
      <c r="D4" s="2">
        <f>'Gillnet Biomass'!X45*100</f>
        <v>10.495230595318235</v>
      </c>
      <c r="E4" s="2">
        <f>'PurseSeine Biomass'!AR45*100</f>
        <v>8.9799641317324355</v>
      </c>
    </row>
    <row r="5" spans="1:5">
      <c r="A5" s="2">
        <f>'Gillnet Biomass'!V21</f>
        <v>7</v>
      </c>
      <c r="B5" s="2">
        <f>'Gillnet Biomass'!X21*100</f>
        <v>24.999999999999996</v>
      </c>
      <c r="C5" s="2">
        <f>'PurseSeine Biomass'!AR20*100</f>
        <v>10.618870027392404</v>
      </c>
      <c r="D5" s="2">
        <f>'Gillnet Biomass'!X46*100</f>
        <v>24.954592219075078</v>
      </c>
      <c r="E5" s="2">
        <f>'PurseSeine Biomass'!AR46*100</f>
        <v>12.279787013172369</v>
      </c>
    </row>
    <row r="6" spans="1:5">
      <c r="A6" s="2">
        <f>'Gillnet Biomass'!V22</f>
        <v>8</v>
      </c>
      <c r="B6" s="2">
        <f>'Gillnet Biomass'!X22*100</f>
        <v>20.68965517241379</v>
      </c>
      <c r="C6" s="2">
        <f>'PurseSeine Biomass'!AR21*100</f>
        <v>11.90936622835372</v>
      </c>
      <c r="D6" s="2">
        <f>'Gillnet Biomass'!X47*100</f>
        <v>22.503207122988414</v>
      </c>
      <c r="E6" s="2">
        <f>'PurseSeine Biomass'!AR47*100</f>
        <v>15.094644690760367</v>
      </c>
    </row>
    <row r="7" spans="1:5">
      <c r="A7" s="2">
        <f>'Gillnet Biomass'!V23</f>
        <v>9</v>
      </c>
      <c r="B7" s="2">
        <f>'Gillnet Biomass'!X23*100</f>
        <v>11.637931034482758</v>
      </c>
      <c r="C7" s="2">
        <f>'PurseSeine Biomass'!AR22*100</f>
        <v>9.2164442164062255</v>
      </c>
      <c r="D7" s="2">
        <f>'Gillnet Biomass'!X48*100</f>
        <v>13.226048189404432</v>
      </c>
      <c r="E7" s="2">
        <f>'PurseSeine Biomass'!AR48*100</f>
        <v>12.599759639236762</v>
      </c>
    </row>
    <row r="8" spans="1:5">
      <c r="A8" s="2">
        <f>'Gillnet Biomass'!V24</f>
        <v>10</v>
      </c>
      <c r="B8" s="2">
        <f>'Gillnet Biomass'!X24*100</f>
        <v>9.0517241379310338</v>
      </c>
      <c r="C8" s="2">
        <f>'PurseSeine Biomass'!AR23*100</f>
        <v>6.5843065827963985</v>
      </c>
      <c r="D8" s="2">
        <f>'Gillnet Biomass'!X49*100</f>
        <v>10.204366767855108</v>
      </c>
      <c r="E8" s="2">
        <f>'PurseSeine Biomass'!AR49*100</f>
        <v>9.6439241719188491</v>
      </c>
    </row>
    <row r="9" spans="1:5">
      <c r="A9" s="2">
        <f>'Gillnet Biomass'!V25</f>
        <v>11</v>
      </c>
      <c r="B9" s="2">
        <f>'Gillnet Biomass'!X25*100</f>
        <v>4.3103448275862064</v>
      </c>
      <c r="C9" s="2">
        <f>'PurseSeine Biomass'!AR24*100</f>
        <v>3.1686665258345079</v>
      </c>
      <c r="D9" s="2">
        <f>'Gillnet Biomass'!X50*100</f>
        <v>5.1733116561456072</v>
      </c>
      <c r="E9" s="2">
        <f>'PurseSeine Biomass'!AR50*100</f>
        <v>4.8553579191560114</v>
      </c>
    </row>
    <row r="10" spans="1:5">
      <c r="A10" s="2">
        <f>'Gillnet Biomass'!V26</f>
        <v>12</v>
      </c>
      <c r="B10" s="2">
        <f>'Gillnet Biomass'!X26*100</f>
        <v>0.86206896551724121</v>
      </c>
      <c r="C10" s="2">
        <f>'PurseSeine Biomass'!AR25*100</f>
        <v>1.0240111232297227</v>
      </c>
      <c r="D10" s="2">
        <f>'Gillnet Biomass'!X51*100</f>
        <v>1.191398559652487</v>
      </c>
      <c r="E10" s="2">
        <f>'PurseSeine Biomass'!AR51*100</f>
        <v>1.6279814989285688</v>
      </c>
    </row>
    <row r="11" spans="1:5">
      <c r="A11" s="2">
        <f>'Gillnet Biomass'!V27</f>
        <v>13</v>
      </c>
      <c r="B11" s="2">
        <f>'Gillnet Biomass'!X27*100</f>
        <v>0.86206896551724121</v>
      </c>
      <c r="C11" s="2">
        <f>'PurseSeine Biomass'!AR26*100</f>
        <v>0.31928311878659649</v>
      </c>
      <c r="D11" s="2">
        <f>'Gillnet Biomass'!X52*100</f>
        <v>1.1088389579708113</v>
      </c>
      <c r="E11" s="2">
        <f>'PurseSeine Biomass'!AR52*100</f>
        <v>0.57718163188128446</v>
      </c>
    </row>
    <row r="12" spans="1:5">
      <c r="A12" s="2">
        <f>'Gillnet Biomass'!V28</f>
        <v>14</v>
      </c>
      <c r="B12" s="2">
        <f>'Gillnet Biomass'!X28*100</f>
        <v>0</v>
      </c>
      <c r="C12" s="2">
        <f>'PurseSeine Biomass'!AR27*100</f>
        <v>0</v>
      </c>
      <c r="D12" s="2">
        <f>'Gillnet Biomass'!X53*100</f>
        <v>0</v>
      </c>
      <c r="E12" s="2">
        <f>'PurseSeine Biomass'!AR53*100</f>
        <v>0</v>
      </c>
    </row>
    <row r="13" spans="1:5">
      <c r="A13" s="2">
        <f>'Gillnet Biomass'!V29</f>
        <v>15</v>
      </c>
      <c r="B13" s="2">
        <f>'Gillnet Biomass'!X29*100</f>
        <v>0</v>
      </c>
      <c r="C13" s="2">
        <f>'PurseSeine Biomass'!AR28*100</f>
        <v>0</v>
      </c>
      <c r="D13" s="2">
        <f>'Gillnet Biomass'!X54*100</f>
        <v>0</v>
      </c>
      <c r="E13" s="2">
        <f>'PurseSeine Biomass'!AR54*100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TotalRunBiomass</vt:lpstr>
      <vt:lpstr>Gillnet Biomass</vt:lpstr>
      <vt:lpstr>PurseSeine Biomass</vt:lpstr>
      <vt:lpstr>AppendixA1(Tot Run)</vt:lpstr>
      <vt:lpstr>AppendixA2(PS)</vt:lpstr>
      <vt:lpstr>AppendixA3(GN)</vt:lpstr>
      <vt:lpstr>Table7</vt:lpstr>
      <vt:lpstr>Fig8</vt:lpstr>
      <vt:lpstr>Fig11</vt:lpstr>
      <vt:lpstr>'Gillnet Biomass'!Print_Area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Dressel, Sherri C (DFG)</cp:lastModifiedBy>
  <cp:lastPrinted>2008-10-10T20:00:58Z</cp:lastPrinted>
  <dcterms:created xsi:type="dcterms:W3CDTF">2001-10-23T22:19:55Z</dcterms:created>
  <dcterms:modified xsi:type="dcterms:W3CDTF">2018-10-23T00:51:21Z</dcterms:modified>
</cp:coreProperties>
</file>