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180" yWindow="255" windowWidth="28200" windowHeight="14025" activeTab="1"/>
  </bookViews>
  <sheets>
    <sheet name="Correlations" sheetId="6" r:id="rId1"/>
    <sheet name="rankings" sheetId="1" r:id="rId2"/>
    <sheet name="graphs" sheetId="2" r:id="rId3"/>
    <sheet name="Sheet3" sheetId="3" r:id="rId4"/>
  </sheets>
  <externalReferences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M40" i="1" l="1"/>
  <c r="G40" i="1" l="1"/>
  <c r="L40" i="1" l="1"/>
  <c r="K40" i="1"/>
  <c r="M38" i="1" l="1"/>
  <c r="M20" i="1" l="1"/>
  <c r="M18" i="1"/>
  <c r="M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R37" i="1"/>
  <c r="R36" i="1"/>
  <c r="R35" i="1"/>
  <c r="R34" i="1"/>
  <c r="R32" i="1"/>
  <c r="R31" i="1"/>
  <c r="R30" i="1"/>
  <c r="R29" i="1"/>
  <c r="R28" i="1"/>
  <c r="R27" i="1"/>
  <c r="R23" i="1"/>
  <c r="Q24" i="1"/>
  <c r="Q25" i="1"/>
  <c r="Q26" i="1"/>
  <c r="Q33" i="1"/>
  <c r="Q22" i="1"/>
  <c r="M22" i="1"/>
  <c r="M24" i="1"/>
  <c r="M25" i="1"/>
  <c r="M26" i="1"/>
  <c r="M33" i="1"/>
  <c r="G23" i="1"/>
  <c r="P23" i="1"/>
  <c r="Q23" i="1"/>
  <c r="Q41" i="1"/>
  <c r="G24" i="1"/>
  <c r="P24" i="1"/>
  <c r="R24" i="1"/>
  <c r="G25" i="1"/>
  <c r="P25" i="1"/>
  <c r="R25" i="1"/>
  <c r="G26" i="1"/>
  <c r="P26" i="1"/>
  <c r="R26" i="1"/>
  <c r="G27" i="1"/>
  <c r="P27" i="1"/>
  <c r="Q27" i="1"/>
  <c r="G28" i="1"/>
  <c r="P28" i="1"/>
  <c r="Q28" i="1"/>
  <c r="G29" i="1"/>
  <c r="P29" i="1"/>
  <c r="Q29" i="1"/>
  <c r="G30" i="1"/>
  <c r="P30" i="1"/>
  <c r="Q30" i="1"/>
  <c r="G31" i="1"/>
  <c r="P31" i="1"/>
  <c r="Q31" i="1"/>
  <c r="G32" i="1"/>
  <c r="P32" i="1"/>
  <c r="Q32" i="1"/>
  <c r="G33" i="1"/>
  <c r="P33" i="1"/>
  <c r="R33" i="1"/>
  <c r="G34" i="1"/>
  <c r="P34" i="1"/>
  <c r="Q34" i="1"/>
  <c r="G35" i="1"/>
  <c r="P35" i="1"/>
  <c r="Q35" i="1"/>
  <c r="G36" i="1"/>
  <c r="P36" i="1"/>
  <c r="Q36" i="1"/>
  <c r="G37" i="1"/>
  <c r="P37" i="1"/>
  <c r="Q37" i="1"/>
  <c r="G38" i="1"/>
  <c r="G39" i="1"/>
  <c r="P39" i="1"/>
  <c r="G22" i="1"/>
  <c r="P22" i="1"/>
  <c r="R22" i="1"/>
  <c r="R41" i="1"/>
</calcChain>
</file>

<file path=xl/comments1.xml><?xml version="1.0" encoding="utf-8"?>
<comments xmlns="http://schemas.openxmlformats.org/spreadsheetml/2006/main">
  <authors>
    <author>Dressel, Sherri C (DFG)</author>
    <author>Buck, Gregory B (DFG)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1980-1993 data from Rowell and Brannian 1994, Table 5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1980-1993 data from Rowell and Brannian 1994, Table 5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1980-1993 data from Rowell and Brannian 1994, Table 5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yes=1, no=0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This was rated high, but not used in the 1994 assessment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Value in model differs from that of Rowell and Brannian 1994.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2 surveys flown after peak both with zero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very good coverage. Don't know why this year was left out.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poor coverage. Only 5 surveys with fish. Rate very low.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need harvest prior to peak.
SCD 11-25-17 Added </t>
        </r>
      </text>
    </comment>
  </commentList>
</comments>
</file>

<file path=xl/sharedStrings.xml><?xml version="1.0" encoding="utf-8"?>
<sst xmlns="http://schemas.openxmlformats.org/spreadsheetml/2006/main" count="46" uniqueCount="23">
  <si>
    <t>Year</t>
  </si>
  <si>
    <t># surveys</t>
  </si>
  <si>
    <t>Peak Rating</t>
  </si>
  <si>
    <t>Surveys after peak</t>
  </si>
  <si>
    <t>Surveys before peak</t>
  </si>
  <si>
    <t>surveys without fish</t>
  </si>
  <si>
    <t>total days</t>
  </si>
  <si>
    <t>days between peak and final</t>
  </si>
  <si>
    <t>peak</t>
  </si>
  <si>
    <t>Final</t>
  </si>
  <si>
    <t>surveys with fish</t>
  </si>
  <si>
    <t>included in assessment</t>
  </si>
  <si>
    <t>Total biomass estimate</t>
  </si>
  <si>
    <t>in assessment</t>
  </si>
  <si>
    <t>out of assessment</t>
  </si>
  <si>
    <t>AVG</t>
  </si>
  <si>
    <t>confidence 1</t>
  </si>
  <si>
    <t>Total biomass estimate from Rowell and Brannian 1994, Table 5</t>
  </si>
  <si>
    <t>Rating total from Rowell and Brannian 1994, Table 5</t>
  </si>
  <si>
    <t xml:space="preserve">confidence 2 </t>
  </si>
  <si>
    <t>Confidence 3</t>
  </si>
  <si>
    <t>Mature biomass estimate (model input)</t>
  </si>
  <si>
    <t>days between first and last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</si>
</sst>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FF0000"/>
      <name val="Cambria"/>
      <family val="1"/>
      <scheme val="maj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3" fontId="1" fillId="0" borderId="0" xfId="0" applyNumberFormat="1" applyFont="1" applyFill="1"/>
    <xf numFmtId="3" fontId="1" fillId="0" borderId="0" xfId="0" applyNumberFormat="1" applyFont="1"/>
    <xf numFmtId="3" fontId="6" fillId="0" borderId="0" xfId="1" applyNumberFormat="1" applyFont="1" applyFill="1" applyBorder="1" applyAlignment="1">
      <alignment horizont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9" fillId="0" borderId="0" xfId="0" applyFont="1"/>
    <xf numFmtId="3" fontId="0" fillId="0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3" fontId="0" fillId="2" borderId="0" xfId="0" applyNumberFormat="1" applyFill="1" applyAlignment="1">
      <alignment horizontal="center" wrapText="1"/>
    </xf>
    <xf numFmtId="0" fontId="9" fillId="2" borderId="0" xfId="0" applyFont="1" applyFill="1"/>
    <xf numFmtId="2" fontId="0" fillId="2" borderId="0" xfId="0" applyNumberFormat="1" applyFill="1"/>
    <xf numFmtId="0" fontId="0" fillId="2" borderId="3" xfId="0" applyFill="1" applyBorder="1" applyAlignment="1">
      <alignment horizontal="right"/>
    </xf>
    <xf numFmtId="2" fontId="0" fillId="2" borderId="3" xfId="0" applyNumberForma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Fill="1"/>
  </cellXfs>
  <cellStyles count="3">
    <cellStyle name="Comma_2007ASAForecast-Final" xfId="2"/>
    <cellStyle name="Normal" xfId="0" builtinId="0"/>
    <cellStyle name="Normal_2007ASAForecast-F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7"/>
          <c:tx>
            <c:strRef>
              <c:f>rankings!$K$1</c:f>
              <c:strCache>
                <c:ptCount val="1"/>
                <c:pt idx="0">
                  <c:v>peak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rankings!$L$1</c:f>
              <c:strCache>
                <c:ptCount val="1"/>
                <c:pt idx="0">
                  <c:v>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rankings!$L$22:$L$39</c:f>
              <c:numCache>
                <c:formatCode>#,##0</c:formatCode>
                <c:ptCount val="18"/>
                <c:pt idx="0">
                  <c:v>242</c:v>
                </c:pt>
                <c:pt idx="1">
                  <c:v>21635</c:v>
                </c:pt>
                <c:pt idx="2">
                  <c:v>2892</c:v>
                </c:pt>
                <c:pt idx="3">
                  <c:v>6798</c:v>
                </c:pt>
                <c:pt idx="4">
                  <c:v>154</c:v>
                </c:pt>
                <c:pt idx="5">
                  <c:v>2433</c:v>
                </c:pt>
                <c:pt idx="6">
                  <c:v>21277</c:v>
                </c:pt>
                <c:pt idx="7">
                  <c:v>17942</c:v>
                </c:pt>
                <c:pt idx="8">
                  <c:v>724</c:v>
                </c:pt>
                <c:pt idx="9">
                  <c:v>53572</c:v>
                </c:pt>
                <c:pt idx="10">
                  <c:v>36924</c:v>
                </c:pt>
                <c:pt idx="11">
                  <c:v>4646</c:v>
                </c:pt>
                <c:pt idx="12">
                  <c:v>31594</c:v>
                </c:pt>
                <c:pt idx="13">
                  <c:v>75547</c:v>
                </c:pt>
                <c:pt idx="14">
                  <c:v>71986</c:v>
                </c:pt>
                <c:pt idx="15">
                  <c:v>100876</c:v>
                </c:pt>
                <c:pt idx="16">
                  <c:v>56669</c:v>
                </c:pt>
                <c:pt idx="17">
                  <c:v>8196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rankings!$P$1</c:f>
              <c:strCache>
                <c:ptCount val="1"/>
                <c:pt idx="0">
                  <c:v>confidence 1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rankings!$P$22:$P$39</c:f>
              <c:numCache>
                <c:formatCode>0.00</c:formatCode>
                <c:ptCount val="18"/>
                <c:pt idx="0">
                  <c:v>1.1538461538461537</c:v>
                </c:pt>
                <c:pt idx="1">
                  <c:v>1.25</c:v>
                </c:pt>
                <c:pt idx="2">
                  <c:v>0.6</c:v>
                </c:pt>
                <c:pt idx="3">
                  <c:v>1.08</c:v>
                </c:pt>
                <c:pt idx="4">
                  <c:v>1.0384615384615385</c:v>
                </c:pt>
                <c:pt idx="5">
                  <c:v>1.5</c:v>
                </c:pt>
                <c:pt idx="6">
                  <c:v>5.9399999999999995</c:v>
                </c:pt>
                <c:pt idx="7">
                  <c:v>1.54</c:v>
                </c:pt>
                <c:pt idx="8">
                  <c:v>3.5999999999999996</c:v>
                </c:pt>
                <c:pt idx="9">
                  <c:v>2.2000000000000002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0.89999999999999991</c:v>
                </c:pt>
                <c:pt idx="13">
                  <c:v>0.26250000000000001</c:v>
                </c:pt>
                <c:pt idx="14">
                  <c:v>0.20833333333333331</c:v>
                </c:pt>
                <c:pt idx="15">
                  <c:v>1.0857142857142856</c:v>
                </c:pt>
                <c:pt idx="17">
                  <c:v>0.64000000000000012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8176"/>
        <c:axId val="95544064"/>
      </c:lineChart>
      <c:lineChart>
        <c:grouping val="standard"/>
        <c:varyColors val="0"/>
        <c:ser>
          <c:idx val="1"/>
          <c:order val="0"/>
          <c:tx>
            <c:strRef>
              <c:f>rankings!$B$1</c:f>
              <c:strCache>
                <c:ptCount val="1"/>
                <c:pt idx="0">
                  <c:v># surveys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rankings!$B$22:$B$39</c:f>
              <c:numCache>
                <c:formatCode>General</c:formatCode>
                <c:ptCount val="18"/>
                <c:pt idx="0">
                  <c:v>15</c:v>
                </c:pt>
                <c:pt idx="1">
                  <c:v>21</c:v>
                </c:pt>
                <c:pt idx="2">
                  <c:v>12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13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rankings!$C$1</c:f>
              <c:strCache>
                <c:ptCount val="1"/>
                <c:pt idx="0">
                  <c:v>Peak Rating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rankings!$C$22:$C$39</c:f>
              <c:numCache>
                <c:formatCode>General</c:formatCode>
                <c:ptCount val="18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2.7</c:v>
                </c:pt>
                <c:pt idx="4">
                  <c:v>2.7</c:v>
                </c:pt>
                <c:pt idx="5">
                  <c:v>2</c:v>
                </c:pt>
                <c:pt idx="6">
                  <c:v>3.3</c:v>
                </c:pt>
                <c:pt idx="7">
                  <c:v>2.2000000000000002</c:v>
                </c:pt>
                <c:pt idx="8">
                  <c:v>3.6</c:v>
                </c:pt>
                <c:pt idx="9">
                  <c:v>2.2000000000000002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2.1</c:v>
                </c:pt>
                <c:pt idx="14">
                  <c:v>2.5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rankings!$D$1</c:f>
              <c:strCache>
                <c:ptCount val="1"/>
                <c:pt idx="0">
                  <c:v>Surveys after peak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rankings!$D$22:$D$39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rankings!$E$1</c:f>
              <c:strCache>
                <c:ptCount val="1"/>
                <c:pt idx="0">
                  <c:v>Surveys before peak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rankings!$E$22:$E$39</c:f>
              <c:numCache>
                <c:formatCode>General</c:formatCode>
                <c:ptCount val="18"/>
                <c:pt idx="0">
                  <c:v>10</c:v>
                </c:pt>
                <c:pt idx="1">
                  <c:v>17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rankings!$F$1</c:f>
              <c:strCache>
                <c:ptCount val="1"/>
                <c:pt idx="0">
                  <c:v>surveys without fish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rankings!$F$22:$F$39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rankings!$H$1</c:f>
              <c:strCache>
                <c:ptCount val="1"/>
                <c:pt idx="0">
                  <c:v>days between first and last survey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rankings!$H$22:$H$39</c:f>
              <c:numCache>
                <c:formatCode>General</c:formatCode>
                <c:ptCount val="18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44</c:v>
                </c:pt>
                <c:pt idx="4">
                  <c:v>41</c:v>
                </c:pt>
                <c:pt idx="5">
                  <c:v>41</c:v>
                </c:pt>
                <c:pt idx="6">
                  <c:v>37</c:v>
                </c:pt>
                <c:pt idx="7">
                  <c:v>38</c:v>
                </c:pt>
                <c:pt idx="8">
                  <c:v>35</c:v>
                </c:pt>
                <c:pt idx="9">
                  <c:v>22</c:v>
                </c:pt>
                <c:pt idx="10">
                  <c:v>35</c:v>
                </c:pt>
                <c:pt idx="11">
                  <c:v>29</c:v>
                </c:pt>
                <c:pt idx="12">
                  <c:v>22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17</c:v>
                </c:pt>
                <c:pt idx="17">
                  <c:v>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rankings!$I$1</c:f>
              <c:strCache>
                <c:ptCount val="1"/>
                <c:pt idx="0">
                  <c:v>days between peak and 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rankings!$I$22:$I$39</c:f>
              <c:numCache>
                <c:formatCode>General</c:formatCode>
                <c:ptCount val="18"/>
                <c:pt idx="0">
                  <c:v>24</c:v>
                </c:pt>
                <c:pt idx="1">
                  <c:v>14</c:v>
                </c:pt>
                <c:pt idx="2">
                  <c:v>24</c:v>
                </c:pt>
                <c:pt idx="3">
                  <c:v>31</c:v>
                </c:pt>
                <c:pt idx="4">
                  <c:v>23</c:v>
                </c:pt>
                <c:pt idx="5">
                  <c:v>25</c:v>
                </c:pt>
                <c:pt idx="6">
                  <c:v>13</c:v>
                </c:pt>
                <c:pt idx="7">
                  <c:v>18</c:v>
                </c:pt>
                <c:pt idx="8">
                  <c:v>12</c:v>
                </c:pt>
                <c:pt idx="9">
                  <c:v>2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16</c:v>
                </c:pt>
                <c:pt idx="14">
                  <c:v>21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4016"/>
        <c:axId val="95545984"/>
      </c:lineChart>
      <c:catAx>
        <c:axId val="955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44064"/>
        <c:crosses val="autoZero"/>
        <c:auto val="1"/>
        <c:lblAlgn val="ctr"/>
        <c:lblOffset val="100"/>
        <c:noMultiLvlLbl val="0"/>
      </c:catAx>
      <c:valAx>
        <c:axId val="955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5538176"/>
        <c:crosses val="autoZero"/>
        <c:crossBetween val="between"/>
      </c:valAx>
      <c:valAx>
        <c:axId val="9554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814016"/>
        <c:crosses val="max"/>
        <c:crossBetween val="between"/>
      </c:valAx>
      <c:catAx>
        <c:axId val="9581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459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2"/>
          <c:tx>
            <c:strRef>
              <c:f>rankings!$K$1</c:f>
              <c:strCache>
                <c:ptCount val="1"/>
                <c:pt idx="0">
                  <c:v>peak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rankings!$L$1</c:f>
              <c:strCache>
                <c:ptCount val="1"/>
                <c:pt idx="0">
                  <c:v>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rankings!$L$22:$L$39</c:f>
              <c:numCache>
                <c:formatCode>#,##0</c:formatCode>
                <c:ptCount val="18"/>
                <c:pt idx="0">
                  <c:v>242</c:v>
                </c:pt>
                <c:pt idx="1">
                  <c:v>21635</c:v>
                </c:pt>
                <c:pt idx="2">
                  <c:v>2892</c:v>
                </c:pt>
                <c:pt idx="3">
                  <c:v>6798</c:v>
                </c:pt>
                <c:pt idx="4">
                  <c:v>154</c:v>
                </c:pt>
                <c:pt idx="5">
                  <c:v>2433</c:v>
                </c:pt>
                <c:pt idx="6">
                  <c:v>21277</c:v>
                </c:pt>
                <c:pt idx="7">
                  <c:v>17942</c:v>
                </c:pt>
                <c:pt idx="8">
                  <c:v>724</c:v>
                </c:pt>
                <c:pt idx="9">
                  <c:v>53572</c:v>
                </c:pt>
                <c:pt idx="10">
                  <c:v>36924</c:v>
                </c:pt>
                <c:pt idx="11">
                  <c:v>4646</c:v>
                </c:pt>
                <c:pt idx="12">
                  <c:v>31594</c:v>
                </c:pt>
                <c:pt idx="13">
                  <c:v>75547</c:v>
                </c:pt>
                <c:pt idx="14">
                  <c:v>71986</c:v>
                </c:pt>
                <c:pt idx="15">
                  <c:v>100876</c:v>
                </c:pt>
                <c:pt idx="16">
                  <c:v>56669</c:v>
                </c:pt>
                <c:pt idx="17">
                  <c:v>8196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rankings!$P$1</c:f>
              <c:strCache>
                <c:ptCount val="1"/>
                <c:pt idx="0">
                  <c:v>confidence 1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rankings!$P$22:$P$39</c:f>
              <c:numCache>
                <c:formatCode>0.00</c:formatCode>
                <c:ptCount val="18"/>
                <c:pt idx="0">
                  <c:v>1.1538461538461537</c:v>
                </c:pt>
                <c:pt idx="1">
                  <c:v>1.25</c:v>
                </c:pt>
                <c:pt idx="2">
                  <c:v>0.6</c:v>
                </c:pt>
                <c:pt idx="3">
                  <c:v>1.08</c:v>
                </c:pt>
                <c:pt idx="4">
                  <c:v>1.0384615384615385</c:v>
                </c:pt>
                <c:pt idx="5">
                  <c:v>1.5</c:v>
                </c:pt>
                <c:pt idx="6">
                  <c:v>5.9399999999999995</c:v>
                </c:pt>
                <c:pt idx="7">
                  <c:v>1.54</c:v>
                </c:pt>
                <c:pt idx="8">
                  <c:v>3.5999999999999996</c:v>
                </c:pt>
                <c:pt idx="9">
                  <c:v>2.2000000000000002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0.89999999999999991</c:v>
                </c:pt>
                <c:pt idx="13">
                  <c:v>0.26250000000000001</c:v>
                </c:pt>
                <c:pt idx="14">
                  <c:v>0.20833333333333331</c:v>
                </c:pt>
                <c:pt idx="15">
                  <c:v>1.0857142857142856</c:v>
                </c:pt>
                <c:pt idx="17">
                  <c:v>0.64000000000000012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42688"/>
        <c:axId val="95844224"/>
      </c:lineChart>
      <c:lineChart>
        <c:grouping val="standard"/>
        <c:varyColors val="0"/>
        <c:ser>
          <c:idx val="3"/>
          <c:order val="0"/>
          <c:tx>
            <c:strRef>
              <c:f>rankings!$D$1</c:f>
              <c:strCache>
                <c:ptCount val="1"/>
                <c:pt idx="0">
                  <c:v>Surveys after peak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rankings!$D$22:$D$39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rankings!$I$1</c:f>
              <c:strCache>
                <c:ptCount val="1"/>
                <c:pt idx="0">
                  <c:v>days between peak and 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rankings!$I$22:$I$39</c:f>
              <c:numCache>
                <c:formatCode>General</c:formatCode>
                <c:ptCount val="18"/>
                <c:pt idx="0">
                  <c:v>24</c:v>
                </c:pt>
                <c:pt idx="1">
                  <c:v>14</c:v>
                </c:pt>
                <c:pt idx="2">
                  <c:v>24</c:v>
                </c:pt>
                <c:pt idx="3">
                  <c:v>31</c:v>
                </c:pt>
                <c:pt idx="4">
                  <c:v>23</c:v>
                </c:pt>
                <c:pt idx="5">
                  <c:v>25</c:v>
                </c:pt>
                <c:pt idx="6">
                  <c:v>13</c:v>
                </c:pt>
                <c:pt idx="7">
                  <c:v>18</c:v>
                </c:pt>
                <c:pt idx="8">
                  <c:v>12</c:v>
                </c:pt>
                <c:pt idx="9">
                  <c:v>2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16</c:v>
                </c:pt>
                <c:pt idx="14">
                  <c:v>21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64320"/>
        <c:axId val="95862784"/>
      </c:lineChart>
      <c:catAx>
        <c:axId val="958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44224"/>
        <c:crosses val="autoZero"/>
        <c:auto val="1"/>
        <c:lblAlgn val="ctr"/>
        <c:lblOffset val="100"/>
        <c:noMultiLvlLbl val="0"/>
      </c:catAx>
      <c:valAx>
        <c:axId val="9584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5842688"/>
        <c:crosses val="autoZero"/>
        <c:crossBetween val="between"/>
      </c:valAx>
      <c:valAx>
        <c:axId val="9586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864320"/>
        <c:crosses val="max"/>
        <c:crossBetween val="between"/>
      </c:valAx>
      <c:catAx>
        <c:axId val="958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627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1"/>
          <c:tx>
            <c:strRef>
              <c:f>rankings!$K$1</c:f>
              <c:strCache>
                <c:ptCount val="1"/>
                <c:pt idx="0">
                  <c:v>peak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rankings!$P$1</c:f>
              <c:strCache>
                <c:ptCount val="1"/>
                <c:pt idx="0">
                  <c:v>confidence 1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rankings!$P$22:$P$39</c:f>
              <c:numCache>
                <c:formatCode>0.00</c:formatCode>
                <c:ptCount val="18"/>
                <c:pt idx="0">
                  <c:v>1.1538461538461537</c:v>
                </c:pt>
                <c:pt idx="1">
                  <c:v>1.25</c:v>
                </c:pt>
                <c:pt idx="2">
                  <c:v>0.6</c:v>
                </c:pt>
                <c:pt idx="3">
                  <c:v>1.08</c:v>
                </c:pt>
                <c:pt idx="4">
                  <c:v>1.0384615384615385</c:v>
                </c:pt>
                <c:pt idx="5">
                  <c:v>1.5</c:v>
                </c:pt>
                <c:pt idx="6">
                  <c:v>5.9399999999999995</c:v>
                </c:pt>
                <c:pt idx="7">
                  <c:v>1.54</c:v>
                </c:pt>
                <c:pt idx="8">
                  <c:v>3.5999999999999996</c:v>
                </c:pt>
                <c:pt idx="9">
                  <c:v>2.2000000000000002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0.89999999999999991</c:v>
                </c:pt>
                <c:pt idx="13">
                  <c:v>0.26250000000000001</c:v>
                </c:pt>
                <c:pt idx="14">
                  <c:v>0.20833333333333331</c:v>
                </c:pt>
                <c:pt idx="15">
                  <c:v>1.0857142857142856</c:v>
                </c:pt>
                <c:pt idx="17">
                  <c:v>0.64000000000000012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67872"/>
        <c:axId val="95969664"/>
      </c:lineChart>
      <c:lineChart>
        <c:grouping val="standard"/>
        <c:varyColors val="0"/>
        <c:ser>
          <c:idx val="2"/>
          <c:order val="0"/>
          <c:tx>
            <c:strRef>
              <c:f>rankings!$C$1</c:f>
              <c:strCache>
                <c:ptCount val="1"/>
                <c:pt idx="0">
                  <c:v>Peak Rating</c:v>
                </c:pt>
              </c:strCache>
            </c:strRef>
          </c:tx>
          <c:dPt>
            <c:idx val="0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16"/>
            <c:marker>
              <c:spPr>
                <a:solidFill>
                  <a:schemeClr val="tx1"/>
                </a:solidFill>
              </c:spPr>
            </c:marker>
            <c:bubble3D val="0"/>
          </c:dPt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rankings!$C$22:$C$39</c:f>
              <c:numCache>
                <c:formatCode>General</c:formatCode>
                <c:ptCount val="18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2.7</c:v>
                </c:pt>
                <c:pt idx="4">
                  <c:v>2.7</c:v>
                </c:pt>
                <c:pt idx="5">
                  <c:v>2</c:v>
                </c:pt>
                <c:pt idx="6">
                  <c:v>3.3</c:v>
                </c:pt>
                <c:pt idx="7">
                  <c:v>2.2000000000000002</c:v>
                </c:pt>
                <c:pt idx="8">
                  <c:v>3.6</c:v>
                </c:pt>
                <c:pt idx="9">
                  <c:v>2.2000000000000002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2.1</c:v>
                </c:pt>
                <c:pt idx="14">
                  <c:v>2.5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77472"/>
        <c:axId val="95971584"/>
      </c:lineChart>
      <c:catAx>
        <c:axId val="959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69664"/>
        <c:crosses val="autoZero"/>
        <c:auto val="1"/>
        <c:lblAlgn val="ctr"/>
        <c:lblOffset val="100"/>
        <c:noMultiLvlLbl val="0"/>
      </c:catAx>
      <c:valAx>
        <c:axId val="9596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5967872"/>
        <c:crosses val="autoZero"/>
        <c:crossBetween val="between"/>
      </c:valAx>
      <c:valAx>
        <c:axId val="9597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977472"/>
        <c:crosses val="max"/>
        <c:crossBetween val="between"/>
      </c:valAx>
      <c:catAx>
        <c:axId val="95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71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564529893886"/>
          <c:y val="5.3955112619119415E-2"/>
          <c:w val="0.82938473181649841"/>
          <c:h val="0.780548239278461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rankings!$C$22:$C$39</c:f>
              <c:numCache>
                <c:formatCode>General</c:formatCode>
                <c:ptCount val="18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2.7</c:v>
                </c:pt>
                <c:pt idx="4">
                  <c:v>2.7</c:v>
                </c:pt>
                <c:pt idx="5">
                  <c:v>2</c:v>
                </c:pt>
                <c:pt idx="6">
                  <c:v>3.3</c:v>
                </c:pt>
                <c:pt idx="7">
                  <c:v>2.2000000000000002</c:v>
                </c:pt>
                <c:pt idx="8">
                  <c:v>3.6</c:v>
                </c:pt>
                <c:pt idx="9">
                  <c:v>2.2000000000000002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2.1</c:v>
                </c:pt>
                <c:pt idx="14">
                  <c:v>2.5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</c:numCache>
            </c:numRef>
          </c:xVal>
          <c:y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3216"/>
        <c:axId val="95995392"/>
      </c:scatterChart>
      <c:valAx>
        <c:axId val="959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Survey Rating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995392"/>
        <c:crosses val="autoZero"/>
        <c:crossBetween val="midCat"/>
      </c:valAx>
      <c:valAx>
        <c:axId val="959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Biomass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9599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13</xdr:row>
      <xdr:rowOff>85725</xdr:rowOff>
    </xdr:from>
    <xdr:to>
      <xdr:col>5</xdr:col>
      <xdr:colOff>1009650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5514975" y="2952750"/>
          <a:ext cx="1476375" cy="7620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updated in 2018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276225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38100</xdr:rowOff>
    </xdr:from>
    <xdr:to>
      <xdr:col>33</xdr:col>
      <xdr:colOff>171450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20</xdr:row>
      <xdr:rowOff>152400</xdr:rowOff>
    </xdr:from>
    <xdr:to>
      <xdr:col>25</xdr:col>
      <xdr:colOff>581025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20</xdr:row>
      <xdr:rowOff>109536</xdr:rowOff>
    </xdr:from>
    <xdr:to>
      <xdr:col>10</xdr:col>
      <xdr:colOff>209550</xdr:colOff>
      <xdr:row>37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8</xdr:col>
      <xdr:colOff>257175</xdr:colOff>
      <xdr:row>43</xdr:row>
      <xdr:rowOff>0</xdr:rowOff>
    </xdr:to>
    <xdr:sp macro="" textlink="">
      <xdr:nvSpPr>
        <xdr:cNvPr id="6" name="TextBox 5"/>
        <xdr:cNvSpPr txBox="1"/>
      </xdr:nvSpPr>
      <xdr:spPr>
        <a:xfrm>
          <a:off x="3657600" y="7429500"/>
          <a:ext cx="1476375" cy="7620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updated in 2018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1Shared-DCF/Research/Herring-Dive%20Fisheries/Herring/Togiak/Togiak%20Stock%20Assessment/2018%20forecast/data/16hersumtable1%20(confidential)%20from%20Tim%2011-27-17sc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gHerrTables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gHerrTables2018_s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2"/>
      <sheetName val="Sheet3"/>
    </sheetNames>
    <sheetDataSet>
      <sheetData sheetId="0">
        <row r="10">
          <cell r="N10">
            <v>7073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Table1"/>
      <sheetName val="Table2"/>
      <sheetName val="Table3"/>
      <sheetName val="Table4"/>
      <sheetName val="Table5"/>
      <sheetName val="Table6"/>
      <sheetName val="Table7"/>
    </sheetNames>
    <sheetDataSet>
      <sheetData sheetId="0"/>
      <sheetData sheetId="1"/>
      <sheetData sheetId="2">
        <row r="38">
          <cell r="G38">
            <v>3375.2</v>
          </cell>
        </row>
        <row r="40">
          <cell r="G40">
            <v>1956.9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Table1"/>
      <sheetName val="Table2"/>
      <sheetName val="Table3"/>
      <sheetName val="Table4"/>
      <sheetName val="Table5"/>
      <sheetName val="Table6"/>
      <sheetName val="Table7"/>
    </sheetNames>
    <sheetDataSet>
      <sheetData sheetId="0" refreshError="1"/>
      <sheetData sheetId="1" refreshError="1"/>
      <sheetData sheetId="2">
        <row r="39">
          <cell r="G39">
            <v>14421.555499999999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5" x14ac:dyDescent="0.25"/>
  <cols>
    <col min="1" max="1" width="26.85546875" bestFit="1" customWidth="1"/>
    <col min="2" max="3" width="12.7109375" bestFit="1" customWidth="1"/>
    <col min="4" max="4" width="18" bestFit="1" customWidth="1"/>
    <col min="5" max="5" width="19.42578125" bestFit="1" customWidth="1"/>
    <col min="6" max="6" width="19.28515625" bestFit="1" customWidth="1"/>
    <col min="7" max="7" width="16.140625" bestFit="1" customWidth="1"/>
    <col min="8" max="8" width="12.7109375" bestFit="1" customWidth="1"/>
    <col min="9" max="9" width="16.28515625" customWidth="1"/>
    <col min="10" max="10" width="14" customWidth="1"/>
    <col min="11" max="12" width="12" bestFit="1" customWidth="1"/>
    <col min="13" max="13" width="13.28515625" customWidth="1"/>
  </cols>
  <sheetData>
    <row r="1" spans="1:13" s="8" customFormat="1" ht="45" x14ac:dyDescent="0.25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10</v>
      </c>
      <c r="H1" s="7" t="s">
        <v>6</v>
      </c>
      <c r="I1" s="7" t="s">
        <v>7</v>
      </c>
      <c r="J1" s="7" t="s">
        <v>11</v>
      </c>
      <c r="K1" s="7" t="s">
        <v>8</v>
      </c>
      <c r="L1" s="7" t="s">
        <v>9</v>
      </c>
      <c r="M1" s="7" t="s">
        <v>12</v>
      </c>
    </row>
    <row r="2" spans="1:13" x14ac:dyDescent="0.25">
      <c r="A2" s="3" t="s">
        <v>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 t="s">
        <v>2</v>
      </c>
      <c r="B3" s="3">
        <v>0.33173894103279411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 t="s">
        <v>3</v>
      </c>
      <c r="B4" s="3">
        <v>0.54981972601727225</v>
      </c>
      <c r="C4" s="3">
        <v>7.8968398215236629E-2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 t="s">
        <v>4</v>
      </c>
      <c r="B5" s="3">
        <v>0.9324353748480706</v>
      </c>
      <c r="C5" s="3">
        <v>0.32063016991599158</v>
      </c>
      <c r="D5" s="3">
        <v>0.23401765492444387</v>
      </c>
      <c r="E5" s="3">
        <v>1</v>
      </c>
      <c r="F5" s="3"/>
      <c r="G5" s="3"/>
      <c r="H5" s="3"/>
      <c r="I5" s="3"/>
      <c r="J5" s="3"/>
      <c r="K5" s="3"/>
      <c r="L5" s="3"/>
      <c r="M5" s="3"/>
    </row>
    <row r="6" spans="1:13" x14ac:dyDescent="0.25">
      <c r="A6" s="3" t="s">
        <v>5</v>
      </c>
      <c r="B6" s="3">
        <v>0.43467065917607972</v>
      </c>
      <c r="C6" s="3">
        <v>0.36199330867721252</v>
      </c>
      <c r="D6" s="3">
        <v>0.10683370473541823</v>
      </c>
      <c r="E6" s="3">
        <v>0.49455583370049244</v>
      </c>
      <c r="F6" s="3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3" t="s">
        <v>10</v>
      </c>
      <c r="B7" s="3">
        <v>0.90129467179546729</v>
      </c>
      <c r="C7" s="3">
        <v>0.19422903991546073</v>
      </c>
      <c r="D7" s="3">
        <v>0.55912038564057143</v>
      </c>
      <c r="E7" s="3">
        <v>0.7974658047473443</v>
      </c>
      <c r="F7" s="3">
        <v>1.625086309610256E-3</v>
      </c>
      <c r="G7" s="3">
        <v>1</v>
      </c>
      <c r="H7" s="3"/>
      <c r="I7" s="3"/>
      <c r="J7" s="3"/>
      <c r="K7" s="3"/>
      <c r="L7" s="3"/>
      <c r="M7" s="3"/>
    </row>
    <row r="8" spans="1:13" x14ac:dyDescent="0.25">
      <c r="A8" s="3" t="s">
        <v>6</v>
      </c>
      <c r="B8" s="3">
        <v>0.87257465683960478</v>
      </c>
      <c r="C8" s="3">
        <v>0.35535327803060712</v>
      </c>
      <c r="D8" s="3">
        <v>0.58969240566938241</v>
      </c>
      <c r="E8" s="3">
        <v>0.78534620464939697</v>
      </c>
      <c r="F8" s="3">
        <v>0.53757157908784248</v>
      </c>
      <c r="G8" s="3">
        <v>0.71030584671178787</v>
      </c>
      <c r="H8" s="3">
        <v>1</v>
      </c>
      <c r="I8" s="3"/>
      <c r="J8" s="3"/>
      <c r="K8" s="3"/>
      <c r="L8" s="3"/>
      <c r="M8" s="3"/>
    </row>
    <row r="9" spans="1:13" x14ac:dyDescent="0.25">
      <c r="A9" s="3" t="s">
        <v>7</v>
      </c>
      <c r="B9" s="3">
        <v>0.6770159901230276</v>
      </c>
      <c r="C9" s="3">
        <v>0.25106228167042965</v>
      </c>
      <c r="D9" s="3">
        <v>0.84724113760789554</v>
      </c>
      <c r="E9" s="3">
        <v>0.4500332369948199</v>
      </c>
      <c r="F9" s="3">
        <v>0.23934173410305531</v>
      </c>
      <c r="G9" s="3">
        <v>0.63661712663452397</v>
      </c>
      <c r="H9" s="3">
        <v>0.8251836012875553</v>
      </c>
      <c r="I9" s="3">
        <v>1</v>
      </c>
      <c r="J9" s="3"/>
      <c r="K9" s="3"/>
      <c r="L9" s="3"/>
      <c r="M9" s="3"/>
    </row>
    <row r="10" spans="1:13" x14ac:dyDescent="0.25">
      <c r="A10" s="3" t="s">
        <v>11</v>
      </c>
      <c r="B10" s="3">
        <v>8.5365010676870766E-3</v>
      </c>
      <c r="C10" s="3">
        <v>-2.6907520534172096E-2</v>
      </c>
      <c r="D10" s="3">
        <v>-0.30605611959777157</v>
      </c>
      <c r="E10" s="3">
        <v>0.14849559508271931</v>
      </c>
      <c r="F10" s="3">
        <v>0.42728151916398555</v>
      </c>
      <c r="G10" s="3">
        <v>-0.18697380812404488</v>
      </c>
      <c r="H10" s="3">
        <v>-0.1738704560181471</v>
      </c>
      <c r="I10" s="3">
        <v>-0.41937024891367641</v>
      </c>
      <c r="J10" s="3">
        <v>1</v>
      </c>
      <c r="K10" s="3"/>
      <c r="L10" s="3"/>
      <c r="M10" s="3"/>
    </row>
    <row r="11" spans="1:13" x14ac:dyDescent="0.25">
      <c r="A11" s="3" t="s">
        <v>8</v>
      </c>
      <c r="B11" s="3">
        <v>-0.27764302774944516</v>
      </c>
      <c r="C11" s="3">
        <v>-4.0021125843042862E-2</v>
      </c>
      <c r="D11" s="3">
        <v>-0.36812381826499307</v>
      </c>
      <c r="E11" s="3">
        <v>-0.1336432044843876</v>
      </c>
      <c r="F11" s="3">
        <v>0.31617250706341116</v>
      </c>
      <c r="G11" s="3">
        <v>-0.4603769747694666</v>
      </c>
      <c r="H11" s="3">
        <v>-0.25819657521268363</v>
      </c>
      <c r="I11" s="3">
        <v>-0.37947270429382096</v>
      </c>
      <c r="J11" s="3">
        <v>0.76500573444728592</v>
      </c>
      <c r="K11" s="3">
        <v>1</v>
      </c>
      <c r="L11" s="3"/>
      <c r="M11" s="3"/>
    </row>
    <row r="12" spans="1:13" x14ac:dyDescent="0.25">
      <c r="A12" s="3" t="s">
        <v>9</v>
      </c>
      <c r="B12" s="3">
        <v>-0.31378763246108882</v>
      </c>
      <c r="C12" s="3">
        <v>-0.25516564087350041</v>
      </c>
      <c r="D12" s="3">
        <v>-4.6472913237389196E-2</v>
      </c>
      <c r="E12" s="3">
        <v>-0.34244875153082527</v>
      </c>
      <c r="F12" s="3">
        <v>-0.22386884887376093</v>
      </c>
      <c r="G12" s="3">
        <v>-0.24073761739270153</v>
      </c>
      <c r="H12" s="3">
        <v>-0.42438376103064035</v>
      </c>
      <c r="I12" s="3">
        <v>-0.34161765750770429</v>
      </c>
      <c r="J12" s="3">
        <v>0.43295533779078144</v>
      </c>
      <c r="K12" s="3">
        <v>0.47867328769723</v>
      </c>
      <c r="L12" s="3">
        <v>1</v>
      </c>
      <c r="M12" s="3"/>
    </row>
    <row r="13" spans="1:13" ht="15.75" thickBot="1" x14ac:dyDescent="0.3">
      <c r="A13" s="4" t="s">
        <v>12</v>
      </c>
      <c r="B13" s="4">
        <v>-2.9632313710061517E-2</v>
      </c>
      <c r="C13" s="4">
        <v>0.19893967880568528</v>
      </c>
      <c r="D13" s="4">
        <v>0.36268578986827066</v>
      </c>
      <c r="E13" s="4">
        <v>-0.17442373809175679</v>
      </c>
      <c r="F13" s="4">
        <v>0.1107448281157144</v>
      </c>
      <c r="G13" s="4">
        <v>-9.6287822514428328E-2</v>
      </c>
      <c r="H13" s="4">
        <v>0.17609712260934457</v>
      </c>
      <c r="I13" s="4">
        <v>0.40587566938390146</v>
      </c>
      <c r="J13" s="4" t="e">
        <v>#DIV/0!</v>
      </c>
      <c r="K13" s="4">
        <v>0.75397143434015967</v>
      </c>
      <c r="L13" s="4">
        <v>0.71175583782202523</v>
      </c>
      <c r="M13" s="4">
        <v>1</v>
      </c>
    </row>
  </sheetData>
  <conditionalFormatting sqref="B2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defaultRowHeight="15" x14ac:dyDescent="0.25"/>
  <cols>
    <col min="3" max="3" width="12.85546875" customWidth="1"/>
    <col min="4" max="4" width="11.5703125" customWidth="1"/>
    <col min="5" max="5" width="11.42578125" customWidth="1"/>
    <col min="6" max="6" width="14.28515625" customWidth="1"/>
    <col min="7" max="7" width="9.7109375" style="15" customWidth="1"/>
    <col min="8" max="8" width="10.42578125" customWidth="1"/>
    <col min="9" max="9" width="14.42578125" customWidth="1"/>
    <col min="10" max="10" width="12" style="15" customWidth="1"/>
    <col min="11" max="11" width="9" customWidth="1"/>
    <col min="12" max="13" width="10.42578125" customWidth="1"/>
    <col min="14" max="15" width="16.85546875" customWidth="1"/>
    <col min="16" max="19" width="0.42578125" style="19" customWidth="1"/>
    <col min="20" max="20" width="13" customWidth="1"/>
  </cols>
  <sheetData>
    <row r="1" spans="1:20" ht="63" customHeigh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25" t="s">
        <v>10</v>
      </c>
      <c r="H1" s="6" t="s">
        <v>22</v>
      </c>
      <c r="I1" s="6" t="s">
        <v>7</v>
      </c>
      <c r="J1" s="25" t="s">
        <v>11</v>
      </c>
      <c r="K1" s="1" t="s">
        <v>8</v>
      </c>
      <c r="L1" s="1" t="s">
        <v>9</v>
      </c>
      <c r="M1" s="14" t="s">
        <v>21</v>
      </c>
      <c r="N1" s="6" t="s">
        <v>17</v>
      </c>
      <c r="O1" s="6" t="s">
        <v>18</v>
      </c>
      <c r="P1" s="17" t="s">
        <v>16</v>
      </c>
      <c r="Q1" s="18" t="s">
        <v>13</v>
      </c>
      <c r="R1" s="18" t="s">
        <v>14</v>
      </c>
      <c r="S1" s="19" t="s">
        <v>19</v>
      </c>
      <c r="T1" t="s">
        <v>20</v>
      </c>
    </row>
    <row r="2" spans="1:20" x14ac:dyDescent="0.25">
      <c r="A2" s="5">
        <v>1980</v>
      </c>
      <c r="B2" s="1">
        <v>21</v>
      </c>
      <c r="C2" s="1"/>
      <c r="D2" s="1"/>
      <c r="E2" s="1"/>
      <c r="F2" s="1">
        <f>B2-G2</f>
        <v>1</v>
      </c>
      <c r="G2" s="26">
        <v>20</v>
      </c>
      <c r="H2" s="1"/>
      <c r="I2" s="1"/>
      <c r="J2" s="26"/>
      <c r="K2" s="1"/>
      <c r="L2" s="1"/>
      <c r="M2" s="11">
        <v>68686</v>
      </c>
      <c r="N2" s="6">
        <v>68686</v>
      </c>
      <c r="O2" s="6">
        <v>9.9</v>
      </c>
      <c r="P2" s="20"/>
      <c r="Q2" s="18"/>
      <c r="R2" s="18"/>
      <c r="S2" s="19">
        <v>0.25</v>
      </c>
      <c r="T2">
        <v>0</v>
      </c>
    </row>
    <row r="3" spans="1:20" x14ac:dyDescent="0.25">
      <c r="A3" s="5">
        <v>1981</v>
      </c>
      <c r="B3" s="1">
        <v>34</v>
      </c>
      <c r="C3" s="1"/>
      <c r="D3" s="1"/>
      <c r="E3" s="1"/>
      <c r="F3" s="1">
        <f t="shared" ref="F3:F15" si="0">B3-G3</f>
        <v>1</v>
      </c>
      <c r="G3" s="26">
        <v>33</v>
      </c>
      <c r="H3" s="1"/>
      <c r="I3" s="1"/>
      <c r="J3" s="26"/>
      <c r="K3" s="1"/>
      <c r="L3" s="1"/>
      <c r="M3" s="11">
        <v>158650</v>
      </c>
      <c r="N3" s="6">
        <v>158650</v>
      </c>
      <c r="O3" s="6">
        <v>12.1</v>
      </c>
      <c r="P3" s="20"/>
      <c r="Q3" s="18"/>
      <c r="R3" s="18"/>
      <c r="S3" s="19">
        <v>0.75</v>
      </c>
      <c r="T3">
        <v>0.75</v>
      </c>
    </row>
    <row r="4" spans="1:20" x14ac:dyDescent="0.25">
      <c r="A4" s="5">
        <v>1982</v>
      </c>
      <c r="B4" s="1">
        <v>18</v>
      </c>
      <c r="C4" s="1"/>
      <c r="D4" s="1"/>
      <c r="E4" s="1"/>
      <c r="F4" s="1">
        <f t="shared" si="0"/>
        <v>2</v>
      </c>
      <c r="G4" s="26">
        <v>16</v>
      </c>
      <c r="H4" s="1"/>
      <c r="I4" s="1"/>
      <c r="J4" s="26"/>
      <c r="K4" s="1"/>
      <c r="L4" s="1"/>
      <c r="M4" s="12">
        <v>97902</v>
      </c>
      <c r="N4" s="6">
        <v>97902</v>
      </c>
      <c r="O4" s="6">
        <v>13.2</v>
      </c>
      <c r="P4" s="20"/>
      <c r="Q4" s="18"/>
      <c r="R4" s="18"/>
      <c r="S4" s="21">
        <v>0.25</v>
      </c>
      <c r="T4" s="15">
        <v>0</v>
      </c>
    </row>
    <row r="5" spans="1:20" x14ac:dyDescent="0.25">
      <c r="A5" s="5">
        <v>1983</v>
      </c>
      <c r="B5" s="1">
        <v>29</v>
      </c>
      <c r="C5" s="1"/>
      <c r="D5" s="1"/>
      <c r="E5" s="1"/>
      <c r="F5" s="1">
        <f t="shared" si="0"/>
        <v>0</v>
      </c>
      <c r="G5" s="26">
        <v>29</v>
      </c>
      <c r="H5" s="1"/>
      <c r="I5" s="1"/>
      <c r="J5" s="26"/>
      <c r="K5" s="1"/>
      <c r="L5" s="1"/>
      <c r="M5" s="13">
        <v>233700</v>
      </c>
      <c r="N5" s="6">
        <v>141782</v>
      </c>
      <c r="O5" s="6">
        <v>12.2</v>
      </c>
      <c r="P5" s="20"/>
      <c r="Q5" s="18"/>
      <c r="R5" s="18"/>
      <c r="S5" s="19">
        <v>0.75</v>
      </c>
      <c r="T5">
        <v>0.75</v>
      </c>
    </row>
    <row r="6" spans="1:20" x14ac:dyDescent="0.25">
      <c r="A6" s="5">
        <v>1984</v>
      </c>
      <c r="B6" s="1">
        <v>33</v>
      </c>
      <c r="C6" s="1"/>
      <c r="D6" s="1"/>
      <c r="E6" s="1"/>
      <c r="F6" s="1">
        <f t="shared" si="0"/>
        <v>15</v>
      </c>
      <c r="G6" s="26">
        <v>18</v>
      </c>
      <c r="H6" s="1"/>
      <c r="I6" s="1"/>
      <c r="J6" s="26"/>
      <c r="K6" s="1"/>
      <c r="L6" s="1"/>
      <c r="M6" s="12">
        <v>114880</v>
      </c>
      <c r="N6" s="6">
        <v>114881</v>
      </c>
      <c r="O6" s="6">
        <v>10.3</v>
      </c>
      <c r="P6" s="20"/>
      <c r="Q6" s="18"/>
      <c r="R6" s="18"/>
      <c r="S6" s="19">
        <v>0.25</v>
      </c>
      <c r="T6">
        <v>0</v>
      </c>
    </row>
    <row r="7" spans="1:20" x14ac:dyDescent="0.25">
      <c r="A7" s="5">
        <v>1985</v>
      </c>
      <c r="B7" s="1">
        <v>16</v>
      </c>
      <c r="C7" s="1"/>
      <c r="D7" s="1"/>
      <c r="E7" s="1"/>
      <c r="F7" s="1">
        <f t="shared" si="0"/>
        <v>3</v>
      </c>
      <c r="G7" s="26">
        <v>13</v>
      </c>
      <c r="H7" s="1"/>
      <c r="I7" s="1"/>
      <c r="J7" s="26"/>
      <c r="K7" s="1"/>
      <c r="L7" s="1"/>
      <c r="M7" s="12">
        <v>131400</v>
      </c>
      <c r="N7" s="6">
        <v>131400</v>
      </c>
      <c r="O7" s="6">
        <v>11.5</v>
      </c>
      <c r="P7" s="20"/>
      <c r="Q7" s="18"/>
      <c r="R7" s="18"/>
      <c r="S7" s="19">
        <v>0.25</v>
      </c>
      <c r="T7">
        <v>0</v>
      </c>
    </row>
    <row r="8" spans="1:20" x14ac:dyDescent="0.25">
      <c r="A8" s="5">
        <v>1986</v>
      </c>
      <c r="B8" s="1">
        <v>28</v>
      </c>
      <c r="C8" s="1"/>
      <c r="D8" s="1"/>
      <c r="E8" s="1"/>
      <c r="F8" s="1">
        <f t="shared" si="0"/>
        <v>7</v>
      </c>
      <c r="G8" s="26">
        <v>21</v>
      </c>
      <c r="H8" s="1"/>
      <c r="I8" s="1"/>
      <c r="J8" s="26"/>
      <c r="K8" s="1"/>
      <c r="L8" s="1"/>
      <c r="M8" s="12">
        <v>94770</v>
      </c>
      <c r="N8" s="6">
        <v>94699</v>
      </c>
      <c r="O8" s="6">
        <v>10.1</v>
      </c>
      <c r="P8" s="20"/>
      <c r="Q8" s="18"/>
      <c r="R8" s="18"/>
      <c r="S8" s="19">
        <v>0.25</v>
      </c>
      <c r="T8">
        <v>0</v>
      </c>
    </row>
    <row r="9" spans="1:20" x14ac:dyDescent="0.25">
      <c r="A9" s="5">
        <v>1987</v>
      </c>
      <c r="B9" s="1">
        <v>23</v>
      </c>
      <c r="C9" s="1"/>
      <c r="D9" s="1"/>
      <c r="E9" s="1"/>
      <c r="F9" s="1">
        <f t="shared" si="0"/>
        <v>3</v>
      </c>
      <c r="G9" s="26">
        <v>20</v>
      </c>
      <c r="H9" s="1"/>
      <c r="I9" s="1"/>
      <c r="J9" s="26"/>
      <c r="K9" s="1"/>
      <c r="L9" s="1"/>
      <c r="M9" s="12">
        <v>88398</v>
      </c>
      <c r="N9" s="6">
        <v>88400</v>
      </c>
      <c r="O9" s="6">
        <v>7.5</v>
      </c>
      <c r="P9" s="20"/>
      <c r="Q9" s="18"/>
      <c r="R9" s="18"/>
      <c r="S9" s="19">
        <v>0.25</v>
      </c>
      <c r="T9">
        <v>0</v>
      </c>
    </row>
    <row r="10" spans="1:20" x14ac:dyDescent="0.25">
      <c r="A10" s="5">
        <v>1988</v>
      </c>
      <c r="B10" s="1">
        <v>21</v>
      </c>
      <c r="C10" s="1"/>
      <c r="D10" s="1"/>
      <c r="E10" s="1"/>
      <c r="F10" s="1">
        <f t="shared" si="0"/>
        <v>8</v>
      </c>
      <c r="G10" s="26">
        <v>13</v>
      </c>
      <c r="H10" s="1"/>
      <c r="I10" s="1"/>
      <c r="J10" s="26"/>
      <c r="K10" s="1"/>
      <c r="L10" s="1"/>
      <c r="M10" s="12">
        <v>134717.71434000001</v>
      </c>
      <c r="N10" s="6">
        <v>134717</v>
      </c>
      <c r="O10" s="6">
        <v>12.6</v>
      </c>
      <c r="P10" s="20"/>
      <c r="Q10" s="18"/>
      <c r="R10" s="18"/>
      <c r="S10" s="19">
        <v>0.25</v>
      </c>
      <c r="T10">
        <v>0</v>
      </c>
    </row>
    <row r="11" spans="1:20" x14ac:dyDescent="0.25">
      <c r="A11" s="5">
        <v>1989</v>
      </c>
      <c r="B11" s="1">
        <v>13</v>
      </c>
      <c r="C11" s="1"/>
      <c r="D11" s="1"/>
      <c r="E11" s="1"/>
      <c r="F11" s="1">
        <f t="shared" si="0"/>
        <v>1</v>
      </c>
      <c r="G11" s="26">
        <v>12</v>
      </c>
      <c r="H11" s="1"/>
      <c r="I11" s="1"/>
      <c r="J11" s="26"/>
      <c r="K11" s="1"/>
      <c r="L11" s="1"/>
      <c r="M11" s="12">
        <v>98965</v>
      </c>
      <c r="N11" s="6">
        <v>98965</v>
      </c>
      <c r="O11" s="6">
        <v>10.1</v>
      </c>
      <c r="P11" s="20"/>
      <c r="Q11" s="18"/>
      <c r="R11" s="18"/>
      <c r="S11" s="19">
        <v>0.25</v>
      </c>
      <c r="T11">
        <v>0</v>
      </c>
    </row>
    <row r="12" spans="1:20" x14ac:dyDescent="0.25">
      <c r="A12" s="5">
        <v>1990</v>
      </c>
      <c r="B12" s="1">
        <v>28</v>
      </c>
      <c r="C12" s="1"/>
      <c r="D12" s="1"/>
      <c r="E12" s="1"/>
      <c r="F12" s="1">
        <f t="shared" si="0"/>
        <v>8</v>
      </c>
      <c r="G12" s="26">
        <v>20</v>
      </c>
      <c r="H12" s="1"/>
      <c r="I12" s="1"/>
      <c r="J12" s="26"/>
      <c r="K12" s="1"/>
      <c r="L12" s="1"/>
      <c r="M12" s="12">
        <v>88105</v>
      </c>
      <c r="N12" s="6">
        <v>88105</v>
      </c>
      <c r="O12" s="6">
        <v>7.9</v>
      </c>
      <c r="P12" s="20"/>
      <c r="Q12" s="18"/>
      <c r="R12" s="18"/>
      <c r="S12" s="19">
        <v>0.25</v>
      </c>
      <c r="T12">
        <v>0</v>
      </c>
    </row>
    <row r="13" spans="1:20" x14ac:dyDescent="0.25">
      <c r="A13" s="5">
        <v>1991</v>
      </c>
      <c r="B13" s="1">
        <v>22</v>
      </c>
      <c r="C13" s="1"/>
      <c r="D13" s="1"/>
      <c r="E13" s="1"/>
      <c r="F13" s="1">
        <f t="shared" si="0"/>
        <v>11</v>
      </c>
      <c r="G13" s="26">
        <v>11</v>
      </c>
      <c r="H13" s="1"/>
      <c r="I13" s="1"/>
      <c r="J13" s="26"/>
      <c r="K13" s="1"/>
      <c r="L13" s="1"/>
      <c r="M13" s="12">
        <v>83229</v>
      </c>
      <c r="N13" s="6">
        <v>83229</v>
      </c>
      <c r="O13" s="6">
        <v>11</v>
      </c>
      <c r="P13" s="20"/>
      <c r="Q13" s="18"/>
      <c r="R13" s="18"/>
      <c r="S13" s="19">
        <v>0.25</v>
      </c>
      <c r="T13">
        <v>0</v>
      </c>
    </row>
    <row r="14" spans="1:20" x14ac:dyDescent="0.25">
      <c r="A14" s="5">
        <v>1992</v>
      </c>
      <c r="B14" s="1">
        <v>28</v>
      </c>
      <c r="C14" s="1"/>
      <c r="D14" s="1"/>
      <c r="E14" s="1"/>
      <c r="F14" s="1">
        <f t="shared" si="0"/>
        <v>16</v>
      </c>
      <c r="G14" s="26">
        <v>12</v>
      </c>
      <c r="H14" s="1"/>
      <c r="I14" s="1"/>
      <c r="J14" s="26"/>
      <c r="K14" s="1"/>
      <c r="L14" s="1"/>
      <c r="M14" s="12">
        <v>156956.81859000001</v>
      </c>
      <c r="N14" s="6">
        <v>156955</v>
      </c>
      <c r="O14" s="6">
        <v>11.3</v>
      </c>
      <c r="P14" s="20"/>
      <c r="Q14" s="18"/>
      <c r="R14" s="18"/>
      <c r="S14" s="19">
        <v>0.75</v>
      </c>
      <c r="T14">
        <v>0.75</v>
      </c>
    </row>
    <row r="15" spans="1:20" x14ac:dyDescent="0.25">
      <c r="A15" s="5">
        <v>1993</v>
      </c>
      <c r="B15" s="1">
        <v>13</v>
      </c>
      <c r="C15" s="1"/>
      <c r="D15" s="1"/>
      <c r="E15" s="1"/>
      <c r="F15" s="1">
        <f t="shared" si="0"/>
        <v>0</v>
      </c>
      <c r="G15" s="26">
        <v>13</v>
      </c>
      <c r="H15" s="1"/>
      <c r="I15" s="1"/>
      <c r="J15" s="26"/>
      <c r="K15" s="1"/>
      <c r="L15" s="1"/>
      <c r="M15" s="12">
        <v>193847.00000000003</v>
      </c>
      <c r="N15" s="6">
        <v>193847</v>
      </c>
      <c r="O15" s="6">
        <v>10.4</v>
      </c>
      <c r="P15" s="20"/>
      <c r="Q15" s="18"/>
      <c r="R15" s="18"/>
      <c r="S15" s="19">
        <v>0.75</v>
      </c>
      <c r="T15">
        <v>0.75</v>
      </c>
    </row>
    <row r="16" spans="1:20" x14ac:dyDescent="0.25">
      <c r="A16" s="5">
        <v>1994</v>
      </c>
      <c r="B16" s="1"/>
      <c r="C16" s="1"/>
      <c r="D16" s="1"/>
      <c r="E16" s="1"/>
      <c r="F16" s="1"/>
      <c r="G16" s="26"/>
      <c r="H16" s="1"/>
      <c r="I16" s="1"/>
      <c r="J16" s="26"/>
      <c r="K16" s="1"/>
      <c r="L16" s="1"/>
      <c r="M16" s="12">
        <v>185411.68202848587</v>
      </c>
      <c r="N16" s="6"/>
      <c r="O16" s="6"/>
      <c r="P16" s="17"/>
      <c r="Q16" s="18"/>
      <c r="R16" s="18"/>
      <c r="S16" s="19">
        <v>0.75</v>
      </c>
      <c r="T16">
        <v>0.75</v>
      </c>
    </row>
    <row r="17" spans="1:20" x14ac:dyDescent="0.25">
      <c r="A17" s="5">
        <v>1995</v>
      </c>
      <c r="B17" s="1"/>
      <c r="C17" s="1"/>
      <c r="D17" s="1"/>
      <c r="E17" s="1"/>
      <c r="F17" s="1"/>
      <c r="G17" s="26"/>
      <c r="H17" s="1"/>
      <c r="I17" s="1"/>
      <c r="J17" s="26"/>
      <c r="K17" s="1">
        <v>23550</v>
      </c>
      <c r="L17" s="1">
        <v>0</v>
      </c>
      <c r="M17" s="6">
        <f>K17+L17+0</f>
        <v>23550</v>
      </c>
      <c r="N17" s="6"/>
      <c r="O17" s="6"/>
      <c r="P17" s="17"/>
      <c r="Q17" s="18"/>
      <c r="R17" s="18"/>
      <c r="S17" s="19">
        <v>0.25</v>
      </c>
      <c r="T17">
        <v>0</v>
      </c>
    </row>
    <row r="18" spans="1:20" x14ac:dyDescent="0.25">
      <c r="A18" s="5">
        <v>1996</v>
      </c>
      <c r="B18" s="1"/>
      <c r="C18" s="1"/>
      <c r="D18" s="1"/>
      <c r="E18" s="1"/>
      <c r="F18" s="1"/>
      <c r="G18" s="26"/>
      <c r="H18" s="1"/>
      <c r="I18" s="1"/>
      <c r="J18" s="26"/>
      <c r="K18" s="1">
        <v>88766</v>
      </c>
      <c r="L18" s="1">
        <v>5115</v>
      </c>
      <c r="M18" s="6">
        <f>K18+L18+170</f>
        <v>94051</v>
      </c>
      <c r="N18" s="6"/>
      <c r="O18" s="6"/>
      <c r="P18" s="17"/>
      <c r="Q18" s="18"/>
      <c r="R18" s="18"/>
      <c r="S18" s="19">
        <v>0.25</v>
      </c>
      <c r="T18">
        <v>0</v>
      </c>
    </row>
    <row r="19" spans="1:20" x14ac:dyDescent="0.25">
      <c r="A19" s="5">
        <v>1997</v>
      </c>
      <c r="B19" s="1"/>
      <c r="C19" s="1"/>
      <c r="D19" s="1"/>
      <c r="E19" s="1"/>
      <c r="F19" s="1"/>
      <c r="G19" s="26"/>
      <c r="H19" s="1"/>
      <c r="I19" s="1"/>
      <c r="J19" s="26"/>
      <c r="K19" s="1"/>
      <c r="L19" s="1"/>
      <c r="M19" s="12">
        <v>144887</v>
      </c>
      <c r="N19" s="6"/>
      <c r="O19" s="6"/>
      <c r="P19" s="17"/>
      <c r="Q19" s="18"/>
      <c r="R19" s="18"/>
      <c r="S19" s="19">
        <v>0.75</v>
      </c>
      <c r="T19">
        <v>0.75</v>
      </c>
    </row>
    <row r="20" spans="1:20" x14ac:dyDescent="0.25">
      <c r="A20" s="5">
        <v>1998</v>
      </c>
      <c r="B20" s="1"/>
      <c r="C20" s="1"/>
      <c r="D20" s="1"/>
      <c r="E20" s="1"/>
      <c r="F20" s="1"/>
      <c r="G20" s="26"/>
      <c r="H20" s="1"/>
      <c r="I20" s="1"/>
      <c r="J20" s="26"/>
      <c r="K20" s="1">
        <v>4412</v>
      </c>
      <c r="L20" s="1">
        <v>61</v>
      </c>
      <c r="M20" s="6">
        <f>K20+L20+5399</f>
        <v>9872</v>
      </c>
      <c r="N20" s="6"/>
      <c r="O20" s="6"/>
      <c r="P20" s="17"/>
      <c r="Q20" s="18"/>
      <c r="R20" s="18"/>
      <c r="S20" s="19">
        <v>0.25</v>
      </c>
      <c r="T20">
        <v>0</v>
      </c>
    </row>
    <row r="21" spans="1:20" x14ac:dyDescent="0.25">
      <c r="A21" s="5">
        <v>1999</v>
      </c>
      <c r="B21" s="1"/>
      <c r="C21" s="1"/>
      <c r="D21" s="1"/>
      <c r="E21" s="1"/>
      <c r="F21" s="1"/>
      <c r="G21" s="26"/>
      <c r="H21" s="1"/>
      <c r="I21" s="1"/>
      <c r="J21" s="26"/>
      <c r="K21" s="1"/>
      <c r="L21" s="1"/>
      <c r="M21" s="12">
        <v>157028</v>
      </c>
      <c r="N21" s="6"/>
      <c r="O21" s="6"/>
      <c r="P21" s="17"/>
      <c r="Q21" s="18"/>
      <c r="R21" s="18"/>
      <c r="S21" s="19">
        <v>0.75</v>
      </c>
      <c r="T21">
        <v>0.75</v>
      </c>
    </row>
    <row r="22" spans="1:20" x14ac:dyDescent="0.25">
      <c r="A22" s="5">
        <v>2000</v>
      </c>
      <c r="B22">
        <v>15</v>
      </c>
      <c r="C22">
        <v>2.5</v>
      </c>
      <c r="D22">
        <v>4</v>
      </c>
      <c r="E22">
        <v>10</v>
      </c>
      <c r="F22">
        <v>2</v>
      </c>
      <c r="G22" s="15">
        <f>B22-F22</f>
        <v>13</v>
      </c>
      <c r="H22">
        <v>44</v>
      </c>
      <c r="I22">
        <v>24</v>
      </c>
      <c r="J22" s="15">
        <v>0</v>
      </c>
      <c r="K22" s="2">
        <v>81995</v>
      </c>
      <c r="L22" s="2">
        <v>242</v>
      </c>
      <c r="M22" s="10">
        <f>K22+L22+10977</f>
        <v>93214</v>
      </c>
      <c r="N22" s="10"/>
      <c r="O22" s="10"/>
      <c r="P22" s="22">
        <f t="shared" ref="P22:P37" si="1">1/((G22)/ABS(E22-D22)*(1/C22))</f>
        <v>1.1538461538461537</v>
      </c>
      <c r="Q22" s="22">
        <f t="shared" ref="Q22:Q37" si="2">IF(J22=1,P22,0)</f>
        <v>0</v>
      </c>
      <c r="R22" s="22">
        <f t="shared" ref="R22:R37" si="3">IF(J22=0,P22,)</f>
        <v>1.1538461538461537</v>
      </c>
      <c r="S22" s="19">
        <v>0.25</v>
      </c>
      <c r="T22">
        <v>0</v>
      </c>
    </row>
    <row r="23" spans="1:20" x14ac:dyDescent="0.25">
      <c r="A23" s="5">
        <v>2001</v>
      </c>
      <c r="B23">
        <v>21</v>
      </c>
      <c r="C23">
        <v>1.5</v>
      </c>
      <c r="D23">
        <v>2</v>
      </c>
      <c r="E23">
        <v>17</v>
      </c>
      <c r="F23">
        <v>3</v>
      </c>
      <c r="G23" s="15">
        <f t="shared" ref="G23:G40" si="4">B23-F23</f>
        <v>18</v>
      </c>
      <c r="H23">
        <v>42</v>
      </c>
      <c r="I23">
        <v>14</v>
      </c>
      <c r="J23" s="15">
        <v>1</v>
      </c>
      <c r="K23" s="2">
        <v>67244</v>
      </c>
      <c r="L23" s="2">
        <v>21635</v>
      </c>
      <c r="M23" s="2">
        <v>115155</v>
      </c>
      <c r="N23" s="2"/>
      <c r="O23" s="2"/>
      <c r="P23" s="22">
        <f t="shared" si="1"/>
        <v>1.25</v>
      </c>
      <c r="Q23" s="22">
        <f t="shared" si="2"/>
        <v>1.25</v>
      </c>
      <c r="R23" s="22">
        <f t="shared" si="3"/>
        <v>0</v>
      </c>
      <c r="S23" s="19">
        <v>0.5</v>
      </c>
      <c r="T23">
        <v>0.5</v>
      </c>
    </row>
    <row r="24" spans="1:20" x14ac:dyDescent="0.25">
      <c r="A24" s="5">
        <v>2002</v>
      </c>
      <c r="B24">
        <v>12</v>
      </c>
      <c r="C24">
        <v>1.8</v>
      </c>
      <c r="D24">
        <v>4</v>
      </c>
      <c r="E24">
        <v>7</v>
      </c>
      <c r="F24">
        <v>3</v>
      </c>
      <c r="G24" s="15">
        <f t="shared" si="4"/>
        <v>9</v>
      </c>
      <c r="H24">
        <v>42</v>
      </c>
      <c r="I24">
        <v>24</v>
      </c>
      <c r="J24" s="15">
        <v>0</v>
      </c>
      <c r="K24" s="2">
        <v>45167</v>
      </c>
      <c r="L24" s="2">
        <v>2892</v>
      </c>
      <c r="M24" s="10">
        <f>K24+L24+13318</f>
        <v>61377</v>
      </c>
      <c r="N24" s="10"/>
      <c r="O24" s="10"/>
      <c r="P24" s="22">
        <f t="shared" si="1"/>
        <v>0.6</v>
      </c>
      <c r="Q24" s="22">
        <f t="shared" si="2"/>
        <v>0</v>
      </c>
      <c r="R24" s="22">
        <f t="shared" si="3"/>
        <v>0.6</v>
      </c>
      <c r="S24" s="19">
        <v>0.25</v>
      </c>
      <c r="T24">
        <v>0</v>
      </c>
    </row>
    <row r="25" spans="1:20" x14ac:dyDescent="0.25">
      <c r="A25" s="5">
        <v>2003</v>
      </c>
      <c r="B25">
        <v>17</v>
      </c>
      <c r="C25">
        <v>2.7</v>
      </c>
      <c r="D25">
        <v>5</v>
      </c>
      <c r="E25">
        <v>11</v>
      </c>
      <c r="F25">
        <v>2</v>
      </c>
      <c r="G25" s="15">
        <f t="shared" si="4"/>
        <v>15</v>
      </c>
      <c r="H25">
        <v>44</v>
      </c>
      <c r="I25">
        <v>31</v>
      </c>
      <c r="J25" s="15">
        <v>0</v>
      </c>
      <c r="K25" s="2">
        <v>36487</v>
      </c>
      <c r="L25" s="2">
        <v>6798</v>
      </c>
      <c r="M25" s="10">
        <f>K25+L25+3789</f>
        <v>47074</v>
      </c>
      <c r="N25" s="10"/>
      <c r="O25" s="10"/>
      <c r="P25" s="22">
        <f t="shared" si="1"/>
        <v>1.08</v>
      </c>
      <c r="Q25" s="22">
        <f t="shared" si="2"/>
        <v>0</v>
      </c>
      <c r="R25" s="22">
        <f t="shared" si="3"/>
        <v>1.08</v>
      </c>
      <c r="S25" s="19">
        <v>0.25</v>
      </c>
      <c r="T25">
        <v>0</v>
      </c>
    </row>
    <row r="26" spans="1:20" x14ac:dyDescent="0.25">
      <c r="A26" s="5">
        <v>2004</v>
      </c>
      <c r="B26">
        <v>16</v>
      </c>
      <c r="C26">
        <v>2.7</v>
      </c>
      <c r="D26">
        <v>4</v>
      </c>
      <c r="E26">
        <v>9</v>
      </c>
      <c r="F26">
        <v>3</v>
      </c>
      <c r="G26" s="15">
        <f t="shared" si="4"/>
        <v>13</v>
      </c>
      <c r="H26">
        <v>41</v>
      </c>
      <c r="I26">
        <v>23</v>
      </c>
      <c r="J26" s="15">
        <v>0</v>
      </c>
      <c r="K26" s="2">
        <v>34607</v>
      </c>
      <c r="L26" s="2">
        <v>154</v>
      </c>
      <c r="M26" s="10">
        <f>K26+L26+18864</f>
        <v>53625</v>
      </c>
      <c r="N26" s="10"/>
      <c r="O26" s="10"/>
      <c r="P26" s="22">
        <f t="shared" si="1"/>
        <v>1.0384615384615385</v>
      </c>
      <c r="Q26" s="22">
        <f t="shared" si="2"/>
        <v>0</v>
      </c>
      <c r="R26" s="22">
        <f t="shared" si="3"/>
        <v>1.0384615384615385</v>
      </c>
      <c r="S26" s="19">
        <v>0.25</v>
      </c>
      <c r="T26">
        <v>0</v>
      </c>
    </row>
    <row r="27" spans="1:20" x14ac:dyDescent="0.25">
      <c r="A27" s="5">
        <v>2005</v>
      </c>
      <c r="B27">
        <v>15</v>
      </c>
      <c r="C27">
        <v>2</v>
      </c>
      <c r="D27">
        <v>4</v>
      </c>
      <c r="E27">
        <v>10</v>
      </c>
      <c r="F27">
        <v>7</v>
      </c>
      <c r="G27" s="15">
        <f t="shared" si="4"/>
        <v>8</v>
      </c>
      <c r="H27">
        <v>41</v>
      </c>
      <c r="I27">
        <v>25</v>
      </c>
      <c r="J27" s="15">
        <v>1</v>
      </c>
      <c r="K27" s="2">
        <v>108584</v>
      </c>
      <c r="L27" s="2">
        <v>2433</v>
      </c>
      <c r="M27" s="2">
        <v>163737</v>
      </c>
      <c r="N27" s="2"/>
      <c r="O27" s="2"/>
      <c r="P27" s="22">
        <f t="shared" si="1"/>
        <v>1.5</v>
      </c>
      <c r="Q27" s="22">
        <f t="shared" si="2"/>
        <v>1.5</v>
      </c>
      <c r="R27" s="22">
        <f t="shared" si="3"/>
        <v>0</v>
      </c>
      <c r="S27" s="19">
        <v>0.5</v>
      </c>
      <c r="T27">
        <v>0.5</v>
      </c>
    </row>
    <row r="28" spans="1:20" x14ac:dyDescent="0.25">
      <c r="A28" s="5">
        <v>2006</v>
      </c>
      <c r="B28" s="5">
        <v>12</v>
      </c>
      <c r="C28" s="5">
        <v>3.3</v>
      </c>
      <c r="D28" s="5">
        <v>1</v>
      </c>
      <c r="E28" s="5">
        <v>10</v>
      </c>
      <c r="F28" s="5">
        <v>7</v>
      </c>
      <c r="G28" s="27">
        <f t="shared" si="4"/>
        <v>5</v>
      </c>
      <c r="H28">
        <v>37</v>
      </c>
      <c r="I28">
        <v>13</v>
      </c>
      <c r="J28" s="15">
        <v>1</v>
      </c>
      <c r="K28" s="2">
        <v>124713</v>
      </c>
      <c r="L28" s="2">
        <v>21277</v>
      </c>
      <c r="M28" s="2">
        <v>179580</v>
      </c>
      <c r="N28" s="2"/>
      <c r="O28" s="2"/>
      <c r="P28" s="22">
        <f t="shared" si="1"/>
        <v>5.9399999999999995</v>
      </c>
      <c r="Q28" s="22">
        <f t="shared" si="2"/>
        <v>5.9399999999999995</v>
      </c>
      <c r="R28" s="22">
        <f t="shared" si="3"/>
        <v>0</v>
      </c>
      <c r="S28" s="19">
        <v>0.5</v>
      </c>
      <c r="T28">
        <v>0.5</v>
      </c>
    </row>
    <row r="29" spans="1:20" x14ac:dyDescent="0.25">
      <c r="A29" s="5">
        <v>2007</v>
      </c>
      <c r="B29">
        <v>14</v>
      </c>
      <c r="C29">
        <v>2.2000000000000002</v>
      </c>
      <c r="D29">
        <v>3</v>
      </c>
      <c r="E29">
        <v>10</v>
      </c>
      <c r="F29">
        <v>4</v>
      </c>
      <c r="G29" s="15">
        <f t="shared" si="4"/>
        <v>10</v>
      </c>
      <c r="H29">
        <v>38</v>
      </c>
      <c r="I29">
        <v>18</v>
      </c>
      <c r="J29" s="15">
        <v>1</v>
      </c>
      <c r="K29" s="2">
        <v>84101</v>
      </c>
      <c r="L29" s="2">
        <v>17942</v>
      </c>
      <c r="M29" s="2">
        <v>143827</v>
      </c>
      <c r="N29" s="2"/>
      <c r="O29" s="2"/>
      <c r="P29" s="22">
        <f t="shared" si="1"/>
        <v>1.54</v>
      </c>
      <c r="Q29" s="22">
        <f t="shared" si="2"/>
        <v>1.54</v>
      </c>
      <c r="R29" s="22">
        <f t="shared" si="3"/>
        <v>0</v>
      </c>
      <c r="S29" s="19">
        <v>0.5</v>
      </c>
      <c r="T29">
        <v>0.5</v>
      </c>
    </row>
    <row r="30" spans="1:20" x14ac:dyDescent="0.25">
      <c r="A30" s="5">
        <v>2008</v>
      </c>
      <c r="B30">
        <v>11</v>
      </c>
      <c r="C30">
        <v>3.6</v>
      </c>
      <c r="D30">
        <v>1</v>
      </c>
      <c r="E30">
        <v>8</v>
      </c>
      <c r="F30">
        <v>4</v>
      </c>
      <c r="G30" s="15">
        <f t="shared" si="4"/>
        <v>7</v>
      </c>
      <c r="H30">
        <v>35</v>
      </c>
      <c r="I30">
        <v>12</v>
      </c>
      <c r="J30" s="15">
        <v>1</v>
      </c>
      <c r="K30" s="2">
        <v>82557</v>
      </c>
      <c r="L30" s="2">
        <v>724</v>
      </c>
      <c r="M30" s="2">
        <v>136839</v>
      </c>
      <c r="N30" s="2"/>
      <c r="O30" s="2"/>
      <c r="P30" s="22">
        <f t="shared" si="1"/>
        <v>3.5999999999999996</v>
      </c>
      <c r="Q30" s="22">
        <f t="shared" si="2"/>
        <v>3.5999999999999996</v>
      </c>
      <c r="R30" s="22">
        <f t="shared" si="3"/>
        <v>0</v>
      </c>
      <c r="S30" s="19">
        <v>0.5</v>
      </c>
      <c r="T30">
        <v>0.5</v>
      </c>
    </row>
    <row r="31" spans="1:20" x14ac:dyDescent="0.25">
      <c r="A31" s="5">
        <v>2009</v>
      </c>
      <c r="B31">
        <v>9</v>
      </c>
      <c r="C31">
        <v>2.2000000000000002</v>
      </c>
      <c r="D31">
        <v>1</v>
      </c>
      <c r="E31">
        <v>7</v>
      </c>
      <c r="F31">
        <v>3</v>
      </c>
      <c r="G31" s="15">
        <f t="shared" si="4"/>
        <v>6</v>
      </c>
      <c r="H31">
        <v>22</v>
      </c>
      <c r="I31">
        <v>2</v>
      </c>
      <c r="J31" s="15">
        <v>1</v>
      </c>
      <c r="K31" s="2">
        <v>93894</v>
      </c>
      <c r="L31" s="2">
        <v>53572</v>
      </c>
      <c r="M31" s="2">
        <v>142154</v>
      </c>
      <c r="N31" s="2"/>
      <c r="O31" s="2"/>
      <c r="P31" s="22">
        <f t="shared" si="1"/>
        <v>2.2000000000000002</v>
      </c>
      <c r="Q31" s="22">
        <f t="shared" si="2"/>
        <v>2.2000000000000002</v>
      </c>
      <c r="R31" s="22">
        <f t="shared" si="3"/>
        <v>0</v>
      </c>
      <c r="S31" s="19">
        <v>0.5</v>
      </c>
      <c r="T31">
        <v>0.5</v>
      </c>
    </row>
    <row r="32" spans="1:20" x14ac:dyDescent="0.25">
      <c r="A32" s="5">
        <v>2010</v>
      </c>
      <c r="B32">
        <v>9</v>
      </c>
      <c r="C32">
        <v>1</v>
      </c>
      <c r="D32">
        <v>3</v>
      </c>
      <c r="E32">
        <v>5</v>
      </c>
      <c r="F32">
        <v>4</v>
      </c>
      <c r="G32" s="15">
        <f t="shared" si="4"/>
        <v>5</v>
      </c>
      <c r="H32">
        <v>35</v>
      </c>
      <c r="I32">
        <v>15</v>
      </c>
      <c r="J32" s="15">
        <v>1</v>
      </c>
      <c r="K32" s="2">
        <v>98290</v>
      </c>
      <c r="L32" s="2">
        <v>36924</v>
      </c>
      <c r="M32" s="2">
        <v>146913</v>
      </c>
      <c r="N32" s="2"/>
      <c r="O32" s="2"/>
      <c r="P32" s="22">
        <f t="shared" si="1"/>
        <v>0.4</v>
      </c>
      <c r="Q32" s="22">
        <f t="shared" si="2"/>
        <v>0.4</v>
      </c>
      <c r="R32" s="22">
        <f t="shared" si="3"/>
        <v>0</v>
      </c>
      <c r="S32" s="19">
        <v>0.5</v>
      </c>
      <c r="T32">
        <v>0.5</v>
      </c>
    </row>
    <row r="33" spans="1:20" x14ac:dyDescent="0.25">
      <c r="A33" s="5">
        <v>2011</v>
      </c>
      <c r="B33">
        <v>8</v>
      </c>
      <c r="C33">
        <v>2</v>
      </c>
      <c r="D33">
        <v>3</v>
      </c>
      <c r="E33">
        <v>4</v>
      </c>
      <c r="F33">
        <v>2</v>
      </c>
      <c r="G33" s="15">
        <f t="shared" si="4"/>
        <v>6</v>
      </c>
      <c r="H33">
        <v>29</v>
      </c>
      <c r="I33">
        <v>14</v>
      </c>
      <c r="J33" s="15">
        <v>0</v>
      </c>
      <c r="K33" s="2">
        <v>56763</v>
      </c>
      <c r="L33" s="2">
        <v>4646</v>
      </c>
      <c r="M33" s="9">
        <f>K33+L33+924</f>
        <v>62333</v>
      </c>
      <c r="N33" s="9"/>
      <c r="O33" s="9"/>
      <c r="P33" s="22">
        <f t="shared" si="1"/>
        <v>0.33333333333333331</v>
      </c>
      <c r="Q33" s="22">
        <f t="shared" si="2"/>
        <v>0</v>
      </c>
      <c r="R33" s="22">
        <f t="shared" si="3"/>
        <v>0.33333333333333331</v>
      </c>
      <c r="S33" s="19">
        <v>0.25</v>
      </c>
      <c r="T33">
        <v>0</v>
      </c>
    </row>
    <row r="34" spans="1:20" x14ac:dyDescent="0.25">
      <c r="A34" s="5">
        <v>2012</v>
      </c>
      <c r="B34">
        <v>6</v>
      </c>
      <c r="C34">
        <v>1.5</v>
      </c>
      <c r="D34">
        <v>1</v>
      </c>
      <c r="E34">
        <v>4</v>
      </c>
      <c r="F34">
        <v>1</v>
      </c>
      <c r="G34" s="15">
        <f t="shared" si="4"/>
        <v>5</v>
      </c>
      <c r="H34">
        <v>22</v>
      </c>
      <c r="I34">
        <v>9</v>
      </c>
      <c r="J34" s="15">
        <v>1</v>
      </c>
      <c r="K34" s="2">
        <v>124529</v>
      </c>
      <c r="L34" s="2">
        <v>31594</v>
      </c>
      <c r="M34" s="2">
        <v>167738</v>
      </c>
      <c r="N34" s="2"/>
      <c r="O34" s="2"/>
      <c r="P34" s="22">
        <f t="shared" si="1"/>
        <v>0.89999999999999991</v>
      </c>
      <c r="Q34" s="22">
        <f t="shared" si="2"/>
        <v>0.89999999999999991</v>
      </c>
      <c r="R34" s="22">
        <f t="shared" si="3"/>
        <v>0</v>
      </c>
      <c r="S34" s="19">
        <v>0.5</v>
      </c>
      <c r="T34">
        <v>0.5</v>
      </c>
    </row>
    <row r="35" spans="1:20" x14ac:dyDescent="0.25">
      <c r="A35" s="5">
        <v>2013</v>
      </c>
      <c r="B35">
        <v>12</v>
      </c>
      <c r="C35">
        <v>2.1</v>
      </c>
      <c r="D35">
        <v>5</v>
      </c>
      <c r="E35">
        <v>6</v>
      </c>
      <c r="F35">
        <v>4</v>
      </c>
      <c r="G35" s="15">
        <f t="shared" si="4"/>
        <v>8</v>
      </c>
      <c r="H35">
        <v>31</v>
      </c>
      <c r="I35">
        <v>16</v>
      </c>
      <c r="J35" s="15">
        <v>1</v>
      </c>
      <c r="K35" s="2">
        <v>85888</v>
      </c>
      <c r="L35" s="2">
        <v>75547</v>
      </c>
      <c r="M35" s="2">
        <v>169020</v>
      </c>
      <c r="N35" s="2"/>
      <c r="O35" s="2"/>
      <c r="P35" s="22">
        <f t="shared" si="1"/>
        <v>0.26250000000000001</v>
      </c>
      <c r="Q35" s="22">
        <f t="shared" si="2"/>
        <v>0.26250000000000001</v>
      </c>
      <c r="R35" s="22">
        <f t="shared" si="3"/>
        <v>0</v>
      </c>
      <c r="S35" s="19">
        <v>0.75</v>
      </c>
      <c r="T35">
        <v>0.75</v>
      </c>
    </row>
    <row r="36" spans="1:20" x14ac:dyDescent="0.25">
      <c r="A36" s="5">
        <v>2014</v>
      </c>
      <c r="B36">
        <v>13</v>
      </c>
      <c r="C36">
        <v>2.5</v>
      </c>
      <c r="D36">
        <v>5</v>
      </c>
      <c r="E36">
        <v>6</v>
      </c>
      <c r="F36">
        <v>1</v>
      </c>
      <c r="G36" s="15">
        <f t="shared" si="4"/>
        <v>12</v>
      </c>
      <c r="H36">
        <v>31</v>
      </c>
      <c r="I36">
        <v>21</v>
      </c>
      <c r="J36" s="15">
        <v>1</v>
      </c>
      <c r="K36" s="2">
        <v>99219</v>
      </c>
      <c r="L36" s="2">
        <v>71986</v>
      </c>
      <c r="M36" s="2">
        <v>203267</v>
      </c>
      <c r="N36" s="2"/>
      <c r="O36" s="2"/>
      <c r="P36" s="22">
        <f t="shared" si="1"/>
        <v>0.20833333333333331</v>
      </c>
      <c r="Q36" s="22">
        <f t="shared" si="2"/>
        <v>0.20833333333333331</v>
      </c>
      <c r="R36" s="22">
        <f t="shared" si="3"/>
        <v>0</v>
      </c>
      <c r="S36" s="19">
        <v>0.75</v>
      </c>
      <c r="T36">
        <v>0.75</v>
      </c>
    </row>
    <row r="37" spans="1:20" x14ac:dyDescent="0.25">
      <c r="A37" s="5">
        <v>2015</v>
      </c>
      <c r="B37">
        <v>9</v>
      </c>
      <c r="C37">
        <v>1.9</v>
      </c>
      <c r="D37">
        <v>2</v>
      </c>
      <c r="E37">
        <v>6</v>
      </c>
      <c r="F37">
        <v>2</v>
      </c>
      <c r="G37" s="15">
        <f t="shared" si="4"/>
        <v>7</v>
      </c>
      <c r="H37">
        <v>32</v>
      </c>
      <c r="I37">
        <v>14</v>
      </c>
      <c r="J37" s="15">
        <v>1</v>
      </c>
      <c r="K37" s="2">
        <v>115819</v>
      </c>
      <c r="L37" s="2">
        <v>100876</v>
      </c>
      <c r="M37" s="2">
        <v>228807</v>
      </c>
      <c r="N37" s="2"/>
      <c r="O37" s="2"/>
      <c r="P37" s="22">
        <f t="shared" si="1"/>
        <v>1.0857142857142856</v>
      </c>
      <c r="Q37" s="22">
        <f t="shared" si="2"/>
        <v>1.0857142857142856</v>
      </c>
      <c r="R37" s="22">
        <f t="shared" si="3"/>
        <v>0</v>
      </c>
      <c r="S37" s="19">
        <v>0.8</v>
      </c>
      <c r="T37">
        <v>0.8</v>
      </c>
    </row>
    <row r="38" spans="1:20" x14ac:dyDescent="0.25">
      <c r="A38" s="5">
        <v>2016</v>
      </c>
      <c r="B38">
        <v>3</v>
      </c>
      <c r="C38">
        <v>1.5</v>
      </c>
      <c r="D38">
        <v>1</v>
      </c>
      <c r="E38">
        <v>1</v>
      </c>
      <c r="F38">
        <v>0</v>
      </c>
      <c r="G38" s="15">
        <f t="shared" si="4"/>
        <v>3</v>
      </c>
      <c r="H38">
        <v>17</v>
      </c>
      <c r="I38">
        <v>8</v>
      </c>
      <c r="J38" s="15">
        <v>0</v>
      </c>
      <c r="K38" s="2">
        <v>73251</v>
      </c>
      <c r="L38" s="2">
        <v>56669</v>
      </c>
      <c r="M38" s="16">
        <f>K38+L38+[1]Summary!$N$10</f>
        <v>136993</v>
      </c>
      <c r="N38" s="2"/>
      <c r="O38" s="2"/>
      <c r="P38" s="22"/>
      <c r="Q38" s="22"/>
      <c r="R38" s="22"/>
      <c r="S38" s="19">
        <v>0.1</v>
      </c>
      <c r="T38">
        <v>0</v>
      </c>
    </row>
    <row r="39" spans="1:20" x14ac:dyDescent="0.25">
      <c r="A39" s="5">
        <v>2017</v>
      </c>
      <c r="B39">
        <v>5</v>
      </c>
      <c r="C39">
        <v>1.6</v>
      </c>
      <c r="D39">
        <v>1</v>
      </c>
      <c r="E39">
        <v>3</v>
      </c>
      <c r="F39">
        <v>0</v>
      </c>
      <c r="G39" s="15">
        <f t="shared" si="4"/>
        <v>5</v>
      </c>
      <c r="H39">
        <v>17</v>
      </c>
      <c r="I39">
        <v>6</v>
      </c>
      <c r="J39" s="15">
        <v>0</v>
      </c>
      <c r="K39" s="2">
        <v>65574</v>
      </c>
      <c r="L39" s="2">
        <v>8196</v>
      </c>
      <c r="M39" s="2">
        <v>90268.599999999991</v>
      </c>
      <c r="N39" s="2"/>
      <c r="O39" s="2"/>
      <c r="P39" s="22">
        <f t="shared" ref="P39" si="5">1/(G39/ABS(E39-D39))*C39</f>
        <v>0.64000000000000012</v>
      </c>
      <c r="Q39" s="22"/>
      <c r="R39" s="22"/>
      <c r="S39" s="19">
        <v>0.25</v>
      </c>
      <c r="T39">
        <v>0</v>
      </c>
    </row>
    <row r="40" spans="1:20" x14ac:dyDescent="0.25">
      <c r="A40" s="5">
        <v>2018</v>
      </c>
      <c r="B40" s="27">
        <v>9</v>
      </c>
      <c r="C40" s="27">
        <v>3.9</v>
      </c>
      <c r="D40" s="27">
        <v>1</v>
      </c>
      <c r="E40" s="27">
        <v>7</v>
      </c>
      <c r="F40" s="27">
        <v>3</v>
      </c>
      <c r="G40" s="27">
        <f t="shared" si="4"/>
        <v>6</v>
      </c>
      <c r="H40" s="27">
        <v>33</v>
      </c>
      <c r="I40" s="27">
        <v>14</v>
      </c>
      <c r="J40" s="27">
        <v>0</v>
      </c>
      <c r="K40" s="2">
        <f>[2]Table2!$G$38</f>
        <v>3375.2</v>
      </c>
      <c r="L40" s="2">
        <f>[2]Table2!$G$40</f>
        <v>1956.9</v>
      </c>
      <c r="M40" s="2">
        <f>K40+L40+[3]Table2!$G$39</f>
        <v>19753.655500000001</v>
      </c>
      <c r="N40" s="2"/>
      <c r="O40" s="2"/>
      <c r="Q40" s="23" t="s">
        <v>15</v>
      </c>
      <c r="R40" s="23" t="s">
        <v>15</v>
      </c>
      <c r="T40" s="5">
        <v>0</v>
      </c>
    </row>
    <row r="41" spans="1:20" x14ac:dyDescent="0.25">
      <c r="Q41" s="24">
        <f>AVERAGEIF(Q22:Q37,"&lt;&gt;0")</f>
        <v>1.7169588744588742</v>
      </c>
      <c r="R41" s="24">
        <f>AVERAGEIF(R22:R37,"&lt;&gt;0")</f>
        <v>0.84112820512820508</v>
      </c>
    </row>
  </sheetData>
  <sortState ref="A2:K20">
    <sortCondition ref="A2:A2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Correlations</vt:lpstr>
      <vt:lpstr>rankings</vt:lpstr>
      <vt:lpstr>graphs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Sands, Tim M (DFG)</dc:creator>
  <cp:lastModifiedBy>Dressel, Sherri C (DFG)</cp:lastModifiedBy>
  <dcterms:created xsi:type="dcterms:W3CDTF">2017-10-16T18:47:11Z</dcterms:created>
  <dcterms:modified xsi:type="dcterms:W3CDTF">2018-10-23T00:51:33Z</dcterms:modified>
</cp:coreProperties>
</file>