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180" windowHeight="10995" activeTab="1"/>
  </bookViews>
  <sheets>
    <sheet name="Figure" sheetId="2" r:id="rId1"/>
    <sheet name="Data" sheetId="1" r:id="rId2"/>
  </sheets>
  <definedNames>
    <definedName name="ptsLOESSalpha" localSheetId="1" hidden="1">0.2</definedName>
    <definedName name="ptsLOESSrange1" localSheetId="1" hidden="1">"Sheet1!$Q$8:$S$47"</definedName>
    <definedName name="ptsLOESSrange2" localSheetId="1" hidden="1">#N/A</definedName>
    <definedName name="ptsLOESSrange3" localSheetId="1" hidden="1">#N/A</definedName>
    <definedName name="ptsLOESSrange4" localSheetId="1" hidden="1">#N/A</definedName>
    <definedName name="ptsLOESStype" localSheetId="1" hidden="1">1</definedName>
  </definedNames>
  <calcPr calcId="145621"/>
</workbook>
</file>

<file path=xl/calcChain.xml><?xml version="1.0" encoding="utf-8"?>
<calcChain xmlns="http://schemas.openxmlformats.org/spreadsheetml/2006/main">
  <c r="W45" i="1" l="1"/>
  <c r="W39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E49" i="1"/>
  <c r="A45" i="1"/>
  <c r="A44" i="1"/>
  <c r="A43" i="1"/>
  <c r="A42" i="1"/>
  <c r="A41" i="1"/>
  <c r="A40" i="1"/>
  <c r="A39" i="1"/>
  <c r="A38" i="1"/>
  <c r="A37" i="1"/>
  <c r="A46" i="1"/>
  <c r="M94" i="2" l="1"/>
  <c r="M93" i="2"/>
  <c r="M92" i="2"/>
  <c r="M91" i="2"/>
  <c r="M90" i="2"/>
  <c r="M89" i="2"/>
  <c r="M88" i="2"/>
  <c r="M87" i="2"/>
  <c r="M86" i="2"/>
  <c r="M85" i="2"/>
  <c r="M82" i="2"/>
  <c r="M81" i="2"/>
  <c r="M80" i="2"/>
  <c r="M79" i="2"/>
  <c r="M78" i="2"/>
  <c r="M77" i="2"/>
  <c r="M76" i="2"/>
  <c r="M75" i="2"/>
  <c r="M74" i="2"/>
  <c r="M73" i="2"/>
  <c r="M70" i="2"/>
  <c r="M69" i="2"/>
  <c r="M68" i="2"/>
  <c r="M67" i="2"/>
  <c r="M66" i="2"/>
  <c r="M65" i="2"/>
  <c r="M64" i="2"/>
  <c r="M63" i="2"/>
  <c r="M62" i="2"/>
  <c r="M61" i="2"/>
  <c r="L94" i="2"/>
  <c r="L82" i="2"/>
  <c r="L70" i="2"/>
  <c r="L93" i="2"/>
  <c r="L92" i="2"/>
  <c r="L91" i="2"/>
  <c r="L90" i="2"/>
  <c r="L89" i="2"/>
  <c r="L88" i="2"/>
  <c r="L87" i="2"/>
  <c r="L86" i="2"/>
  <c r="L85" i="2"/>
  <c r="L81" i="2"/>
  <c r="L80" i="2"/>
  <c r="L79" i="2"/>
  <c r="L78" i="2"/>
  <c r="L77" i="2"/>
  <c r="L76" i="2"/>
  <c r="L75" i="2"/>
  <c r="L74" i="2"/>
  <c r="L73" i="2"/>
  <c r="L69" i="2"/>
  <c r="L68" i="2"/>
  <c r="L67" i="2"/>
  <c r="L66" i="2"/>
  <c r="L65" i="2"/>
  <c r="L64" i="2"/>
  <c r="L63" i="2"/>
  <c r="L62" i="2"/>
  <c r="L61" i="2"/>
  <c r="D47" i="1"/>
  <c r="N41" i="1"/>
  <c r="N47" i="1"/>
  <c r="N46" i="1"/>
  <c r="N45" i="1"/>
  <c r="N44" i="1"/>
  <c r="N43" i="1"/>
  <c r="N42" i="1"/>
  <c r="N38" i="1"/>
  <c r="N36" i="1"/>
  <c r="E41" i="1"/>
  <c r="E40" i="1"/>
  <c r="N40" i="1"/>
  <c r="E39" i="1"/>
  <c r="N39" i="1"/>
  <c r="E38" i="1"/>
  <c r="E37" i="1"/>
  <c r="N37" i="1"/>
  <c r="F37" i="1"/>
  <c r="E36" i="1"/>
  <c r="F36" i="1"/>
  <c r="N23" i="1"/>
  <c r="N19" i="1"/>
  <c r="N11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F38" i="1"/>
  <c r="E35" i="1"/>
  <c r="I36" i="1"/>
  <c r="E34" i="1"/>
  <c r="N34" i="1"/>
  <c r="F34" i="1"/>
  <c r="E33" i="1"/>
  <c r="I31" i="1"/>
  <c r="E32" i="1"/>
  <c r="F32" i="1"/>
  <c r="E31" i="1"/>
  <c r="F31" i="1"/>
  <c r="N31" i="1"/>
  <c r="E30" i="1"/>
  <c r="F30" i="1"/>
  <c r="E29" i="1"/>
  <c r="F29" i="1"/>
  <c r="I28" i="1"/>
  <c r="E28" i="1"/>
  <c r="N28" i="1"/>
  <c r="E27" i="1"/>
  <c r="I29" i="1"/>
  <c r="N27" i="1"/>
  <c r="E26" i="1"/>
  <c r="N26" i="1"/>
  <c r="E25" i="1"/>
  <c r="E24" i="1"/>
  <c r="N24" i="1"/>
  <c r="E23" i="1"/>
  <c r="E22" i="1"/>
  <c r="I20" i="1"/>
  <c r="E21" i="1"/>
  <c r="N21" i="1"/>
  <c r="E20" i="1"/>
  <c r="N20" i="1"/>
  <c r="I22" i="1"/>
  <c r="E19" i="1"/>
  <c r="E18" i="1"/>
  <c r="N18" i="1"/>
  <c r="E17" i="1"/>
  <c r="I18" i="1"/>
  <c r="E16" i="1"/>
  <c r="N16" i="1"/>
  <c r="E15" i="1"/>
  <c r="I17" i="1"/>
  <c r="E14" i="1"/>
  <c r="N14" i="1"/>
  <c r="E13" i="1"/>
  <c r="I15" i="1"/>
  <c r="I12" i="1"/>
  <c r="E12" i="1"/>
  <c r="N12" i="1"/>
  <c r="E11" i="1"/>
  <c r="I9" i="1"/>
  <c r="E10" i="1"/>
  <c r="N10" i="1"/>
  <c r="E9" i="1"/>
  <c r="N9" i="1"/>
  <c r="E8" i="1"/>
  <c r="N8" i="1"/>
  <c r="I11" i="1"/>
  <c r="I34" i="1"/>
  <c r="N30" i="1"/>
  <c r="F33" i="1"/>
  <c r="I30" i="1"/>
  <c r="N32" i="1"/>
  <c r="N35" i="1"/>
  <c r="F35" i="1"/>
  <c r="F40" i="1"/>
  <c r="I35" i="1"/>
  <c r="I32" i="1"/>
  <c r="I26" i="1"/>
  <c r="N33" i="1"/>
  <c r="I37" i="1"/>
  <c r="I25" i="1"/>
  <c r="I13" i="1"/>
  <c r="N15" i="1"/>
  <c r="I27" i="1"/>
  <c r="I33" i="1"/>
  <c r="N29" i="1"/>
  <c r="I16" i="1"/>
  <c r="I14" i="1"/>
  <c r="I21" i="1"/>
  <c r="I23" i="1"/>
  <c r="N13" i="1"/>
  <c r="N17" i="1"/>
  <c r="N25" i="1"/>
  <c r="I24" i="1"/>
  <c r="I10" i="1"/>
  <c r="I19" i="1"/>
  <c r="N22" i="1"/>
  <c r="I38" i="1"/>
  <c r="I8" i="1"/>
  <c r="N50" i="1"/>
  <c r="N51" i="1"/>
  <c r="N53" i="1"/>
</calcChain>
</file>

<file path=xl/sharedStrings.xml><?xml version="1.0" encoding="utf-8"?>
<sst xmlns="http://schemas.openxmlformats.org/spreadsheetml/2006/main" count="53" uniqueCount="25">
  <si>
    <t>Table x.  Harvest of coho salmon in fresh- and saltwater sport fisheries in SE Alaska (Yakutat to Ketchikan)</t>
  </si>
  <si>
    <t>during 1977 to 2007, based on the Statewide Harvest Survey.</t>
  </si>
  <si>
    <t>Year</t>
  </si>
  <si>
    <t>Freshwater</t>
  </si>
  <si>
    <t>Saltwater</t>
  </si>
  <si>
    <t>Total</t>
  </si>
  <si>
    <t>Cycle Trend</t>
  </si>
  <si>
    <t>Total Sport</t>
  </si>
  <si>
    <t>LOESS</t>
  </si>
  <si>
    <t>Salt</t>
  </si>
  <si>
    <t>SOUTHEAST</t>
  </si>
  <si>
    <t>(A) Ketchikan</t>
  </si>
  <si>
    <t>(B) Prince of Wales Island</t>
  </si>
  <si>
    <t>(C) Kake, Petersburg, Wrangell, Stikine</t>
  </si>
  <si>
    <t>(D) Sitka</t>
  </si>
  <si>
    <t>(E) Juneau</t>
  </si>
  <si>
    <t>(F1) Skagway</t>
  </si>
  <si>
    <t>(F2) Haines</t>
  </si>
  <si>
    <t>(G) Glacier Bay</t>
  </si>
  <si>
    <t>(H) Yakutat</t>
  </si>
  <si>
    <t>Southeast Total</t>
  </si>
  <si>
    <t>Marine</t>
  </si>
  <si>
    <t>Figure 3.–Sport harvest in salt water and fresh water of coho salmon in Southeast Alaska based on the state-wide harvest survey, 1977–2015, with a preliminary estimate of combined fresh water and salt water harvest in 2016.</t>
  </si>
  <si>
    <t>Commercial</t>
  </si>
  <si>
    <t>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</si>
</sst>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_(* #,##0.00000_);_(* \(#,##0.00000\);_(* &quot;-&quot;?????_);_(@_)"/>
    <numFmt numFmtId="166" formatCode="0.000"/>
    <numFmt numFmtId="168" formatCode="0.0%"/>
  </numFmts>
  <fonts count="11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i/>
      <sz val="10"/>
      <color rgb="FFFF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0" xfId="0" applyBorder="1" applyAlignment="1">
      <alignment horizontal="center"/>
    </xf>
    <xf numFmtId="164" fontId="0" fillId="0" borderId="0" xfId="1" applyNumberFormat="1" applyFont="1" applyBorder="1"/>
    <xf numFmtId="3" fontId="3" fillId="2" borderId="0" xfId="0" applyNumberFormat="1" applyFont="1" applyFill="1" applyAlignment="1" applyProtection="1">
      <alignment horizontal="right"/>
    </xf>
    <xf numFmtId="164" fontId="0" fillId="0" borderId="0" xfId="0" applyNumberFormat="1"/>
    <xf numFmtId="0" fontId="4" fillId="0" borderId="0" xfId="0" applyFont="1"/>
    <xf numFmtId="0" fontId="5" fillId="0" borderId="0" xfId="3" applyFont="1"/>
    <xf numFmtId="0" fontId="8" fillId="0" borderId="0" xfId="3" applyNumberFormat="1" applyFill="1" applyBorder="1"/>
    <xf numFmtId="164" fontId="8" fillId="0" borderId="0" xfId="2" applyNumberFormat="1" applyFont="1"/>
    <xf numFmtId="164" fontId="8" fillId="0" borderId="0" xfId="2" applyNumberFormat="1" applyFont="1" applyFill="1" applyBorder="1"/>
    <xf numFmtId="164" fontId="6" fillId="0" borderId="0" xfId="0" applyNumberFormat="1" applyFont="1"/>
    <xf numFmtId="43" fontId="0" fillId="0" borderId="0" xfId="0" applyNumberFormat="1"/>
    <xf numFmtId="165" fontId="0" fillId="0" borderId="0" xfId="0" applyNumberFormat="1"/>
    <xf numFmtId="0" fontId="0" fillId="0" borderId="0" xfId="0" applyBorder="1" applyAlignment="1">
      <alignment horizontal="right"/>
    </xf>
    <xf numFmtId="3" fontId="0" fillId="0" borderId="0" xfId="0" applyNumberFormat="1"/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0" fontId="7" fillId="0" borderId="0" xfId="0" applyFont="1"/>
    <xf numFmtId="164" fontId="9" fillId="3" borderId="0" xfId="1" applyNumberFormat="1" applyFont="1" applyFill="1" applyBorder="1"/>
    <xf numFmtId="3" fontId="10" fillId="0" borderId="0" xfId="0" applyNumberFormat="1" applyFont="1" applyAlignment="1">
      <alignment vertical="center"/>
    </xf>
    <xf numFmtId="3" fontId="10" fillId="0" borderId="0" xfId="0" applyNumberFormat="1" applyFont="1"/>
    <xf numFmtId="0" fontId="10" fillId="0" borderId="0" xfId="0" applyFont="1" applyAlignment="1">
      <alignment vertical="center"/>
    </xf>
    <xf numFmtId="166" fontId="0" fillId="0" borderId="0" xfId="0" applyNumberFormat="1"/>
    <xf numFmtId="168" fontId="0" fillId="0" borderId="0" xfId="0" applyNumberFormat="1"/>
    <xf numFmtId="168" fontId="10" fillId="0" borderId="0" xfId="0" applyNumberFormat="1" applyFont="1"/>
  </cellXfs>
  <cellStyles count="4">
    <cellStyle name="Comma" xfId="1" builtinId="3"/>
    <cellStyle name="Comma 2" xfId="2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87537333695358"/>
          <c:y val="1.9654206382096973E-2"/>
          <c:w val="0.83514752466286546"/>
          <c:h val="0.82185266229029907"/>
        </c:manualLayout>
      </c:layout>
      <c:barChart>
        <c:barDir val="col"/>
        <c:grouping val="stacked"/>
        <c:varyColors val="0"/>
        <c:ser>
          <c:idx val="1"/>
          <c:order val="0"/>
          <c:tx>
            <c:v>Salt Water</c:v>
          </c:tx>
          <c:spPr>
            <a:solidFill>
              <a:srgbClr val="C0C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39"/>
            <c:invertIfNegative val="0"/>
            <c:bubble3D val="0"/>
            <c:spPr>
              <a:solidFill>
                <a:schemeClr val="tx1">
                  <a:lumMod val="85000"/>
                  <a:lumOff val="1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Data!$B$8:$B$47</c:f>
              <c:numCache>
                <c:formatCode>General</c:formatCode>
                <c:ptCount val="40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</c:numCache>
            </c:numRef>
          </c:cat>
          <c:val>
            <c:numRef>
              <c:f>Data!$D$8:$D$47</c:f>
              <c:numCache>
                <c:formatCode>_(* #,##0_);_(* \(#,##0\);_(* "-"??_);_(@_)</c:formatCode>
                <c:ptCount val="40"/>
                <c:pt idx="0">
                  <c:v>31822</c:v>
                </c:pt>
                <c:pt idx="1">
                  <c:v>42675</c:v>
                </c:pt>
                <c:pt idx="2">
                  <c:v>18887</c:v>
                </c:pt>
                <c:pt idx="3">
                  <c:v>26016</c:v>
                </c:pt>
                <c:pt idx="4">
                  <c:v>21299</c:v>
                </c:pt>
                <c:pt idx="5">
                  <c:v>46364</c:v>
                </c:pt>
                <c:pt idx="6">
                  <c:v>44812</c:v>
                </c:pt>
                <c:pt idx="7">
                  <c:v>45853</c:v>
                </c:pt>
                <c:pt idx="8">
                  <c:v>48814</c:v>
                </c:pt>
                <c:pt idx="9">
                  <c:v>47286</c:v>
                </c:pt>
                <c:pt idx="10">
                  <c:v>42762</c:v>
                </c:pt>
                <c:pt idx="11">
                  <c:v>34194</c:v>
                </c:pt>
                <c:pt idx="12">
                  <c:v>76076</c:v>
                </c:pt>
                <c:pt idx="13">
                  <c:v>98252</c:v>
                </c:pt>
                <c:pt idx="14">
                  <c:v>109197</c:v>
                </c:pt>
                <c:pt idx="15">
                  <c:v>84667</c:v>
                </c:pt>
                <c:pt idx="16">
                  <c:v>107026</c:v>
                </c:pt>
                <c:pt idx="17">
                  <c:v>176447</c:v>
                </c:pt>
                <c:pt idx="18">
                  <c:v>83839</c:v>
                </c:pt>
                <c:pt idx="19">
                  <c:v>176224</c:v>
                </c:pt>
                <c:pt idx="20">
                  <c:v>144335</c:v>
                </c:pt>
                <c:pt idx="21">
                  <c:v>152438</c:v>
                </c:pt>
                <c:pt idx="22">
                  <c:v>282558</c:v>
                </c:pt>
                <c:pt idx="23">
                  <c:v>171887</c:v>
                </c:pt>
                <c:pt idx="24">
                  <c:v>297453</c:v>
                </c:pt>
                <c:pt idx="25">
                  <c:v>250095</c:v>
                </c:pt>
                <c:pt idx="26">
                  <c:v>291109</c:v>
                </c:pt>
                <c:pt idx="27">
                  <c:v>292192</c:v>
                </c:pt>
                <c:pt idx="28">
                  <c:v>383246</c:v>
                </c:pt>
                <c:pt idx="29">
                  <c:v>184791</c:v>
                </c:pt>
                <c:pt idx="30">
                  <c:v>234471</c:v>
                </c:pt>
                <c:pt idx="31">
                  <c:v>204606</c:v>
                </c:pt>
                <c:pt idx="32">
                  <c:v>227382</c:v>
                </c:pt>
                <c:pt idx="33">
                  <c:v>160829</c:v>
                </c:pt>
                <c:pt idx="34">
                  <c:v>200897</c:v>
                </c:pt>
                <c:pt idx="35">
                  <c:v>179874</c:v>
                </c:pt>
                <c:pt idx="36">
                  <c:v>310535</c:v>
                </c:pt>
                <c:pt idx="37">
                  <c:v>259887</c:v>
                </c:pt>
                <c:pt idx="38">
                  <c:v>270532</c:v>
                </c:pt>
                <c:pt idx="39">
                  <c:v>273700</c:v>
                </c:pt>
              </c:numCache>
            </c:numRef>
          </c:val>
        </c:ser>
        <c:ser>
          <c:idx val="0"/>
          <c:order val="1"/>
          <c:tx>
            <c:v>Fresh Water</c:v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Data!$B$8:$B$47</c:f>
              <c:numCache>
                <c:formatCode>General</c:formatCode>
                <c:ptCount val="40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</c:numCache>
            </c:numRef>
          </c:cat>
          <c:val>
            <c:numRef>
              <c:f>Data!$C$8:$C$47</c:f>
              <c:numCache>
                <c:formatCode>_(* #,##0_);_(* \(#,##0\);_(* "-"??_);_(@_)</c:formatCode>
                <c:ptCount val="40"/>
                <c:pt idx="0">
                  <c:v>4330</c:v>
                </c:pt>
                <c:pt idx="1">
                  <c:v>5833</c:v>
                </c:pt>
                <c:pt idx="2">
                  <c:v>4225</c:v>
                </c:pt>
                <c:pt idx="3">
                  <c:v>6792</c:v>
                </c:pt>
                <c:pt idx="4">
                  <c:v>6859</c:v>
                </c:pt>
                <c:pt idx="5">
                  <c:v>7072</c:v>
                </c:pt>
                <c:pt idx="6">
                  <c:v>10591</c:v>
                </c:pt>
                <c:pt idx="7">
                  <c:v>13959</c:v>
                </c:pt>
                <c:pt idx="8">
                  <c:v>11096</c:v>
                </c:pt>
                <c:pt idx="9">
                  <c:v>11036</c:v>
                </c:pt>
                <c:pt idx="10">
                  <c:v>7522</c:v>
                </c:pt>
                <c:pt idx="11">
                  <c:v>9494</c:v>
                </c:pt>
                <c:pt idx="12">
                  <c:v>14713</c:v>
                </c:pt>
                <c:pt idx="13">
                  <c:v>6960</c:v>
                </c:pt>
                <c:pt idx="14">
                  <c:v>14749</c:v>
                </c:pt>
                <c:pt idx="15">
                  <c:v>15272</c:v>
                </c:pt>
                <c:pt idx="16">
                  <c:v>14848</c:v>
                </c:pt>
                <c:pt idx="17">
                  <c:v>15413</c:v>
                </c:pt>
                <c:pt idx="18">
                  <c:v>13289</c:v>
                </c:pt>
                <c:pt idx="19">
                  <c:v>17534</c:v>
                </c:pt>
                <c:pt idx="20">
                  <c:v>18867</c:v>
                </c:pt>
                <c:pt idx="21">
                  <c:v>18957</c:v>
                </c:pt>
                <c:pt idx="22">
                  <c:v>30518</c:v>
                </c:pt>
                <c:pt idx="23">
                  <c:v>21064</c:v>
                </c:pt>
                <c:pt idx="24">
                  <c:v>23653</c:v>
                </c:pt>
                <c:pt idx="25">
                  <c:v>27055</c:v>
                </c:pt>
                <c:pt idx="26">
                  <c:v>31773</c:v>
                </c:pt>
                <c:pt idx="27">
                  <c:v>38459</c:v>
                </c:pt>
                <c:pt idx="28">
                  <c:v>26057</c:v>
                </c:pt>
                <c:pt idx="29">
                  <c:v>24786</c:v>
                </c:pt>
                <c:pt idx="30">
                  <c:v>26974</c:v>
                </c:pt>
                <c:pt idx="31">
                  <c:v>26102</c:v>
                </c:pt>
                <c:pt idx="32">
                  <c:v>27370</c:v>
                </c:pt>
                <c:pt idx="33">
                  <c:v>25473</c:v>
                </c:pt>
                <c:pt idx="34">
                  <c:v>34960</c:v>
                </c:pt>
                <c:pt idx="35">
                  <c:v>27652</c:v>
                </c:pt>
                <c:pt idx="36">
                  <c:v>29050</c:v>
                </c:pt>
                <c:pt idx="37">
                  <c:v>32685</c:v>
                </c:pt>
                <c:pt idx="38">
                  <c:v>32021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334909824"/>
        <c:axId val="346998272"/>
      </c:barChart>
      <c:lineChart>
        <c:grouping val="standard"/>
        <c:varyColors val="0"/>
        <c:ser>
          <c:idx val="2"/>
          <c:order val="2"/>
          <c:tx>
            <c:v>Saltwater (8 pt LOESS Trend)</c:v>
          </c:tx>
          <c:spPr>
            <a:ln w="254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numRef>
              <c:f>Data!$M$8:$M$41</c:f>
              <c:numCache>
                <c:formatCode>General</c:formatCode>
                <c:ptCount val="34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</c:numCache>
            </c:numRef>
          </c:cat>
          <c:val>
            <c:numRef>
              <c:f>Data!$S$8:$S$46</c:f>
              <c:numCache>
                <c:formatCode>_(* #,##0_);_(* \(#,##0\);_(* "-"??_);_(@_)</c:formatCode>
                <c:ptCount val="39"/>
                <c:pt idx="0">
                  <c:v>32580.646356875375</c:v>
                </c:pt>
                <c:pt idx="1">
                  <c:v>31072.287751528529</c:v>
                </c:pt>
                <c:pt idx="2">
                  <c:v>30348.814616613719</c:v>
                </c:pt>
                <c:pt idx="3">
                  <c:v>29953.458145369896</c:v>
                </c:pt>
                <c:pt idx="4">
                  <c:v>31045.913938325182</c:v>
                </c:pt>
                <c:pt idx="5">
                  <c:v>37452.759461122623</c:v>
                </c:pt>
                <c:pt idx="6">
                  <c:v>43524.654719840655</c:v>
                </c:pt>
                <c:pt idx="7">
                  <c:v>46539.76522669167</c:v>
                </c:pt>
                <c:pt idx="8">
                  <c:v>46657.142540331297</c:v>
                </c:pt>
                <c:pt idx="9">
                  <c:v>45064.584869961473</c:v>
                </c:pt>
                <c:pt idx="10">
                  <c:v>45663.901449145276</c:v>
                </c:pt>
                <c:pt idx="11">
                  <c:v>54847.816023959691</c:v>
                </c:pt>
                <c:pt idx="12">
                  <c:v>71004.355541805257</c:v>
                </c:pt>
                <c:pt idx="13">
                  <c:v>87604.043065032078</c:v>
                </c:pt>
                <c:pt idx="14">
                  <c:v>96570.617082912344</c:v>
                </c:pt>
                <c:pt idx="15">
                  <c:v>107230.84987645219</c:v>
                </c:pt>
                <c:pt idx="16">
                  <c:v>116989.28339530801</c:v>
                </c:pt>
                <c:pt idx="17">
                  <c:v>125699.83677290496</c:v>
                </c:pt>
                <c:pt idx="18">
                  <c:v>139641.35244569977</c:v>
                </c:pt>
                <c:pt idx="19">
                  <c:v>142004.36784845902</c:v>
                </c:pt>
                <c:pt idx="20">
                  <c:v>162365.26687053283</c:v>
                </c:pt>
                <c:pt idx="21">
                  <c:v>188047.23164563114</c:v>
                </c:pt>
                <c:pt idx="22">
                  <c:v>208483.20574540534</c:v>
                </c:pt>
                <c:pt idx="23">
                  <c:v>238333.82931541966</c:v>
                </c:pt>
                <c:pt idx="24">
                  <c:v>250992.73530071112</c:v>
                </c:pt>
                <c:pt idx="25">
                  <c:v>269139.2566204677</c:v>
                </c:pt>
                <c:pt idx="26">
                  <c:v>290724.68313884456</c:v>
                </c:pt>
                <c:pt idx="27">
                  <c:v>300301.39734691172</c:v>
                </c:pt>
                <c:pt idx="28">
                  <c:v>284915.86724200757</c:v>
                </c:pt>
                <c:pt idx="29">
                  <c:v>261137.69963726212</c:v>
                </c:pt>
                <c:pt idx="30">
                  <c:v>228253.05704679867</c:v>
                </c:pt>
                <c:pt idx="31">
                  <c:v>211739.76058178191</c:v>
                </c:pt>
                <c:pt idx="32">
                  <c:v>202538.68655710737</c:v>
                </c:pt>
                <c:pt idx="33">
                  <c:v>194450.67659679483</c:v>
                </c:pt>
                <c:pt idx="34" formatCode="General">
                  <c:v>198853.79607056751</c:v>
                </c:pt>
                <c:pt idx="35" formatCode="General">
                  <c:v>224863.67945912841</c:v>
                </c:pt>
                <c:pt idx="36" formatCode="General">
                  <c:v>242469.07867303395</c:v>
                </c:pt>
                <c:pt idx="37" formatCode="General">
                  <c:v>252709.35474614322</c:v>
                </c:pt>
                <c:pt idx="38" formatCode="General">
                  <c:v>261866.03480651978</c:v>
                </c:pt>
              </c:numCache>
            </c:numRef>
          </c:val>
          <c:smooth val="0"/>
        </c:ser>
        <c:ser>
          <c:idx val="3"/>
          <c:order val="3"/>
          <c:tx>
            <c:v>Total (8 pt LOESS Trend)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Data!$B$8:$B$41</c:f>
              <c:numCache>
                <c:formatCode>General</c:formatCode>
                <c:ptCount val="34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</c:numCache>
            </c:numRef>
          </c:cat>
          <c:val>
            <c:numRef>
              <c:f>Data!$O$8:$O$47</c:f>
              <c:numCache>
                <c:formatCode>_(* #,##0_);_(* \(#,##0\);_(* "-"??_);_(@_)</c:formatCode>
                <c:ptCount val="40"/>
                <c:pt idx="0">
                  <c:v>36963.902384140245</c:v>
                </c:pt>
                <c:pt idx="1">
                  <c:v>36053.80892938609</c:v>
                </c:pt>
                <c:pt idx="2">
                  <c:v>35960.616374226141</c:v>
                </c:pt>
                <c:pt idx="3">
                  <c:v>36188.451995262301</c:v>
                </c:pt>
                <c:pt idx="4">
                  <c:v>38052.205494469272</c:v>
                </c:pt>
                <c:pt idx="5">
                  <c:v>46033.426756167813</c:v>
                </c:pt>
                <c:pt idx="6">
                  <c:v>53754.066328400331</c:v>
                </c:pt>
                <c:pt idx="7">
                  <c:v>57919.697266772942</c:v>
                </c:pt>
                <c:pt idx="8">
                  <c:v>58063.671140690603</c:v>
                </c:pt>
                <c:pt idx="9">
                  <c:v>55353.203645309855</c:v>
                </c:pt>
                <c:pt idx="10">
                  <c:v>55669.513705500227</c:v>
                </c:pt>
                <c:pt idx="11">
                  <c:v>65075.046429335125</c:v>
                </c:pt>
                <c:pt idx="12">
                  <c:v>81675.635749378795</c:v>
                </c:pt>
                <c:pt idx="13">
                  <c:v>99633.972990341004</c:v>
                </c:pt>
                <c:pt idx="14">
                  <c:v>109463.02292926515</c:v>
                </c:pt>
                <c:pt idx="15">
                  <c:v>121442.51173242027</c:v>
                </c:pt>
                <c:pt idx="16">
                  <c:v>131924.95923476206</c:v>
                </c:pt>
                <c:pt idx="17">
                  <c:v>140621.5228411284</c:v>
                </c:pt>
                <c:pt idx="18">
                  <c:v>155277.35735066407</c:v>
                </c:pt>
                <c:pt idx="19">
                  <c:v>158721.93539149803</c:v>
                </c:pt>
                <c:pt idx="20">
                  <c:v>181521.20738335623</c:v>
                </c:pt>
                <c:pt idx="21">
                  <c:v>210013.66743987778</c:v>
                </c:pt>
                <c:pt idx="22">
                  <c:v>231760.66362057472</c:v>
                </c:pt>
                <c:pt idx="23">
                  <c:v>262874.09036450653</c:v>
                </c:pt>
                <c:pt idx="24">
                  <c:v>276353.4855508756</c:v>
                </c:pt>
                <c:pt idx="25">
                  <c:v>297073.2521875251</c:v>
                </c:pt>
                <c:pt idx="26">
                  <c:v>321617.90317793877</c:v>
                </c:pt>
                <c:pt idx="27">
                  <c:v>331357.45610785991</c:v>
                </c:pt>
                <c:pt idx="28">
                  <c:v>314490.35302819032</c:v>
                </c:pt>
                <c:pt idx="29">
                  <c:v>288310.24631804862</c:v>
                </c:pt>
                <c:pt idx="30">
                  <c:v>254390.3890864795</c:v>
                </c:pt>
                <c:pt idx="31">
                  <c:v>238195.82072715345</c:v>
                </c:pt>
                <c:pt idx="32">
                  <c:v>229817.01451071043</c:v>
                </c:pt>
                <c:pt idx="33">
                  <c:v>223123.32148841632</c:v>
                </c:pt>
                <c:pt idx="34" formatCode="General">
                  <c:v>228157.07178433781</c:v>
                </c:pt>
                <c:pt idx="35" formatCode="General">
                  <c:v>255033.32627246479</c:v>
                </c:pt>
                <c:pt idx="36" formatCode="General">
                  <c:v>273237.26082456257</c:v>
                </c:pt>
                <c:pt idx="37" formatCode="General">
                  <c:v>283913.91481489898</c:v>
                </c:pt>
                <c:pt idx="38" formatCode="General">
                  <c:v>293595.47252138308</c:v>
                </c:pt>
                <c:pt idx="39" formatCode="General">
                  <c:v>300874.19440628967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4909824"/>
        <c:axId val="346998272"/>
      </c:lineChart>
      <c:catAx>
        <c:axId val="334909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4161070383443444"/>
              <c:y val="0.941455938697317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34699827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46998272"/>
        <c:scaling>
          <c:orientation val="minMax"/>
          <c:max val="410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Fish</a:t>
                </a:r>
              </a:p>
            </c:rich>
          </c:tx>
          <c:layout>
            <c:manualLayout>
              <c:xMode val="edge"/>
              <c:yMode val="edge"/>
              <c:x val="1.569825323558693E-3"/>
              <c:y val="0.2481810118562765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33490982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1357175611669231"/>
          <c:y val="3.9650285093673639E-2"/>
          <c:w val="0.47776103418107219"/>
          <c:h val="0.2829000512866926"/>
        </c:manualLayout>
      </c:layout>
      <c:overlay val="0"/>
      <c:spPr>
        <a:noFill/>
        <a:ln w="25400">
          <a:noFill/>
        </a:ln>
      </c:sp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 panose="02020603050405020304" pitchFamily="18" charset="0"/>
          <a:ea typeface="Arial"/>
          <a:cs typeface="Times New Roman" panose="02020603050405020304" pitchFamily="18" charset="0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533400</xdr:colOff>
      <xdr:row>23</xdr:row>
      <xdr:rowOff>133350</xdr:rowOff>
    </xdr:to>
    <xdr:graphicFrame macro="">
      <xdr:nvGraphicFramePr>
        <xdr:cNvPr id="105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zoomScaleNormal="100" workbookViewId="0">
      <selection activeCell="A26" sqref="A26"/>
    </sheetView>
  </sheetViews>
  <sheetFormatPr defaultRowHeight="12.75" x14ac:dyDescent="0.2"/>
  <sheetData>
    <row r="1" spans="13:19" x14ac:dyDescent="0.2">
      <c r="M1" s="9"/>
      <c r="N1" s="9"/>
      <c r="O1" s="9"/>
      <c r="P1" s="9"/>
      <c r="Q1" s="9"/>
      <c r="R1" s="9"/>
      <c r="S1" s="9"/>
    </row>
    <row r="2" spans="13:19" x14ac:dyDescent="0.2">
      <c r="M2" s="9"/>
      <c r="N2" s="9"/>
      <c r="O2" s="9"/>
      <c r="P2" s="9"/>
      <c r="Q2" s="9"/>
      <c r="R2" s="9"/>
      <c r="S2" s="9"/>
    </row>
    <row r="3" spans="13:19" x14ac:dyDescent="0.2">
      <c r="M3" s="9"/>
      <c r="N3" s="9"/>
      <c r="O3" s="9"/>
      <c r="P3" s="9"/>
      <c r="Q3" s="9"/>
      <c r="R3" s="9"/>
      <c r="S3" s="9"/>
    </row>
    <row r="4" spans="13:19" x14ac:dyDescent="0.2">
      <c r="M4" s="9"/>
      <c r="N4" s="9"/>
      <c r="O4" s="9"/>
      <c r="P4" s="9"/>
      <c r="Q4" s="9"/>
      <c r="R4" s="9"/>
      <c r="S4" s="9"/>
    </row>
    <row r="5" spans="13:19" x14ac:dyDescent="0.2">
      <c r="M5" s="9"/>
      <c r="N5" s="9"/>
      <c r="O5" s="9"/>
      <c r="P5" s="9"/>
      <c r="Q5" s="9"/>
      <c r="R5" s="9"/>
      <c r="S5" s="9"/>
    </row>
    <row r="6" spans="13:19" x14ac:dyDescent="0.2">
      <c r="M6" s="9"/>
      <c r="N6" s="9"/>
      <c r="O6" s="9"/>
      <c r="P6" s="9"/>
      <c r="Q6" s="9"/>
      <c r="R6" s="9"/>
      <c r="S6" s="9"/>
    </row>
    <row r="7" spans="13:19" x14ac:dyDescent="0.2">
      <c r="M7" s="9"/>
      <c r="N7" s="9"/>
      <c r="O7" s="9"/>
      <c r="P7" s="9"/>
      <c r="Q7" s="9"/>
      <c r="R7" s="9"/>
      <c r="S7" s="9"/>
    </row>
    <row r="8" spans="13:19" x14ac:dyDescent="0.2">
      <c r="M8" s="9"/>
      <c r="N8" s="9"/>
      <c r="O8" s="9"/>
      <c r="P8" s="9"/>
      <c r="Q8" s="9"/>
      <c r="R8" s="9"/>
      <c r="S8" s="9"/>
    </row>
    <row r="9" spans="13:19" x14ac:dyDescent="0.2">
      <c r="M9" s="9"/>
      <c r="N9" s="9"/>
      <c r="O9" s="9"/>
      <c r="P9" s="9"/>
      <c r="Q9" s="9"/>
      <c r="R9" s="9"/>
      <c r="S9" s="9"/>
    </row>
    <row r="10" spans="13:19" ht="15" x14ac:dyDescent="0.25">
      <c r="M10" s="10"/>
      <c r="N10" s="11"/>
      <c r="O10" s="11"/>
      <c r="P10" s="11"/>
    </row>
    <row r="11" spans="13:19" ht="15" x14ac:dyDescent="0.25">
      <c r="M11" s="10"/>
      <c r="N11" s="11"/>
      <c r="O11" s="11"/>
      <c r="P11" s="11"/>
    </row>
    <row r="12" spans="13:19" ht="15" x14ac:dyDescent="0.25">
      <c r="M12" s="10"/>
      <c r="N12" s="11"/>
      <c r="O12" s="11"/>
      <c r="P12" s="11"/>
    </row>
    <row r="13" spans="13:19" ht="15" x14ac:dyDescent="0.25">
      <c r="M13" s="10"/>
      <c r="N13" s="11"/>
      <c r="O13" s="11"/>
      <c r="P13" s="11"/>
    </row>
    <row r="14" spans="13:19" ht="15" x14ac:dyDescent="0.25">
      <c r="M14" s="10"/>
      <c r="N14" s="11"/>
      <c r="O14" s="11"/>
      <c r="P14" s="11"/>
    </row>
    <row r="15" spans="13:19" ht="15" x14ac:dyDescent="0.25">
      <c r="M15" s="10"/>
      <c r="N15" s="11"/>
      <c r="O15" s="11"/>
      <c r="P15" s="11"/>
    </row>
    <row r="16" spans="13:19" ht="15" x14ac:dyDescent="0.25">
      <c r="M16" s="10"/>
      <c r="N16" s="11"/>
      <c r="O16" s="11"/>
      <c r="P16" s="11"/>
    </row>
    <row r="17" spans="1:16" ht="15" x14ac:dyDescent="0.25">
      <c r="M17" s="10"/>
      <c r="N17" s="11"/>
      <c r="O17" s="11"/>
      <c r="P17" s="11"/>
    </row>
    <row r="18" spans="1:16" ht="15" x14ac:dyDescent="0.25">
      <c r="M18" s="10"/>
      <c r="N18" s="11"/>
      <c r="O18" s="11"/>
      <c r="P18" s="11"/>
    </row>
    <row r="19" spans="1:16" ht="15" x14ac:dyDescent="0.25">
      <c r="M19" s="10"/>
      <c r="N19" s="12"/>
      <c r="O19" s="12"/>
      <c r="P19" s="11"/>
    </row>
    <row r="26" spans="1:16" x14ac:dyDescent="0.2">
      <c r="A26" s="20" t="s">
        <v>22</v>
      </c>
    </row>
    <row r="58" spans="1:20" x14ac:dyDescent="0.2">
      <c r="M58" s="8"/>
    </row>
    <row r="59" spans="1:20" x14ac:dyDescent="0.2">
      <c r="A59" s="8" t="s">
        <v>5</v>
      </c>
      <c r="N59" s="8"/>
      <c r="O59" s="8"/>
    </row>
    <row r="60" spans="1:20" x14ac:dyDescent="0.2">
      <c r="A60" s="18" t="s">
        <v>10</v>
      </c>
      <c r="B60" s="18">
        <v>2006</v>
      </c>
      <c r="C60" s="18">
        <v>2007</v>
      </c>
      <c r="D60" s="18">
        <v>2008</v>
      </c>
      <c r="E60" s="18">
        <v>2009</v>
      </c>
      <c r="F60" s="18">
        <v>2010</v>
      </c>
      <c r="G60" s="18">
        <v>2011</v>
      </c>
      <c r="H60" s="18">
        <v>2012</v>
      </c>
      <c r="I60" s="18">
        <v>2013</v>
      </c>
      <c r="J60" s="18">
        <v>2014</v>
      </c>
      <c r="K60" s="18">
        <v>2015</v>
      </c>
      <c r="N60" s="19"/>
      <c r="O60" s="19"/>
      <c r="P60" s="19"/>
      <c r="S60" s="19"/>
      <c r="T60" s="19"/>
    </row>
    <row r="61" spans="1:20" x14ac:dyDescent="0.2">
      <c r="A61" s="18" t="s">
        <v>11</v>
      </c>
      <c r="B61" s="19">
        <v>31813</v>
      </c>
      <c r="C61" s="19">
        <v>47067</v>
      </c>
      <c r="D61" s="19">
        <v>47464</v>
      </c>
      <c r="E61" s="19">
        <v>70519</v>
      </c>
      <c r="F61" s="19">
        <v>34674</v>
      </c>
      <c r="G61" s="19">
        <v>34930</v>
      </c>
      <c r="H61" s="19">
        <v>30280</v>
      </c>
      <c r="I61" s="19">
        <v>67991</v>
      </c>
      <c r="J61" s="19">
        <v>53471</v>
      </c>
      <c r="K61" s="19">
        <v>46262</v>
      </c>
      <c r="L61" s="17">
        <f>AVERAGE(B61:J61)</f>
        <v>46467.666666666664</v>
      </c>
      <c r="M61" s="17">
        <f>K61-L61</f>
        <v>-205.66666666666424</v>
      </c>
      <c r="N61" s="19"/>
      <c r="O61" s="19"/>
      <c r="P61" s="19"/>
      <c r="S61" s="19"/>
      <c r="T61" s="19"/>
    </row>
    <row r="62" spans="1:20" x14ac:dyDescent="0.2">
      <c r="A62" s="24" t="s">
        <v>12</v>
      </c>
      <c r="B62" s="19">
        <v>48886</v>
      </c>
      <c r="C62" s="19">
        <v>69223</v>
      </c>
      <c r="D62" s="19">
        <v>71872</v>
      </c>
      <c r="E62" s="19">
        <v>67182</v>
      </c>
      <c r="F62" s="19">
        <v>44472</v>
      </c>
      <c r="G62" s="19">
        <v>65626</v>
      </c>
      <c r="H62" s="19">
        <v>74419</v>
      </c>
      <c r="I62" s="19">
        <v>87541</v>
      </c>
      <c r="J62" s="19">
        <v>86704</v>
      </c>
      <c r="K62" s="22">
        <v>89796</v>
      </c>
      <c r="L62" s="17">
        <f t="shared" ref="L62:L70" si="0">AVERAGE(B62:J62)</f>
        <v>68436.111111111109</v>
      </c>
      <c r="M62" s="23">
        <f t="shared" ref="M62:M70" si="1">K62-L62</f>
        <v>21359.888888888891</v>
      </c>
      <c r="N62" s="19"/>
      <c r="O62" s="19"/>
      <c r="P62" s="19"/>
      <c r="S62" s="19"/>
      <c r="T62" s="19"/>
    </row>
    <row r="63" spans="1:20" x14ac:dyDescent="0.2">
      <c r="A63" s="18" t="s">
        <v>13</v>
      </c>
      <c r="B63" s="19">
        <v>4578</v>
      </c>
      <c r="C63" s="19">
        <v>6043</v>
      </c>
      <c r="D63" s="19">
        <v>7043</v>
      </c>
      <c r="E63" s="19">
        <v>11233</v>
      </c>
      <c r="F63" s="19">
        <v>7604</v>
      </c>
      <c r="G63" s="19">
        <v>9906</v>
      </c>
      <c r="H63" s="19">
        <v>5714</v>
      </c>
      <c r="I63" s="19">
        <v>17578</v>
      </c>
      <c r="J63" s="19">
        <v>11009</v>
      </c>
      <c r="K63" s="19">
        <v>17636</v>
      </c>
      <c r="L63" s="17">
        <f t="shared" si="0"/>
        <v>8967.5555555555547</v>
      </c>
      <c r="M63" s="17">
        <f t="shared" si="1"/>
        <v>8668.4444444444453</v>
      </c>
      <c r="N63" s="19"/>
      <c r="O63" s="19"/>
      <c r="P63" s="19"/>
      <c r="S63" s="19"/>
      <c r="T63" s="19"/>
    </row>
    <row r="64" spans="1:20" x14ac:dyDescent="0.2">
      <c r="A64" s="18" t="s">
        <v>14</v>
      </c>
      <c r="B64" s="19">
        <v>49283</v>
      </c>
      <c r="C64" s="19">
        <v>71913</v>
      </c>
      <c r="D64" s="19">
        <v>53401</v>
      </c>
      <c r="E64" s="19">
        <v>44640</v>
      </c>
      <c r="F64" s="19">
        <v>40180</v>
      </c>
      <c r="G64" s="19">
        <v>49090</v>
      </c>
      <c r="H64" s="19">
        <v>50595</v>
      </c>
      <c r="I64" s="19">
        <v>74028</v>
      </c>
      <c r="J64" s="19">
        <v>60996</v>
      </c>
      <c r="K64" s="19">
        <v>50687</v>
      </c>
      <c r="L64" s="17">
        <f t="shared" si="0"/>
        <v>54902.888888888891</v>
      </c>
      <c r="M64" s="17">
        <f t="shared" si="1"/>
        <v>-4215.8888888888905</v>
      </c>
      <c r="N64" s="19"/>
      <c r="O64" s="19"/>
      <c r="P64" s="19"/>
      <c r="S64" s="19"/>
      <c r="T64" s="19"/>
    </row>
    <row r="65" spans="1:20" x14ac:dyDescent="0.2">
      <c r="A65" s="24" t="s">
        <v>15</v>
      </c>
      <c r="B65" s="19">
        <v>39193</v>
      </c>
      <c r="C65" s="19">
        <v>28408</v>
      </c>
      <c r="D65" s="19">
        <v>18578</v>
      </c>
      <c r="E65" s="19">
        <v>25304</v>
      </c>
      <c r="F65" s="19">
        <v>25972</v>
      </c>
      <c r="G65" s="19">
        <v>28264</v>
      </c>
      <c r="H65" s="19">
        <v>16379</v>
      </c>
      <c r="I65" s="19">
        <v>36887</v>
      </c>
      <c r="J65" s="19">
        <v>33314</v>
      </c>
      <c r="K65" s="22">
        <v>50177</v>
      </c>
      <c r="L65" s="17">
        <f t="shared" si="0"/>
        <v>28033.222222222223</v>
      </c>
      <c r="M65" s="23">
        <f t="shared" si="1"/>
        <v>22143.777777777777</v>
      </c>
      <c r="N65" s="19"/>
      <c r="O65" s="19"/>
      <c r="P65" s="19"/>
      <c r="S65" s="19"/>
      <c r="T65" s="19"/>
    </row>
    <row r="66" spans="1:20" x14ac:dyDescent="0.2">
      <c r="A66" s="18" t="s">
        <v>16</v>
      </c>
      <c r="B66" s="18">
        <v>167</v>
      </c>
      <c r="C66" s="18">
        <v>141</v>
      </c>
      <c r="D66" s="18">
        <v>14</v>
      </c>
      <c r="E66" s="18">
        <v>57</v>
      </c>
      <c r="F66" s="18">
        <v>43</v>
      </c>
      <c r="G66" s="18">
        <v>227</v>
      </c>
      <c r="H66" s="18">
        <v>29</v>
      </c>
      <c r="I66" s="18">
        <v>16</v>
      </c>
      <c r="J66" s="18">
        <v>204</v>
      </c>
      <c r="K66" s="18">
        <v>308</v>
      </c>
      <c r="L66" s="17">
        <f t="shared" si="0"/>
        <v>99.777777777777771</v>
      </c>
      <c r="M66" s="17">
        <f t="shared" si="1"/>
        <v>208.22222222222223</v>
      </c>
      <c r="N66" s="19"/>
      <c r="O66" s="19"/>
      <c r="P66" s="19"/>
      <c r="S66" s="19"/>
      <c r="T66" s="19"/>
    </row>
    <row r="67" spans="1:20" x14ac:dyDescent="0.2">
      <c r="A67" s="18" t="s">
        <v>17</v>
      </c>
      <c r="B67" s="19">
        <v>3298</v>
      </c>
      <c r="C67" s="19">
        <v>2337</v>
      </c>
      <c r="D67" s="19">
        <v>1623</v>
      </c>
      <c r="E67" s="19">
        <v>3032</v>
      </c>
      <c r="F67" s="19">
        <v>1212</v>
      </c>
      <c r="G67" s="19">
        <v>2461</v>
      </c>
      <c r="H67" s="19">
        <v>1141</v>
      </c>
      <c r="I67" s="19">
        <v>1856</v>
      </c>
      <c r="J67" s="19">
        <v>1705</v>
      </c>
      <c r="K67" s="19">
        <v>1741</v>
      </c>
      <c r="L67" s="17">
        <f t="shared" si="0"/>
        <v>2073.8888888888887</v>
      </c>
      <c r="M67" s="17">
        <f t="shared" si="1"/>
        <v>-332.88888888888869</v>
      </c>
      <c r="N67" s="19"/>
      <c r="O67" s="19"/>
      <c r="P67" s="19"/>
      <c r="S67" s="19"/>
      <c r="T67" s="19"/>
    </row>
    <row r="68" spans="1:20" x14ac:dyDescent="0.2">
      <c r="A68" s="18" t="s">
        <v>18</v>
      </c>
      <c r="B68" s="19">
        <v>16845</v>
      </c>
      <c r="C68" s="19">
        <v>17381</v>
      </c>
      <c r="D68" s="19">
        <v>13039</v>
      </c>
      <c r="E68" s="19">
        <v>14910</v>
      </c>
      <c r="F68" s="19">
        <v>11717</v>
      </c>
      <c r="G68" s="19">
        <v>17829</v>
      </c>
      <c r="H68" s="19">
        <v>9867</v>
      </c>
      <c r="I68" s="19">
        <v>28610</v>
      </c>
      <c r="J68" s="19">
        <v>16071</v>
      </c>
      <c r="K68" s="19">
        <v>20696</v>
      </c>
      <c r="L68" s="17">
        <f t="shared" si="0"/>
        <v>16252.111111111111</v>
      </c>
      <c r="M68" s="17">
        <f t="shared" si="1"/>
        <v>4443.8888888888887</v>
      </c>
      <c r="N68" s="19"/>
      <c r="O68" s="19"/>
      <c r="P68" s="19"/>
      <c r="S68" s="19"/>
      <c r="T68" s="19"/>
    </row>
    <row r="69" spans="1:20" x14ac:dyDescent="0.2">
      <c r="A69" s="18" t="s">
        <v>19</v>
      </c>
      <c r="B69" s="19">
        <v>15514</v>
      </c>
      <c r="C69" s="19">
        <v>18932</v>
      </c>
      <c r="D69" s="19">
        <v>17674</v>
      </c>
      <c r="E69" s="19">
        <v>17875</v>
      </c>
      <c r="F69" s="19">
        <v>20428</v>
      </c>
      <c r="G69" s="19">
        <v>27524</v>
      </c>
      <c r="H69" s="19">
        <v>19102</v>
      </c>
      <c r="I69" s="19">
        <v>25078</v>
      </c>
      <c r="J69" s="19">
        <v>29098</v>
      </c>
      <c r="K69" s="19">
        <v>25250</v>
      </c>
      <c r="L69" s="17">
        <f t="shared" si="0"/>
        <v>21247.222222222223</v>
      </c>
      <c r="M69" s="17">
        <f t="shared" si="1"/>
        <v>4002.7777777777774</v>
      </c>
      <c r="N69" s="19"/>
      <c r="O69" s="19"/>
      <c r="P69" s="19"/>
      <c r="S69" s="19"/>
      <c r="T69" s="19"/>
    </row>
    <row r="70" spans="1:20" x14ac:dyDescent="0.2">
      <c r="A70" s="18" t="s">
        <v>20</v>
      </c>
      <c r="B70" s="19">
        <v>209577</v>
      </c>
      <c r="C70" s="19">
        <v>261445</v>
      </c>
      <c r="D70" s="19">
        <v>230708</v>
      </c>
      <c r="E70" s="19">
        <v>254752</v>
      </c>
      <c r="F70" s="19">
        <v>186302</v>
      </c>
      <c r="G70" s="19">
        <v>235857</v>
      </c>
      <c r="H70" s="19">
        <v>207526</v>
      </c>
      <c r="I70" s="19">
        <v>339585</v>
      </c>
      <c r="J70" s="19">
        <v>292572</v>
      </c>
      <c r="K70" s="19">
        <v>302553</v>
      </c>
      <c r="L70" s="17">
        <f t="shared" si="0"/>
        <v>246480.44444444444</v>
      </c>
      <c r="M70" s="17">
        <f t="shared" si="1"/>
        <v>56072.555555555562</v>
      </c>
    </row>
    <row r="71" spans="1:20" x14ac:dyDescent="0.2">
      <c r="A71" s="18" t="s">
        <v>21</v>
      </c>
    </row>
    <row r="72" spans="1:20" x14ac:dyDescent="0.2">
      <c r="A72" s="18" t="s">
        <v>10</v>
      </c>
      <c r="B72" s="18">
        <v>2006</v>
      </c>
      <c r="C72" s="18">
        <v>2007</v>
      </c>
      <c r="D72" s="18">
        <v>2008</v>
      </c>
      <c r="E72" s="18">
        <v>2009</v>
      </c>
      <c r="F72" s="18">
        <v>2010</v>
      </c>
      <c r="G72" s="18">
        <v>2011</v>
      </c>
      <c r="H72" s="18">
        <v>2012</v>
      </c>
      <c r="I72" s="18">
        <v>2013</v>
      </c>
      <c r="J72" s="18">
        <v>2014</v>
      </c>
      <c r="K72" s="18">
        <v>2015</v>
      </c>
    </row>
    <row r="73" spans="1:20" x14ac:dyDescent="0.2">
      <c r="A73" s="18" t="s">
        <v>11</v>
      </c>
      <c r="B73" s="19">
        <v>31190</v>
      </c>
      <c r="C73" s="19">
        <v>45586</v>
      </c>
      <c r="D73" s="19">
        <v>46746</v>
      </c>
      <c r="E73" s="19">
        <v>69306</v>
      </c>
      <c r="F73" s="19">
        <v>33859</v>
      </c>
      <c r="G73" s="19">
        <v>34403</v>
      </c>
      <c r="H73" s="19">
        <v>29244</v>
      </c>
      <c r="I73" s="19">
        <v>67246</v>
      </c>
      <c r="J73" s="19">
        <v>53073</v>
      </c>
      <c r="K73" s="19">
        <v>45922</v>
      </c>
      <c r="L73" s="17">
        <f>AVERAGE(B73:J73)</f>
        <v>45628.111111111109</v>
      </c>
      <c r="M73" s="17">
        <f>K73-L73</f>
        <v>293.88888888889051</v>
      </c>
    </row>
    <row r="74" spans="1:20" x14ac:dyDescent="0.2">
      <c r="A74" s="18" t="s">
        <v>12</v>
      </c>
      <c r="B74" s="19">
        <v>43173</v>
      </c>
      <c r="C74" s="19">
        <v>62780</v>
      </c>
      <c r="D74" s="19">
        <v>64074</v>
      </c>
      <c r="E74" s="19">
        <v>61868</v>
      </c>
      <c r="F74" s="19">
        <v>40289</v>
      </c>
      <c r="G74" s="19">
        <v>57576</v>
      </c>
      <c r="H74" s="19">
        <v>67048</v>
      </c>
      <c r="I74" s="19">
        <v>81978</v>
      </c>
      <c r="J74" s="19">
        <v>79912</v>
      </c>
      <c r="K74" s="22">
        <v>80302</v>
      </c>
      <c r="L74" s="17">
        <f t="shared" ref="L74:L82" si="2">AVERAGE(B74:J74)</f>
        <v>62077.555555555555</v>
      </c>
      <c r="M74" s="23">
        <f t="shared" ref="M74:M82" si="3">K74-L74</f>
        <v>18224.444444444445</v>
      </c>
    </row>
    <row r="75" spans="1:20" x14ac:dyDescent="0.2">
      <c r="A75" s="18" t="s">
        <v>13</v>
      </c>
      <c r="B75" s="19">
        <v>3806</v>
      </c>
      <c r="C75" s="19">
        <v>5614</v>
      </c>
      <c r="D75" s="19">
        <v>6163</v>
      </c>
      <c r="E75" s="19">
        <v>9260</v>
      </c>
      <c r="F75" s="19">
        <v>5385</v>
      </c>
      <c r="G75" s="19">
        <v>7841</v>
      </c>
      <c r="H75" s="19">
        <v>4664</v>
      </c>
      <c r="I75" s="19">
        <v>16640</v>
      </c>
      <c r="J75" s="19">
        <v>9706</v>
      </c>
      <c r="K75" s="19">
        <v>15998</v>
      </c>
      <c r="L75" s="17">
        <f t="shared" si="2"/>
        <v>7675.4444444444443</v>
      </c>
      <c r="M75" s="23">
        <f t="shared" si="3"/>
        <v>8322.5555555555547</v>
      </c>
    </row>
    <row r="76" spans="1:20" x14ac:dyDescent="0.2">
      <c r="A76" s="18" t="s">
        <v>14</v>
      </c>
      <c r="B76" s="19">
        <v>48860</v>
      </c>
      <c r="C76" s="19">
        <v>71151</v>
      </c>
      <c r="D76" s="19">
        <v>53167</v>
      </c>
      <c r="E76" s="19">
        <v>44428</v>
      </c>
      <c r="F76" s="19">
        <v>39666</v>
      </c>
      <c r="G76" s="19">
        <v>48522</v>
      </c>
      <c r="H76" s="19">
        <v>50059</v>
      </c>
      <c r="I76" s="19">
        <v>73779</v>
      </c>
      <c r="J76" s="19">
        <v>60907</v>
      </c>
      <c r="K76" s="19">
        <v>50001</v>
      </c>
      <c r="L76" s="17">
        <f t="shared" si="2"/>
        <v>54504.333333333336</v>
      </c>
      <c r="M76" s="17">
        <f t="shared" si="3"/>
        <v>-4503.3333333333358</v>
      </c>
    </row>
    <row r="77" spans="1:20" x14ac:dyDescent="0.2">
      <c r="A77" s="18" t="s">
        <v>15</v>
      </c>
      <c r="B77" s="19">
        <v>37983</v>
      </c>
      <c r="C77" s="19">
        <v>27385</v>
      </c>
      <c r="D77" s="19">
        <v>17713</v>
      </c>
      <c r="E77" s="19">
        <v>22946</v>
      </c>
      <c r="F77" s="19">
        <v>24285</v>
      </c>
      <c r="G77" s="19">
        <v>26933</v>
      </c>
      <c r="H77" s="19">
        <v>15307</v>
      </c>
      <c r="I77" s="19">
        <v>35901</v>
      </c>
      <c r="J77" s="19">
        <v>31637</v>
      </c>
      <c r="K77" s="19">
        <v>48955</v>
      </c>
      <c r="L77" s="17">
        <f t="shared" si="2"/>
        <v>26676.666666666668</v>
      </c>
      <c r="M77" s="23">
        <f t="shared" si="3"/>
        <v>22278.333333333332</v>
      </c>
    </row>
    <row r="78" spans="1:20" x14ac:dyDescent="0.2">
      <c r="A78" s="18" t="s">
        <v>16</v>
      </c>
      <c r="B78" s="18">
        <v>167</v>
      </c>
      <c r="C78" s="18">
        <v>122</v>
      </c>
      <c r="D78" s="18">
        <v>14</v>
      </c>
      <c r="E78" s="18">
        <v>57</v>
      </c>
      <c r="F78" s="18">
        <v>43</v>
      </c>
      <c r="G78" s="18">
        <v>131</v>
      </c>
      <c r="H78" s="18">
        <v>29</v>
      </c>
      <c r="I78" s="18">
        <v>0</v>
      </c>
      <c r="J78" s="18">
        <v>204</v>
      </c>
      <c r="K78" s="18">
        <v>186</v>
      </c>
      <c r="L78" s="17">
        <f t="shared" si="2"/>
        <v>85.222222222222229</v>
      </c>
      <c r="M78" s="17">
        <f t="shared" si="3"/>
        <v>100.77777777777777</v>
      </c>
    </row>
    <row r="79" spans="1:20" x14ac:dyDescent="0.2">
      <c r="A79" s="18" t="s">
        <v>17</v>
      </c>
      <c r="B79" s="18">
        <v>403</v>
      </c>
      <c r="C79" s="18">
        <v>408</v>
      </c>
      <c r="D79" s="18">
        <v>104</v>
      </c>
      <c r="E79" s="18">
        <v>340</v>
      </c>
      <c r="F79" s="18">
        <v>195</v>
      </c>
      <c r="G79" s="18">
        <v>201</v>
      </c>
      <c r="H79" s="18">
        <v>86</v>
      </c>
      <c r="I79" s="18">
        <v>67</v>
      </c>
      <c r="J79" s="18">
        <v>231</v>
      </c>
      <c r="K79" s="18">
        <v>283</v>
      </c>
      <c r="L79" s="17">
        <f t="shared" si="2"/>
        <v>226.11111111111111</v>
      </c>
      <c r="M79" s="17">
        <f t="shared" si="3"/>
        <v>56.888888888888886</v>
      </c>
    </row>
    <row r="80" spans="1:20" x14ac:dyDescent="0.2">
      <c r="A80" s="18" t="s">
        <v>18</v>
      </c>
      <c r="B80" s="19">
        <v>15876</v>
      </c>
      <c r="C80" s="19">
        <v>15849</v>
      </c>
      <c r="D80" s="19">
        <v>12022</v>
      </c>
      <c r="E80" s="19">
        <v>13669</v>
      </c>
      <c r="F80" s="19">
        <v>10850</v>
      </c>
      <c r="G80" s="19">
        <v>16589</v>
      </c>
      <c r="H80" s="19">
        <v>8313</v>
      </c>
      <c r="I80" s="19">
        <v>26746</v>
      </c>
      <c r="J80" s="19">
        <v>14563</v>
      </c>
      <c r="K80" s="19">
        <v>19554</v>
      </c>
      <c r="L80" s="17">
        <f t="shared" si="2"/>
        <v>14941.888888888889</v>
      </c>
      <c r="M80" s="17">
        <f t="shared" si="3"/>
        <v>4612.1111111111113</v>
      </c>
    </row>
    <row r="81" spans="1:13" x14ac:dyDescent="0.2">
      <c r="A81" s="18" t="s">
        <v>19</v>
      </c>
      <c r="B81" s="19">
        <v>3333</v>
      </c>
      <c r="C81" s="19">
        <v>5576</v>
      </c>
      <c r="D81" s="19">
        <v>4603</v>
      </c>
      <c r="E81" s="19">
        <v>5508</v>
      </c>
      <c r="F81" s="19">
        <v>6257</v>
      </c>
      <c r="G81" s="19">
        <v>8701</v>
      </c>
      <c r="H81" s="19">
        <v>5124</v>
      </c>
      <c r="I81" s="19">
        <v>8178</v>
      </c>
      <c r="J81" s="19">
        <v>9654</v>
      </c>
      <c r="K81" s="19">
        <v>9331</v>
      </c>
      <c r="L81" s="17">
        <f t="shared" si="2"/>
        <v>6326</v>
      </c>
      <c r="M81" s="17">
        <f t="shared" si="3"/>
        <v>3005</v>
      </c>
    </row>
    <row r="82" spans="1:13" x14ac:dyDescent="0.2">
      <c r="A82" s="18" t="s">
        <v>20</v>
      </c>
      <c r="B82" s="19">
        <v>184791</v>
      </c>
      <c r="C82" s="19">
        <v>234471</v>
      </c>
      <c r="D82" s="19">
        <v>204606</v>
      </c>
      <c r="E82" s="19">
        <v>227382</v>
      </c>
      <c r="F82" s="19">
        <v>160829</v>
      </c>
      <c r="G82" s="19">
        <v>200897</v>
      </c>
      <c r="H82" s="19">
        <v>179874</v>
      </c>
      <c r="I82" s="19">
        <v>310535</v>
      </c>
      <c r="J82" s="19">
        <v>259887</v>
      </c>
      <c r="K82" s="19">
        <v>270532</v>
      </c>
      <c r="L82" s="17">
        <f t="shared" si="2"/>
        <v>218141.33333333334</v>
      </c>
      <c r="M82" s="17">
        <f t="shared" si="3"/>
        <v>52390.666666666657</v>
      </c>
    </row>
    <row r="83" spans="1:13" x14ac:dyDescent="0.2">
      <c r="A83" s="18" t="s">
        <v>3</v>
      </c>
    </row>
    <row r="84" spans="1:13" x14ac:dyDescent="0.2">
      <c r="A84" s="18" t="s">
        <v>10</v>
      </c>
      <c r="B84" s="18">
        <v>2006</v>
      </c>
      <c r="C84" s="18">
        <v>2007</v>
      </c>
      <c r="D84" s="18">
        <v>2008</v>
      </c>
      <c r="E84" s="18">
        <v>2009</v>
      </c>
      <c r="F84" s="18">
        <v>2010</v>
      </c>
      <c r="G84" s="18">
        <v>2011</v>
      </c>
      <c r="H84" s="18">
        <v>2012</v>
      </c>
      <c r="I84" s="18">
        <v>2013</v>
      </c>
      <c r="J84" s="18">
        <v>2014</v>
      </c>
      <c r="K84" s="18">
        <v>2015</v>
      </c>
    </row>
    <row r="85" spans="1:13" x14ac:dyDescent="0.2">
      <c r="A85" s="18" t="s">
        <v>11</v>
      </c>
      <c r="B85" s="18">
        <v>623</v>
      </c>
      <c r="C85" s="19">
        <v>1481</v>
      </c>
      <c r="D85" s="18">
        <v>718</v>
      </c>
      <c r="E85" s="19">
        <v>1213</v>
      </c>
      <c r="F85" s="18">
        <v>815</v>
      </c>
      <c r="G85" s="18">
        <v>527</v>
      </c>
      <c r="H85" s="19">
        <v>1036</v>
      </c>
      <c r="I85" s="18">
        <v>745</v>
      </c>
      <c r="J85" s="18">
        <v>398</v>
      </c>
      <c r="K85" s="18">
        <v>340</v>
      </c>
      <c r="L85" s="17">
        <f>AVERAGE(B85:J85)</f>
        <v>839.55555555555554</v>
      </c>
      <c r="M85" s="17">
        <f>K85-L85</f>
        <v>-499.55555555555554</v>
      </c>
    </row>
    <row r="86" spans="1:13" x14ac:dyDescent="0.2">
      <c r="A86" s="18" t="s">
        <v>12</v>
      </c>
      <c r="B86" s="19">
        <v>5713</v>
      </c>
      <c r="C86" s="19">
        <v>6443</v>
      </c>
      <c r="D86" s="19">
        <v>7798</v>
      </c>
      <c r="E86" s="19">
        <v>5314</v>
      </c>
      <c r="F86" s="19">
        <v>4183</v>
      </c>
      <c r="G86" s="19">
        <v>8050</v>
      </c>
      <c r="H86" s="19">
        <v>7371</v>
      </c>
      <c r="I86" s="19">
        <v>5563</v>
      </c>
      <c r="J86" s="19">
        <v>6792</v>
      </c>
      <c r="K86" s="22">
        <v>9494</v>
      </c>
      <c r="L86" s="17">
        <f t="shared" ref="L86:L94" si="4">AVERAGE(B86:J86)</f>
        <v>6358.5555555555557</v>
      </c>
      <c r="M86" s="23">
        <f t="shared" ref="M86:M94" si="5">K86-L86</f>
        <v>3135.4444444444443</v>
      </c>
    </row>
    <row r="87" spans="1:13" x14ac:dyDescent="0.2">
      <c r="A87" s="18" t="s">
        <v>13</v>
      </c>
      <c r="B87" s="18">
        <v>772</v>
      </c>
      <c r="C87" s="18">
        <v>429</v>
      </c>
      <c r="D87" s="18">
        <v>880</v>
      </c>
      <c r="E87" s="19">
        <v>1973</v>
      </c>
      <c r="F87" s="19">
        <v>2219</v>
      </c>
      <c r="G87" s="19">
        <v>2065</v>
      </c>
      <c r="H87" s="19">
        <v>1050</v>
      </c>
      <c r="I87" s="18">
        <v>938</v>
      </c>
      <c r="J87" s="19">
        <v>1303</v>
      </c>
      <c r="K87" s="19">
        <v>1638</v>
      </c>
      <c r="L87" s="17">
        <f t="shared" si="4"/>
        <v>1292.1111111111111</v>
      </c>
      <c r="M87" s="17">
        <f t="shared" si="5"/>
        <v>345.88888888888891</v>
      </c>
    </row>
    <row r="88" spans="1:13" x14ac:dyDescent="0.2">
      <c r="A88" s="18" t="s">
        <v>14</v>
      </c>
      <c r="B88" s="18">
        <v>423</v>
      </c>
      <c r="C88" s="18">
        <v>762</v>
      </c>
      <c r="D88" s="18">
        <v>234</v>
      </c>
      <c r="E88" s="18">
        <v>212</v>
      </c>
      <c r="F88" s="18">
        <v>514</v>
      </c>
      <c r="G88" s="18">
        <v>568</v>
      </c>
      <c r="H88" s="18">
        <v>536</v>
      </c>
      <c r="I88" s="18">
        <v>249</v>
      </c>
      <c r="J88" s="18">
        <v>89</v>
      </c>
      <c r="K88" s="18">
        <v>686</v>
      </c>
      <c r="L88" s="17">
        <f t="shared" si="4"/>
        <v>398.55555555555554</v>
      </c>
      <c r="M88" s="17">
        <f t="shared" si="5"/>
        <v>287.44444444444446</v>
      </c>
    </row>
    <row r="89" spans="1:13" x14ac:dyDescent="0.2">
      <c r="A89" s="18" t="s">
        <v>15</v>
      </c>
      <c r="B89" s="19">
        <v>1210</v>
      </c>
      <c r="C89" s="19">
        <v>1023</v>
      </c>
      <c r="D89" s="18">
        <v>865</v>
      </c>
      <c r="E89" s="19">
        <v>2358</v>
      </c>
      <c r="F89" s="19">
        <v>1687</v>
      </c>
      <c r="G89" s="19">
        <v>1331</v>
      </c>
      <c r="H89" s="19">
        <v>1072</v>
      </c>
      <c r="I89" s="18">
        <v>986</v>
      </c>
      <c r="J89" s="19">
        <v>1677</v>
      </c>
      <c r="K89" s="19">
        <v>1222</v>
      </c>
      <c r="L89" s="17">
        <f t="shared" si="4"/>
        <v>1356.5555555555557</v>
      </c>
      <c r="M89" s="17">
        <f t="shared" si="5"/>
        <v>-134.55555555555566</v>
      </c>
    </row>
    <row r="90" spans="1:13" x14ac:dyDescent="0.2">
      <c r="A90" s="18" t="s">
        <v>16</v>
      </c>
      <c r="B90" s="18">
        <v>0</v>
      </c>
      <c r="C90" s="18">
        <v>19</v>
      </c>
      <c r="D90" s="18">
        <v>0</v>
      </c>
      <c r="E90" s="18">
        <v>0</v>
      </c>
      <c r="F90" s="18">
        <v>0</v>
      </c>
      <c r="G90" s="18">
        <v>96</v>
      </c>
      <c r="H90" s="18">
        <v>0</v>
      </c>
      <c r="I90" s="18">
        <v>16</v>
      </c>
      <c r="J90" s="18">
        <v>0</v>
      </c>
      <c r="K90" s="18">
        <v>122</v>
      </c>
      <c r="L90" s="17">
        <f t="shared" si="4"/>
        <v>14.555555555555555</v>
      </c>
      <c r="M90" s="17">
        <f t="shared" si="5"/>
        <v>107.44444444444444</v>
      </c>
    </row>
    <row r="91" spans="1:13" x14ac:dyDescent="0.2">
      <c r="A91" s="18" t="s">
        <v>17</v>
      </c>
      <c r="B91" s="19">
        <v>2895</v>
      </c>
      <c r="C91" s="19">
        <v>1929</v>
      </c>
      <c r="D91" s="19">
        <v>1519</v>
      </c>
      <c r="E91" s="19">
        <v>2692</v>
      </c>
      <c r="F91" s="19">
        <v>1017</v>
      </c>
      <c r="G91" s="19">
        <v>2260</v>
      </c>
      <c r="H91" s="19">
        <v>1055</v>
      </c>
      <c r="I91" s="19">
        <v>1789</v>
      </c>
      <c r="J91" s="19">
        <v>1474</v>
      </c>
      <c r="K91" s="19">
        <v>1458</v>
      </c>
      <c r="L91" s="17">
        <f t="shared" si="4"/>
        <v>1847.7777777777778</v>
      </c>
      <c r="M91" s="17">
        <f t="shared" si="5"/>
        <v>-389.77777777777783</v>
      </c>
    </row>
    <row r="92" spans="1:13" x14ac:dyDescent="0.2">
      <c r="A92" s="18" t="s">
        <v>18</v>
      </c>
      <c r="B92" s="18">
        <v>969</v>
      </c>
      <c r="C92" s="19">
        <v>1532</v>
      </c>
      <c r="D92" s="19">
        <v>1017</v>
      </c>
      <c r="E92" s="19">
        <v>1241</v>
      </c>
      <c r="F92" s="18">
        <v>867</v>
      </c>
      <c r="G92" s="19">
        <v>1240</v>
      </c>
      <c r="H92" s="19">
        <v>1554</v>
      </c>
      <c r="I92" s="19">
        <v>1864</v>
      </c>
      <c r="J92" s="19">
        <v>1508</v>
      </c>
      <c r="K92" s="19">
        <v>1142</v>
      </c>
      <c r="L92" s="17">
        <f t="shared" si="4"/>
        <v>1310.2222222222222</v>
      </c>
      <c r="M92" s="17">
        <f t="shared" si="5"/>
        <v>-168.22222222222217</v>
      </c>
    </row>
    <row r="93" spans="1:13" x14ac:dyDescent="0.2">
      <c r="A93" s="18" t="s">
        <v>19</v>
      </c>
      <c r="B93" s="19">
        <v>12181</v>
      </c>
      <c r="C93" s="19">
        <v>13356</v>
      </c>
      <c r="D93" s="19">
        <v>13071</v>
      </c>
      <c r="E93" s="19">
        <v>12367</v>
      </c>
      <c r="F93" s="19">
        <v>14171</v>
      </c>
      <c r="G93" s="19">
        <v>18823</v>
      </c>
      <c r="H93" s="19">
        <v>13978</v>
      </c>
      <c r="I93" s="19">
        <v>16900</v>
      </c>
      <c r="J93" s="19">
        <v>19444</v>
      </c>
      <c r="K93" s="19">
        <v>15919</v>
      </c>
      <c r="L93" s="17">
        <f t="shared" si="4"/>
        <v>14921.222222222223</v>
      </c>
      <c r="M93" s="17">
        <f t="shared" si="5"/>
        <v>997.77777777777737</v>
      </c>
    </row>
    <row r="94" spans="1:13" x14ac:dyDescent="0.2">
      <c r="A94" s="18" t="s">
        <v>20</v>
      </c>
      <c r="B94" s="19">
        <v>24786</v>
      </c>
      <c r="C94" s="19">
        <v>26974</v>
      </c>
      <c r="D94" s="19">
        <v>26102</v>
      </c>
      <c r="E94" s="19">
        <v>27370</v>
      </c>
      <c r="F94" s="19">
        <v>25473</v>
      </c>
      <c r="G94" s="19">
        <v>34960</v>
      </c>
      <c r="H94" s="19">
        <v>27652</v>
      </c>
      <c r="I94" s="19">
        <v>29050</v>
      </c>
      <c r="J94" s="19">
        <v>32685</v>
      </c>
      <c r="K94" s="19">
        <v>32021</v>
      </c>
      <c r="L94" s="17">
        <f t="shared" si="4"/>
        <v>28339.111111111109</v>
      </c>
      <c r="M94" s="17">
        <f t="shared" si="5"/>
        <v>3681.8888888888905</v>
      </c>
    </row>
  </sheetData>
  <phoneticPr fontId="2" type="noConversion"/>
  <pageMargins left="1" right="1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53"/>
  <sheetViews>
    <sheetView tabSelected="1" topLeftCell="A5" workbookViewId="0">
      <selection activeCell="W46" sqref="W46"/>
    </sheetView>
  </sheetViews>
  <sheetFormatPr defaultRowHeight="12.75" x14ac:dyDescent="0.2"/>
  <cols>
    <col min="3" max="5" width="12.28515625" customWidth="1"/>
    <col min="14" max="14" width="11.28515625" bestFit="1" customWidth="1"/>
    <col min="18" max="18" width="11.28515625" bestFit="1" customWidth="1"/>
  </cols>
  <sheetData>
    <row r="4" spans="2:22" x14ac:dyDescent="0.2">
      <c r="B4" t="s">
        <v>0</v>
      </c>
    </row>
    <row r="5" spans="2:22" x14ac:dyDescent="0.2">
      <c r="B5" t="s">
        <v>1</v>
      </c>
    </row>
    <row r="6" spans="2:22" x14ac:dyDescent="0.2">
      <c r="G6" t="s">
        <v>6</v>
      </c>
      <c r="O6">
        <v>0.33</v>
      </c>
      <c r="U6" t="s">
        <v>23</v>
      </c>
    </row>
    <row r="7" spans="2:22" x14ac:dyDescent="0.2">
      <c r="B7" s="1" t="s">
        <v>2</v>
      </c>
      <c r="C7" s="1" t="s">
        <v>3</v>
      </c>
      <c r="D7" s="1" t="s">
        <v>4</v>
      </c>
      <c r="E7" s="1" t="s">
        <v>5</v>
      </c>
      <c r="G7" s="1" t="s">
        <v>3</v>
      </c>
      <c r="H7" s="1" t="s">
        <v>4</v>
      </c>
      <c r="I7" s="1" t="s">
        <v>5</v>
      </c>
      <c r="N7" s="8" t="s">
        <v>7</v>
      </c>
      <c r="O7" s="8" t="s">
        <v>8</v>
      </c>
      <c r="R7" s="8" t="s">
        <v>9</v>
      </c>
      <c r="S7" s="8" t="s">
        <v>8</v>
      </c>
      <c r="U7" t="s">
        <v>24</v>
      </c>
    </row>
    <row r="8" spans="2:22" x14ac:dyDescent="0.2">
      <c r="B8" s="2">
        <v>1977</v>
      </c>
      <c r="C8" s="3">
        <v>4330</v>
      </c>
      <c r="D8" s="3">
        <v>31822</v>
      </c>
      <c r="E8" s="3">
        <f>SUM(C8:D8)</f>
        <v>36152</v>
      </c>
      <c r="F8" s="6"/>
      <c r="G8" s="6">
        <f>(SUM(C8:C9)+(C10/4))/2.25</f>
        <v>4986.333333333333</v>
      </c>
      <c r="H8" s="6">
        <f>(SUM(D8:D9)+(D10/4))/2.25</f>
        <v>35208.333333333336</v>
      </c>
      <c r="I8" s="6">
        <f>(SUM(E8:E9)+(E10/4))/2.25</f>
        <v>40194.666666666664</v>
      </c>
      <c r="M8">
        <v>1977</v>
      </c>
      <c r="N8" s="7">
        <f>E8</f>
        <v>36152</v>
      </c>
      <c r="O8" s="7">
        <v>36963.902384140245</v>
      </c>
      <c r="Q8">
        <v>1977</v>
      </c>
      <c r="R8" s="7">
        <v>31822</v>
      </c>
      <c r="S8" s="7">
        <v>32580.646356875375</v>
      </c>
      <c r="T8">
        <v>1977</v>
      </c>
      <c r="U8" s="25">
        <v>0.94465399999999999</v>
      </c>
      <c r="V8" s="26">
        <f>E8/(E8+(U8*1000000))</f>
        <v>3.6859480875932653E-2</v>
      </c>
    </row>
    <row r="9" spans="2:22" x14ac:dyDescent="0.2">
      <c r="B9" s="2">
        <v>1978</v>
      </c>
      <c r="C9" s="3">
        <v>5833</v>
      </c>
      <c r="D9" s="3">
        <v>42675</v>
      </c>
      <c r="E9" s="3">
        <f t="shared" ref="E9:E41" si="0">SUM(C9:D9)</f>
        <v>48508</v>
      </c>
      <c r="F9" s="6"/>
      <c r="G9" s="6">
        <f>(SUM(C8:C10)+(C11/4))/3.25</f>
        <v>4949.5384615384619</v>
      </c>
      <c r="H9" s="6">
        <f>(SUM(D8:D10)+(D11/4))/3.25</f>
        <v>30734.76923076923</v>
      </c>
      <c r="I9" s="6">
        <f>(SUM(E8:E10)+(E11/4))/3.25</f>
        <v>35684.307692307695</v>
      </c>
      <c r="M9">
        <v>1978</v>
      </c>
      <c r="N9" s="7">
        <f t="shared" ref="N9:N47" si="1">E9</f>
        <v>48508</v>
      </c>
      <c r="O9" s="7">
        <v>36053.80892938609</v>
      </c>
      <c r="Q9">
        <v>1978</v>
      </c>
      <c r="R9" s="7">
        <v>42675</v>
      </c>
      <c r="S9" s="7">
        <v>31072.287751528529</v>
      </c>
      <c r="T9">
        <v>1978</v>
      </c>
      <c r="U9" s="25">
        <v>1.713168</v>
      </c>
      <c r="V9" s="26">
        <f t="shared" ref="V9:W47" si="2">E9/(E9+(U9*1000000))</f>
        <v>2.7535142670956522E-2</v>
      </c>
    </row>
    <row r="10" spans="2:22" x14ac:dyDescent="0.2">
      <c r="B10" s="2">
        <v>1979</v>
      </c>
      <c r="C10" s="3">
        <v>4225</v>
      </c>
      <c r="D10" s="3">
        <v>18887</v>
      </c>
      <c r="E10" s="3">
        <f t="shared" si="0"/>
        <v>23112</v>
      </c>
      <c r="F10" s="6"/>
      <c r="G10" s="6">
        <f t="shared" ref="G10:I13" si="3">((C8/4)+SUM(C9:C11)+(C12/4))/3.5</f>
        <v>5613.5</v>
      </c>
      <c r="H10" s="6">
        <f t="shared" si="3"/>
        <v>28816.642857142859</v>
      </c>
      <c r="I10" s="6">
        <f t="shared" si="3"/>
        <v>34430.142857142855</v>
      </c>
      <c r="M10">
        <v>1979</v>
      </c>
      <c r="N10" s="7">
        <f t="shared" si="1"/>
        <v>23112</v>
      </c>
      <c r="O10" s="7">
        <v>35960.616374226141</v>
      </c>
      <c r="Q10">
        <v>1979</v>
      </c>
      <c r="R10" s="7">
        <v>18887</v>
      </c>
      <c r="S10" s="7">
        <v>30348.814616613719</v>
      </c>
      <c r="T10">
        <v>1979</v>
      </c>
      <c r="U10" s="25">
        <v>1.2780450000000001</v>
      </c>
      <c r="V10" s="26">
        <f t="shared" si="2"/>
        <v>1.7762652777489573E-2</v>
      </c>
    </row>
    <row r="11" spans="2:22" x14ac:dyDescent="0.2">
      <c r="B11" s="2">
        <v>1980</v>
      </c>
      <c r="C11" s="3">
        <v>6792</v>
      </c>
      <c r="D11" s="3">
        <v>26016</v>
      </c>
      <c r="E11" s="3">
        <f t="shared" si="0"/>
        <v>32808</v>
      </c>
      <c r="F11" s="6"/>
      <c r="G11" s="6">
        <f t="shared" si="3"/>
        <v>6029.2142857142853</v>
      </c>
      <c r="H11" s="6">
        <f t="shared" si="3"/>
        <v>25274.785714285714</v>
      </c>
      <c r="I11" s="6">
        <f t="shared" si="3"/>
        <v>31304</v>
      </c>
      <c r="M11">
        <v>1980</v>
      </c>
      <c r="N11" s="7">
        <f t="shared" si="1"/>
        <v>32808</v>
      </c>
      <c r="O11" s="7">
        <v>36188.451995262301</v>
      </c>
      <c r="Q11" s="2">
        <v>1980</v>
      </c>
      <c r="R11" s="3">
        <v>26016</v>
      </c>
      <c r="S11" s="7">
        <v>29953.458145369896</v>
      </c>
      <c r="T11" s="2">
        <v>1980</v>
      </c>
      <c r="U11" s="25">
        <v>1.115394</v>
      </c>
      <c r="V11" s="26">
        <f t="shared" si="2"/>
        <v>2.8573369494217918E-2</v>
      </c>
    </row>
    <row r="12" spans="2:22" x14ac:dyDescent="0.2">
      <c r="B12" s="2">
        <v>1981</v>
      </c>
      <c r="C12" s="3">
        <v>6859</v>
      </c>
      <c r="D12" s="3">
        <v>21299</v>
      </c>
      <c r="E12" s="3">
        <f t="shared" si="0"/>
        <v>28158</v>
      </c>
      <c r="F12" s="6"/>
      <c r="G12" s="6">
        <f t="shared" si="3"/>
        <v>6979.1428571428569</v>
      </c>
      <c r="H12" s="6">
        <f t="shared" si="3"/>
        <v>31315.357142857141</v>
      </c>
      <c r="I12" s="6">
        <f t="shared" si="3"/>
        <v>38294.5</v>
      </c>
      <c r="M12">
        <v>1981</v>
      </c>
      <c r="N12" s="7">
        <f t="shared" si="1"/>
        <v>28158</v>
      </c>
      <c r="O12" s="7">
        <v>38052.205494469272</v>
      </c>
      <c r="Q12" s="2">
        <v>1981</v>
      </c>
      <c r="R12" s="3">
        <v>21299</v>
      </c>
      <c r="S12" s="7">
        <v>31045.913938325182</v>
      </c>
      <c r="T12" s="2">
        <v>1981</v>
      </c>
      <c r="U12" s="25">
        <v>1.353221</v>
      </c>
      <c r="V12" s="26">
        <f t="shared" si="2"/>
        <v>2.038397861846749E-2</v>
      </c>
    </row>
    <row r="13" spans="2:22" x14ac:dyDescent="0.2">
      <c r="B13" s="2">
        <v>1982</v>
      </c>
      <c r="C13" s="3">
        <v>7072</v>
      </c>
      <c r="D13" s="3">
        <v>46364</v>
      </c>
      <c r="E13" s="3">
        <f t="shared" si="0"/>
        <v>53436</v>
      </c>
      <c r="F13" s="6"/>
      <c r="G13" s="6">
        <f t="shared" si="3"/>
        <v>8488.5</v>
      </c>
      <c r="H13" s="6">
        <f t="shared" si="3"/>
        <v>37269.214285714283</v>
      </c>
      <c r="I13" s="6">
        <f t="shared" si="3"/>
        <v>45757.714285714283</v>
      </c>
      <c r="M13">
        <v>1982</v>
      </c>
      <c r="N13" s="7">
        <f t="shared" si="1"/>
        <v>53436</v>
      </c>
      <c r="O13" s="7">
        <v>46033.426756167813</v>
      </c>
      <c r="Q13" s="2">
        <v>1982</v>
      </c>
      <c r="R13" s="3">
        <v>46364</v>
      </c>
      <c r="S13" s="7">
        <v>37452.759461122623</v>
      </c>
      <c r="T13" s="2">
        <v>1982</v>
      </c>
      <c r="U13" s="25">
        <v>2.1025839999999998</v>
      </c>
      <c r="V13" s="26">
        <f t="shared" si="2"/>
        <v>2.4784556729529412E-2</v>
      </c>
    </row>
    <row r="14" spans="2:22" x14ac:dyDescent="0.2">
      <c r="B14" s="2">
        <v>1983</v>
      </c>
      <c r="C14" s="3">
        <v>10591</v>
      </c>
      <c r="D14" s="3">
        <v>44812</v>
      </c>
      <c r="E14" s="3">
        <f t="shared" si="0"/>
        <v>55403</v>
      </c>
      <c r="F14" s="6"/>
      <c r="G14" s="6">
        <f t="shared" ref="G14:I16" si="4">((C12/4)+SUM(C13:C15)+(C16/4))/3.5</f>
        <v>10317.357142857143</v>
      </c>
      <c r="H14" s="6">
        <f t="shared" si="4"/>
        <v>44159.214285714283</v>
      </c>
      <c r="I14" s="6">
        <f t="shared" si="4"/>
        <v>54476.571428571428</v>
      </c>
      <c r="M14">
        <v>1983</v>
      </c>
      <c r="N14" s="7">
        <f t="shared" si="1"/>
        <v>55403</v>
      </c>
      <c r="O14" s="7">
        <v>53754.066328400331</v>
      </c>
      <c r="Q14" s="2">
        <v>1983</v>
      </c>
      <c r="R14" s="3">
        <v>44812</v>
      </c>
      <c r="S14" s="7">
        <v>43524.654719840655</v>
      </c>
      <c r="T14" s="2">
        <v>1983</v>
      </c>
      <c r="U14" s="25">
        <v>1.94268</v>
      </c>
      <c r="V14" s="26">
        <f t="shared" si="2"/>
        <v>2.7728077362151621E-2</v>
      </c>
    </row>
    <row r="15" spans="2:22" x14ac:dyDescent="0.2">
      <c r="B15" s="2">
        <v>1984</v>
      </c>
      <c r="C15" s="3">
        <v>13959</v>
      </c>
      <c r="D15" s="3">
        <v>45853</v>
      </c>
      <c r="E15" s="3">
        <f t="shared" si="0"/>
        <v>59812</v>
      </c>
      <c r="F15" s="6"/>
      <c r="G15" s="6">
        <f t="shared" si="4"/>
        <v>11478</v>
      </c>
      <c r="H15" s="6">
        <f t="shared" si="4"/>
        <v>46540.428571428572</v>
      </c>
      <c r="I15" s="6">
        <f t="shared" si="4"/>
        <v>58018.428571428572</v>
      </c>
      <c r="M15">
        <v>1984</v>
      </c>
      <c r="N15" s="7">
        <f t="shared" si="1"/>
        <v>59812</v>
      </c>
      <c r="O15" s="7">
        <v>57919.697266772942</v>
      </c>
      <c r="Q15" s="2">
        <v>1984</v>
      </c>
      <c r="R15" s="3">
        <v>45853</v>
      </c>
      <c r="S15" s="7">
        <v>46539.76522669167</v>
      </c>
      <c r="T15" s="2">
        <v>1984</v>
      </c>
      <c r="U15" s="25">
        <v>1.881024</v>
      </c>
      <c r="V15" s="26">
        <f t="shared" si="2"/>
        <v>3.0817647652867115E-2</v>
      </c>
    </row>
    <row r="16" spans="2:22" x14ac:dyDescent="0.2">
      <c r="B16" s="2">
        <v>1985</v>
      </c>
      <c r="C16" s="3">
        <v>11096</v>
      </c>
      <c r="D16" s="3">
        <v>48814</v>
      </c>
      <c r="E16" s="3">
        <f t="shared" si="0"/>
        <v>59910</v>
      </c>
      <c r="F16" s="6"/>
      <c r="G16" s="6">
        <f t="shared" si="4"/>
        <v>11605.5</v>
      </c>
      <c r="H16" s="6">
        <f t="shared" si="4"/>
        <v>46813.285714285717</v>
      </c>
      <c r="I16" s="6">
        <f t="shared" si="4"/>
        <v>58418.785714285717</v>
      </c>
      <c r="M16">
        <v>1985</v>
      </c>
      <c r="N16" s="7">
        <f t="shared" si="1"/>
        <v>59910</v>
      </c>
      <c r="O16" s="7">
        <v>58063.671140690603</v>
      </c>
      <c r="Q16" s="2">
        <v>1985</v>
      </c>
      <c r="R16" s="3">
        <v>48814</v>
      </c>
      <c r="S16" s="7">
        <v>46657.142540331297</v>
      </c>
      <c r="T16" s="2">
        <v>1985</v>
      </c>
      <c r="U16" s="25">
        <v>2.5622470000000002</v>
      </c>
      <c r="V16" s="26">
        <f t="shared" si="2"/>
        <v>2.2847602184003474E-2</v>
      </c>
    </row>
    <row r="17" spans="2:22" x14ac:dyDescent="0.2">
      <c r="B17" s="2">
        <v>1986</v>
      </c>
      <c r="C17" s="3">
        <v>11036</v>
      </c>
      <c r="D17" s="3">
        <v>47286</v>
      </c>
      <c r="E17" s="3">
        <f t="shared" si="0"/>
        <v>58322</v>
      </c>
      <c r="G17" s="6">
        <f t="shared" ref="G17:G36" si="5">((C15/4)+SUM(C16:C18)+(C19/4))/3.5</f>
        <v>10147.785714285714</v>
      </c>
      <c r="H17" s="6">
        <f t="shared" ref="H17:H33" si="6">((D15/4)+SUM(D16:D18)+(D19/4))/3.5</f>
        <v>45392.5</v>
      </c>
      <c r="I17" s="6">
        <f t="shared" ref="I17:I36" si="7">((E15/4)+SUM(E16:E18)+(E19/4))/3.5</f>
        <v>55540.285714285717</v>
      </c>
      <c r="M17">
        <v>1986</v>
      </c>
      <c r="N17" s="7">
        <f t="shared" si="1"/>
        <v>58322</v>
      </c>
      <c r="O17" s="7">
        <v>55353.203645309855</v>
      </c>
      <c r="Q17" s="2">
        <v>1986</v>
      </c>
      <c r="R17" s="3">
        <v>47286</v>
      </c>
      <c r="S17" s="7">
        <v>45064.584869961473</v>
      </c>
      <c r="T17" s="2">
        <v>1986</v>
      </c>
      <c r="U17" s="25">
        <v>3.2589809999999999</v>
      </c>
      <c r="V17" s="26">
        <f t="shared" si="2"/>
        <v>1.7581149506089737E-2</v>
      </c>
    </row>
    <row r="18" spans="2:22" x14ac:dyDescent="0.2">
      <c r="B18" s="2">
        <v>1987</v>
      </c>
      <c r="C18" s="3">
        <v>7522</v>
      </c>
      <c r="D18" s="3">
        <v>42762</v>
      </c>
      <c r="E18" s="3">
        <f t="shared" si="0"/>
        <v>50284</v>
      </c>
      <c r="G18" s="6">
        <f t="shared" si="5"/>
        <v>9858.3571428571431</v>
      </c>
      <c r="H18" s="6">
        <f t="shared" si="6"/>
        <v>44418.428571428572</v>
      </c>
      <c r="I18" s="6">
        <f t="shared" si="7"/>
        <v>54276.785714285717</v>
      </c>
      <c r="M18">
        <v>1987</v>
      </c>
      <c r="N18" s="7">
        <f t="shared" si="1"/>
        <v>50284</v>
      </c>
      <c r="O18" s="7">
        <v>55669.513705500227</v>
      </c>
      <c r="Q18" s="2">
        <v>1987</v>
      </c>
      <c r="R18" s="3">
        <v>42762</v>
      </c>
      <c r="S18" s="7">
        <v>45663.901449145276</v>
      </c>
      <c r="T18" s="2">
        <v>1987</v>
      </c>
      <c r="U18" s="25">
        <v>1.486869</v>
      </c>
      <c r="V18" s="26">
        <f t="shared" si="2"/>
        <v>3.2712423551852027E-2</v>
      </c>
    </row>
    <row r="19" spans="2:22" x14ac:dyDescent="0.2">
      <c r="B19" s="2">
        <v>1988</v>
      </c>
      <c r="C19" s="3">
        <v>9494</v>
      </c>
      <c r="D19" s="3">
        <v>34194</v>
      </c>
      <c r="E19" s="3">
        <f t="shared" si="0"/>
        <v>43688</v>
      </c>
      <c r="G19" s="6">
        <f t="shared" si="5"/>
        <v>10350.857142857143</v>
      </c>
      <c r="H19" s="6">
        <f t="shared" si="6"/>
        <v>54119</v>
      </c>
      <c r="I19" s="6">
        <f t="shared" si="7"/>
        <v>64469.857142857145</v>
      </c>
      <c r="M19">
        <v>1988</v>
      </c>
      <c r="N19" s="7">
        <f t="shared" si="1"/>
        <v>43688</v>
      </c>
      <c r="O19" s="7">
        <v>65075.046429335125</v>
      </c>
      <c r="Q19" s="2">
        <v>1988</v>
      </c>
      <c r="R19" s="3">
        <v>34194</v>
      </c>
      <c r="S19" s="7">
        <v>54847.816023959691</v>
      </c>
      <c r="T19" s="2">
        <v>1988</v>
      </c>
      <c r="U19" s="25">
        <v>1.03562</v>
      </c>
      <c r="V19" s="26">
        <f t="shared" si="2"/>
        <v>4.0477787619474702E-2</v>
      </c>
    </row>
    <row r="20" spans="2:22" x14ac:dyDescent="0.2">
      <c r="B20" s="2">
        <v>1989</v>
      </c>
      <c r="C20" s="3">
        <v>14713</v>
      </c>
      <c r="D20" s="3">
        <v>76076</v>
      </c>
      <c r="E20" s="3">
        <f t="shared" si="0"/>
        <v>90789</v>
      </c>
      <c r="G20" s="6">
        <f t="shared" si="5"/>
        <v>10495.642857142857</v>
      </c>
      <c r="H20" s="6">
        <f t="shared" si="6"/>
        <v>70431.928571428565</v>
      </c>
      <c r="I20" s="6">
        <f t="shared" si="7"/>
        <v>80927.571428571435</v>
      </c>
      <c r="J20" s="3">
        <v>90789</v>
      </c>
      <c r="M20">
        <v>1989</v>
      </c>
      <c r="N20" s="7">
        <f t="shared" si="1"/>
        <v>90789</v>
      </c>
      <c r="O20" s="7">
        <v>81675.635749378795</v>
      </c>
      <c r="Q20" s="2">
        <v>1989</v>
      </c>
      <c r="R20" s="3">
        <v>76076</v>
      </c>
      <c r="S20" s="7">
        <v>71004.355541805257</v>
      </c>
      <c r="T20" s="2">
        <v>1989</v>
      </c>
      <c r="U20" s="25">
        <v>2.1815720000000001</v>
      </c>
      <c r="V20" s="26">
        <f t="shared" si="2"/>
        <v>3.9953598922002273E-2</v>
      </c>
    </row>
    <row r="21" spans="2:22" x14ac:dyDescent="0.2">
      <c r="B21" s="2">
        <v>1990</v>
      </c>
      <c r="C21" s="3">
        <v>6960</v>
      </c>
      <c r="D21" s="3">
        <v>98252</v>
      </c>
      <c r="E21" s="3">
        <f t="shared" si="0"/>
        <v>105212</v>
      </c>
      <c r="G21" s="6">
        <f t="shared" si="5"/>
        <v>12175.285714285714</v>
      </c>
      <c r="H21" s="6">
        <f t="shared" si="6"/>
        <v>89497.21428571429</v>
      </c>
      <c r="I21" s="6">
        <f t="shared" si="7"/>
        <v>101672.5</v>
      </c>
      <c r="J21" s="3">
        <v>105212</v>
      </c>
      <c r="M21">
        <v>1990</v>
      </c>
      <c r="N21" s="7">
        <f t="shared" si="1"/>
        <v>105212</v>
      </c>
      <c r="O21" s="7">
        <v>99633.972990341004</v>
      </c>
      <c r="Q21" s="2">
        <v>1990</v>
      </c>
      <c r="R21" s="3">
        <v>98252</v>
      </c>
      <c r="S21" s="7">
        <v>87604.043065032078</v>
      </c>
      <c r="T21" s="2">
        <v>1990</v>
      </c>
      <c r="U21" s="25">
        <v>2.7398959999999999</v>
      </c>
      <c r="V21" s="26">
        <f t="shared" si="2"/>
        <v>3.69799670170693E-2</v>
      </c>
    </row>
    <row r="22" spans="2:22" x14ac:dyDescent="0.2">
      <c r="B22" s="2">
        <v>1991</v>
      </c>
      <c r="C22" s="3">
        <v>14749</v>
      </c>
      <c r="D22" s="3">
        <v>109197</v>
      </c>
      <c r="E22" s="3">
        <f t="shared" si="0"/>
        <v>123946</v>
      </c>
      <c r="G22" s="6">
        <f t="shared" si="5"/>
        <v>12677.5</v>
      </c>
      <c r="H22" s="6">
        <f t="shared" si="6"/>
        <v>96540.428571428565</v>
      </c>
      <c r="I22" s="6">
        <f t="shared" si="7"/>
        <v>109217.92857142857</v>
      </c>
      <c r="J22" s="3">
        <v>123946</v>
      </c>
      <c r="M22">
        <v>1991</v>
      </c>
      <c r="N22" s="7">
        <f t="shared" si="1"/>
        <v>123946</v>
      </c>
      <c r="O22" s="7">
        <v>109463.02292926515</v>
      </c>
      <c r="Q22" s="2">
        <v>1991</v>
      </c>
      <c r="R22" s="3">
        <v>109197</v>
      </c>
      <c r="S22" s="7">
        <v>96570.617082912344</v>
      </c>
      <c r="T22" s="2">
        <v>1991</v>
      </c>
      <c r="U22" s="25">
        <v>2.8974479999999998</v>
      </c>
      <c r="V22" s="26">
        <f t="shared" si="2"/>
        <v>4.1022786170886685E-2</v>
      </c>
    </row>
    <row r="23" spans="2:22" x14ac:dyDescent="0.2">
      <c r="B23" s="2">
        <v>1992</v>
      </c>
      <c r="C23" s="3">
        <v>15272</v>
      </c>
      <c r="D23" s="3">
        <v>84667</v>
      </c>
      <c r="E23" s="3">
        <f t="shared" si="0"/>
        <v>99939</v>
      </c>
      <c r="G23" s="6">
        <f t="shared" si="5"/>
        <v>14417.785714285714</v>
      </c>
      <c r="H23" s="6">
        <f t="shared" si="6"/>
        <v>105589.92857142857</v>
      </c>
      <c r="I23" s="6">
        <f t="shared" si="7"/>
        <v>120007.71428571429</v>
      </c>
      <c r="J23" s="3">
        <v>99939</v>
      </c>
      <c r="M23">
        <v>1992</v>
      </c>
      <c r="N23" s="7">
        <f t="shared" si="1"/>
        <v>99939</v>
      </c>
      <c r="O23" s="7">
        <v>121442.51173242027</v>
      </c>
      <c r="Q23" s="2">
        <v>1992</v>
      </c>
      <c r="R23" s="3">
        <v>84667</v>
      </c>
      <c r="S23" s="7">
        <v>107230.84987645219</v>
      </c>
      <c r="T23" s="2">
        <v>1992</v>
      </c>
      <c r="U23" s="25">
        <v>3.4239459999999999</v>
      </c>
      <c r="V23" s="26">
        <f t="shared" si="2"/>
        <v>2.8360460117171814E-2</v>
      </c>
    </row>
    <row r="24" spans="2:22" x14ac:dyDescent="0.2">
      <c r="B24" s="2">
        <v>1993</v>
      </c>
      <c r="C24" s="3">
        <v>14848</v>
      </c>
      <c r="D24" s="3">
        <v>107026</v>
      </c>
      <c r="E24" s="3">
        <f t="shared" si="0"/>
        <v>121874</v>
      </c>
      <c r="G24" s="6">
        <f t="shared" si="5"/>
        <v>15012.142857142857</v>
      </c>
      <c r="H24" s="6">
        <f t="shared" si="6"/>
        <v>118971.14285714286</v>
      </c>
      <c r="I24" s="6">
        <f t="shared" si="7"/>
        <v>133983.28571428571</v>
      </c>
      <c r="J24" s="3">
        <v>121874</v>
      </c>
      <c r="M24">
        <v>1993</v>
      </c>
      <c r="N24" s="7">
        <f t="shared" si="1"/>
        <v>121874</v>
      </c>
      <c r="O24" s="7">
        <v>131924.95923476206</v>
      </c>
      <c r="Q24" s="2">
        <v>1993</v>
      </c>
      <c r="R24" s="3">
        <v>107026</v>
      </c>
      <c r="S24" s="7">
        <v>116989.28339530801</v>
      </c>
      <c r="T24" s="2">
        <v>1993</v>
      </c>
      <c r="U24" s="25">
        <v>3.5564010000000001</v>
      </c>
      <c r="V24" s="26">
        <f t="shared" si="2"/>
        <v>3.313346609484065E-2</v>
      </c>
    </row>
    <row r="25" spans="2:22" x14ac:dyDescent="0.2">
      <c r="B25" s="2">
        <v>1994</v>
      </c>
      <c r="C25" s="3">
        <v>15413</v>
      </c>
      <c r="D25" s="3">
        <v>176447</v>
      </c>
      <c r="E25" s="3">
        <f t="shared" si="0"/>
        <v>191860</v>
      </c>
      <c r="G25" s="6">
        <f t="shared" si="5"/>
        <v>14786.142857142857</v>
      </c>
      <c r="H25" s="6">
        <f t="shared" si="6"/>
        <v>123581.35714285714</v>
      </c>
      <c r="I25" s="6">
        <f t="shared" si="7"/>
        <v>138367.5</v>
      </c>
      <c r="J25" s="3">
        <v>191860</v>
      </c>
      <c r="M25">
        <v>1994</v>
      </c>
      <c r="N25" s="7">
        <f t="shared" si="1"/>
        <v>191860</v>
      </c>
      <c r="O25" s="7">
        <v>140621.5228411284</v>
      </c>
      <c r="Q25" s="2">
        <v>1994</v>
      </c>
      <c r="R25" s="3">
        <v>176447</v>
      </c>
      <c r="S25" s="7">
        <v>125699.83677290496</v>
      </c>
      <c r="T25" s="2">
        <v>1994</v>
      </c>
      <c r="U25" s="25">
        <v>5.5201640000000003</v>
      </c>
      <c r="V25" s="26">
        <f t="shared" si="2"/>
        <v>3.3588794444841266E-2</v>
      </c>
    </row>
    <row r="26" spans="2:22" x14ac:dyDescent="0.2">
      <c r="B26" s="2">
        <v>1995</v>
      </c>
      <c r="C26" s="3">
        <v>13289</v>
      </c>
      <c r="D26" s="3">
        <v>83839</v>
      </c>
      <c r="E26" s="3">
        <f>SUM(C26:D26)</f>
        <v>97128</v>
      </c>
      <c r="G26" s="6">
        <f t="shared" si="5"/>
        <v>15618.5</v>
      </c>
      <c r="H26" s="6">
        <f t="shared" si="6"/>
        <v>142671.5</v>
      </c>
      <c r="I26" s="6">
        <f t="shared" si="7"/>
        <v>158290</v>
      </c>
      <c r="J26" s="3">
        <v>97128</v>
      </c>
      <c r="M26">
        <v>1995</v>
      </c>
      <c r="N26" s="7">
        <f t="shared" si="1"/>
        <v>97128</v>
      </c>
      <c r="O26" s="7">
        <v>155277.35735066407</v>
      </c>
      <c r="Q26" s="2">
        <v>1995</v>
      </c>
      <c r="R26" s="3">
        <v>83839</v>
      </c>
      <c r="S26" s="7">
        <v>139641.35244569977</v>
      </c>
      <c r="T26" s="2">
        <v>1995</v>
      </c>
      <c r="U26" s="25">
        <v>3.1295600000000001</v>
      </c>
      <c r="V26" s="26">
        <f t="shared" si="2"/>
        <v>3.0101453874685127E-2</v>
      </c>
    </row>
    <row r="27" spans="2:22" x14ac:dyDescent="0.2">
      <c r="B27" s="2">
        <v>1996</v>
      </c>
      <c r="C27" s="3">
        <v>17534</v>
      </c>
      <c r="D27" s="3">
        <v>176224</v>
      </c>
      <c r="E27" s="3">
        <f t="shared" si="0"/>
        <v>193758</v>
      </c>
      <c r="G27" s="6">
        <f t="shared" si="5"/>
        <v>16652.142857142859</v>
      </c>
      <c r="H27" s="6">
        <f t="shared" si="6"/>
        <v>139034.07142857142</v>
      </c>
      <c r="I27" s="6">
        <f t="shared" si="7"/>
        <v>155686.21428571429</v>
      </c>
      <c r="J27" s="3">
        <v>193758</v>
      </c>
      <c r="M27">
        <v>1996</v>
      </c>
      <c r="N27" s="7">
        <f t="shared" si="1"/>
        <v>193758</v>
      </c>
      <c r="O27" s="7">
        <v>158721.93539149803</v>
      </c>
      <c r="Q27" s="2">
        <v>1996</v>
      </c>
      <c r="R27" s="3">
        <v>176224</v>
      </c>
      <c r="S27" s="7">
        <v>142004.36784845902</v>
      </c>
      <c r="T27" s="2">
        <v>1996</v>
      </c>
      <c r="U27" s="25">
        <v>2.986046</v>
      </c>
      <c r="V27" s="26">
        <f t="shared" si="2"/>
        <v>6.0933944356318819E-2</v>
      </c>
    </row>
    <row r="28" spans="2:22" x14ac:dyDescent="0.2">
      <c r="B28" s="2">
        <v>1997</v>
      </c>
      <c r="C28" s="3">
        <v>18867</v>
      </c>
      <c r="D28" s="3">
        <v>144335</v>
      </c>
      <c r="E28" s="3">
        <f t="shared" si="0"/>
        <v>163202</v>
      </c>
      <c r="G28" s="6">
        <f t="shared" si="5"/>
        <v>18945.642857142859</v>
      </c>
      <c r="H28" s="6">
        <f t="shared" si="6"/>
        <v>161313.21428571429</v>
      </c>
      <c r="I28" s="6">
        <f t="shared" si="7"/>
        <v>180258.85714285713</v>
      </c>
      <c r="J28" s="3">
        <v>163202</v>
      </c>
      <c r="M28">
        <v>1997</v>
      </c>
      <c r="N28" s="7">
        <f t="shared" si="1"/>
        <v>163202</v>
      </c>
      <c r="O28" s="7">
        <v>181521.20738335623</v>
      </c>
      <c r="Q28" s="2">
        <v>1997</v>
      </c>
      <c r="R28" s="3">
        <v>144335</v>
      </c>
      <c r="S28" s="7">
        <v>162365.26687053283</v>
      </c>
      <c r="T28" s="2">
        <v>1997</v>
      </c>
      <c r="U28" s="25">
        <v>1.8389610000000001</v>
      </c>
      <c r="V28" s="26">
        <f t="shared" si="2"/>
        <v>8.1512843859366094E-2</v>
      </c>
    </row>
    <row r="29" spans="2:22" x14ac:dyDescent="0.2">
      <c r="B29" s="2">
        <v>1998</v>
      </c>
      <c r="C29" s="3">
        <v>18957</v>
      </c>
      <c r="D29" s="3">
        <v>152438</v>
      </c>
      <c r="E29" s="3">
        <f t="shared" si="0"/>
        <v>171395</v>
      </c>
      <c r="F29">
        <f>C29/E29</f>
        <v>0.11060415998132968</v>
      </c>
      <c r="G29" s="6">
        <f t="shared" si="5"/>
        <v>22283.285714285714</v>
      </c>
      <c r="H29" s="6">
        <f t="shared" si="6"/>
        <v>190388.21428571429</v>
      </c>
      <c r="I29" s="6">
        <f t="shared" si="7"/>
        <v>212671.5</v>
      </c>
      <c r="J29" s="3">
        <v>171395</v>
      </c>
      <c r="M29">
        <v>1998</v>
      </c>
      <c r="N29" s="7">
        <f t="shared" si="1"/>
        <v>171395</v>
      </c>
      <c r="O29" s="7">
        <v>210013.66743987778</v>
      </c>
      <c r="Q29" s="2">
        <v>1998</v>
      </c>
      <c r="R29" s="3">
        <v>152438</v>
      </c>
      <c r="S29" s="7">
        <v>188047.23164563114</v>
      </c>
      <c r="T29" s="2">
        <v>1998</v>
      </c>
      <c r="U29" s="25">
        <v>2.7507320000000002</v>
      </c>
      <c r="V29" s="26">
        <f t="shared" si="2"/>
        <v>5.8654192648026592E-2</v>
      </c>
    </row>
    <row r="30" spans="2:22" x14ac:dyDescent="0.2">
      <c r="B30" s="2">
        <v>1999</v>
      </c>
      <c r="C30" s="3">
        <v>30518</v>
      </c>
      <c r="D30" s="3">
        <v>282558</v>
      </c>
      <c r="E30" s="3">
        <f t="shared" si="0"/>
        <v>313076</v>
      </c>
      <c r="F30">
        <f t="shared" ref="F30:F38" si="8">C30/E30</f>
        <v>9.7477928681853607E-2</v>
      </c>
      <c r="G30" s="6">
        <f t="shared" si="5"/>
        <v>23191.142857142859</v>
      </c>
      <c r="H30" s="6">
        <f t="shared" si="6"/>
        <v>204951.42857142858</v>
      </c>
      <c r="I30" s="6">
        <f t="shared" si="7"/>
        <v>228142.57142857142</v>
      </c>
      <c r="J30" s="3">
        <v>313076</v>
      </c>
      <c r="M30">
        <v>1999</v>
      </c>
      <c r="N30" s="7">
        <f t="shared" si="1"/>
        <v>313076</v>
      </c>
      <c r="O30" s="7">
        <v>231760.66362057472</v>
      </c>
      <c r="Q30" s="2">
        <v>1999</v>
      </c>
      <c r="R30" s="3">
        <v>282558</v>
      </c>
      <c r="S30" s="7">
        <v>208483.20574540534</v>
      </c>
      <c r="T30" s="2">
        <v>1999</v>
      </c>
      <c r="U30" s="25">
        <v>3.276716</v>
      </c>
      <c r="V30" s="26">
        <f t="shared" si="2"/>
        <v>8.7212852443818475E-2</v>
      </c>
    </row>
    <row r="31" spans="2:22" x14ac:dyDescent="0.2">
      <c r="B31" s="2">
        <v>2000</v>
      </c>
      <c r="C31" s="3">
        <v>21064</v>
      </c>
      <c r="D31" s="3">
        <v>171887</v>
      </c>
      <c r="E31" s="3">
        <f t="shared" si="0"/>
        <v>192951</v>
      </c>
      <c r="F31">
        <f t="shared" si="8"/>
        <v>0.10916761250265611</v>
      </c>
      <c r="G31" s="6">
        <f t="shared" si="5"/>
        <v>24782.285714285714</v>
      </c>
      <c r="H31" s="6">
        <f t="shared" si="6"/>
        <v>243580.35714285713</v>
      </c>
      <c r="I31" s="6">
        <f t="shared" si="7"/>
        <v>268362.64285714284</v>
      </c>
      <c r="J31" s="3">
        <v>192951</v>
      </c>
      <c r="M31">
        <v>2000</v>
      </c>
      <c r="N31" s="7">
        <f t="shared" si="1"/>
        <v>192951</v>
      </c>
      <c r="O31" s="7">
        <v>262874.09036450653</v>
      </c>
      <c r="Q31" s="2">
        <v>2000</v>
      </c>
      <c r="R31" s="3">
        <v>171887</v>
      </c>
      <c r="S31" s="7">
        <v>238333.82931541966</v>
      </c>
      <c r="T31" s="2">
        <v>2000</v>
      </c>
      <c r="U31" s="25">
        <v>1.688458</v>
      </c>
      <c r="V31" s="27">
        <f t="shared" si="2"/>
        <v>0.10255664770392828</v>
      </c>
    </row>
    <row r="32" spans="2:22" x14ac:dyDescent="0.2">
      <c r="B32" s="2">
        <v>2001</v>
      </c>
      <c r="C32" s="3">
        <v>23653</v>
      </c>
      <c r="D32" s="3">
        <v>297453</v>
      </c>
      <c r="E32" s="3">
        <f t="shared" si="0"/>
        <v>321106</v>
      </c>
      <c r="F32">
        <f t="shared" si="8"/>
        <v>7.3661034051061017E-2</v>
      </c>
      <c r="G32" s="6">
        <f t="shared" si="5"/>
        <v>24955.642857142859</v>
      </c>
      <c r="H32" s="6">
        <f t="shared" si="6"/>
        <v>246529.07142857142</v>
      </c>
      <c r="I32" s="6">
        <f t="shared" si="7"/>
        <v>271484.71428571426</v>
      </c>
      <c r="J32" s="3">
        <v>321106</v>
      </c>
      <c r="M32">
        <v>2001</v>
      </c>
      <c r="N32" s="7">
        <f t="shared" si="1"/>
        <v>321106</v>
      </c>
      <c r="O32" s="7">
        <v>276353.4855508756</v>
      </c>
      <c r="Q32" s="2">
        <v>2001</v>
      </c>
      <c r="R32" s="3">
        <v>297453</v>
      </c>
      <c r="S32" s="7">
        <v>250992.73530071112</v>
      </c>
      <c r="T32" s="2">
        <v>2001</v>
      </c>
      <c r="U32" s="25">
        <v>2.9451100000000001</v>
      </c>
      <c r="V32" s="27">
        <f t="shared" si="2"/>
        <v>9.8311318051225033E-2</v>
      </c>
    </row>
    <row r="33" spans="1:23" x14ac:dyDescent="0.2">
      <c r="B33" s="2">
        <v>2002</v>
      </c>
      <c r="C33" s="3">
        <v>27055</v>
      </c>
      <c r="D33" s="3">
        <v>250095</v>
      </c>
      <c r="E33" s="3">
        <f t="shared" si="0"/>
        <v>277150</v>
      </c>
      <c r="F33">
        <f t="shared" si="8"/>
        <v>9.7618618076853694E-2</v>
      </c>
      <c r="G33" s="6">
        <f t="shared" si="5"/>
        <v>27817.642857142859</v>
      </c>
      <c r="H33" s="6">
        <f t="shared" si="6"/>
        <v>272764.78571428574</v>
      </c>
      <c r="I33" s="6">
        <f t="shared" si="7"/>
        <v>300582.42857142858</v>
      </c>
      <c r="J33" s="3">
        <v>277150</v>
      </c>
      <c r="M33">
        <v>2002</v>
      </c>
      <c r="N33" s="7">
        <f t="shared" si="1"/>
        <v>277150</v>
      </c>
      <c r="O33" s="7">
        <v>297073.2521875251</v>
      </c>
      <c r="Q33" s="2">
        <v>2002</v>
      </c>
      <c r="R33" s="3">
        <v>250095</v>
      </c>
      <c r="S33" s="7">
        <v>269139.2566204677</v>
      </c>
      <c r="T33" s="2">
        <v>2002</v>
      </c>
      <c r="U33" s="25">
        <v>2.4871219999999998</v>
      </c>
      <c r="V33" s="27">
        <f t="shared" si="2"/>
        <v>0.10026147933343751</v>
      </c>
    </row>
    <row r="34" spans="1:23" x14ac:dyDescent="0.2">
      <c r="B34" s="2">
        <v>2003</v>
      </c>
      <c r="C34" s="3">
        <v>31773</v>
      </c>
      <c r="D34" s="3">
        <v>291109</v>
      </c>
      <c r="E34" s="3">
        <f t="shared" si="0"/>
        <v>322882</v>
      </c>
      <c r="F34">
        <f t="shared" si="8"/>
        <v>9.8404370636950955E-2</v>
      </c>
      <c r="G34" s="6">
        <f t="shared" si="5"/>
        <v>31347</v>
      </c>
      <c r="H34" s="6">
        <f>((D32/4)+SUM(D33:D35)+(D36/4))/3.5</f>
        <v>286734.5</v>
      </c>
      <c r="I34" s="6">
        <f t="shared" si="7"/>
        <v>318081.5</v>
      </c>
      <c r="J34" s="3">
        <v>322882</v>
      </c>
      <c r="M34">
        <v>2003</v>
      </c>
      <c r="N34" s="7">
        <f t="shared" si="1"/>
        <v>322882</v>
      </c>
      <c r="O34" s="7">
        <v>321617.90317793877</v>
      </c>
      <c r="Q34" s="2">
        <v>2003</v>
      </c>
      <c r="R34" s="3">
        <v>291109</v>
      </c>
      <c r="S34" s="7">
        <v>290724.68313884456</v>
      </c>
      <c r="T34" s="2">
        <v>2003</v>
      </c>
      <c r="U34" s="25">
        <v>2.1660819999999998</v>
      </c>
      <c r="V34" s="27">
        <f t="shared" si="2"/>
        <v>0.12972546007093713</v>
      </c>
    </row>
    <row r="35" spans="1:23" x14ac:dyDescent="0.2">
      <c r="B35" s="2">
        <v>2004</v>
      </c>
      <c r="C35" s="3">
        <v>38459</v>
      </c>
      <c r="D35" s="3">
        <v>292192</v>
      </c>
      <c r="E35" s="3">
        <f t="shared" si="0"/>
        <v>330651</v>
      </c>
      <c r="F35">
        <f t="shared" si="8"/>
        <v>0.11631297047339945</v>
      </c>
      <c r="G35" s="6">
        <f t="shared" si="5"/>
        <v>31214.071428571428</v>
      </c>
      <c r="H35" s="6">
        <f>((D33/4)+SUM(D34:D36)+(D37/4))/3.5</f>
        <v>307219.57142857142</v>
      </c>
      <c r="I35" s="6">
        <f t="shared" si="7"/>
        <v>338433.64285714284</v>
      </c>
      <c r="J35" s="3">
        <v>330651</v>
      </c>
      <c r="M35">
        <v>2004</v>
      </c>
      <c r="N35" s="7">
        <f t="shared" si="1"/>
        <v>330651</v>
      </c>
      <c r="O35" s="7">
        <v>331357.45610785991</v>
      </c>
      <c r="Q35" s="2">
        <v>2004</v>
      </c>
      <c r="R35" s="3">
        <v>292192</v>
      </c>
      <c r="S35" s="7">
        <v>300301.39734691172</v>
      </c>
      <c r="T35" s="2">
        <v>2004</v>
      </c>
      <c r="U35" s="25">
        <v>2.8582169999999998</v>
      </c>
      <c r="V35" s="27">
        <f t="shared" si="2"/>
        <v>0.10368914611705471</v>
      </c>
    </row>
    <row r="36" spans="1:23" x14ac:dyDescent="0.2">
      <c r="B36" s="4">
        <v>2005</v>
      </c>
      <c r="C36" s="5">
        <v>26057</v>
      </c>
      <c r="D36" s="5">
        <v>383246</v>
      </c>
      <c r="E36" s="3">
        <f t="shared" si="0"/>
        <v>409303</v>
      </c>
      <c r="F36">
        <f t="shared" si="8"/>
        <v>6.3661883738941563E-2</v>
      </c>
      <c r="G36" s="6">
        <f t="shared" si="5"/>
        <v>29711.071428571428</v>
      </c>
      <c r="H36" s="6">
        <f>((D34/4)+SUM(D35:D37)+(D38/4))/3.5</f>
        <v>283321.14285714284</v>
      </c>
      <c r="I36" s="6">
        <f t="shared" si="7"/>
        <v>313032.21428571426</v>
      </c>
      <c r="J36" s="3">
        <v>409303</v>
      </c>
      <c r="M36">
        <v>2005</v>
      </c>
      <c r="N36" s="7">
        <f t="shared" si="1"/>
        <v>409303</v>
      </c>
      <c r="O36" s="7">
        <v>314490.35302819032</v>
      </c>
      <c r="Q36" s="4">
        <v>2005</v>
      </c>
      <c r="R36" s="5">
        <v>383246</v>
      </c>
      <c r="S36" s="7">
        <v>284915.86724200757</v>
      </c>
      <c r="T36" s="4">
        <v>2005</v>
      </c>
      <c r="U36" s="25">
        <v>2.7671329999999998</v>
      </c>
      <c r="V36" s="27">
        <f t="shared" si="2"/>
        <v>0.12885605124737284</v>
      </c>
    </row>
    <row r="37" spans="1:23" x14ac:dyDescent="0.2">
      <c r="A37">
        <f t="shared" ref="A37:A45" si="9">D37/E37</f>
        <v>0.88173320545670564</v>
      </c>
      <c r="B37" s="4">
        <v>2006</v>
      </c>
      <c r="C37" s="5">
        <v>24786</v>
      </c>
      <c r="D37" s="5">
        <v>184791</v>
      </c>
      <c r="E37" s="3">
        <f t="shared" si="0"/>
        <v>209577</v>
      </c>
      <c r="F37">
        <f t="shared" si="8"/>
        <v>0.11826679454329435</v>
      </c>
      <c r="G37" s="6">
        <f>((C35/4)+SUM(C36:C38))/3.25</f>
        <v>26902.076923076922</v>
      </c>
      <c r="H37" s="6">
        <f>((D35/4)+SUM(D36:D38))/3.25</f>
        <v>269401.84615384613</v>
      </c>
      <c r="I37" s="6">
        <f>((E35/4)+SUM(E36:E38))/3.25</f>
        <v>296303.92307692306</v>
      </c>
      <c r="J37" s="3">
        <v>209577</v>
      </c>
      <c r="M37">
        <v>2006</v>
      </c>
      <c r="N37" s="7">
        <f t="shared" si="1"/>
        <v>209577</v>
      </c>
      <c r="O37" s="7">
        <v>288310.24631804862</v>
      </c>
      <c r="Q37" s="4">
        <v>2006</v>
      </c>
      <c r="R37" s="5">
        <v>184791</v>
      </c>
      <c r="S37" s="7">
        <v>261137.69963726212</v>
      </c>
      <c r="T37" s="4">
        <v>2006</v>
      </c>
      <c r="U37" s="25">
        <v>1.841234</v>
      </c>
      <c r="V37" s="27">
        <f t="shared" si="2"/>
        <v>0.10219225467388267</v>
      </c>
    </row>
    <row r="38" spans="1:23" x14ac:dyDescent="0.2">
      <c r="A38">
        <f t="shared" si="9"/>
        <v>0.89682724856088281</v>
      </c>
      <c r="B38" s="4">
        <v>2007</v>
      </c>
      <c r="C38" s="5">
        <v>26974</v>
      </c>
      <c r="D38" s="5">
        <v>234471</v>
      </c>
      <c r="E38" s="3">
        <f t="shared" si="0"/>
        <v>261445</v>
      </c>
      <c r="F38">
        <f t="shared" si="8"/>
        <v>0.10317275143911721</v>
      </c>
      <c r="G38" s="6">
        <f>((C36/4)+SUM(C37:C38))/2.25</f>
        <v>25899.666666666668</v>
      </c>
      <c r="H38" s="6">
        <f>((D36/4)+SUM(D37:D38))/2.25</f>
        <v>228921.55555555556</v>
      </c>
      <c r="I38" s="6">
        <f>((E36/4)+SUM(E37:E38))/2.25</f>
        <v>254821.22222222222</v>
      </c>
      <c r="J38" s="3">
        <v>261445</v>
      </c>
      <c r="M38">
        <v>2007</v>
      </c>
      <c r="N38" s="7">
        <f t="shared" si="1"/>
        <v>261445</v>
      </c>
      <c r="O38" s="7">
        <v>254390.3890864795</v>
      </c>
      <c r="Q38" s="4">
        <v>2007</v>
      </c>
      <c r="R38" s="5">
        <v>234471</v>
      </c>
      <c r="S38" s="7">
        <v>228253.05704679867</v>
      </c>
      <c r="T38" s="4">
        <v>2007</v>
      </c>
      <c r="U38" s="25">
        <v>1.9112279999999999</v>
      </c>
      <c r="V38" s="27">
        <f t="shared" si="2"/>
        <v>0.12033334054411317</v>
      </c>
    </row>
    <row r="39" spans="1:23" x14ac:dyDescent="0.2">
      <c r="A39">
        <f t="shared" si="9"/>
        <v>0.88686131386861311</v>
      </c>
      <c r="B39" s="4">
        <v>2008</v>
      </c>
      <c r="C39" s="5">
        <v>26102</v>
      </c>
      <c r="D39" s="5">
        <v>204606</v>
      </c>
      <c r="E39" s="3">
        <f t="shared" si="0"/>
        <v>230708</v>
      </c>
      <c r="J39" s="3">
        <v>230708</v>
      </c>
      <c r="M39">
        <v>2008</v>
      </c>
      <c r="N39" s="7">
        <f t="shared" si="1"/>
        <v>230708</v>
      </c>
      <c r="O39" s="7">
        <v>238195.82072715345</v>
      </c>
      <c r="Q39" s="4">
        <v>2008</v>
      </c>
      <c r="R39" s="5">
        <v>204606</v>
      </c>
      <c r="S39" s="7">
        <v>211739.76058178191</v>
      </c>
      <c r="T39" s="4">
        <v>2008</v>
      </c>
      <c r="U39" s="25">
        <v>2.0398589999999999</v>
      </c>
      <c r="V39" s="27">
        <f t="shared" si="2"/>
        <v>0.10160810053171741</v>
      </c>
      <c r="W39" s="27">
        <f>AVERAGE(V31:V39)</f>
        <v>0.1097259775859632</v>
      </c>
    </row>
    <row r="40" spans="1:23" x14ac:dyDescent="0.2">
      <c r="A40">
        <f t="shared" si="9"/>
        <v>0.89256217811832683</v>
      </c>
      <c r="B40" s="4">
        <v>2009</v>
      </c>
      <c r="C40" s="5">
        <v>27370</v>
      </c>
      <c r="D40" s="5">
        <v>227382</v>
      </c>
      <c r="E40" s="3">
        <f t="shared" si="0"/>
        <v>254752</v>
      </c>
      <c r="F40">
        <f>AVERAGE(F29:F38)</f>
        <v>9.8834812412545756E-2</v>
      </c>
      <c r="J40" s="3">
        <v>254752</v>
      </c>
      <c r="M40">
        <v>2009</v>
      </c>
      <c r="N40" s="7">
        <f t="shared" si="1"/>
        <v>254752</v>
      </c>
      <c r="O40" s="7">
        <v>229817.01451071043</v>
      </c>
      <c r="Q40" s="4">
        <v>2009</v>
      </c>
      <c r="R40" s="5">
        <v>227382</v>
      </c>
      <c r="S40" s="7">
        <v>202538.68655710737</v>
      </c>
      <c r="T40" s="4">
        <v>2009</v>
      </c>
      <c r="U40" s="25">
        <v>2.3753359999999999</v>
      </c>
      <c r="V40" s="26">
        <f t="shared" si="2"/>
        <v>9.6860637362704213E-2</v>
      </c>
    </row>
    <row r="41" spans="1:23" x14ac:dyDescent="0.2">
      <c r="A41">
        <f t="shared" si="9"/>
        <v>0.86327038893839037</v>
      </c>
      <c r="B41" s="4">
        <v>2010</v>
      </c>
      <c r="C41" s="5">
        <v>25473</v>
      </c>
      <c r="D41" s="5">
        <v>160829</v>
      </c>
      <c r="E41" s="3">
        <f t="shared" si="0"/>
        <v>186302</v>
      </c>
      <c r="J41" s="3">
        <v>186302</v>
      </c>
      <c r="M41">
        <v>2010</v>
      </c>
      <c r="N41" s="7">
        <f>E41</f>
        <v>186302</v>
      </c>
      <c r="O41" s="7">
        <v>223123.32148841632</v>
      </c>
      <c r="Q41" s="4">
        <v>2010</v>
      </c>
      <c r="R41" s="5">
        <v>160829</v>
      </c>
      <c r="S41" s="7">
        <v>194450.67659679483</v>
      </c>
      <c r="T41" s="4">
        <v>2010</v>
      </c>
      <c r="U41" s="25">
        <v>2.285771</v>
      </c>
      <c r="V41" s="26">
        <f t="shared" si="2"/>
        <v>7.536266121591069E-2</v>
      </c>
    </row>
    <row r="42" spans="1:23" x14ac:dyDescent="0.2">
      <c r="A42">
        <f t="shared" si="9"/>
        <v>0.85177459223173368</v>
      </c>
      <c r="B42" s="4">
        <v>2011</v>
      </c>
      <c r="C42" s="5">
        <v>34960</v>
      </c>
      <c r="D42" s="5">
        <v>200897</v>
      </c>
      <c r="E42" s="3">
        <v>235857</v>
      </c>
      <c r="M42">
        <v>2011</v>
      </c>
      <c r="N42" s="7">
        <f t="shared" si="1"/>
        <v>235857</v>
      </c>
      <c r="O42">
        <v>228157.07178433781</v>
      </c>
      <c r="Q42" s="4">
        <v>2011</v>
      </c>
      <c r="R42" s="5">
        <v>200897</v>
      </c>
      <c r="S42">
        <v>198853.79607056751</v>
      </c>
      <c r="T42" s="4">
        <v>2011</v>
      </c>
      <c r="U42" s="25">
        <v>2.0773429999999999</v>
      </c>
      <c r="V42" s="26">
        <f t="shared" si="2"/>
        <v>0.10196135223932215</v>
      </c>
    </row>
    <row r="43" spans="1:23" x14ac:dyDescent="0.2">
      <c r="A43">
        <f t="shared" si="9"/>
        <v>0.86675404527625455</v>
      </c>
      <c r="B43" s="4">
        <v>2012</v>
      </c>
      <c r="C43" s="5">
        <v>27652</v>
      </c>
      <c r="D43" s="5">
        <v>179874</v>
      </c>
      <c r="E43" s="3">
        <v>207526</v>
      </c>
      <c r="M43" s="16">
        <v>2012</v>
      </c>
      <c r="N43" s="7">
        <f t="shared" si="1"/>
        <v>207526</v>
      </c>
      <c r="O43">
        <v>255033.32627246479</v>
      </c>
      <c r="Q43" s="4">
        <v>2012</v>
      </c>
      <c r="R43" s="5">
        <v>179874</v>
      </c>
      <c r="S43">
        <v>224863.67945912841</v>
      </c>
      <c r="T43" s="4">
        <v>2012</v>
      </c>
      <c r="U43" s="25">
        <v>1.88276</v>
      </c>
      <c r="V43" s="26">
        <f t="shared" si="2"/>
        <v>9.9281151000389423E-2</v>
      </c>
    </row>
    <row r="44" spans="1:23" x14ac:dyDescent="0.2">
      <c r="A44">
        <f t="shared" si="9"/>
        <v>0.9144544075857296</v>
      </c>
      <c r="B44" s="4">
        <v>2013</v>
      </c>
      <c r="C44" s="5">
        <v>29050</v>
      </c>
      <c r="D44" s="5">
        <v>310535</v>
      </c>
      <c r="E44" s="3">
        <v>339585</v>
      </c>
      <c r="M44" s="16">
        <v>2013</v>
      </c>
      <c r="N44" s="7">
        <f t="shared" si="1"/>
        <v>339585</v>
      </c>
      <c r="O44">
        <v>273237.26082456257</v>
      </c>
      <c r="Q44" s="4">
        <v>2013</v>
      </c>
      <c r="R44" s="5">
        <v>310535</v>
      </c>
      <c r="S44">
        <v>242469.07867303395</v>
      </c>
      <c r="T44" s="4">
        <v>2013</v>
      </c>
      <c r="U44" s="25">
        <v>3.5877870000000001</v>
      </c>
      <c r="V44" s="26">
        <f t="shared" si="2"/>
        <v>8.6466217103956536E-2</v>
      </c>
    </row>
    <row r="45" spans="1:23" x14ac:dyDescent="0.2">
      <c r="A45">
        <f t="shared" si="9"/>
        <v>0.88828390960173909</v>
      </c>
      <c r="B45" s="4">
        <v>2014</v>
      </c>
      <c r="C45" s="5">
        <v>32685</v>
      </c>
      <c r="D45" s="5">
        <v>259887</v>
      </c>
      <c r="E45" s="3">
        <v>292572</v>
      </c>
      <c r="M45" s="16">
        <v>2014</v>
      </c>
      <c r="N45" s="7">
        <f t="shared" si="1"/>
        <v>292572</v>
      </c>
      <c r="O45">
        <v>283913.91481489898</v>
      </c>
      <c r="Q45" s="4">
        <v>2014</v>
      </c>
      <c r="R45" s="5">
        <v>259887</v>
      </c>
      <c r="S45">
        <v>252709.35474614322</v>
      </c>
      <c r="T45" s="4">
        <v>2014</v>
      </c>
      <c r="U45" s="25">
        <v>3.3611949999999999</v>
      </c>
      <c r="V45" s="26">
        <f t="shared" si="2"/>
        <v>8.0074071499359425E-2</v>
      </c>
      <c r="W45" s="26">
        <f>AVERAGE(V41:V45)</f>
        <v>8.8629090611787642E-2</v>
      </c>
    </row>
    <row r="46" spans="1:23" x14ac:dyDescent="0.2">
      <c r="A46">
        <f>D46/E46</f>
        <v>0.89416399771279742</v>
      </c>
      <c r="B46" s="4">
        <v>2015</v>
      </c>
      <c r="C46" s="5">
        <v>32021</v>
      </c>
      <c r="D46" s="5">
        <v>270532</v>
      </c>
      <c r="E46" s="3">
        <v>302553</v>
      </c>
      <c r="M46" s="16">
        <v>2015</v>
      </c>
      <c r="N46" s="7">
        <f t="shared" si="1"/>
        <v>302553</v>
      </c>
      <c r="O46">
        <v>293595.47252138308</v>
      </c>
      <c r="Q46" s="4">
        <v>2015</v>
      </c>
      <c r="R46" s="5">
        <v>270532</v>
      </c>
      <c r="S46">
        <v>261866.03480651978</v>
      </c>
      <c r="T46" s="4">
        <v>2015</v>
      </c>
      <c r="U46" s="25">
        <v>1.9396180000000001</v>
      </c>
      <c r="V46" s="26">
        <f t="shared" si="2"/>
        <v>0.13493752260643813</v>
      </c>
    </row>
    <row r="47" spans="1:23" x14ac:dyDescent="0.2">
      <c r="B47" s="4">
        <v>2016</v>
      </c>
      <c r="C47" s="5"/>
      <c r="D47" s="21">
        <f>E47</f>
        <v>273700</v>
      </c>
      <c r="E47" s="13">
        <v>273700</v>
      </c>
      <c r="M47" s="16">
        <v>2016</v>
      </c>
      <c r="N47" s="7">
        <f t="shared" si="1"/>
        <v>273700</v>
      </c>
      <c r="O47">
        <v>300874.19440628967</v>
      </c>
      <c r="Q47" s="4">
        <v>2016</v>
      </c>
      <c r="R47" s="14"/>
      <c r="S47">
        <v>268557.47966941196</v>
      </c>
      <c r="T47" s="4">
        <v>2016</v>
      </c>
      <c r="U47" s="25">
        <v>2.0973060000000001</v>
      </c>
      <c r="V47" s="26">
        <f t="shared" si="2"/>
        <v>0.11543623255276453</v>
      </c>
    </row>
    <row r="48" spans="1:23" x14ac:dyDescent="0.2">
      <c r="B48" s="4"/>
      <c r="C48" s="5"/>
      <c r="D48" s="5"/>
      <c r="E48" s="13"/>
    </row>
    <row r="49" spans="2:15" x14ac:dyDescent="0.2">
      <c r="B49" s="4"/>
      <c r="C49" s="5"/>
      <c r="D49" s="5"/>
      <c r="E49" s="7">
        <f>AVERAGE(E37:E43)</f>
        <v>226595.28571428571</v>
      </c>
    </row>
    <row r="50" spans="2:15" x14ac:dyDescent="0.2">
      <c r="B50" s="4"/>
      <c r="C50" s="5"/>
      <c r="D50" s="5"/>
      <c r="N50" s="7">
        <f>AVERAGE(N13:N43)</f>
        <v>177201.4193548387</v>
      </c>
      <c r="O50">
        <v>0.85</v>
      </c>
    </row>
    <row r="51" spans="2:15" x14ac:dyDescent="0.2">
      <c r="N51" s="14">
        <f>N50*O50</f>
        <v>150621.2064516129</v>
      </c>
    </row>
    <row r="53" spans="2:15" x14ac:dyDescent="0.2">
      <c r="N53" s="15">
        <f>N51/3660000</f>
        <v>4.1153335096069096E-2</v>
      </c>
    </row>
  </sheetData>
  <phoneticPr fontId="2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</vt:lpstr>
      <vt:lpstr>Data</vt:lpstr>
    </vt:vector>
  </TitlesOfParts>
  <Company>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Jon Jaenicke</dc:creator>
  <cp:lastModifiedBy>Shaul, Leon D (DFG)</cp:lastModifiedBy>
  <dcterms:created xsi:type="dcterms:W3CDTF">2008-10-06T21:57:11Z</dcterms:created>
  <dcterms:modified xsi:type="dcterms:W3CDTF">2017-07-15T00:59:23Z</dcterms:modified>
</cp:coreProperties>
</file>